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<sst xmlns="http://schemas.openxmlformats.org/spreadsheetml/2006/main" count="952" uniqueCount="189">
  <si>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</si>
  <si>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</si>
  <si>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</si>
  <si>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</si>
  <si>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</si>
  <si>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</si>
  <si>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</si>
  <si>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</si>
  <si>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</si>
  <si>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</si>
  <si>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</si>
  <si>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</si>
  <si>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</si>
  <si>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</si>
  <si>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</si>
  <si>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</si>
  <si>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</si>
  <si>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</si>
  <si>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</si>
  <si>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</si>
  <si>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</si>
  <si>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</si>
  <si>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</si>
  <si>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</si>
  <si>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</si>
  <si>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</si>
  <si>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</si>
  <si>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</si>
  <si>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</si>
  <si>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</si>
  <si>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</si>
  <si>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</si>
  <si>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</si>
  <si>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</si>
  <si>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</si>
  <si>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</si>
  <si>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</si>
  <si>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</si>
  <si>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</si>
  <si>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</si>
  <si>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</si>
  <si>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</si>
  <si>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</si>
  <si>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</si>
  <si>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</si>
  <si>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</si>
  <si>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</si>
  <si>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</si>
  <si>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</si>
  <si>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</si>
  <si>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</si>
  <si>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</si>
  <si>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</si>
  <si>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</si>
  <si>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</si>
  <si>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</si>
  <si>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</si>
  <si>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</si>
  <si>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</si>
  <si>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</si>
  <si>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</si>
  <si>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</si>
  <si>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</si>
  <si>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</si>
  <si>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</si>
  <si>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</si>
  <si>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</si>
  <si>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</si>
  <si>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</si>
  <si>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</si>
  <si>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</si>
  <si>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</si>
  <si>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</si>
  <si>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</si>
  <si>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</si>
  <si>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</si>
  <si>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</si>
  <si>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</si>
  <si>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</si>
  <si>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</si>
  <si>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</si>
  <si>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</si>
  <si>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</si>
  <si>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</si>
  <si>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</si>
  <si>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</si>
  <si>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</si>
  <si>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</si>
  <si>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</si>
  <si>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</si>
  <si>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</si>
  <si>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</si>
  <si>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</si>
  <si>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</si>
  <si>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</si>
  <si>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</si>
  <si>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</si>
  <si>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</si>
  <si>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</si>
  <si>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</si>
  <si>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</si>
  <si>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</si>
  <si>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</si>
  <si>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</si>
  <si>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</si>
  <si>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</si>
  <si>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</si>
  <si>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</si>
  <si>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</si>
  <si>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</si>
  <si>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</si>
  <si>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</si>
  <si>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</si>
  <si>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</si>
  <si>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</si>
  <si>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</si>
  <si>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</si>
  <si>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</si>
  <si>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</si>
  <si>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</si>
  <si>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</si>
  <si>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</si>
  <si>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</si>
  <si>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</si>
  <si>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</si>
  <si>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</si>
  <si>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</si>
  <si>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</si>
  <si>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</si>
  <si>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</si>
  <si>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</si>
  <si>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</si>
  <si>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</si>
  <si>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</si>
  <si>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</si>
  <si>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</si>
  <si>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</si>
  <si>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</si>
  <si>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</si>
  <si>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</si>
  <si>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</si>
  <si>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</si>
  <si>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</si>
  <si>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</si>
  <si>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</si>
  <si>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</si>
  <si>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</si>
  <si>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</si>
  <si>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</si>
  <si>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</si>
  <si>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</si>
  <si>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</si>
  <si>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</si>
  <si>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</si>
  <si>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</si>
  <si>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</si>
  <si>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</si>
  <si>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</si>
  <si>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</si>
  <si>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</si>
  <si>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</si>
  <si>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</si>
  <si>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</si>
  <si>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</si>
  <si>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</si>
  <si>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</si>
  <si>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</si>
  <si>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</si>
  <si>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</si>
  <si>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</si>
  <si>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</si>
  <si>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</si>
  <si>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</si>
  <si>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</si>
  <si>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</si>
  <si>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?</t>
  </si>
  <si>
    <t>долг</t>
  </si>
  <si>
    <t>сразу не добавился</t>
  </si>
  <si>
    <t>Nata Morozova</t>
  </si>
  <si>
    <t>Silmaril</t>
  </si>
  <si>
    <t>Pevsy</t>
  </si>
  <si>
    <t>Izuminka</t>
  </si>
  <si>
    <t>ukis</t>
  </si>
  <si>
    <t>*Лаванда*</t>
  </si>
  <si>
    <t>Чотуманта</t>
  </si>
  <si>
    <t>наталья 31</t>
  </si>
  <si>
    <t>Тейя</t>
  </si>
  <si>
    <t>грецкие скорл</t>
  </si>
  <si>
    <t>Е лена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</si>
</sst>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10" xfId="0" applyNumberFormat="1" applyFill="1" applyBorder="1" applyAlignment="1">
      <alignment/>
    </xf>
    <xf numFmtId="0" fontId="3" fillId="17" borderId="0" xfId="42" applyFont="1" applyFill="1" applyAlignment="1" applyProtection="1">
      <alignment/>
      <protection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1" fontId="0" fillId="17" borderId="0" xfId="0" applyNumberFormat="1" applyFill="1" applyAlignment="1">
      <alignment/>
    </xf>
    <xf numFmtId="0" fontId="3" fillId="0" borderId="0" xfId="42" applyFont="1" applyAlignment="1">
      <alignment/>
    </xf>
    <xf numFmtId="0" fontId="3" fillId="0" borderId="0" xfId="42" applyFont="1" applyFill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0" fontId="3" fillId="0" borderId="0" xfId="42" applyFont="1" applyFill="1" applyAlignment="1" applyProtection="1">
      <alignment/>
      <protection/>
    </xf>
    <xf numFmtId="1" fontId="0" fillId="3" borderId="0" xfId="0" applyNumberFormat="1" applyFill="1" applyAlignment="1">
      <alignment/>
    </xf>
    <xf numFmtId="0" fontId="3" fillId="0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1"/>
  <sheetViews>
    <sheetView zoomScalePageLayoutView="0" workbookViewId="0" topLeftCell="A767">
      <selection activeCell="A793" sqref="A793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36" customWidth="1"/>
  </cols>
  <sheetData>
    <row r="1" spans="1:22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35" t="s">
        <v>176</v>
      </c>
    </row>
    <row r="2" spans="1:22" s="39" customFormat="1" ht="12.75">
      <c r="A2" s="38" t="s">
        <v>13</v>
      </c>
      <c r="G2" s="39" t="s">
        <v>14</v>
      </c>
      <c r="L2" s="39">
        <v>1</v>
      </c>
      <c r="M2" s="39">
        <v>390</v>
      </c>
      <c r="P2" s="40">
        <f>L2*M2</f>
        <v>390</v>
      </c>
      <c r="S2" s="41"/>
      <c r="V2" s="36"/>
    </row>
    <row r="3" spans="7:22" s="39" customFormat="1" ht="12.75">
      <c r="G3" s="39" t="s">
        <v>15</v>
      </c>
      <c r="N3" s="39">
        <v>3</v>
      </c>
      <c r="O3" s="39">
        <v>59</v>
      </c>
      <c r="P3" s="39">
        <f>N3*O3</f>
        <v>177</v>
      </c>
      <c r="S3" s="41"/>
      <c r="V3" s="36"/>
    </row>
    <row r="4" spans="17:22" s="4" customFormat="1" ht="13.5" thickBot="1">
      <c r="Q4" s="4">
        <f>SUM(P2:P3)</f>
        <v>567</v>
      </c>
      <c r="S4" s="21">
        <f>Q4*1.05</f>
        <v>595.35</v>
      </c>
      <c r="T4" s="26"/>
      <c r="V4" s="37">
        <f>S4-T4</f>
        <v>595.35</v>
      </c>
    </row>
    <row r="5" spans="1:22" ht="13.5" thickBot="1">
      <c r="A5" s="6" t="s">
        <v>16</v>
      </c>
      <c r="G5" t="s">
        <v>17</v>
      </c>
      <c r="L5">
        <v>2</v>
      </c>
      <c r="M5">
        <v>209</v>
      </c>
      <c r="P5" s="3">
        <f>L5*M5</f>
        <v>418</v>
      </c>
      <c r="V5" s="37">
        <f aca="true" t="shared" si="0" ref="V5:V69">S5-T5</f>
        <v>0</v>
      </c>
    </row>
    <row r="6" spans="7:22" ht="13.5" thickBot="1">
      <c r="G6" t="s">
        <v>15</v>
      </c>
      <c r="N6">
        <v>15</v>
      </c>
      <c r="O6">
        <v>59</v>
      </c>
      <c r="P6">
        <f>N6*O6</f>
        <v>885</v>
      </c>
      <c r="V6" s="37">
        <f t="shared" si="0"/>
        <v>0</v>
      </c>
    </row>
    <row r="7" spans="7:22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V7" s="37">
        <f t="shared" si="0"/>
        <v>0</v>
      </c>
    </row>
    <row r="8" spans="7:22" ht="13.5" thickBot="1">
      <c r="G8" t="s">
        <v>14</v>
      </c>
      <c r="L8">
        <v>2</v>
      </c>
      <c r="M8">
        <v>390</v>
      </c>
      <c r="P8" s="3">
        <f t="shared" si="1"/>
        <v>780</v>
      </c>
      <c r="V8" s="37">
        <f t="shared" si="0"/>
        <v>0</v>
      </c>
    </row>
    <row r="9" spans="7:22" ht="13.5" thickBot="1">
      <c r="G9" t="s">
        <v>19</v>
      </c>
      <c r="L9">
        <v>2</v>
      </c>
      <c r="M9">
        <v>169</v>
      </c>
      <c r="P9" s="3">
        <f t="shared" si="1"/>
        <v>338</v>
      </c>
      <c r="V9" s="37">
        <f t="shared" si="0"/>
        <v>0</v>
      </c>
    </row>
    <row r="10" spans="7:22" ht="13.5" thickBot="1">
      <c r="G10" t="s">
        <v>129</v>
      </c>
      <c r="L10">
        <v>1</v>
      </c>
      <c r="M10">
        <v>269</v>
      </c>
      <c r="P10" s="3">
        <f t="shared" si="1"/>
        <v>269</v>
      </c>
      <c r="V10" s="37">
        <f t="shared" si="0"/>
        <v>0</v>
      </c>
    </row>
    <row r="11" spans="7:22" ht="13.5" thickBot="1">
      <c r="G11" t="s">
        <v>20</v>
      </c>
      <c r="L11">
        <v>2</v>
      </c>
      <c r="M11">
        <v>179</v>
      </c>
      <c r="P11" s="3">
        <f t="shared" si="1"/>
        <v>358</v>
      </c>
      <c r="V11" s="37">
        <f t="shared" si="0"/>
        <v>0</v>
      </c>
    </row>
    <row r="12" spans="7:22" ht="13.5" thickBot="1">
      <c r="G12" t="s">
        <v>54</v>
      </c>
      <c r="L12">
        <v>2</v>
      </c>
      <c r="M12">
        <v>229</v>
      </c>
      <c r="P12" s="3">
        <f t="shared" si="1"/>
        <v>458</v>
      </c>
      <c r="V12" s="37">
        <f t="shared" si="0"/>
        <v>0</v>
      </c>
    </row>
    <row r="13" spans="7:22" ht="13.5" thickBot="1">
      <c r="G13" t="s">
        <v>26</v>
      </c>
      <c r="L13">
        <v>2</v>
      </c>
      <c r="M13">
        <v>219</v>
      </c>
      <c r="P13" s="3">
        <f t="shared" si="1"/>
        <v>438</v>
      </c>
      <c r="V13" s="37">
        <f t="shared" si="0"/>
        <v>0</v>
      </c>
    </row>
    <row r="14" spans="7:22" ht="13.5" thickBot="1">
      <c r="G14" t="s">
        <v>34</v>
      </c>
      <c r="L14">
        <v>1</v>
      </c>
      <c r="M14">
        <v>309</v>
      </c>
      <c r="P14" s="3">
        <f t="shared" si="1"/>
        <v>309</v>
      </c>
      <c r="V14" s="37">
        <f t="shared" si="0"/>
        <v>0</v>
      </c>
    </row>
    <row r="15" spans="7:22" ht="13.5" thickBot="1">
      <c r="G15" t="s">
        <v>29</v>
      </c>
      <c r="L15">
        <v>1</v>
      </c>
      <c r="M15">
        <v>89</v>
      </c>
      <c r="P15" s="3">
        <f t="shared" si="1"/>
        <v>89</v>
      </c>
      <c r="V15" s="37">
        <f t="shared" si="0"/>
        <v>0</v>
      </c>
    </row>
    <row r="16" spans="7:22" ht="13.5" thickBot="1">
      <c r="G16" t="s">
        <v>30</v>
      </c>
      <c r="L16">
        <v>1</v>
      </c>
      <c r="M16">
        <v>99</v>
      </c>
      <c r="P16" s="3">
        <f t="shared" si="1"/>
        <v>99</v>
      </c>
      <c r="V16" s="37">
        <f t="shared" si="0"/>
        <v>0</v>
      </c>
    </row>
    <row r="17" spans="7:22" ht="13.5" thickBot="1">
      <c r="G17" t="s">
        <v>145</v>
      </c>
      <c r="L17">
        <v>1</v>
      </c>
      <c r="M17">
        <v>159</v>
      </c>
      <c r="P17" s="3">
        <f t="shared" si="1"/>
        <v>159</v>
      </c>
      <c r="Q17" t="s">
        <v>177</v>
      </c>
      <c r="V17" s="37">
        <f t="shared" si="0"/>
        <v>0</v>
      </c>
    </row>
    <row r="18" spans="16:22" s="4" customFormat="1" ht="13.5" thickBot="1">
      <c r="P18" s="5">
        <f aca="true" t="shared" si="2" ref="P18:P30">L18*M18</f>
        <v>0</v>
      </c>
      <c r="Q18" s="4">
        <f>SUM(P5:P17)</f>
        <v>5494</v>
      </c>
      <c r="S18" s="21">
        <f>Q18*1.1</f>
        <v>6043.400000000001</v>
      </c>
      <c r="T18" s="26">
        <v>5869</v>
      </c>
      <c r="V18" s="37">
        <f t="shared" si="0"/>
        <v>174.40000000000055</v>
      </c>
    </row>
    <row r="19" spans="1:22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2"/>
        <v>0</v>
      </c>
      <c r="V19" s="37">
        <f t="shared" si="0"/>
        <v>0</v>
      </c>
    </row>
    <row r="20" spans="7:22" ht="13.5" thickBot="1">
      <c r="G20" t="s">
        <v>17</v>
      </c>
      <c r="L20">
        <v>2</v>
      </c>
      <c r="M20">
        <v>209</v>
      </c>
      <c r="P20" s="3">
        <f t="shared" si="2"/>
        <v>418</v>
      </c>
      <c r="V20" s="37">
        <f t="shared" si="0"/>
        <v>0</v>
      </c>
    </row>
    <row r="21" spans="7:22" ht="13.5" thickBot="1">
      <c r="G21" t="s">
        <v>22</v>
      </c>
      <c r="L21">
        <v>1</v>
      </c>
      <c r="M21">
        <v>159</v>
      </c>
      <c r="P21" s="3">
        <f t="shared" si="2"/>
        <v>159</v>
      </c>
      <c r="V21" s="37">
        <f t="shared" si="0"/>
        <v>0</v>
      </c>
    </row>
    <row r="22" spans="7:22" ht="13.5" thickBot="1">
      <c r="G22" t="s">
        <v>129</v>
      </c>
      <c r="L22">
        <v>0.5</v>
      </c>
      <c r="M22">
        <v>269</v>
      </c>
      <c r="P22" s="3">
        <f t="shared" si="2"/>
        <v>134.5</v>
      </c>
      <c r="V22" s="37"/>
    </row>
    <row r="23" spans="7:22" ht="13.5" thickBot="1">
      <c r="G23" t="s">
        <v>55</v>
      </c>
      <c r="L23">
        <v>3</v>
      </c>
      <c r="M23">
        <v>129</v>
      </c>
      <c r="P23" s="3">
        <f t="shared" si="2"/>
        <v>387</v>
      </c>
      <c r="V23" s="37">
        <f t="shared" si="0"/>
        <v>0</v>
      </c>
    </row>
    <row r="24" spans="16:22" s="4" customFormat="1" ht="13.5" thickBot="1">
      <c r="P24" s="5">
        <f t="shared" si="2"/>
        <v>0</v>
      </c>
      <c r="Q24" s="4">
        <f>SUM(P19:P23)</f>
        <v>1098.5</v>
      </c>
      <c r="S24" s="21">
        <f>Q24*1.15</f>
        <v>1263.2749999999999</v>
      </c>
      <c r="T24" s="26">
        <f>850+260</f>
        <v>1110</v>
      </c>
      <c r="V24" s="37">
        <f t="shared" si="0"/>
        <v>153.27499999999986</v>
      </c>
    </row>
    <row r="25" spans="1:22" ht="13.5" thickBot="1">
      <c r="A25" s="6" t="s">
        <v>37</v>
      </c>
      <c r="G25" t="s">
        <v>38</v>
      </c>
      <c r="L25">
        <v>3</v>
      </c>
      <c r="M25">
        <v>269</v>
      </c>
      <c r="P25" s="3">
        <f t="shared" si="2"/>
        <v>807</v>
      </c>
      <c r="V25" s="37">
        <f t="shared" si="0"/>
        <v>0</v>
      </c>
    </row>
    <row r="26" spans="7:22" ht="13.5" thickBot="1">
      <c r="G26" t="s">
        <v>17</v>
      </c>
      <c r="L26">
        <v>5</v>
      </c>
      <c r="M26">
        <v>209</v>
      </c>
      <c r="P26" s="3">
        <f t="shared" si="2"/>
        <v>1045</v>
      </c>
      <c r="V26" s="37">
        <f t="shared" si="0"/>
        <v>0</v>
      </c>
    </row>
    <row r="27" spans="7:22" ht="13.5" thickBot="1">
      <c r="G27" t="s">
        <v>22</v>
      </c>
      <c r="L27">
        <v>2</v>
      </c>
      <c r="M27">
        <v>159</v>
      </c>
      <c r="P27" s="3">
        <f t="shared" si="2"/>
        <v>318</v>
      </c>
      <c r="V27" s="37">
        <f t="shared" si="0"/>
        <v>0</v>
      </c>
    </row>
    <row r="28" spans="7:22" ht="13.5" thickBot="1">
      <c r="G28" t="s">
        <v>39</v>
      </c>
      <c r="P28" s="3">
        <f t="shared" si="2"/>
        <v>0</v>
      </c>
      <c r="V28" s="37">
        <f t="shared" si="0"/>
        <v>0</v>
      </c>
    </row>
    <row r="29" spans="7:22" ht="13.5" thickBot="1">
      <c r="G29" t="s">
        <v>40</v>
      </c>
      <c r="P29" s="3">
        <f t="shared" si="2"/>
        <v>0</v>
      </c>
      <c r="V29" s="37">
        <f t="shared" si="0"/>
        <v>0</v>
      </c>
    </row>
    <row r="30" spans="7:22" ht="13.5" thickBot="1">
      <c r="G30" t="s">
        <v>19</v>
      </c>
      <c r="L30">
        <v>2</v>
      </c>
      <c r="M30">
        <v>169</v>
      </c>
      <c r="P30" s="3">
        <f t="shared" si="2"/>
        <v>338</v>
      </c>
      <c r="V30" s="37">
        <f t="shared" si="0"/>
        <v>0</v>
      </c>
    </row>
    <row r="31" spans="7:22" ht="13.5" thickBot="1">
      <c r="G31" t="s">
        <v>15</v>
      </c>
      <c r="N31">
        <v>5</v>
      </c>
      <c r="O31">
        <v>59</v>
      </c>
      <c r="P31">
        <f>N31*O31</f>
        <v>295</v>
      </c>
      <c r="V31" s="37">
        <f t="shared" si="0"/>
        <v>0</v>
      </c>
    </row>
    <row r="32" spans="7:22" ht="13.5" thickBot="1">
      <c r="G32" t="s">
        <v>14</v>
      </c>
      <c r="L32">
        <v>1</v>
      </c>
      <c r="M32">
        <v>390</v>
      </c>
      <c r="P32" s="3">
        <f aca="true" t="shared" si="3" ref="P32:P55">L32*M32</f>
        <v>390</v>
      </c>
      <c r="V32" s="37">
        <f t="shared" si="0"/>
        <v>0</v>
      </c>
    </row>
    <row r="33" spans="7:22" ht="13.5" thickBot="1">
      <c r="G33" t="s">
        <v>41</v>
      </c>
      <c r="L33">
        <v>3</v>
      </c>
      <c r="P33" s="3">
        <f t="shared" si="3"/>
        <v>0</v>
      </c>
      <c r="V33" s="37">
        <f t="shared" si="0"/>
        <v>0</v>
      </c>
    </row>
    <row r="34" spans="7:22" ht="13.5" thickBot="1">
      <c r="G34" t="s">
        <v>42</v>
      </c>
      <c r="L34">
        <v>2</v>
      </c>
      <c r="M34">
        <v>379</v>
      </c>
      <c r="P34" s="3">
        <f t="shared" si="3"/>
        <v>758</v>
      </c>
      <c r="V34" s="37">
        <f t="shared" si="0"/>
        <v>0</v>
      </c>
    </row>
    <row r="35" spans="7:22" ht="13.5" thickBot="1">
      <c r="G35" t="s">
        <v>43</v>
      </c>
      <c r="L35">
        <v>4</v>
      </c>
      <c r="M35">
        <v>349</v>
      </c>
      <c r="P35" s="3">
        <f t="shared" si="3"/>
        <v>1396</v>
      </c>
      <c r="V35" s="37">
        <f t="shared" si="0"/>
        <v>0</v>
      </c>
    </row>
    <row r="36" spans="16:22" s="4" customFormat="1" ht="13.5" thickBot="1">
      <c r="P36" s="5">
        <f t="shared" si="3"/>
        <v>0</v>
      </c>
      <c r="Q36" s="4">
        <f>SUM(P25:P35)</f>
        <v>5347</v>
      </c>
      <c r="S36" s="21">
        <f>Q36*1.12</f>
        <v>5988.64</v>
      </c>
      <c r="T36" s="26">
        <v>6000</v>
      </c>
      <c r="V36" s="37">
        <f t="shared" si="0"/>
        <v>-11.359999999999673</v>
      </c>
    </row>
    <row r="37" spans="1:22" ht="13.5" thickBot="1">
      <c r="A37" s="6" t="s">
        <v>44</v>
      </c>
      <c r="G37" t="s">
        <v>17</v>
      </c>
      <c r="L37">
        <v>1</v>
      </c>
      <c r="M37">
        <v>209</v>
      </c>
      <c r="P37" s="3">
        <f t="shared" si="3"/>
        <v>209</v>
      </c>
      <c r="V37" s="37">
        <f t="shared" si="0"/>
        <v>0</v>
      </c>
    </row>
    <row r="38" spans="7:22" ht="13.5" thickBot="1">
      <c r="G38" t="s">
        <v>22</v>
      </c>
      <c r="L38">
        <v>1</v>
      </c>
      <c r="M38">
        <v>159</v>
      </c>
      <c r="P38" s="3">
        <f t="shared" si="3"/>
        <v>159</v>
      </c>
      <c r="V38" s="37">
        <f t="shared" si="0"/>
        <v>0</v>
      </c>
    </row>
    <row r="39" spans="7:22" ht="13.5" thickBot="1">
      <c r="G39" t="s">
        <v>26</v>
      </c>
      <c r="L39">
        <v>1</v>
      </c>
      <c r="M39">
        <v>219</v>
      </c>
      <c r="P39" s="3">
        <f t="shared" si="3"/>
        <v>219</v>
      </c>
      <c r="V39" s="37">
        <f t="shared" si="0"/>
        <v>0</v>
      </c>
    </row>
    <row r="40" spans="7:22" ht="13.5" thickBot="1">
      <c r="G40" t="s">
        <v>19</v>
      </c>
      <c r="L40">
        <v>1</v>
      </c>
      <c r="M40">
        <v>169</v>
      </c>
      <c r="P40" s="3">
        <f t="shared" si="3"/>
        <v>169</v>
      </c>
      <c r="V40" s="37">
        <f t="shared" si="0"/>
        <v>0</v>
      </c>
    </row>
    <row r="41" spans="7:22" ht="13.5" thickBot="1">
      <c r="G41" t="s">
        <v>38</v>
      </c>
      <c r="L41">
        <v>1</v>
      </c>
      <c r="M41">
        <v>0</v>
      </c>
      <c r="P41" s="3">
        <f t="shared" si="3"/>
        <v>0</v>
      </c>
      <c r="V41" s="37">
        <f t="shared" si="0"/>
        <v>0</v>
      </c>
    </row>
    <row r="42" spans="7:22" ht="13.5" thickBot="1">
      <c r="G42" t="s">
        <v>14</v>
      </c>
      <c r="L42">
        <v>0.5</v>
      </c>
      <c r="M42">
        <v>390</v>
      </c>
      <c r="P42" s="3">
        <f>L42*M42</f>
        <v>195</v>
      </c>
      <c r="V42" s="37">
        <f t="shared" si="0"/>
        <v>0</v>
      </c>
    </row>
    <row r="43" spans="7:22" ht="13.5" thickBot="1">
      <c r="G43" t="s">
        <v>18</v>
      </c>
      <c r="L43">
        <v>1</v>
      </c>
      <c r="M43">
        <v>0</v>
      </c>
      <c r="P43" s="3">
        <f t="shared" si="3"/>
        <v>0</v>
      </c>
      <c r="V43" s="37">
        <f t="shared" si="0"/>
        <v>0</v>
      </c>
    </row>
    <row r="44" spans="16:22" s="4" customFormat="1" ht="13.5" thickBot="1">
      <c r="P44" s="5">
        <f t="shared" si="3"/>
        <v>0</v>
      </c>
      <c r="Q44" s="4">
        <f>SUM(P37:P43)</f>
        <v>951</v>
      </c>
      <c r="S44" s="21">
        <f>Q44*1.1</f>
        <v>1046.1000000000001</v>
      </c>
      <c r="T44" s="26">
        <v>1446</v>
      </c>
      <c r="V44" s="37">
        <f t="shared" si="0"/>
        <v>-399.89999999999986</v>
      </c>
    </row>
    <row r="45" spans="1:22" ht="13.5" thickBot="1">
      <c r="A45" s="6" t="s">
        <v>45</v>
      </c>
      <c r="G45" t="s">
        <v>17</v>
      </c>
      <c r="L45">
        <v>1</v>
      </c>
      <c r="M45">
        <v>209</v>
      </c>
      <c r="P45" s="3">
        <f t="shared" si="3"/>
        <v>209</v>
      </c>
      <c r="V45" s="37">
        <f t="shared" si="0"/>
        <v>0</v>
      </c>
    </row>
    <row r="46" spans="7:22" ht="13.5" thickBot="1">
      <c r="G46" t="s">
        <v>26</v>
      </c>
      <c r="L46">
        <v>1</v>
      </c>
      <c r="M46">
        <v>219</v>
      </c>
      <c r="P46" s="3">
        <f t="shared" si="3"/>
        <v>219</v>
      </c>
      <c r="V46" s="37">
        <f t="shared" si="0"/>
        <v>0</v>
      </c>
    </row>
    <row r="47" spans="7:22" ht="13.5" thickBot="1">
      <c r="G47" t="s">
        <v>129</v>
      </c>
      <c r="L47">
        <v>3</v>
      </c>
      <c r="M47">
        <v>269</v>
      </c>
      <c r="P47" s="3">
        <f t="shared" si="3"/>
        <v>807</v>
      </c>
      <c r="V47" s="37">
        <f t="shared" si="0"/>
        <v>0</v>
      </c>
    </row>
    <row r="48" spans="7:22" ht="13.5" thickBot="1">
      <c r="G48" t="s">
        <v>19</v>
      </c>
      <c r="L48">
        <v>2</v>
      </c>
      <c r="M48">
        <v>169</v>
      </c>
      <c r="P48" s="3">
        <f t="shared" si="3"/>
        <v>338</v>
      </c>
      <c r="V48" s="37">
        <f t="shared" si="0"/>
        <v>0</v>
      </c>
    </row>
    <row r="49" spans="7:22" ht="13.5" thickBot="1">
      <c r="G49" t="s">
        <v>14</v>
      </c>
      <c r="L49">
        <v>0.5</v>
      </c>
      <c r="M49">
        <v>390</v>
      </c>
      <c r="P49" s="33">
        <f t="shared" si="3"/>
        <v>195</v>
      </c>
      <c r="V49" s="37">
        <f t="shared" si="0"/>
        <v>0</v>
      </c>
    </row>
    <row r="50" spans="7:22" ht="13.5" thickBot="1">
      <c r="G50" t="s">
        <v>29</v>
      </c>
      <c r="L50">
        <v>5</v>
      </c>
      <c r="M50">
        <v>89</v>
      </c>
      <c r="P50" s="3">
        <f t="shared" si="3"/>
        <v>445</v>
      </c>
      <c r="V50" s="37">
        <f t="shared" si="0"/>
        <v>0</v>
      </c>
    </row>
    <row r="51" spans="7:22" ht="13.5" thickBot="1">
      <c r="G51" t="s">
        <v>42</v>
      </c>
      <c r="L51">
        <v>2</v>
      </c>
      <c r="M51">
        <v>379</v>
      </c>
      <c r="P51" s="3">
        <f t="shared" si="3"/>
        <v>758</v>
      </c>
      <c r="V51" s="37">
        <f t="shared" si="0"/>
        <v>0</v>
      </c>
    </row>
    <row r="52" spans="16:22" s="4" customFormat="1" ht="13.5" thickBot="1">
      <c r="P52" s="5">
        <f t="shared" si="3"/>
        <v>0</v>
      </c>
      <c r="Q52" s="4">
        <f>SUM(P45:P51)</f>
        <v>2971</v>
      </c>
      <c r="S52" s="21">
        <f>Q52*1.1</f>
        <v>3268.1000000000004</v>
      </c>
      <c r="T52" s="26">
        <v>3268</v>
      </c>
      <c r="V52" s="37">
        <f t="shared" si="0"/>
        <v>0.1000000000003638</v>
      </c>
    </row>
    <row r="53" spans="1:22" ht="13.5" thickBot="1">
      <c r="A53" s="6" t="s">
        <v>46</v>
      </c>
      <c r="G53" t="s">
        <v>152</v>
      </c>
      <c r="L53">
        <v>1</v>
      </c>
      <c r="M53">
        <v>149</v>
      </c>
      <c r="P53" s="3">
        <f t="shared" si="3"/>
        <v>149</v>
      </c>
      <c r="V53" s="37">
        <f t="shared" si="0"/>
        <v>0</v>
      </c>
    </row>
    <row r="54" spans="7:22" ht="13.5" thickBot="1">
      <c r="G54" t="s">
        <v>54</v>
      </c>
      <c r="L54">
        <v>0.5</v>
      </c>
      <c r="M54">
        <v>229</v>
      </c>
      <c r="P54" s="3">
        <f t="shared" si="3"/>
        <v>114.5</v>
      </c>
      <c r="V54" s="37">
        <f t="shared" si="0"/>
        <v>0</v>
      </c>
    </row>
    <row r="55" spans="7:22" ht="13.5" thickBot="1">
      <c r="G55" t="s">
        <v>34</v>
      </c>
      <c r="L55">
        <v>2</v>
      </c>
      <c r="M55">
        <v>309</v>
      </c>
      <c r="P55" s="3">
        <f t="shared" si="3"/>
        <v>618</v>
      </c>
      <c r="V55" s="37">
        <f t="shared" si="0"/>
        <v>0</v>
      </c>
    </row>
    <row r="56" spans="7:22" ht="13.5" thickBot="1">
      <c r="G56" t="s">
        <v>15</v>
      </c>
      <c r="N56">
        <v>1</v>
      </c>
      <c r="O56">
        <v>59</v>
      </c>
      <c r="P56">
        <f>N56*O56</f>
        <v>59</v>
      </c>
      <c r="V56" s="37">
        <f t="shared" si="0"/>
        <v>0</v>
      </c>
    </row>
    <row r="57" spans="7:22" ht="13.5" thickBot="1">
      <c r="G57" t="s">
        <v>165</v>
      </c>
      <c r="L57">
        <v>0.5</v>
      </c>
      <c r="V57" s="37">
        <f t="shared" si="0"/>
        <v>0</v>
      </c>
    </row>
    <row r="58" spans="7:22" ht="13.5" thickBot="1">
      <c r="G58" t="s">
        <v>17</v>
      </c>
      <c r="L58">
        <v>1</v>
      </c>
      <c r="M58">
        <v>209</v>
      </c>
      <c r="P58" s="3">
        <f aca="true" t="shared" si="4" ref="P58:P67">L58*M58</f>
        <v>209</v>
      </c>
      <c r="V58" s="37">
        <f t="shared" si="0"/>
        <v>0</v>
      </c>
    </row>
    <row r="59" spans="7:22" ht="13.5" thickBot="1">
      <c r="G59" t="s">
        <v>22</v>
      </c>
      <c r="L59">
        <v>1</v>
      </c>
      <c r="M59">
        <v>159</v>
      </c>
      <c r="P59" s="3">
        <f t="shared" si="4"/>
        <v>159</v>
      </c>
      <c r="V59" s="37">
        <f t="shared" si="0"/>
        <v>0</v>
      </c>
    </row>
    <row r="60" spans="7:22" ht="13.5" thickBot="1">
      <c r="G60" t="s">
        <v>29</v>
      </c>
      <c r="L60">
        <v>2</v>
      </c>
      <c r="M60">
        <v>89</v>
      </c>
      <c r="P60" s="3">
        <f t="shared" si="4"/>
        <v>178</v>
      </c>
      <c r="V60" s="37">
        <f t="shared" si="0"/>
        <v>0</v>
      </c>
    </row>
    <row r="61" spans="7:22" ht="13.5" thickBot="1">
      <c r="G61" t="s">
        <v>158</v>
      </c>
      <c r="L61">
        <v>1</v>
      </c>
      <c r="M61">
        <v>149</v>
      </c>
      <c r="P61" s="3">
        <f t="shared" si="4"/>
        <v>149</v>
      </c>
      <c r="V61" s="37">
        <f t="shared" si="0"/>
        <v>0</v>
      </c>
    </row>
    <row r="62" spans="7:22" ht="13.5" thickBot="1">
      <c r="G62" t="s">
        <v>14</v>
      </c>
      <c r="L62">
        <v>2</v>
      </c>
      <c r="M62">
        <v>390</v>
      </c>
      <c r="P62" s="33">
        <f t="shared" si="4"/>
        <v>780</v>
      </c>
      <c r="V62" s="37">
        <f t="shared" si="0"/>
        <v>0</v>
      </c>
    </row>
    <row r="63" spans="7:22" ht="13.5" thickBot="1">
      <c r="G63" t="s">
        <v>174</v>
      </c>
      <c r="L63">
        <v>1</v>
      </c>
      <c r="M63">
        <v>179</v>
      </c>
      <c r="P63" s="33">
        <f t="shared" si="4"/>
        <v>179</v>
      </c>
      <c r="V63" s="37">
        <f t="shared" si="0"/>
        <v>0</v>
      </c>
    </row>
    <row r="64" spans="7:22" ht="13.5" thickBot="1">
      <c r="G64" t="s">
        <v>134</v>
      </c>
      <c r="L64">
        <v>0.5</v>
      </c>
      <c r="M64">
        <v>99</v>
      </c>
      <c r="P64" s="3">
        <f t="shared" si="4"/>
        <v>49.5</v>
      </c>
      <c r="V64" s="37">
        <f t="shared" si="0"/>
        <v>0</v>
      </c>
    </row>
    <row r="65" spans="16:22" s="4" customFormat="1" ht="13.5" thickBot="1">
      <c r="P65" s="5">
        <f t="shared" si="4"/>
        <v>0</v>
      </c>
      <c r="Q65" s="4">
        <f>SUM(P53:P64)</f>
        <v>2644</v>
      </c>
      <c r="S65" s="21">
        <f>Q65</f>
        <v>2644</v>
      </c>
      <c r="T65" s="26">
        <v>2800</v>
      </c>
      <c r="V65" s="37">
        <f t="shared" si="0"/>
        <v>-156</v>
      </c>
    </row>
    <row r="66" spans="1:22" ht="13.5" thickBot="1">
      <c r="A66" s="6" t="s">
        <v>47</v>
      </c>
      <c r="G66" t="s">
        <v>14</v>
      </c>
      <c r="L66">
        <v>1.5</v>
      </c>
      <c r="M66">
        <v>390</v>
      </c>
      <c r="P66" s="3">
        <f t="shared" si="4"/>
        <v>585</v>
      </c>
      <c r="V66" s="37">
        <f t="shared" si="0"/>
        <v>0</v>
      </c>
    </row>
    <row r="67" spans="7:22" ht="13.5" thickBot="1">
      <c r="G67" t="s">
        <v>48</v>
      </c>
      <c r="L67">
        <v>0.5</v>
      </c>
      <c r="P67" s="3">
        <f t="shared" si="4"/>
        <v>0</v>
      </c>
      <c r="V67" s="37">
        <f t="shared" si="0"/>
        <v>0</v>
      </c>
    </row>
    <row r="68" spans="7:22" ht="13.5" thickBot="1">
      <c r="G68" t="s">
        <v>49</v>
      </c>
      <c r="L68">
        <v>0.5</v>
      </c>
      <c r="P68" s="3">
        <f aca="true" t="shared" si="5" ref="P68:P75">L68*M68</f>
        <v>0</v>
      </c>
      <c r="V68" s="37">
        <f t="shared" si="0"/>
        <v>0</v>
      </c>
    </row>
    <row r="69" spans="7:22" ht="13.5" thickBot="1">
      <c r="G69" t="s">
        <v>34</v>
      </c>
      <c r="L69">
        <v>1</v>
      </c>
      <c r="M69">
        <v>309</v>
      </c>
      <c r="P69" s="3">
        <f t="shared" si="5"/>
        <v>309</v>
      </c>
      <c r="V69" s="37">
        <f t="shared" si="0"/>
        <v>0</v>
      </c>
    </row>
    <row r="70" spans="7:22" ht="13.5" thickBot="1">
      <c r="G70" t="s">
        <v>18</v>
      </c>
      <c r="L70">
        <v>1</v>
      </c>
      <c r="M70">
        <v>0</v>
      </c>
      <c r="P70" s="3">
        <f t="shared" si="5"/>
        <v>0</v>
      </c>
      <c r="V70" s="37">
        <f aca="true" t="shared" si="6" ref="V70:V133">S70-T70</f>
        <v>0</v>
      </c>
    </row>
    <row r="71" spans="7:22" ht="13.5" thickBot="1">
      <c r="G71" t="s">
        <v>26</v>
      </c>
      <c r="L71">
        <v>1</v>
      </c>
      <c r="M71">
        <v>219</v>
      </c>
      <c r="P71" s="3">
        <f t="shared" si="5"/>
        <v>219</v>
      </c>
      <c r="V71" s="37">
        <f t="shared" si="6"/>
        <v>0</v>
      </c>
    </row>
    <row r="72" spans="7:22" ht="13.5" thickBot="1">
      <c r="G72" t="s">
        <v>31</v>
      </c>
      <c r="L72">
        <v>0.5</v>
      </c>
      <c r="M72">
        <v>129</v>
      </c>
      <c r="P72" s="3">
        <f t="shared" si="5"/>
        <v>64.5</v>
      </c>
      <c r="V72" s="37">
        <f t="shared" si="6"/>
        <v>0</v>
      </c>
    </row>
    <row r="73" spans="7:22" ht="13.5" thickBot="1">
      <c r="G73" t="s">
        <v>29</v>
      </c>
      <c r="L73">
        <v>1</v>
      </c>
      <c r="M73">
        <v>89</v>
      </c>
      <c r="P73" s="3">
        <f t="shared" si="5"/>
        <v>89</v>
      </c>
      <c r="V73" s="37">
        <f t="shared" si="6"/>
        <v>0</v>
      </c>
    </row>
    <row r="74" spans="7:22" ht="13.5" thickBot="1">
      <c r="G74" t="s">
        <v>17</v>
      </c>
      <c r="L74">
        <v>1</v>
      </c>
      <c r="M74">
        <v>209</v>
      </c>
      <c r="P74" s="3">
        <f t="shared" si="5"/>
        <v>209</v>
      </c>
      <c r="V74" s="37">
        <f t="shared" si="6"/>
        <v>0</v>
      </c>
    </row>
    <row r="75" spans="7:22" ht="13.5" thickBot="1">
      <c r="G75" t="s">
        <v>22</v>
      </c>
      <c r="L75">
        <v>1</v>
      </c>
      <c r="M75">
        <v>159</v>
      </c>
      <c r="P75" s="3">
        <f t="shared" si="5"/>
        <v>159</v>
      </c>
      <c r="V75" s="37">
        <f t="shared" si="6"/>
        <v>0</v>
      </c>
    </row>
    <row r="76" spans="16:22" s="4" customFormat="1" ht="13.5" thickBot="1">
      <c r="P76" s="5">
        <f>L76*M76</f>
        <v>0</v>
      </c>
      <c r="Q76" s="4">
        <f>SUM(P66:P75)</f>
        <v>1634.5</v>
      </c>
      <c r="S76" s="21">
        <f>Q76*1.15</f>
        <v>1879.675</v>
      </c>
      <c r="T76" s="26">
        <v>1210</v>
      </c>
      <c r="V76" s="37">
        <f t="shared" si="6"/>
        <v>669.675</v>
      </c>
    </row>
    <row r="77" spans="1:22" s="13" customFormat="1" ht="13.5" thickBot="1">
      <c r="A77" s="12" t="s">
        <v>51</v>
      </c>
      <c r="G77" s="13" t="s">
        <v>134</v>
      </c>
      <c r="L77" s="13">
        <v>1</v>
      </c>
      <c r="M77" s="13">
        <v>99</v>
      </c>
      <c r="P77" s="17">
        <f>L77*M77</f>
        <v>99</v>
      </c>
      <c r="S77" s="23"/>
      <c r="T77" s="25"/>
      <c r="V77" s="37">
        <f t="shared" si="6"/>
        <v>0</v>
      </c>
    </row>
    <row r="78" spans="1:22" s="13" customFormat="1" ht="13.5" thickBot="1">
      <c r="A78" s="12"/>
      <c r="G78" s="13" t="s">
        <v>14</v>
      </c>
      <c r="L78" s="13">
        <v>1</v>
      </c>
      <c r="M78" s="13">
        <v>390</v>
      </c>
      <c r="P78" s="17">
        <f>L78*M78</f>
        <v>390</v>
      </c>
      <c r="S78" s="23"/>
      <c r="T78" s="25"/>
      <c r="V78" s="37">
        <f t="shared" si="6"/>
        <v>0</v>
      </c>
    </row>
    <row r="79" spans="7:22" s="13" customFormat="1" ht="13.5" thickBot="1">
      <c r="G79" s="13" t="s">
        <v>15</v>
      </c>
      <c r="N79" s="13">
        <v>2</v>
      </c>
      <c r="O79" s="13">
        <v>59</v>
      </c>
      <c r="P79" s="13">
        <f>N79*O79</f>
        <v>118</v>
      </c>
      <c r="S79" s="23"/>
      <c r="T79" s="25"/>
      <c r="V79" s="37">
        <f t="shared" si="6"/>
        <v>0</v>
      </c>
    </row>
    <row r="80" spans="16:22" s="4" customFormat="1" ht="13.5" thickBot="1">
      <c r="P80" s="5">
        <f aca="true" t="shared" si="7" ref="P80:P115">L80*M80</f>
        <v>0</v>
      </c>
      <c r="Q80" s="4">
        <f>SUM(P77:P79)</f>
        <v>607</v>
      </c>
      <c r="S80" s="21">
        <f>Q80*1.15</f>
        <v>698.05</v>
      </c>
      <c r="T80" s="26">
        <f>250+448</f>
        <v>698</v>
      </c>
      <c r="V80" s="37">
        <f t="shared" si="6"/>
        <v>0.049999999999954525</v>
      </c>
    </row>
    <row r="81" spans="1:22" s="39" customFormat="1" ht="13.5" thickBot="1">
      <c r="A81" s="38" t="s">
        <v>52</v>
      </c>
      <c r="G81" s="39" t="s">
        <v>38</v>
      </c>
      <c r="L81" s="39">
        <v>1</v>
      </c>
      <c r="M81" s="39">
        <v>0</v>
      </c>
      <c r="P81" s="40">
        <f t="shared" si="7"/>
        <v>0</v>
      </c>
      <c r="S81" s="41"/>
      <c r="V81" s="37">
        <f t="shared" si="6"/>
        <v>0</v>
      </c>
    </row>
    <row r="82" spans="7:22" s="39" customFormat="1" ht="13.5" thickBot="1">
      <c r="G82" s="39" t="s">
        <v>17</v>
      </c>
      <c r="L82" s="39">
        <v>1</v>
      </c>
      <c r="M82" s="39">
        <v>209</v>
      </c>
      <c r="P82" s="40">
        <f t="shared" si="7"/>
        <v>209</v>
      </c>
      <c r="S82" s="41"/>
      <c r="V82" s="37">
        <f t="shared" si="6"/>
        <v>0</v>
      </c>
    </row>
    <row r="83" spans="7:22" s="39" customFormat="1" ht="13.5" thickBot="1">
      <c r="G83" s="39" t="s">
        <v>29</v>
      </c>
      <c r="L83" s="39">
        <v>1</v>
      </c>
      <c r="M83" s="39">
        <v>89</v>
      </c>
      <c r="P83" s="40">
        <f t="shared" si="7"/>
        <v>89</v>
      </c>
      <c r="S83" s="41"/>
      <c r="V83" s="37">
        <f t="shared" si="6"/>
        <v>0</v>
      </c>
    </row>
    <row r="84" spans="7:22" s="39" customFormat="1" ht="13.5" thickBot="1">
      <c r="G84" s="39" t="s">
        <v>30</v>
      </c>
      <c r="L84" s="39">
        <v>1</v>
      </c>
      <c r="M84" s="39">
        <v>99</v>
      </c>
      <c r="P84" s="40">
        <f t="shared" si="7"/>
        <v>99</v>
      </c>
      <c r="S84" s="41"/>
      <c r="V84" s="37">
        <f t="shared" si="6"/>
        <v>0</v>
      </c>
    </row>
    <row r="85" spans="7:22" s="39" customFormat="1" ht="13.5" thickBot="1">
      <c r="G85" s="39" t="s">
        <v>31</v>
      </c>
      <c r="L85" s="39">
        <v>1</v>
      </c>
      <c r="M85" s="39">
        <v>129</v>
      </c>
      <c r="P85" s="40">
        <f t="shared" si="7"/>
        <v>129</v>
      </c>
      <c r="S85" s="41"/>
      <c r="V85" s="37">
        <f t="shared" si="6"/>
        <v>0</v>
      </c>
    </row>
    <row r="86" spans="7:22" s="39" customFormat="1" ht="13.5" thickBot="1">
      <c r="G86" s="39" t="s">
        <v>26</v>
      </c>
      <c r="L86" s="39">
        <v>1</v>
      </c>
      <c r="M86" s="39">
        <v>219</v>
      </c>
      <c r="P86" s="40">
        <f t="shared" si="7"/>
        <v>219</v>
      </c>
      <c r="S86" s="41"/>
      <c r="V86" s="37">
        <f t="shared" si="6"/>
        <v>0</v>
      </c>
    </row>
    <row r="87" spans="7:22" s="39" customFormat="1" ht="13.5" thickBot="1">
      <c r="G87" s="39" t="s">
        <v>14</v>
      </c>
      <c r="L87" s="39">
        <v>1</v>
      </c>
      <c r="M87" s="39">
        <v>390</v>
      </c>
      <c r="P87" s="40">
        <f t="shared" si="7"/>
        <v>390</v>
      </c>
      <c r="S87" s="41"/>
      <c r="V87" s="37">
        <f t="shared" si="6"/>
        <v>0</v>
      </c>
    </row>
    <row r="88" spans="16:22" s="4" customFormat="1" ht="13.5" thickBot="1">
      <c r="P88" s="5">
        <f t="shared" si="7"/>
        <v>0</v>
      </c>
      <c r="Q88" s="4">
        <f>SUM(P81:P87)</f>
        <v>1135</v>
      </c>
      <c r="S88" s="21">
        <f>Q88*1.1</f>
        <v>1248.5</v>
      </c>
      <c r="T88" s="26"/>
      <c r="V88" s="37">
        <f t="shared" si="6"/>
        <v>1248.5</v>
      </c>
    </row>
    <row r="89" spans="1:22" s="13" customFormat="1" ht="13.5" thickBot="1">
      <c r="A89" s="12" t="s">
        <v>53</v>
      </c>
      <c r="G89" s="13" t="s">
        <v>17</v>
      </c>
      <c r="L89" s="13">
        <v>3</v>
      </c>
      <c r="M89" s="13">
        <v>209</v>
      </c>
      <c r="P89" s="17">
        <f t="shared" si="7"/>
        <v>627</v>
      </c>
      <c r="S89" s="23"/>
      <c r="T89" s="25"/>
      <c r="V89" s="37">
        <f t="shared" si="6"/>
        <v>0</v>
      </c>
    </row>
    <row r="90" spans="7:22" s="13" customFormat="1" ht="13.5" thickBot="1">
      <c r="G90" s="13" t="s">
        <v>26</v>
      </c>
      <c r="L90" s="13">
        <v>1</v>
      </c>
      <c r="M90" s="13">
        <v>219</v>
      </c>
      <c r="P90" s="17">
        <f t="shared" si="7"/>
        <v>219</v>
      </c>
      <c r="S90" s="23"/>
      <c r="T90" s="25"/>
      <c r="V90" s="37">
        <f t="shared" si="6"/>
        <v>0</v>
      </c>
    </row>
    <row r="91" spans="7:22" s="13" customFormat="1" ht="13.5" thickBot="1">
      <c r="G91" s="13" t="s">
        <v>54</v>
      </c>
      <c r="L91" s="13">
        <v>3</v>
      </c>
      <c r="M91" s="13">
        <v>229</v>
      </c>
      <c r="P91" s="17">
        <f t="shared" si="7"/>
        <v>687</v>
      </c>
      <c r="S91" s="23"/>
      <c r="T91" s="25"/>
      <c r="V91" s="37">
        <f t="shared" si="6"/>
        <v>0</v>
      </c>
    </row>
    <row r="92" spans="7:22" s="13" customFormat="1" ht="13.5" thickBot="1">
      <c r="G92" s="13" t="s">
        <v>19</v>
      </c>
      <c r="L92" s="13">
        <v>2</v>
      </c>
      <c r="M92" s="13">
        <v>169</v>
      </c>
      <c r="P92" s="17">
        <f t="shared" si="7"/>
        <v>338</v>
      </c>
      <c r="S92" s="23"/>
      <c r="T92" s="25"/>
      <c r="V92" s="37">
        <f t="shared" si="6"/>
        <v>0</v>
      </c>
    </row>
    <row r="93" spans="7:22" s="13" customFormat="1" ht="13.5" thickBot="1">
      <c r="G93" s="14" t="s">
        <v>18</v>
      </c>
      <c r="H93" s="14"/>
      <c r="I93" s="14"/>
      <c r="J93" s="14"/>
      <c r="K93" s="14"/>
      <c r="L93" s="14">
        <v>1.5</v>
      </c>
      <c r="M93" s="14">
        <v>0</v>
      </c>
      <c r="N93" s="14"/>
      <c r="O93" s="14"/>
      <c r="P93" s="15">
        <f t="shared" si="7"/>
        <v>0</v>
      </c>
      <c r="S93" s="23"/>
      <c r="T93" s="25"/>
      <c r="V93" s="37">
        <f t="shared" si="6"/>
        <v>0</v>
      </c>
    </row>
    <row r="94" spans="7:22" s="13" customFormat="1" ht="13.5" thickBot="1">
      <c r="G94" s="13" t="s">
        <v>58</v>
      </c>
      <c r="L94" s="13">
        <v>0.5</v>
      </c>
      <c r="M94" s="13">
        <v>149</v>
      </c>
      <c r="P94" s="17">
        <f t="shared" si="7"/>
        <v>74.5</v>
      </c>
      <c r="S94" s="23"/>
      <c r="T94" s="25"/>
      <c r="V94" s="37">
        <f t="shared" si="6"/>
        <v>0</v>
      </c>
    </row>
    <row r="95" spans="7:22" s="13" customFormat="1" ht="13.5" thickBot="1">
      <c r="G95" s="13" t="s">
        <v>35</v>
      </c>
      <c r="L95" s="13">
        <v>2</v>
      </c>
      <c r="M95" s="13">
        <v>129</v>
      </c>
      <c r="P95" s="17">
        <f t="shared" si="7"/>
        <v>258</v>
      </c>
      <c r="S95" s="23"/>
      <c r="T95" s="25"/>
      <c r="V95" s="37">
        <f t="shared" si="6"/>
        <v>0</v>
      </c>
    </row>
    <row r="96" spans="7:22" s="13" customFormat="1" ht="13.5" thickBot="1">
      <c r="G96" s="14" t="s">
        <v>38</v>
      </c>
      <c r="H96" s="14"/>
      <c r="I96" s="14"/>
      <c r="J96" s="14"/>
      <c r="K96" s="14"/>
      <c r="L96" s="14">
        <v>2</v>
      </c>
      <c r="M96" s="14">
        <v>0</v>
      </c>
      <c r="N96" s="14"/>
      <c r="O96" s="14"/>
      <c r="P96" s="15">
        <f t="shared" si="7"/>
        <v>0</v>
      </c>
      <c r="S96" s="23"/>
      <c r="T96" s="25"/>
      <c r="V96" s="37">
        <f t="shared" si="6"/>
        <v>0</v>
      </c>
    </row>
    <row r="97" spans="7:22" s="13" customFormat="1" ht="13.5" thickBot="1">
      <c r="G97" s="13" t="s">
        <v>20</v>
      </c>
      <c r="L97" s="13">
        <v>2</v>
      </c>
      <c r="M97" s="13">
        <v>179</v>
      </c>
      <c r="P97" s="17">
        <f t="shared" si="7"/>
        <v>358</v>
      </c>
      <c r="S97" s="23"/>
      <c r="T97" s="25"/>
      <c r="V97" s="37">
        <f t="shared" si="6"/>
        <v>0</v>
      </c>
    </row>
    <row r="98" spans="7:22" s="13" customFormat="1" ht="13.5" thickBot="1">
      <c r="G98" s="13" t="s">
        <v>29</v>
      </c>
      <c r="L98" s="13">
        <v>1</v>
      </c>
      <c r="M98" s="13">
        <v>89</v>
      </c>
      <c r="P98" s="17">
        <f t="shared" si="7"/>
        <v>89</v>
      </c>
      <c r="S98" s="23"/>
      <c r="T98" s="25"/>
      <c r="V98" s="37">
        <f t="shared" si="6"/>
        <v>0</v>
      </c>
    </row>
    <row r="99" spans="7:22" s="13" customFormat="1" ht="13.5" thickBot="1">
      <c r="G99" s="13" t="s">
        <v>30</v>
      </c>
      <c r="L99" s="13">
        <v>1</v>
      </c>
      <c r="M99" s="13">
        <v>99</v>
      </c>
      <c r="P99" s="17">
        <f t="shared" si="7"/>
        <v>99</v>
      </c>
      <c r="S99" s="23"/>
      <c r="T99" s="25"/>
      <c r="V99" s="37">
        <f t="shared" si="6"/>
        <v>0</v>
      </c>
    </row>
    <row r="100" spans="7:22" s="13" customFormat="1" ht="13.5" thickBot="1">
      <c r="G100" s="13" t="s">
        <v>31</v>
      </c>
      <c r="L100" s="13">
        <v>1</v>
      </c>
      <c r="M100" s="13">
        <v>129</v>
      </c>
      <c r="P100" s="17">
        <f t="shared" si="7"/>
        <v>129</v>
      </c>
      <c r="S100" s="23"/>
      <c r="T100" s="25"/>
      <c r="V100" s="37">
        <f t="shared" si="6"/>
        <v>0</v>
      </c>
    </row>
    <row r="101" spans="7:22" s="13" customFormat="1" ht="13.5" thickBot="1">
      <c r="G101" s="13" t="s">
        <v>55</v>
      </c>
      <c r="L101" s="13">
        <v>1</v>
      </c>
      <c r="M101" s="13">
        <v>129</v>
      </c>
      <c r="P101" s="17">
        <f t="shared" si="7"/>
        <v>129</v>
      </c>
      <c r="S101" s="23"/>
      <c r="T101" s="25"/>
      <c r="V101" s="37">
        <f t="shared" si="6"/>
        <v>0</v>
      </c>
    </row>
    <row r="102" spans="16:22" s="4" customFormat="1" ht="13.5" thickBot="1">
      <c r="P102" s="5">
        <f t="shared" si="7"/>
        <v>0</v>
      </c>
      <c r="Q102" s="4">
        <f>SUM(P89:P101)</f>
        <v>3007.5</v>
      </c>
      <c r="S102" s="21">
        <f>Q102*1.1</f>
        <v>3308.2500000000005</v>
      </c>
      <c r="T102" s="26">
        <v>2058</v>
      </c>
      <c r="V102" s="37">
        <f t="shared" si="6"/>
        <v>1250.2500000000005</v>
      </c>
    </row>
    <row r="103" spans="1:22" ht="13.5" thickBot="1">
      <c r="A103" s="6" t="s">
        <v>56</v>
      </c>
      <c r="G103" t="s">
        <v>20</v>
      </c>
      <c r="L103">
        <v>2</v>
      </c>
      <c r="M103">
        <v>179</v>
      </c>
      <c r="P103" s="3">
        <f t="shared" si="7"/>
        <v>358</v>
      </c>
      <c r="V103" s="37">
        <f t="shared" si="6"/>
        <v>0</v>
      </c>
    </row>
    <row r="104" spans="7:22" ht="13.5" thickBot="1">
      <c r="G104" t="s">
        <v>128</v>
      </c>
      <c r="L104">
        <v>5</v>
      </c>
      <c r="M104">
        <v>179</v>
      </c>
      <c r="P104" s="3">
        <f t="shared" si="7"/>
        <v>895</v>
      </c>
      <c r="V104" s="37">
        <f t="shared" si="6"/>
        <v>0</v>
      </c>
    </row>
    <row r="105" spans="7:22" ht="13.5" thickBot="1">
      <c r="G105" t="s">
        <v>17</v>
      </c>
      <c r="L105">
        <v>2</v>
      </c>
      <c r="M105">
        <v>209</v>
      </c>
      <c r="P105" s="3">
        <f t="shared" si="7"/>
        <v>418</v>
      </c>
      <c r="V105" s="37">
        <f t="shared" si="6"/>
        <v>0</v>
      </c>
    </row>
    <row r="106" spans="7:22" ht="13.5" thickBot="1">
      <c r="G106" t="s">
        <v>22</v>
      </c>
      <c r="L106">
        <v>5</v>
      </c>
      <c r="M106">
        <v>159</v>
      </c>
      <c r="P106" s="3">
        <f t="shared" si="7"/>
        <v>795</v>
      </c>
      <c r="V106" s="37">
        <f t="shared" si="6"/>
        <v>0</v>
      </c>
    </row>
    <row r="107" spans="7:22" ht="13.5" thickBot="1">
      <c r="G107" t="s">
        <v>29</v>
      </c>
      <c r="L107">
        <v>5</v>
      </c>
      <c r="M107">
        <v>89</v>
      </c>
      <c r="P107" s="3">
        <f t="shared" si="7"/>
        <v>445</v>
      </c>
      <c r="V107" s="37">
        <f t="shared" si="6"/>
        <v>0</v>
      </c>
    </row>
    <row r="108" spans="7:22" ht="13.5" thickBot="1">
      <c r="G108" t="s">
        <v>30</v>
      </c>
      <c r="L108">
        <v>4</v>
      </c>
      <c r="M108">
        <v>99</v>
      </c>
      <c r="P108" s="3">
        <f t="shared" si="7"/>
        <v>396</v>
      </c>
      <c r="V108" s="37">
        <f t="shared" si="6"/>
        <v>0</v>
      </c>
    </row>
    <row r="109" spans="7:22" ht="13.5" thickBot="1">
      <c r="G109" t="s">
        <v>31</v>
      </c>
      <c r="L109">
        <v>4</v>
      </c>
      <c r="M109">
        <v>129</v>
      </c>
      <c r="P109" s="3">
        <f t="shared" si="7"/>
        <v>516</v>
      </c>
      <c r="V109" s="37">
        <f t="shared" si="6"/>
        <v>0</v>
      </c>
    </row>
    <row r="110" spans="7:22" ht="13.5" thickBot="1">
      <c r="G110" t="s">
        <v>26</v>
      </c>
      <c r="L110">
        <v>4</v>
      </c>
      <c r="M110">
        <v>219</v>
      </c>
      <c r="P110" s="3">
        <f t="shared" si="7"/>
        <v>876</v>
      </c>
      <c r="V110" s="37">
        <f t="shared" si="6"/>
        <v>0</v>
      </c>
    </row>
    <row r="111" spans="7:22" ht="13.5" thickBot="1">
      <c r="G111" t="s">
        <v>54</v>
      </c>
      <c r="L111">
        <v>3</v>
      </c>
      <c r="M111">
        <v>229</v>
      </c>
      <c r="P111" s="3">
        <f t="shared" si="7"/>
        <v>687</v>
      </c>
      <c r="V111" s="37">
        <f t="shared" si="6"/>
        <v>0</v>
      </c>
    </row>
    <row r="112" spans="7:22" ht="13.5" thickBot="1">
      <c r="G112" t="s">
        <v>19</v>
      </c>
      <c r="L112">
        <v>2</v>
      </c>
      <c r="M112">
        <v>169</v>
      </c>
      <c r="P112" s="3">
        <f t="shared" si="7"/>
        <v>338</v>
      </c>
      <c r="V112" s="37">
        <f t="shared" si="6"/>
        <v>0</v>
      </c>
    </row>
    <row r="113" spans="7:22" ht="13.5" thickBot="1">
      <c r="G113" t="s">
        <v>135</v>
      </c>
      <c r="L113">
        <v>4</v>
      </c>
      <c r="M113">
        <v>89</v>
      </c>
      <c r="P113" s="3">
        <f t="shared" si="7"/>
        <v>356</v>
      </c>
      <c r="V113" s="37">
        <f t="shared" si="6"/>
        <v>0</v>
      </c>
    </row>
    <row r="114" spans="7:22" ht="13.5" thickBot="1">
      <c r="G114" s="13" t="s">
        <v>134</v>
      </c>
      <c r="H114" s="13"/>
      <c r="I114" s="13"/>
      <c r="J114" s="13"/>
      <c r="K114" s="13"/>
      <c r="L114" s="13">
        <v>3</v>
      </c>
      <c r="M114" s="13">
        <v>99</v>
      </c>
      <c r="N114" s="13"/>
      <c r="O114" s="13"/>
      <c r="P114" s="17">
        <f>L114*M114</f>
        <v>297</v>
      </c>
      <c r="V114" s="37">
        <f t="shared" si="6"/>
        <v>0</v>
      </c>
    </row>
    <row r="115" spans="7:22" ht="13.5" thickBot="1">
      <c r="G115" s="13" t="s">
        <v>58</v>
      </c>
      <c r="H115" s="13"/>
      <c r="I115" s="13"/>
      <c r="J115" s="13"/>
      <c r="K115" s="13"/>
      <c r="L115" s="13">
        <v>1</v>
      </c>
      <c r="M115" s="13">
        <v>149</v>
      </c>
      <c r="N115" s="13"/>
      <c r="O115" s="13"/>
      <c r="P115" s="17">
        <f t="shared" si="7"/>
        <v>149</v>
      </c>
      <c r="V115" s="37">
        <f t="shared" si="6"/>
        <v>0</v>
      </c>
    </row>
    <row r="116" spans="16:22" s="4" customFormat="1" ht="13.5" thickBot="1">
      <c r="P116" s="5">
        <f aca="true" t="shared" si="8" ref="P116:P126">L116*M116</f>
        <v>0</v>
      </c>
      <c r="Q116" s="4">
        <f>SUM(P103:P115)</f>
        <v>6526</v>
      </c>
      <c r="S116" s="21">
        <f>Q116*1.1</f>
        <v>7178.6</v>
      </c>
      <c r="T116" s="26">
        <f>4000+3179</f>
        <v>7179</v>
      </c>
      <c r="V116" s="37">
        <f t="shared" si="6"/>
        <v>-0.3999999999996362</v>
      </c>
    </row>
    <row r="117" spans="1:22" s="13" customFormat="1" ht="13.5" thickBot="1">
      <c r="A117" s="12" t="s">
        <v>57</v>
      </c>
      <c r="G117" s="13" t="s">
        <v>20</v>
      </c>
      <c r="L117" s="13">
        <v>0.5</v>
      </c>
      <c r="M117" s="13">
        <v>179</v>
      </c>
      <c r="P117" s="17">
        <f t="shared" si="8"/>
        <v>89.5</v>
      </c>
      <c r="S117" s="23"/>
      <c r="T117" s="25"/>
      <c r="V117" s="37">
        <f t="shared" si="6"/>
        <v>0</v>
      </c>
    </row>
    <row r="118" spans="7:22" s="13" customFormat="1" ht="13.5" thickBot="1">
      <c r="G118" s="13" t="s">
        <v>129</v>
      </c>
      <c r="L118" s="13">
        <v>1</v>
      </c>
      <c r="M118" s="13">
        <v>269</v>
      </c>
      <c r="P118" s="17">
        <f t="shared" si="8"/>
        <v>269</v>
      </c>
      <c r="S118" s="23"/>
      <c r="T118" s="25"/>
      <c r="V118" s="37">
        <f t="shared" si="6"/>
        <v>0</v>
      </c>
    </row>
    <row r="119" spans="7:22" s="13" customFormat="1" ht="13.5" thickBot="1">
      <c r="G119" s="13" t="s">
        <v>17</v>
      </c>
      <c r="L119" s="13">
        <v>1</v>
      </c>
      <c r="M119" s="13">
        <v>209</v>
      </c>
      <c r="P119" s="17">
        <f t="shared" si="8"/>
        <v>209</v>
      </c>
      <c r="S119" s="23"/>
      <c r="T119" s="25"/>
      <c r="V119" s="37">
        <f t="shared" si="6"/>
        <v>0</v>
      </c>
    </row>
    <row r="120" spans="7:22" s="13" customFormat="1" ht="13.5" thickBot="1">
      <c r="G120" s="13" t="s">
        <v>54</v>
      </c>
      <c r="L120" s="13">
        <v>0.5</v>
      </c>
      <c r="M120" s="13">
        <v>229</v>
      </c>
      <c r="P120" s="17">
        <f t="shared" si="8"/>
        <v>114.5</v>
      </c>
      <c r="Q120" s="13" t="s">
        <v>109</v>
      </c>
      <c r="S120" s="23"/>
      <c r="T120" s="25"/>
      <c r="V120" s="37">
        <f t="shared" si="6"/>
        <v>0</v>
      </c>
    </row>
    <row r="121" spans="7:22" s="13" customFormat="1" ht="13.5" thickBot="1">
      <c r="G121" s="13" t="s">
        <v>58</v>
      </c>
      <c r="L121" s="13">
        <v>1</v>
      </c>
      <c r="M121" s="13">
        <v>149</v>
      </c>
      <c r="P121" s="17">
        <f t="shared" si="8"/>
        <v>149</v>
      </c>
      <c r="S121" s="23"/>
      <c r="T121" s="25"/>
      <c r="V121" s="37">
        <f t="shared" si="6"/>
        <v>0</v>
      </c>
    </row>
    <row r="122" spans="7:22" s="13" customFormat="1" ht="13.5" thickBot="1">
      <c r="G122" s="13" t="s">
        <v>14</v>
      </c>
      <c r="L122" s="13">
        <v>1</v>
      </c>
      <c r="M122" s="13">
        <v>390</v>
      </c>
      <c r="P122" s="17">
        <f t="shared" si="8"/>
        <v>390</v>
      </c>
      <c r="S122" s="23"/>
      <c r="T122" s="25"/>
      <c r="V122" s="37">
        <f t="shared" si="6"/>
        <v>0</v>
      </c>
    </row>
    <row r="123" spans="7:22" s="13" customFormat="1" ht="13.5" thickBot="1">
      <c r="G123" s="13" t="s">
        <v>34</v>
      </c>
      <c r="L123" s="13">
        <v>1</v>
      </c>
      <c r="M123" s="13">
        <v>309</v>
      </c>
      <c r="P123" s="17">
        <f t="shared" si="8"/>
        <v>309</v>
      </c>
      <c r="S123" s="23"/>
      <c r="T123" s="25"/>
      <c r="V123" s="37">
        <f t="shared" si="6"/>
        <v>0</v>
      </c>
    </row>
    <row r="124" spans="7:22" s="13" customFormat="1" ht="13.5" thickBot="1">
      <c r="G124" s="13" t="s">
        <v>147</v>
      </c>
      <c r="L124" s="13">
        <v>1</v>
      </c>
      <c r="M124" s="13">
        <v>119</v>
      </c>
      <c r="P124" s="17">
        <f t="shared" si="8"/>
        <v>119</v>
      </c>
      <c r="S124" s="23"/>
      <c r="T124" s="25"/>
      <c r="V124" s="37">
        <f t="shared" si="6"/>
        <v>0</v>
      </c>
    </row>
    <row r="125" spans="16:22" s="4" customFormat="1" ht="13.5" thickBot="1">
      <c r="P125" s="5">
        <f t="shared" si="8"/>
        <v>0</v>
      </c>
      <c r="Q125" s="4">
        <f>SUM(P117:P124)</f>
        <v>1649</v>
      </c>
      <c r="S125" s="21">
        <f>Q125*1.05</f>
        <v>1731.45</v>
      </c>
      <c r="T125" s="26">
        <f>1322+409</f>
        <v>1731</v>
      </c>
      <c r="V125" s="37">
        <f t="shared" si="6"/>
        <v>0.4500000000000455</v>
      </c>
    </row>
    <row r="126" spans="1:22" ht="13.5" thickBot="1">
      <c r="A126" s="6" t="s">
        <v>59</v>
      </c>
      <c r="G126" t="s">
        <v>38</v>
      </c>
      <c r="L126">
        <v>1</v>
      </c>
      <c r="M126">
        <v>0</v>
      </c>
      <c r="P126" s="3">
        <f t="shared" si="8"/>
        <v>0</v>
      </c>
      <c r="V126" s="37">
        <f t="shared" si="6"/>
        <v>0</v>
      </c>
    </row>
    <row r="127" spans="7:22" ht="13.5" thickBot="1">
      <c r="G127" t="s">
        <v>29</v>
      </c>
      <c r="L127">
        <v>2</v>
      </c>
      <c r="M127">
        <v>89</v>
      </c>
      <c r="P127" s="3">
        <f aca="true" t="shared" si="9" ref="P127:P132">L127*M127</f>
        <v>178</v>
      </c>
      <c r="V127" s="37">
        <f t="shared" si="6"/>
        <v>0</v>
      </c>
    </row>
    <row r="128" spans="7:22" ht="13.5" thickBot="1">
      <c r="G128" t="s">
        <v>30</v>
      </c>
      <c r="L128">
        <v>2</v>
      </c>
      <c r="M128">
        <v>99</v>
      </c>
      <c r="P128" s="3">
        <f t="shared" si="9"/>
        <v>198</v>
      </c>
      <c r="V128" s="37">
        <f t="shared" si="6"/>
        <v>0</v>
      </c>
    </row>
    <row r="129" spans="7:22" ht="13.5" thickBot="1">
      <c r="G129" t="s">
        <v>31</v>
      </c>
      <c r="L129">
        <v>1</v>
      </c>
      <c r="M129">
        <v>129</v>
      </c>
      <c r="P129" s="3">
        <f t="shared" si="9"/>
        <v>129</v>
      </c>
      <c r="V129" s="37">
        <f t="shared" si="6"/>
        <v>0</v>
      </c>
    </row>
    <row r="130" spans="7:22" ht="13.5" thickBot="1">
      <c r="G130" t="s">
        <v>18</v>
      </c>
      <c r="L130">
        <v>1</v>
      </c>
      <c r="M130">
        <v>0</v>
      </c>
      <c r="P130" s="3">
        <f t="shared" si="9"/>
        <v>0</v>
      </c>
      <c r="V130" s="37">
        <f t="shared" si="6"/>
        <v>0</v>
      </c>
    </row>
    <row r="131" spans="7:22" ht="13.5" thickBot="1">
      <c r="G131" t="s">
        <v>14</v>
      </c>
      <c r="L131">
        <v>2</v>
      </c>
      <c r="M131">
        <v>390</v>
      </c>
      <c r="P131" s="3">
        <f t="shared" si="9"/>
        <v>780</v>
      </c>
      <c r="V131" s="37">
        <f t="shared" si="6"/>
        <v>0</v>
      </c>
    </row>
    <row r="132" spans="7:22" ht="13.5" thickBot="1">
      <c r="G132" t="s">
        <v>19</v>
      </c>
      <c r="L132">
        <v>1</v>
      </c>
      <c r="M132">
        <v>169</v>
      </c>
      <c r="P132" s="3">
        <f t="shared" si="9"/>
        <v>169</v>
      </c>
      <c r="V132" s="37">
        <f t="shared" si="6"/>
        <v>0</v>
      </c>
    </row>
    <row r="133" spans="16:22" s="4" customFormat="1" ht="13.5" thickBot="1">
      <c r="P133" s="5">
        <f aca="true" t="shared" si="10" ref="P133:P142">L133*M133</f>
        <v>0</v>
      </c>
      <c r="Q133" s="4">
        <f>SUM(P126:P132)</f>
        <v>1454</v>
      </c>
      <c r="S133" s="21">
        <f>Q133*1.15</f>
        <v>1672.1</v>
      </c>
      <c r="T133" s="26">
        <f>775+897</f>
        <v>1672</v>
      </c>
      <c r="V133" s="37">
        <f t="shared" si="6"/>
        <v>0.09999999999990905</v>
      </c>
    </row>
    <row r="134" spans="1:22" s="13" customFormat="1" ht="13.5" thickBot="1">
      <c r="A134" s="12" t="s">
        <v>60</v>
      </c>
      <c r="G134" s="13" t="s">
        <v>26</v>
      </c>
      <c r="L134" s="13">
        <v>1</v>
      </c>
      <c r="M134" s="13">
        <v>219</v>
      </c>
      <c r="P134" s="17">
        <f t="shared" si="10"/>
        <v>219</v>
      </c>
      <c r="S134" s="23"/>
      <c r="T134" s="25"/>
      <c r="V134" s="37">
        <f aca="true" t="shared" si="11" ref="V134:V197">S134-T134</f>
        <v>0</v>
      </c>
    </row>
    <row r="135" spans="7:22" s="13" customFormat="1" ht="13.5" thickBot="1">
      <c r="G135" s="13" t="s">
        <v>54</v>
      </c>
      <c r="L135" s="13">
        <v>1</v>
      </c>
      <c r="M135" s="13">
        <v>229</v>
      </c>
      <c r="P135" s="17">
        <f t="shared" si="10"/>
        <v>229</v>
      </c>
      <c r="S135" s="23"/>
      <c r="T135" s="25"/>
      <c r="V135" s="37">
        <f t="shared" si="11"/>
        <v>0</v>
      </c>
    </row>
    <row r="136" spans="7:22" s="13" customFormat="1" ht="13.5" thickBot="1">
      <c r="G136" s="13" t="s">
        <v>17</v>
      </c>
      <c r="L136" s="13">
        <v>1</v>
      </c>
      <c r="M136" s="13">
        <v>209</v>
      </c>
      <c r="P136" s="17">
        <f t="shared" si="10"/>
        <v>209</v>
      </c>
      <c r="S136" s="23"/>
      <c r="T136" s="25"/>
      <c r="V136" s="37">
        <f t="shared" si="11"/>
        <v>0</v>
      </c>
    </row>
    <row r="137" spans="7:22" s="13" customFormat="1" ht="13.5" thickBot="1">
      <c r="G137" s="13" t="s">
        <v>22</v>
      </c>
      <c r="L137" s="13">
        <v>1</v>
      </c>
      <c r="M137" s="13">
        <v>159</v>
      </c>
      <c r="P137" s="17">
        <f t="shared" si="10"/>
        <v>159</v>
      </c>
      <c r="S137" s="23"/>
      <c r="T137" s="25"/>
      <c r="V137" s="37">
        <f t="shared" si="11"/>
        <v>0</v>
      </c>
    </row>
    <row r="138" spans="7:22" s="13" customFormat="1" ht="13.5" thickBot="1">
      <c r="G138" s="13" t="s">
        <v>20</v>
      </c>
      <c r="L138" s="13">
        <v>1</v>
      </c>
      <c r="M138" s="13">
        <v>179</v>
      </c>
      <c r="P138" s="17">
        <f t="shared" si="10"/>
        <v>179</v>
      </c>
      <c r="S138" s="23"/>
      <c r="T138" s="25"/>
      <c r="V138" s="37">
        <f t="shared" si="11"/>
        <v>0</v>
      </c>
    </row>
    <row r="139" spans="7:22" s="13" customFormat="1" ht="13.5" thickBot="1">
      <c r="G139" s="14" t="s">
        <v>38</v>
      </c>
      <c r="H139" s="14"/>
      <c r="I139" s="14"/>
      <c r="J139" s="14"/>
      <c r="K139" s="14"/>
      <c r="L139" s="14">
        <v>1</v>
      </c>
      <c r="M139" s="14">
        <v>0</v>
      </c>
      <c r="N139" s="14"/>
      <c r="O139" s="14"/>
      <c r="P139" s="15">
        <f t="shared" si="10"/>
        <v>0</v>
      </c>
      <c r="S139" s="23"/>
      <c r="T139" s="25"/>
      <c r="V139" s="37">
        <f t="shared" si="11"/>
        <v>0</v>
      </c>
    </row>
    <row r="140" spans="7:22" s="13" customFormat="1" ht="13.5" thickBot="1">
      <c r="G140" s="13" t="s">
        <v>29</v>
      </c>
      <c r="L140" s="13">
        <v>2</v>
      </c>
      <c r="M140" s="13">
        <v>89</v>
      </c>
      <c r="P140" s="17">
        <f t="shared" si="10"/>
        <v>178</v>
      </c>
      <c r="S140" s="23"/>
      <c r="T140" s="25"/>
      <c r="V140" s="37">
        <f t="shared" si="11"/>
        <v>0</v>
      </c>
    </row>
    <row r="141" spans="7:22" s="13" customFormat="1" ht="13.5" thickBot="1">
      <c r="G141" s="13" t="s">
        <v>30</v>
      </c>
      <c r="L141" s="13">
        <v>2</v>
      </c>
      <c r="M141" s="13">
        <v>99</v>
      </c>
      <c r="P141" s="17">
        <f t="shared" si="10"/>
        <v>198</v>
      </c>
      <c r="S141" s="23"/>
      <c r="T141" s="25"/>
      <c r="V141" s="37">
        <f t="shared" si="11"/>
        <v>0</v>
      </c>
    </row>
    <row r="142" spans="7:22" s="13" customFormat="1" ht="13.5" thickBot="1">
      <c r="G142" s="13" t="s">
        <v>31</v>
      </c>
      <c r="L142" s="13">
        <v>2</v>
      </c>
      <c r="M142" s="13">
        <v>129</v>
      </c>
      <c r="P142" s="17">
        <f t="shared" si="10"/>
        <v>258</v>
      </c>
      <c r="S142" s="23"/>
      <c r="T142" s="25"/>
      <c r="V142" s="37">
        <f t="shared" si="11"/>
        <v>0</v>
      </c>
    </row>
    <row r="143" spans="7:22" s="13" customFormat="1" ht="13.5" thickBot="1">
      <c r="G143" s="13" t="s">
        <v>34</v>
      </c>
      <c r="L143" s="13">
        <v>2</v>
      </c>
      <c r="M143" s="13">
        <v>309</v>
      </c>
      <c r="P143" s="17">
        <f aca="true" t="shared" si="12" ref="P143:P149">L143*M143</f>
        <v>618</v>
      </c>
      <c r="S143" s="23"/>
      <c r="T143" s="25"/>
      <c r="V143" s="37">
        <f t="shared" si="11"/>
        <v>0</v>
      </c>
    </row>
    <row r="144" spans="7:22" s="13" customFormat="1" ht="13.5" thickBot="1">
      <c r="G144" s="14" t="s">
        <v>18</v>
      </c>
      <c r="H144" s="14"/>
      <c r="I144" s="14"/>
      <c r="J144" s="14"/>
      <c r="K144" s="14"/>
      <c r="L144" s="14">
        <v>2</v>
      </c>
      <c r="M144" s="14">
        <v>0</v>
      </c>
      <c r="N144" s="14"/>
      <c r="O144" s="14"/>
      <c r="P144" s="15">
        <f t="shared" si="12"/>
        <v>0</v>
      </c>
      <c r="S144" s="23"/>
      <c r="T144" s="25"/>
      <c r="V144" s="37">
        <f t="shared" si="11"/>
        <v>0</v>
      </c>
    </row>
    <row r="145" spans="7:22" s="13" customFormat="1" ht="13.5" thickBot="1">
      <c r="G145" s="13" t="s">
        <v>58</v>
      </c>
      <c r="L145" s="13">
        <v>3</v>
      </c>
      <c r="M145" s="13">
        <v>149</v>
      </c>
      <c r="P145" s="17">
        <f t="shared" si="12"/>
        <v>447</v>
      </c>
      <c r="S145" s="23"/>
      <c r="T145" s="25"/>
      <c r="V145" s="37">
        <f t="shared" si="11"/>
        <v>0</v>
      </c>
    </row>
    <row r="146" spans="7:22" s="13" customFormat="1" ht="13.5" thickBot="1">
      <c r="G146" s="13" t="s">
        <v>19</v>
      </c>
      <c r="L146" s="13">
        <v>2</v>
      </c>
      <c r="M146" s="13">
        <v>169</v>
      </c>
      <c r="P146" s="17">
        <f t="shared" si="12"/>
        <v>338</v>
      </c>
      <c r="S146" s="23"/>
      <c r="T146" s="25"/>
      <c r="V146" s="37">
        <f t="shared" si="11"/>
        <v>0</v>
      </c>
    </row>
    <row r="147" spans="7:22" s="13" customFormat="1" ht="13.5" thickBot="1">
      <c r="G147" s="13" t="s">
        <v>129</v>
      </c>
      <c r="L147" s="13">
        <v>2</v>
      </c>
      <c r="M147" s="13">
        <v>269</v>
      </c>
      <c r="P147" s="17">
        <f t="shared" si="12"/>
        <v>538</v>
      </c>
      <c r="S147" s="23"/>
      <c r="T147" s="25"/>
      <c r="V147" s="37">
        <f t="shared" si="11"/>
        <v>0</v>
      </c>
    </row>
    <row r="148" spans="7:22" s="13" customFormat="1" ht="13.5" thickBot="1">
      <c r="G148" s="14" t="s">
        <v>14</v>
      </c>
      <c r="H148" s="14"/>
      <c r="I148" s="14"/>
      <c r="J148" s="14"/>
      <c r="K148" s="14"/>
      <c r="L148" s="14">
        <v>1</v>
      </c>
      <c r="M148" s="14">
        <v>390</v>
      </c>
      <c r="N148" s="14"/>
      <c r="O148" s="14"/>
      <c r="P148" s="15">
        <f t="shared" si="12"/>
        <v>390</v>
      </c>
      <c r="S148" s="23"/>
      <c r="T148" s="25"/>
      <c r="V148" s="37">
        <f t="shared" si="11"/>
        <v>0</v>
      </c>
    </row>
    <row r="149" spans="16:22" s="4" customFormat="1" ht="13.5" thickBot="1">
      <c r="P149" s="5">
        <f t="shared" si="12"/>
        <v>0</v>
      </c>
      <c r="Q149" s="4">
        <f>SUM(P134:P148)</f>
        <v>3960</v>
      </c>
      <c r="S149" s="21">
        <f>Q149*1.1</f>
        <v>4356</v>
      </c>
      <c r="T149" s="26">
        <f>3927+429</f>
        <v>4356</v>
      </c>
      <c r="V149" s="37">
        <f t="shared" si="11"/>
        <v>0</v>
      </c>
    </row>
    <row r="150" spans="1:22" s="13" customFormat="1" ht="13.5" thickBot="1">
      <c r="A150" s="12" t="s">
        <v>61</v>
      </c>
      <c r="G150" s="13" t="s">
        <v>17</v>
      </c>
      <c r="L150" s="13">
        <v>1</v>
      </c>
      <c r="M150" s="13">
        <v>209</v>
      </c>
      <c r="P150" s="17">
        <f aca="true" t="shared" si="13" ref="P150:P162">L150*M150</f>
        <v>209</v>
      </c>
      <c r="S150" s="23"/>
      <c r="T150" s="25"/>
      <c r="V150" s="37">
        <f t="shared" si="11"/>
        <v>0</v>
      </c>
    </row>
    <row r="151" spans="7:22" s="13" customFormat="1" ht="13.5" thickBot="1">
      <c r="G151" s="13" t="s">
        <v>22</v>
      </c>
      <c r="L151" s="13">
        <v>1</v>
      </c>
      <c r="M151" s="13">
        <v>159</v>
      </c>
      <c r="P151" s="17">
        <f t="shared" si="13"/>
        <v>159</v>
      </c>
      <c r="S151" s="23"/>
      <c r="T151" s="25"/>
      <c r="V151" s="37">
        <f t="shared" si="11"/>
        <v>0</v>
      </c>
    </row>
    <row r="152" spans="7:22" s="13" customFormat="1" ht="13.5" thickBot="1">
      <c r="G152" s="13" t="s">
        <v>129</v>
      </c>
      <c r="L152" s="13">
        <v>4</v>
      </c>
      <c r="M152" s="13">
        <v>269</v>
      </c>
      <c r="P152" s="17">
        <f t="shared" si="13"/>
        <v>1076</v>
      </c>
      <c r="S152" s="23"/>
      <c r="T152" s="25"/>
      <c r="V152" s="37">
        <f t="shared" si="11"/>
        <v>0</v>
      </c>
    </row>
    <row r="153" spans="7:22" s="13" customFormat="1" ht="13.5" thickBot="1">
      <c r="G153" s="13" t="s">
        <v>139</v>
      </c>
      <c r="L153" s="13">
        <v>1</v>
      </c>
      <c r="M153" s="13">
        <v>149</v>
      </c>
      <c r="P153" s="17">
        <f t="shared" si="13"/>
        <v>149</v>
      </c>
      <c r="S153" s="23"/>
      <c r="T153" s="25"/>
      <c r="V153" s="37">
        <f t="shared" si="11"/>
        <v>0</v>
      </c>
    </row>
    <row r="154" spans="7:22" s="13" customFormat="1" ht="13.5" thickBot="1">
      <c r="G154" s="13" t="s">
        <v>34</v>
      </c>
      <c r="L154" s="13">
        <v>1</v>
      </c>
      <c r="M154" s="13">
        <v>309</v>
      </c>
      <c r="P154" s="17">
        <f t="shared" si="13"/>
        <v>309</v>
      </c>
      <c r="S154" s="23"/>
      <c r="T154" s="25"/>
      <c r="V154" s="37">
        <f t="shared" si="11"/>
        <v>0</v>
      </c>
    </row>
    <row r="155" spans="7:22" s="13" customFormat="1" ht="13.5" thickBot="1">
      <c r="G155" s="13" t="s">
        <v>134</v>
      </c>
      <c r="L155" s="13">
        <v>1</v>
      </c>
      <c r="M155" s="13">
        <v>99</v>
      </c>
      <c r="P155" s="17">
        <f t="shared" si="13"/>
        <v>99</v>
      </c>
      <c r="S155" s="23"/>
      <c r="T155" s="25"/>
      <c r="V155" s="37">
        <f t="shared" si="11"/>
        <v>0</v>
      </c>
    </row>
    <row r="156" spans="7:22" s="13" customFormat="1" ht="13.5" thickBot="1">
      <c r="G156" s="13" t="s">
        <v>58</v>
      </c>
      <c r="L156" s="13">
        <v>3</v>
      </c>
      <c r="M156" s="13">
        <v>149</v>
      </c>
      <c r="P156" s="17">
        <f t="shared" si="13"/>
        <v>447</v>
      </c>
      <c r="S156" s="23"/>
      <c r="T156" s="25"/>
      <c r="V156" s="37">
        <f t="shared" si="11"/>
        <v>0</v>
      </c>
    </row>
    <row r="157" spans="7:22" s="13" customFormat="1" ht="13.5" thickBot="1">
      <c r="G157" s="13" t="s">
        <v>136</v>
      </c>
      <c r="L157" s="13">
        <v>2</v>
      </c>
      <c r="M157" s="13">
        <v>89</v>
      </c>
      <c r="P157" s="17">
        <f t="shared" si="13"/>
        <v>178</v>
      </c>
      <c r="S157" s="23"/>
      <c r="T157" s="25"/>
      <c r="V157" s="37">
        <f t="shared" si="11"/>
        <v>0</v>
      </c>
    </row>
    <row r="158" spans="7:22" s="13" customFormat="1" ht="13.5" thickBot="1">
      <c r="G158" s="13" t="s">
        <v>31</v>
      </c>
      <c r="L158" s="13">
        <v>1</v>
      </c>
      <c r="M158" s="13">
        <v>129</v>
      </c>
      <c r="P158" s="17">
        <f t="shared" si="13"/>
        <v>129</v>
      </c>
      <c r="S158" s="23"/>
      <c r="T158" s="25"/>
      <c r="V158" s="37">
        <f t="shared" si="11"/>
        <v>0</v>
      </c>
    </row>
    <row r="159" spans="7:22" s="13" customFormat="1" ht="13.5" thickBot="1">
      <c r="G159" s="13" t="s">
        <v>147</v>
      </c>
      <c r="L159" s="13">
        <v>5</v>
      </c>
      <c r="M159" s="13">
        <v>119</v>
      </c>
      <c r="P159" s="17">
        <f t="shared" si="13"/>
        <v>595</v>
      </c>
      <c r="S159" s="23"/>
      <c r="T159" s="25"/>
      <c r="V159" s="37">
        <f t="shared" si="11"/>
        <v>0</v>
      </c>
    </row>
    <row r="160" spans="7:22" s="13" customFormat="1" ht="13.5" thickBot="1">
      <c r="G160" s="13" t="s">
        <v>148</v>
      </c>
      <c r="L160" s="13">
        <v>1</v>
      </c>
      <c r="M160" s="13">
        <v>89</v>
      </c>
      <c r="P160" s="17">
        <f t="shared" si="13"/>
        <v>89</v>
      </c>
      <c r="S160" s="23"/>
      <c r="T160" s="25"/>
      <c r="V160" s="37">
        <f t="shared" si="11"/>
        <v>0</v>
      </c>
    </row>
    <row r="161" spans="7:22" s="13" customFormat="1" ht="13.5" thickBot="1">
      <c r="G161" s="13" t="s">
        <v>149</v>
      </c>
      <c r="L161" s="13">
        <v>2</v>
      </c>
      <c r="M161" s="13">
        <v>159</v>
      </c>
      <c r="P161" s="17">
        <f t="shared" si="13"/>
        <v>318</v>
      </c>
      <c r="S161" s="23"/>
      <c r="T161" s="25"/>
      <c r="V161" s="37">
        <f t="shared" si="11"/>
        <v>0</v>
      </c>
    </row>
    <row r="162" spans="7:22" s="13" customFormat="1" ht="13.5" thickBot="1">
      <c r="G162" s="13" t="s">
        <v>26</v>
      </c>
      <c r="L162" s="13">
        <v>1</v>
      </c>
      <c r="M162" s="13">
        <v>219</v>
      </c>
      <c r="P162" s="17">
        <f t="shared" si="13"/>
        <v>219</v>
      </c>
      <c r="S162" s="23"/>
      <c r="T162" s="25"/>
      <c r="V162" s="37">
        <f t="shared" si="11"/>
        <v>0</v>
      </c>
    </row>
    <row r="163" spans="16:22" s="4" customFormat="1" ht="13.5" thickBot="1">
      <c r="P163" s="5">
        <f aca="true" t="shared" si="14" ref="P163:P174">L163*M163</f>
        <v>0</v>
      </c>
      <c r="Q163" s="4">
        <f>SUM(P150:P162)</f>
        <v>3976</v>
      </c>
      <c r="S163" s="21">
        <f>Q163*1.1</f>
        <v>4373.6</v>
      </c>
      <c r="T163" s="26">
        <v>4374</v>
      </c>
      <c r="V163" s="37">
        <f t="shared" si="11"/>
        <v>-0.3999999999996362</v>
      </c>
    </row>
    <row r="164" spans="1:22" ht="13.5" thickBot="1">
      <c r="A164" s="6" t="s">
        <v>62</v>
      </c>
      <c r="G164" t="s">
        <v>26</v>
      </c>
      <c r="L164">
        <v>0.5</v>
      </c>
      <c r="M164">
        <v>219</v>
      </c>
      <c r="P164" s="3">
        <f t="shared" si="14"/>
        <v>109.5</v>
      </c>
      <c r="V164" s="37">
        <f t="shared" si="11"/>
        <v>0</v>
      </c>
    </row>
    <row r="165" spans="7:22" ht="13.5" thickBot="1">
      <c r="G165" t="s">
        <v>20</v>
      </c>
      <c r="L165">
        <v>1</v>
      </c>
      <c r="M165">
        <v>179</v>
      </c>
      <c r="P165" s="3">
        <f t="shared" si="14"/>
        <v>179</v>
      </c>
      <c r="V165" s="37">
        <f t="shared" si="11"/>
        <v>0</v>
      </c>
    </row>
    <row r="166" spans="7:22" ht="13.5" thickBot="1">
      <c r="G166" t="s">
        <v>29</v>
      </c>
      <c r="L166">
        <v>1</v>
      </c>
      <c r="M166">
        <v>89</v>
      </c>
      <c r="P166" s="3">
        <f t="shared" si="14"/>
        <v>89</v>
      </c>
      <c r="V166" s="37">
        <f t="shared" si="11"/>
        <v>0</v>
      </c>
    </row>
    <row r="167" spans="7:22" ht="13.5" thickBot="1">
      <c r="G167" t="s">
        <v>30</v>
      </c>
      <c r="L167">
        <v>1</v>
      </c>
      <c r="M167">
        <v>99</v>
      </c>
      <c r="P167" s="3">
        <f t="shared" si="14"/>
        <v>99</v>
      </c>
      <c r="V167" s="37">
        <f t="shared" si="11"/>
        <v>0</v>
      </c>
    </row>
    <row r="168" spans="7:22" ht="13.5" thickBot="1">
      <c r="G168" t="s">
        <v>31</v>
      </c>
      <c r="L168">
        <v>1</v>
      </c>
      <c r="M168">
        <v>129</v>
      </c>
      <c r="P168" s="3">
        <f t="shared" si="14"/>
        <v>129</v>
      </c>
      <c r="V168" s="37">
        <f t="shared" si="11"/>
        <v>0</v>
      </c>
    </row>
    <row r="169" spans="7:22" ht="13.5" thickBot="1">
      <c r="G169" t="s">
        <v>35</v>
      </c>
      <c r="L169">
        <v>0.5</v>
      </c>
      <c r="M169">
        <v>129</v>
      </c>
      <c r="P169" s="3">
        <f t="shared" si="14"/>
        <v>64.5</v>
      </c>
      <c r="V169" s="37">
        <f t="shared" si="11"/>
        <v>0</v>
      </c>
    </row>
    <row r="170" spans="7:22" ht="13.5" thickBot="1">
      <c r="G170" t="s">
        <v>18</v>
      </c>
      <c r="L170">
        <v>1</v>
      </c>
      <c r="M170">
        <v>0</v>
      </c>
      <c r="P170" s="3">
        <f t="shared" si="14"/>
        <v>0</v>
      </c>
      <c r="V170" s="37">
        <f t="shared" si="11"/>
        <v>0</v>
      </c>
    </row>
    <row r="171" spans="16:22" s="4" customFormat="1" ht="13.5" thickBot="1">
      <c r="P171" s="5">
        <f t="shared" si="14"/>
        <v>0</v>
      </c>
      <c r="Q171" s="4">
        <f>SUM(P164:P170)</f>
        <v>670</v>
      </c>
      <c r="S171" s="21">
        <f>Q171*1.15</f>
        <v>770.4999999999999</v>
      </c>
      <c r="T171" s="26">
        <v>770.5</v>
      </c>
      <c r="V171" s="37">
        <f t="shared" si="11"/>
        <v>0</v>
      </c>
    </row>
    <row r="172" spans="1:22" ht="13.5" thickBot="1">
      <c r="A172" s="6" t="s">
        <v>63</v>
      </c>
      <c r="G172" t="s">
        <v>29</v>
      </c>
      <c r="L172">
        <v>2</v>
      </c>
      <c r="M172">
        <v>89</v>
      </c>
      <c r="P172" s="3">
        <f t="shared" si="14"/>
        <v>178</v>
      </c>
      <c r="V172" s="37">
        <f t="shared" si="11"/>
        <v>0</v>
      </c>
    </row>
    <row r="173" spans="7:22" ht="13.5" thickBot="1">
      <c r="G173" t="s">
        <v>30</v>
      </c>
      <c r="L173">
        <v>2</v>
      </c>
      <c r="M173">
        <v>99</v>
      </c>
      <c r="P173" s="3">
        <f t="shared" si="14"/>
        <v>198</v>
      </c>
      <c r="V173" s="37">
        <f t="shared" si="11"/>
        <v>0</v>
      </c>
    </row>
    <row r="174" spans="7:22" ht="13.5" thickBot="1">
      <c r="G174" t="s">
        <v>55</v>
      </c>
      <c r="L174">
        <v>2</v>
      </c>
      <c r="M174">
        <v>129</v>
      </c>
      <c r="P174" s="3">
        <f t="shared" si="14"/>
        <v>258</v>
      </c>
      <c r="V174" s="37">
        <f t="shared" si="11"/>
        <v>0</v>
      </c>
    </row>
    <row r="175" spans="7:22" ht="13.5" thickBot="1">
      <c r="G175" t="s">
        <v>15</v>
      </c>
      <c r="N175">
        <v>2</v>
      </c>
      <c r="O175">
        <v>59</v>
      </c>
      <c r="P175">
        <f>N175*O175</f>
        <v>118</v>
      </c>
      <c r="V175" s="37">
        <f t="shared" si="11"/>
        <v>0</v>
      </c>
    </row>
    <row r="176" spans="7:22" ht="13.5" thickBot="1">
      <c r="G176" t="s">
        <v>14</v>
      </c>
      <c r="L176">
        <v>0.5</v>
      </c>
      <c r="M176">
        <v>390</v>
      </c>
      <c r="P176" s="3">
        <f aca="true" t="shared" si="15" ref="P176:P187">L176*M176</f>
        <v>195</v>
      </c>
      <c r="V176" s="37">
        <f t="shared" si="11"/>
        <v>0</v>
      </c>
    </row>
    <row r="177" spans="7:22" ht="13.5" thickBot="1">
      <c r="G177" t="s">
        <v>31</v>
      </c>
      <c r="L177">
        <v>0.5</v>
      </c>
      <c r="M177">
        <v>129</v>
      </c>
      <c r="P177" s="3">
        <f t="shared" si="15"/>
        <v>64.5</v>
      </c>
      <c r="V177" s="37">
        <f t="shared" si="11"/>
        <v>0</v>
      </c>
    </row>
    <row r="178" spans="7:22" ht="13.5" thickBot="1">
      <c r="G178" t="s">
        <v>34</v>
      </c>
      <c r="L178">
        <v>0.5</v>
      </c>
      <c r="M178">
        <v>309</v>
      </c>
      <c r="P178" s="3">
        <f t="shared" si="15"/>
        <v>154.5</v>
      </c>
      <c r="V178" s="37">
        <f t="shared" si="11"/>
        <v>0</v>
      </c>
    </row>
    <row r="179" spans="16:22" s="4" customFormat="1" ht="13.5" thickBot="1">
      <c r="P179" s="5">
        <f t="shared" si="15"/>
        <v>0</v>
      </c>
      <c r="Q179" s="4">
        <f>SUM(P172:P178)</f>
        <v>1166</v>
      </c>
      <c r="S179" s="21">
        <f>Q179*1.15</f>
        <v>1340.8999999999999</v>
      </c>
      <c r="T179" s="26">
        <v>1117</v>
      </c>
      <c r="V179" s="37">
        <f t="shared" si="11"/>
        <v>223.89999999999986</v>
      </c>
    </row>
    <row r="180" spans="1:22" s="39" customFormat="1" ht="13.5" thickBot="1">
      <c r="A180" s="38" t="s">
        <v>65</v>
      </c>
      <c r="G180" s="39" t="s">
        <v>20</v>
      </c>
      <c r="L180" s="39">
        <v>1</v>
      </c>
      <c r="M180" s="39">
        <v>179</v>
      </c>
      <c r="P180" s="40">
        <f t="shared" si="15"/>
        <v>179</v>
      </c>
      <c r="S180" s="41"/>
      <c r="V180" s="37">
        <f t="shared" si="11"/>
        <v>0</v>
      </c>
    </row>
    <row r="181" spans="7:22" s="39" customFormat="1" ht="13.5" thickBot="1">
      <c r="G181" s="39" t="s">
        <v>58</v>
      </c>
      <c r="L181" s="39">
        <v>3</v>
      </c>
      <c r="M181" s="39">
        <v>149</v>
      </c>
      <c r="P181" s="40">
        <f t="shared" si="15"/>
        <v>447</v>
      </c>
      <c r="S181" s="41"/>
      <c r="V181" s="37">
        <f t="shared" si="11"/>
        <v>0</v>
      </c>
    </row>
    <row r="182" spans="7:22" s="39" customFormat="1" ht="13.5" thickBot="1">
      <c r="G182" s="39" t="s">
        <v>19</v>
      </c>
      <c r="L182" s="39">
        <v>1</v>
      </c>
      <c r="M182" s="39">
        <v>169</v>
      </c>
      <c r="P182" s="40">
        <f t="shared" si="15"/>
        <v>169</v>
      </c>
      <c r="S182" s="41"/>
      <c r="V182" s="37">
        <f t="shared" si="11"/>
        <v>0</v>
      </c>
    </row>
    <row r="183" spans="16:22" s="4" customFormat="1" ht="13.5" thickBot="1">
      <c r="P183" s="5">
        <f t="shared" si="15"/>
        <v>0</v>
      </c>
      <c r="Q183" s="4">
        <f>SUM(P180:P182)</f>
        <v>795</v>
      </c>
      <c r="S183" s="21">
        <f>Q183*1.15</f>
        <v>914.2499999999999</v>
      </c>
      <c r="T183" s="26"/>
      <c r="V183" s="37">
        <f t="shared" si="11"/>
        <v>914.2499999999999</v>
      </c>
    </row>
    <row r="184" spans="1:22" s="13" customFormat="1" ht="13.5" thickBot="1">
      <c r="A184" s="12" t="s">
        <v>66</v>
      </c>
      <c r="G184" s="13" t="s">
        <v>20</v>
      </c>
      <c r="L184" s="13">
        <v>1</v>
      </c>
      <c r="M184" s="13">
        <v>179</v>
      </c>
      <c r="P184" s="17">
        <f t="shared" si="15"/>
        <v>179</v>
      </c>
      <c r="S184" s="23"/>
      <c r="T184" s="25"/>
      <c r="V184" s="37">
        <f t="shared" si="11"/>
        <v>0</v>
      </c>
    </row>
    <row r="185" spans="7:22" s="13" customFormat="1" ht="13.5" thickBot="1">
      <c r="G185" s="13" t="s">
        <v>30</v>
      </c>
      <c r="L185" s="13">
        <v>1</v>
      </c>
      <c r="M185" s="13">
        <v>99</v>
      </c>
      <c r="P185" s="17">
        <f t="shared" si="15"/>
        <v>99</v>
      </c>
      <c r="S185" s="23"/>
      <c r="T185" s="25"/>
      <c r="V185" s="37">
        <f t="shared" si="11"/>
        <v>0</v>
      </c>
    </row>
    <row r="186" spans="7:22" s="13" customFormat="1" ht="13.5" thickBot="1">
      <c r="G186" s="13" t="s">
        <v>31</v>
      </c>
      <c r="L186" s="13">
        <v>1</v>
      </c>
      <c r="M186" s="13">
        <v>129</v>
      </c>
      <c r="P186" s="17">
        <f t="shared" si="15"/>
        <v>129</v>
      </c>
      <c r="S186" s="23"/>
      <c r="T186" s="25"/>
      <c r="V186" s="37">
        <f t="shared" si="11"/>
        <v>0</v>
      </c>
    </row>
    <row r="187" spans="7:22" s="13" customFormat="1" ht="13.5" thickBot="1">
      <c r="G187" s="14" t="s">
        <v>18</v>
      </c>
      <c r="H187" s="14"/>
      <c r="I187" s="14"/>
      <c r="J187" s="14"/>
      <c r="K187" s="14"/>
      <c r="L187" s="14">
        <v>1</v>
      </c>
      <c r="M187" s="14">
        <v>0</v>
      </c>
      <c r="N187" s="14"/>
      <c r="O187" s="14"/>
      <c r="P187" s="15">
        <f t="shared" si="15"/>
        <v>0</v>
      </c>
      <c r="S187" s="23"/>
      <c r="T187" s="25"/>
      <c r="V187" s="37">
        <f t="shared" si="11"/>
        <v>0</v>
      </c>
    </row>
    <row r="188" spans="7:22" s="13" customFormat="1" ht="13.5" thickBot="1">
      <c r="G188" s="13" t="s">
        <v>15</v>
      </c>
      <c r="N188" s="13">
        <v>2</v>
      </c>
      <c r="O188" s="13">
        <v>59</v>
      </c>
      <c r="P188" s="13">
        <f>N188*O188</f>
        <v>118</v>
      </c>
      <c r="S188" s="23"/>
      <c r="T188" s="25"/>
      <c r="V188" s="37">
        <f t="shared" si="11"/>
        <v>0</v>
      </c>
    </row>
    <row r="189" spans="7:22" s="13" customFormat="1" ht="13.5" thickBot="1">
      <c r="G189" s="13" t="s">
        <v>22</v>
      </c>
      <c r="L189" s="13">
        <v>1</v>
      </c>
      <c r="M189" s="13">
        <v>159</v>
      </c>
      <c r="P189" s="17">
        <f>L189*M189</f>
        <v>159</v>
      </c>
      <c r="S189" s="23"/>
      <c r="T189" s="25"/>
      <c r="V189" s="37">
        <f t="shared" si="11"/>
        <v>0</v>
      </c>
    </row>
    <row r="190" spans="7:22" s="13" customFormat="1" ht="13.5" thickBot="1">
      <c r="G190" s="13" t="s">
        <v>26</v>
      </c>
      <c r="L190" s="13">
        <v>1</v>
      </c>
      <c r="M190" s="13">
        <v>219</v>
      </c>
      <c r="P190" s="17">
        <f>L190*M190</f>
        <v>219</v>
      </c>
      <c r="S190" s="23"/>
      <c r="T190" s="25"/>
      <c r="V190" s="37">
        <f t="shared" si="11"/>
        <v>0</v>
      </c>
    </row>
    <row r="191" spans="7:22" s="13" customFormat="1" ht="13.5" thickBot="1">
      <c r="G191" s="13" t="s">
        <v>29</v>
      </c>
      <c r="L191" s="13">
        <v>1</v>
      </c>
      <c r="M191" s="13">
        <v>89</v>
      </c>
      <c r="P191" s="17">
        <f>L191*M191</f>
        <v>89</v>
      </c>
      <c r="S191" s="23"/>
      <c r="T191" s="25"/>
      <c r="V191" s="37">
        <f t="shared" si="11"/>
        <v>0</v>
      </c>
    </row>
    <row r="192" spans="16:22" s="4" customFormat="1" ht="13.5" thickBot="1">
      <c r="P192" s="5">
        <f aca="true" t="shared" si="16" ref="P192:P232">L192*M192</f>
        <v>0</v>
      </c>
      <c r="Q192" s="4">
        <f>SUM(P184:P191)</f>
        <v>992</v>
      </c>
      <c r="S192" s="21">
        <f>Q192*1.15</f>
        <v>1140.8</v>
      </c>
      <c r="T192" s="26">
        <v>1141</v>
      </c>
      <c r="V192" s="37">
        <f t="shared" si="11"/>
        <v>-0.20000000000004547</v>
      </c>
    </row>
    <row r="193" spans="1:22" s="13" customFormat="1" ht="13.5" thickBot="1">
      <c r="A193" s="12" t="s">
        <v>67</v>
      </c>
      <c r="G193" s="13" t="s">
        <v>129</v>
      </c>
      <c r="L193" s="13">
        <v>1</v>
      </c>
      <c r="M193" s="13">
        <v>269</v>
      </c>
      <c r="P193" s="17">
        <f aca="true" t="shared" si="17" ref="P193:P200">L193*M193</f>
        <v>269</v>
      </c>
      <c r="S193" s="23"/>
      <c r="T193" s="25"/>
      <c r="V193" s="37">
        <f t="shared" si="11"/>
        <v>0</v>
      </c>
    </row>
    <row r="194" spans="7:22" s="13" customFormat="1" ht="13.5" thickBot="1">
      <c r="G194" s="13" t="s">
        <v>17</v>
      </c>
      <c r="L194" s="13">
        <v>1</v>
      </c>
      <c r="M194" s="13">
        <v>209</v>
      </c>
      <c r="P194" s="17">
        <f t="shared" si="17"/>
        <v>209</v>
      </c>
      <c r="S194" s="23"/>
      <c r="T194" s="25"/>
      <c r="V194" s="37">
        <f t="shared" si="11"/>
        <v>0</v>
      </c>
    </row>
    <row r="195" spans="7:22" s="13" customFormat="1" ht="13.5" thickBot="1">
      <c r="G195" s="13" t="s">
        <v>22</v>
      </c>
      <c r="L195" s="13">
        <v>1</v>
      </c>
      <c r="M195" s="13">
        <v>159</v>
      </c>
      <c r="P195" s="17">
        <f t="shared" si="17"/>
        <v>159</v>
      </c>
      <c r="S195" s="23"/>
      <c r="T195" s="25"/>
      <c r="V195" s="37">
        <f t="shared" si="11"/>
        <v>0</v>
      </c>
    </row>
    <row r="196" spans="7:22" s="13" customFormat="1" ht="13.5" thickBot="1">
      <c r="G196" s="13" t="s">
        <v>29</v>
      </c>
      <c r="L196" s="13">
        <v>3</v>
      </c>
      <c r="M196" s="13">
        <v>89</v>
      </c>
      <c r="P196" s="17">
        <f t="shared" si="17"/>
        <v>267</v>
      </c>
      <c r="S196" s="23"/>
      <c r="T196" s="25"/>
      <c r="V196" s="37">
        <f t="shared" si="11"/>
        <v>0</v>
      </c>
    </row>
    <row r="197" spans="7:22" s="13" customFormat="1" ht="13.5" thickBot="1">
      <c r="G197" s="13" t="s">
        <v>30</v>
      </c>
      <c r="L197" s="13">
        <v>1</v>
      </c>
      <c r="M197" s="13">
        <v>99</v>
      </c>
      <c r="P197" s="17">
        <f t="shared" si="17"/>
        <v>99</v>
      </c>
      <c r="S197" s="23"/>
      <c r="T197" s="25"/>
      <c r="V197" s="37">
        <f t="shared" si="11"/>
        <v>0</v>
      </c>
    </row>
    <row r="198" spans="7:22" s="13" customFormat="1" ht="13.5" thickBot="1">
      <c r="G198" s="13" t="s">
        <v>31</v>
      </c>
      <c r="L198" s="13">
        <v>1</v>
      </c>
      <c r="M198" s="13">
        <v>129</v>
      </c>
      <c r="P198" s="17">
        <f t="shared" si="17"/>
        <v>129</v>
      </c>
      <c r="S198" s="23"/>
      <c r="T198" s="25"/>
      <c r="V198" s="37">
        <f aca="true" t="shared" si="18" ref="V198:V261">S198-T198</f>
        <v>0</v>
      </c>
    </row>
    <row r="199" spans="7:22" s="13" customFormat="1" ht="13.5" thickBot="1">
      <c r="G199" s="13" t="s">
        <v>26</v>
      </c>
      <c r="L199" s="13">
        <v>1</v>
      </c>
      <c r="M199" s="13">
        <v>219</v>
      </c>
      <c r="P199" s="17">
        <f t="shared" si="17"/>
        <v>219</v>
      </c>
      <c r="S199" s="23"/>
      <c r="T199" s="25"/>
      <c r="V199" s="37">
        <f t="shared" si="18"/>
        <v>0</v>
      </c>
    </row>
    <row r="200" spans="7:22" s="13" customFormat="1" ht="13.5" thickBot="1">
      <c r="G200" s="13" t="s">
        <v>18</v>
      </c>
      <c r="L200" s="13">
        <v>0.5</v>
      </c>
      <c r="M200" s="13">
        <v>0</v>
      </c>
      <c r="P200" s="17">
        <f t="shared" si="17"/>
        <v>0</v>
      </c>
      <c r="S200" s="23"/>
      <c r="T200" s="25"/>
      <c r="V200" s="37">
        <f t="shared" si="18"/>
        <v>0</v>
      </c>
    </row>
    <row r="201" spans="16:22" s="4" customFormat="1" ht="13.5" thickBot="1">
      <c r="P201" s="5">
        <f t="shared" si="16"/>
        <v>0</v>
      </c>
      <c r="Q201" s="4">
        <f>SUM(P193:P200)</f>
        <v>1351</v>
      </c>
      <c r="S201" s="21">
        <f>Q201*1.15</f>
        <v>1553.6499999999999</v>
      </c>
      <c r="T201" s="26">
        <v>1554</v>
      </c>
      <c r="V201" s="37">
        <f t="shared" si="18"/>
        <v>-0.3500000000001364</v>
      </c>
    </row>
    <row r="202" spans="1:22" ht="13.5" thickBot="1">
      <c r="A202" s="6" t="s">
        <v>68</v>
      </c>
      <c r="G202" t="s">
        <v>34</v>
      </c>
      <c r="L202">
        <v>3</v>
      </c>
      <c r="M202">
        <v>309</v>
      </c>
      <c r="P202" s="3">
        <f t="shared" si="16"/>
        <v>927</v>
      </c>
      <c r="V202" s="37">
        <f t="shared" si="18"/>
        <v>0</v>
      </c>
    </row>
    <row r="203" spans="1:22" ht="13.5" thickBot="1">
      <c r="A203" s="6"/>
      <c r="G203" t="s">
        <v>26</v>
      </c>
      <c r="L203">
        <v>1</v>
      </c>
      <c r="M203">
        <v>219</v>
      </c>
      <c r="P203" s="3">
        <f>L203*M203</f>
        <v>219</v>
      </c>
      <c r="V203" s="37">
        <f t="shared" si="18"/>
        <v>0</v>
      </c>
    </row>
    <row r="204" spans="1:22" ht="13.5" thickBot="1">
      <c r="A204" s="6"/>
      <c r="G204" t="s">
        <v>34</v>
      </c>
      <c r="L204">
        <v>1</v>
      </c>
      <c r="M204">
        <v>309</v>
      </c>
      <c r="P204" s="3">
        <f>L204*M204</f>
        <v>309</v>
      </c>
      <c r="V204" s="37">
        <f t="shared" si="18"/>
        <v>0</v>
      </c>
    </row>
    <row r="205" spans="1:22" ht="13.5" thickBot="1">
      <c r="A205" s="6"/>
      <c r="G205" t="s">
        <v>15</v>
      </c>
      <c r="N205">
        <v>3</v>
      </c>
      <c r="O205">
        <v>59</v>
      </c>
      <c r="P205">
        <f>N205*O205</f>
        <v>177</v>
      </c>
      <c r="V205" s="37">
        <f t="shared" si="18"/>
        <v>0</v>
      </c>
    </row>
    <row r="206" spans="16:22" s="4" customFormat="1" ht="13.5" thickBot="1">
      <c r="P206" s="5">
        <f t="shared" si="16"/>
        <v>0</v>
      </c>
      <c r="Q206" s="4">
        <f>SUM(P202:P205)</f>
        <v>1632</v>
      </c>
      <c r="S206" s="21">
        <f>Q206*1.1</f>
        <v>1795.2</v>
      </c>
      <c r="T206" s="26">
        <v>1521</v>
      </c>
      <c r="V206" s="37">
        <f t="shared" si="18"/>
        <v>274.20000000000005</v>
      </c>
    </row>
    <row r="207" spans="1:22" ht="13.5" thickBot="1">
      <c r="A207" s="6" t="s">
        <v>69</v>
      </c>
      <c r="G207" t="s">
        <v>20</v>
      </c>
      <c r="L207">
        <v>2</v>
      </c>
      <c r="M207">
        <v>179</v>
      </c>
      <c r="P207" s="3">
        <f t="shared" si="16"/>
        <v>358</v>
      </c>
      <c r="V207" s="37">
        <f t="shared" si="18"/>
        <v>0</v>
      </c>
    </row>
    <row r="208" spans="7:22" ht="13.5" thickBot="1">
      <c r="G208" t="s">
        <v>17</v>
      </c>
      <c r="L208">
        <v>1</v>
      </c>
      <c r="M208">
        <v>209</v>
      </c>
      <c r="P208" s="3">
        <f t="shared" si="16"/>
        <v>209</v>
      </c>
      <c r="V208" s="37">
        <f t="shared" si="18"/>
        <v>0</v>
      </c>
    </row>
    <row r="209" spans="7:22" ht="13.5" thickBot="1">
      <c r="G209" t="s">
        <v>26</v>
      </c>
      <c r="L209">
        <v>2</v>
      </c>
      <c r="M209">
        <v>219</v>
      </c>
      <c r="P209" s="3">
        <f t="shared" si="16"/>
        <v>438</v>
      </c>
      <c r="V209" s="37">
        <f t="shared" si="18"/>
        <v>0</v>
      </c>
    </row>
    <row r="210" spans="7:22" ht="13.5" thickBot="1">
      <c r="G210" t="s">
        <v>70</v>
      </c>
      <c r="L210">
        <v>1</v>
      </c>
      <c r="M210">
        <v>0</v>
      </c>
      <c r="P210" s="3">
        <f t="shared" si="16"/>
        <v>0</v>
      </c>
      <c r="V210" s="37">
        <f t="shared" si="18"/>
        <v>0</v>
      </c>
    </row>
    <row r="211" spans="16:22" s="4" customFormat="1" ht="13.5" thickBot="1">
      <c r="P211" s="5">
        <f t="shared" si="16"/>
        <v>0</v>
      </c>
      <c r="Q211" s="4">
        <f>SUM(P207:P210)</f>
        <v>1005</v>
      </c>
      <c r="S211" s="21">
        <f>Q211*1.15</f>
        <v>1155.75</v>
      </c>
      <c r="T211" s="26">
        <v>1156</v>
      </c>
      <c r="V211" s="37">
        <f t="shared" si="18"/>
        <v>-0.25</v>
      </c>
    </row>
    <row r="212" spans="1:22" s="13" customFormat="1" ht="13.5" thickBot="1">
      <c r="A212" s="12" t="s">
        <v>71</v>
      </c>
      <c r="G212" s="13" t="s">
        <v>129</v>
      </c>
      <c r="L212" s="13">
        <v>1</v>
      </c>
      <c r="M212" s="13">
        <v>269</v>
      </c>
      <c r="P212" s="17">
        <f t="shared" si="16"/>
        <v>269</v>
      </c>
      <c r="S212" s="23"/>
      <c r="T212" s="25"/>
      <c r="V212" s="37">
        <f t="shared" si="18"/>
        <v>0</v>
      </c>
    </row>
    <row r="213" spans="7:22" s="13" customFormat="1" ht="13.5" thickBot="1">
      <c r="G213" s="13" t="s">
        <v>17</v>
      </c>
      <c r="L213" s="13">
        <v>1</v>
      </c>
      <c r="M213" s="13">
        <v>209</v>
      </c>
      <c r="P213" s="17">
        <f aca="true" t="shared" si="19" ref="P213:P219">L213*M213</f>
        <v>209</v>
      </c>
      <c r="S213" s="23"/>
      <c r="T213" s="25"/>
      <c r="V213" s="37">
        <f t="shared" si="18"/>
        <v>0</v>
      </c>
    </row>
    <row r="214" spans="7:22" s="13" customFormat="1" ht="13.5" thickBot="1">
      <c r="G214" s="13" t="s">
        <v>31</v>
      </c>
      <c r="L214" s="13">
        <v>0.5</v>
      </c>
      <c r="M214" s="13">
        <v>129</v>
      </c>
      <c r="P214" s="17">
        <f t="shared" si="19"/>
        <v>64.5</v>
      </c>
      <c r="S214" s="23"/>
      <c r="T214" s="25"/>
      <c r="V214" s="37">
        <f t="shared" si="18"/>
        <v>0</v>
      </c>
    </row>
    <row r="215" spans="7:22" s="13" customFormat="1" ht="13.5" thickBot="1">
      <c r="G215" s="13" t="s">
        <v>26</v>
      </c>
      <c r="L215" s="13">
        <v>0.5</v>
      </c>
      <c r="M215" s="13">
        <v>219</v>
      </c>
      <c r="P215" s="17">
        <f t="shared" si="19"/>
        <v>109.5</v>
      </c>
      <c r="S215" s="23"/>
      <c r="T215" s="25"/>
      <c r="V215" s="37">
        <f t="shared" si="18"/>
        <v>0</v>
      </c>
    </row>
    <row r="216" spans="7:22" s="13" customFormat="1" ht="13.5" thickBot="1">
      <c r="G216" s="14" t="s">
        <v>18</v>
      </c>
      <c r="H216" s="14"/>
      <c r="I216" s="14"/>
      <c r="J216" s="14"/>
      <c r="K216" s="14"/>
      <c r="L216" s="14">
        <v>2</v>
      </c>
      <c r="M216" s="14">
        <v>0</v>
      </c>
      <c r="N216" s="14"/>
      <c r="O216" s="14"/>
      <c r="P216" s="15">
        <f t="shared" si="19"/>
        <v>0</v>
      </c>
      <c r="S216" s="23"/>
      <c r="T216" s="25"/>
      <c r="V216" s="37">
        <f t="shared" si="18"/>
        <v>0</v>
      </c>
    </row>
    <row r="217" spans="7:22" s="13" customFormat="1" ht="13.5" thickBot="1">
      <c r="G217" s="13" t="s">
        <v>58</v>
      </c>
      <c r="L217" s="13">
        <v>1</v>
      </c>
      <c r="M217" s="13">
        <v>149</v>
      </c>
      <c r="P217" s="17">
        <f t="shared" si="19"/>
        <v>149</v>
      </c>
      <c r="S217" s="23"/>
      <c r="T217" s="25"/>
      <c r="V217" s="37">
        <f t="shared" si="18"/>
        <v>0</v>
      </c>
    </row>
    <row r="218" spans="7:22" s="13" customFormat="1" ht="13.5" thickBot="1">
      <c r="G218" s="13" t="s">
        <v>34</v>
      </c>
      <c r="L218" s="13">
        <v>0.5</v>
      </c>
      <c r="M218" s="13">
        <v>309</v>
      </c>
      <c r="P218" s="17">
        <f t="shared" si="19"/>
        <v>154.5</v>
      </c>
      <c r="S218" s="23"/>
      <c r="T218" s="25"/>
      <c r="V218" s="37">
        <f t="shared" si="18"/>
        <v>0</v>
      </c>
    </row>
    <row r="219" spans="7:22" s="13" customFormat="1" ht="13.5" thickBot="1">
      <c r="G219" s="13" t="s">
        <v>55</v>
      </c>
      <c r="L219" s="13">
        <v>1</v>
      </c>
      <c r="M219" s="13">
        <v>129</v>
      </c>
      <c r="P219" s="17">
        <f t="shared" si="19"/>
        <v>129</v>
      </c>
      <c r="S219" s="23"/>
      <c r="T219" s="25"/>
      <c r="V219" s="37">
        <f t="shared" si="18"/>
        <v>0</v>
      </c>
    </row>
    <row r="220" spans="16:22" s="4" customFormat="1" ht="13.5" thickBot="1">
      <c r="P220" s="5">
        <f t="shared" si="16"/>
        <v>0</v>
      </c>
      <c r="Q220" s="4">
        <f>SUM(P212:P219)</f>
        <v>1084.5</v>
      </c>
      <c r="S220" s="21">
        <f>Q220*1.15</f>
        <v>1247.175</v>
      </c>
      <c r="T220" s="26">
        <v>1247</v>
      </c>
      <c r="V220" s="37">
        <f t="shared" si="18"/>
        <v>0.17499999999995453</v>
      </c>
    </row>
    <row r="221" spans="1:22" s="13" customFormat="1" ht="13.5" thickBot="1">
      <c r="A221" s="12" t="s">
        <v>72</v>
      </c>
      <c r="G221" s="13" t="s">
        <v>20</v>
      </c>
      <c r="L221" s="13">
        <v>2</v>
      </c>
      <c r="M221" s="13">
        <v>179</v>
      </c>
      <c r="P221" s="17">
        <f t="shared" si="16"/>
        <v>358</v>
      </c>
      <c r="S221" s="23"/>
      <c r="T221" s="25"/>
      <c r="V221" s="37">
        <f t="shared" si="18"/>
        <v>0</v>
      </c>
    </row>
    <row r="222" spans="7:22" s="13" customFormat="1" ht="13.5" thickBot="1">
      <c r="G222" s="14" t="s">
        <v>38</v>
      </c>
      <c r="H222" s="14"/>
      <c r="I222" s="14"/>
      <c r="J222" s="14"/>
      <c r="K222" s="14"/>
      <c r="L222" s="14">
        <v>2</v>
      </c>
      <c r="M222" s="14">
        <v>0</v>
      </c>
      <c r="N222" s="14"/>
      <c r="O222" s="14"/>
      <c r="P222" s="15">
        <f t="shared" si="16"/>
        <v>0</v>
      </c>
      <c r="S222" s="23"/>
      <c r="T222" s="25"/>
      <c r="V222" s="37">
        <f t="shared" si="18"/>
        <v>0</v>
      </c>
    </row>
    <row r="223" spans="7:22" s="13" customFormat="1" ht="13.5" thickBot="1">
      <c r="G223" s="13" t="s">
        <v>17</v>
      </c>
      <c r="L223" s="13">
        <v>2</v>
      </c>
      <c r="M223" s="13">
        <v>209</v>
      </c>
      <c r="P223" s="17">
        <f t="shared" si="16"/>
        <v>418</v>
      </c>
      <c r="S223" s="23"/>
      <c r="T223" s="25"/>
      <c r="V223" s="37">
        <f t="shared" si="18"/>
        <v>0</v>
      </c>
    </row>
    <row r="224" spans="7:22" s="13" customFormat="1" ht="13.5" thickBot="1">
      <c r="G224" s="13" t="s">
        <v>22</v>
      </c>
      <c r="L224" s="13">
        <v>2</v>
      </c>
      <c r="M224" s="13">
        <v>159</v>
      </c>
      <c r="P224" s="17">
        <f t="shared" si="16"/>
        <v>318</v>
      </c>
      <c r="S224" s="23"/>
      <c r="T224" s="25"/>
      <c r="V224" s="37">
        <f t="shared" si="18"/>
        <v>0</v>
      </c>
    </row>
    <row r="225" spans="7:22" s="13" customFormat="1" ht="13.5" thickBot="1">
      <c r="G225" s="13" t="s">
        <v>29</v>
      </c>
      <c r="L225" s="13">
        <v>4</v>
      </c>
      <c r="M225" s="13">
        <v>89</v>
      </c>
      <c r="P225" s="17">
        <f t="shared" si="16"/>
        <v>356</v>
      </c>
      <c r="S225" s="23"/>
      <c r="T225" s="25"/>
      <c r="V225" s="37">
        <f t="shared" si="18"/>
        <v>0</v>
      </c>
    </row>
    <row r="226" spans="7:22" s="13" customFormat="1" ht="13.5" thickBot="1">
      <c r="G226" s="13" t="s">
        <v>30</v>
      </c>
      <c r="L226" s="13">
        <v>4</v>
      </c>
      <c r="M226" s="13">
        <v>99</v>
      </c>
      <c r="P226" s="17">
        <f t="shared" si="16"/>
        <v>396</v>
      </c>
      <c r="S226" s="23"/>
      <c r="T226" s="25"/>
      <c r="V226" s="37">
        <f t="shared" si="18"/>
        <v>0</v>
      </c>
    </row>
    <row r="227" spans="7:22" s="13" customFormat="1" ht="13.5" thickBot="1">
      <c r="G227" s="13" t="s">
        <v>31</v>
      </c>
      <c r="L227" s="13">
        <v>1</v>
      </c>
      <c r="M227" s="13">
        <v>129</v>
      </c>
      <c r="P227" s="17">
        <f t="shared" si="16"/>
        <v>129</v>
      </c>
      <c r="S227" s="23"/>
      <c r="T227" s="25"/>
      <c r="V227" s="37">
        <f t="shared" si="18"/>
        <v>0</v>
      </c>
    </row>
    <row r="228" spans="7:22" s="13" customFormat="1" ht="13.5" thickBot="1">
      <c r="G228" s="13" t="s">
        <v>26</v>
      </c>
      <c r="L228" s="13">
        <v>2</v>
      </c>
      <c r="M228" s="13">
        <v>219</v>
      </c>
      <c r="P228" s="17">
        <f t="shared" si="16"/>
        <v>438</v>
      </c>
      <c r="S228" s="23"/>
      <c r="T228" s="25"/>
      <c r="V228" s="37">
        <f t="shared" si="18"/>
        <v>0</v>
      </c>
    </row>
    <row r="229" spans="7:22" s="13" customFormat="1" ht="13.5" thickBot="1">
      <c r="G229" s="13" t="s">
        <v>54</v>
      </c>
      <c r="L229" s="13">
        <v>2</v>
      </c>
      <c r="M229" s="13">
        <v>229</v>
      </c>
      <c r="P229" s="17">
        <f t="shared" si="16"/>
        <v>458</v>
      </c>
      <c r="S229" s="23"/>
      <c r="T229" s="25"/>
      <c r="V229" s="37">
        <f t="shared" si="18"/>
        <v>0</v>
      </c>
    </row>
    <row r="230" spans="7:22" s="13" customFormat="1" ht="13.5" thickBot="1">
      <c r="G230" s="14" t="s">
        <v>18</v>
      </c>
      <c r="H230" s="14"/>
      <c r="I230" s="14"/>
      <c r="J230" s="14"/>
      <c r="K230" s="14"/>
      <c r="L230" s="14">
        <v>2</v>
      </c>
      <c r="M230" s="14">
        <v>0</v>
      </c>
      <c r="N230" s="14"/>
      <c r="O230" s="14"/>
      <c r="P230" s="15">
        <f t="shared" si="16"/>
        <v>0</v>
      </c>
      <c r="S230" s="23"/>
      <c r="T230" s="25"/>
      <c r="V230" s="37">
        <f t="shared" si="18"/>
        <v>0</v>
      </c>
    </row>
    <row r="231" spans="7:22" s="13" customFormat="1" ht="13.5" thickBot="1">
      <c r="G231" s="13" t="s">
        <v>34</v>
      </c>
      <c r="L231" s="13">
        <v>1</v>
      </c>
      <c r="M231" s="13">
        <v>309</v>
      </c>
      <c r="P231" s="17">
        <f t="shared" si="16"/>
        <v>309</v>
      </c>
      <c r="S231" s="23"/>
      <c r="T231" s="25"/>
      <c r="V231" s="37">
        <f t="shared" si="18"/>
        <v>0</v>
      </c>
    </row>
    <row r="232" spans="7:22" s="13" customFormat="1" ht="13.5" thickBot="1">
      <c r="G232" s="14" t="s">
        <v>14</v>
      </c>
      <c r="H232" s="14"/>
      <c r="I232" s="14"/>
      <c r="J232" s="14"/>
      <c r="K232" s="14"/>
      <c r="L232" s="14">
        <v>1</v>
      </c>
      <c r="M232" s="14">
        <v>390</v>
      </c>
      <c r="N232" s="14"/>
      <c r="O232" s="14"/>
      <c r="P232" s="15">
        <f t="shared" si="16"/>
        <v>390</v>
      </c>
      <c r="S232" s="23"/>
      <c r="T232" s="25"/>
      <c r="V232" s="37">
        <f t="shared" si="18"/>
        <v>0</v>
      </c>
    </row>
    <row r="233" spans="7:22" s="13" customFormat="1" ht="13.5" thickBot="1">
      <c r="G233" s="13" t="s">
        <v>15</v>
      </c>
      <c r="N233" s="13">
        <v>3</v>
      </c>
      <c r="O233" s="13">
        <v>59</v>
      </c>
      <c r="P233" s="13">
        <f>N233*O233</f>
        <v>177</v>
      </c>
      <c r="S233" s="23"/>
      <c r="T233" s="25"/>
      <c r="V233" s="37">
        <f t="shared" si="18"/>
        <v>0</v>
      </c>
    </row>
    <row r="234" spans="7:22" s="13" customFormat="1" ht="13.5" thickBot="1">
      <c r="G234" s="13" t="s">
        <v>19</v>
      </c>
      <c r="L234" s="13">
        <v>4</v>
      </c>
      <c r="M234" s="13">
        <v>169</v>
      </c>
      <c r="P234" s="17">
        <f>L234*M234</f>
        <v>676</v>
      </c>
      <c r="S234" s="23"/>
      <c r="T234" s="25"/>
      <c r="V234" s="37">
        <f t="shared" si="18"/>
        <v>0</v>
      </c>
    </row>
    <row r="235" spans="7:22" s="13" customFormat="1" ht="13.5" thickBot="1">
      <c r="G235" s="13" t="s">
        <v>73</v>
      </c>
      <c r="L235" s="13">
        <v>1</v>
      </c>
      <c r="M235" s="13">
        <v>0</v>
      </c>
      <c r="P235" s="17">
        <f>L235*M235</f>
        <v>0</v>
      </c>
      <c r="S235" s="23"/>
      <c r="T235" s="25"/>
      <c r="V235" s="37">
        <f t="shared" si="18"/>
        <v>0</v>
      </c>
    </row>
    <row r="236" spans="7:22" s="13" customFormat="1" ht="13.5" thickBot="1">
      <c r="G236" s="13" t="s">
        <v>55</v>
      </c>
      <c r="L236" s="13">
        <v>1</v>
      </c>
      <c r="M236" s="13">
        <v>129</v>
      </c>
      <c r="P236" s="17">
        <f>L236*M236</f>
        <v>129</v>
      </c>
      <c r="S236" s="23"/>
      <c r="T236" s="25"/>
      <c r="V236" s="37">
        <f t="shared" si="18"/>
        <v>0</v>
      </c>
    </row>
    <row r="237" spans="7:22" s="13" customFormat="1" ht="13.5" thickBot="1">
      <c r="G237" s="13" t="s">
        <v>132</v>
      </c>
      <c r="L237" s="13">
        <v>2</v>
      </c>
      <c r="M237" s="13">
        <v>99</v>
      </c>
      <c r="P237" s="17">
        <f>L237*M237</f>
        <v>198</v>
      </c>
      <c r="S237" s="23"/>
      <c r="T237" s="25"/>
      <c r="V237" s="37">
        <f t="shared" si="18"/>
        <v>0</v>
      </c>
    </row>
    <row r="238" spans="7:22" s="13" customFormat="1" ht="13.5" thickBot="1">
      <c r="G238" s="13" t="s">
        <v>128</v>
      </c>
      <c r="L238" s="13">
        <v>2</v>
      </c>
      <c r="M238" s="13">
        <v>179</v>
      </c>
      <c r="P238" s="17">
        <f>L238*M238</f>
        <v>358</v>
      </c>
      <c r="Q238" s="13" t="s">
        <v>133</v>
      </c>
      <c r="S238" s="23"/>
      <c r="T238" s="25"/>
      <c r="V238" s="37">
        <f t="shared" si="18"/>
        <v>0</v>
      </c>
    </row>
    <row r="239" spans="17:22" s="4" customFormat="1" ht="13.5" thickBot="1">
      <c r="Q239" s="4">
        <f>SUM(P221:P238)</f>
        <v>5108</v>
      </c>
      <c r="R239" s="4" t="s">
        <v>164</v>
      </c>
      <c r="S239" s="21">
        <f>Q239*1.1+235</f>
        <v>5853.8</v>
      </c>
      <c r="T239" s="26">
        <f>4813.2+1040.8</f>
        <v>5854</v>
      </c>
      <c r="V239" s="37">
        <f t="shared" si="18"/>
        <v>-0.1999999999998181</v>
      </c>
    </row>
    <row r="240" spans="1:22" ht="13.5" thickBot="1">
      <c r="A240" s="6" t="s">
        <v>74</v>
      </c>
      <c r="G240" t="s">
        <v>58</v>
      </c>
      <c r="L240">
        <v>0.5</v>
      </c>
      <c r="M240">
        <v>149</v>
      </c>
      <c r="P240" s="3">
        <f aca="true" t="shared" si="20" ref="P240:P246">L240*M240</f>
        <v>74.5</v>
      </c>
      <c r="V240" s="37">
        <f t="shared" si="18"/>
        <v>0</v>
      </c>
    </row>
    <row r="241" spans="7:22" ht="13.5" thickBot="1">
      <c r="G241" t="s">
        <v>55</v>
      </c>
      <c r="L241">
        <v>1</v>
      </c>
      <c r="M241">
        <v>129</v>
      </c>
      <c r="P241" s="3">
        <f t="shared" si="20"/>
        <v>129</v>
      </c>
      <c r="V241" s="37">
        <f t="shared" si="18"/>
        <v>0</v>
      </c>
    </row>
    <row r="242" spans="7:22" ht="13.5" thickBot="1">
      <c r="G242" t="s">
        <v>19</v>
      </c>
      <c r="L242">
        <v>0.5</v>
      </c>
      <c r="M242">
        <v>169</v>
      </c>
      <c r="P242" s="3">
        <f t="shared" si="20"/>
        <v>84.5</v>
      </c>
      <c r="V242" s="37">
        <f t="shared" si="18"/>
        <v>0</v>
      </c>
    </row>
    <row r="243" spans="7:22" ht="13.5" thickBot="1">
      <c r="G243" t="s">
        <v>29</v>
      </c>
      <c r="L243">
        <v>0.5</v>
      </c>
      <c r="M243">
        <v>89</v>
      </c>
      <c r="P243" s="3">
        <f t="shared" si="20"/>
        <v>44.5</v>
      </c>
      <c r="V243" s="37">
        <f t="shared" si="18"/>
        <v>0</v>
      </c>
    </row>
    <row r="244" spans="7:22" ht="13.5" thickBot="1">
      <c r="G244" t="s">
        <v>30</v>
      </c>
      <c r="L244">
        <v>0.5</v>
      </c>
      <c r="M244">
        <v>99</v>
      </c>
      <c r="P244" s="3">
        <f t="shared" si="20"/>
        <v>49.5</v>
      </c>
      <c r="V244" s="37">
        <f t="shared" si="18"/>
        <v>0</v>
      </c>
    </row>
    <row r="245" spans="7:22" ht="13.5" thickBot="1">
      <c r="G245" t="s">
        <v>31</v>
      </c>
      <c r="L245">
        <v>0.5</v>
      </c>
      <c r="M245">
        <v>129</v>
      </c>
      <c r="P245" s="3">
        <f t="shared" si="20"/>
        <v>64.5</v>
      </c>
      <c r="V245" s="37">
        <f t="shared" si="18"/>
        <v>0</v>
      </c>
    </row>
    <row r="246" spans="7:22" ht="13.5" thickBot="1">
      <c r="G246" t="s">
        <v>38</v>
      </c>
      <c r="L246">
        <v>0.5</v>
      </c>
      <c r="M246">
        <v>0</v>
      </c>
      <c r="P246" s="3">
        <f t="shared" si="20"/>
        <v>0</v>
      </c>
      <c r="V246" s="37">
        <f t="shared" si="18"/>
        <v>0</v>
      </c>
    </row>
    <row r="247" spans="17:22" s="4" customFormat="1" ht="13.5" thickBot="1">
      <c r="Q247" s="4">
        <f>SUM(P240:P246)</f>
        <v>446.5</v>
      </c>
      <c r="S247" s="21">
        <f>Q247*1.15</f>
        <v>513.4749999999999</v>
      </c>
      <c r="T247" s="26">
        <v>513</v>
      </c>
      <c r="U247" s="4" t="s">
        <v>175</v>
      </c>
      <c r="V247" s="37">
        <f t="shared" si="18"/>
        <v>0.47499999999990905</v>
      </c>
    </row>
    <row r="248" spans="1:22" s="13" customFormat="1" ht="13.5" thickBot="1">
      <c r="A248" s="12" t="s">
        <v>75</v>
      </c>
      <c r="G248" s="13" t="s">
        <v>26</v>
      </c>
      <c r="L248" s="13">
        <v>2.5</v>
      </c>
      <c r="M248" s="13">
        <v>219</v>
      </c>
      <c r="P248" s="17">
        <f>L248*M248</f>
        <v>547.5</v>
      </c>
      <c r="S248" s="23"/>
      <c r="T248" s="25"/>
      <c r="V248" s="37">
        <f t="shared" si="18"/>
        <v>0</v>
      </c>
    </row>
    <row r="249" spans="7:22" s="13" customFormat="1" ht="13.5" thickBot="1">
      <c r="G249" s="13" t="s">
        <v>20</v>
      </c>
      <c r="L249" s="13">
        <v>2.5</v>
      </c>
      <c r="M249" s="13">
        <v>179</v>
      </c>
      <c r="P249" s="17">
        <f>L249*M249</f>
        <v>447.5</v>
      </c>
      <c r="S249" s="23"/>
      <c r="T249" s="25"/>
      <c r="V249" s="37">
        <f t="shared" si="18"/>
        <v>0</v>
      </c>
    </row>
    <row r="250" spans="7:22" s="13" customFormat="1" ht="13.5" thickBot="1">
      <c r="G250" s="13" t="s">
        <v>15</v>
      </c>
      <c r="N250" s="13">
        <v>3</v>
      </c>
      <c r="O250" s="13">
        <v>59</v>
      </c>
      <c r="P250" s="13">
        <f>N250*O250</f>
        <v>177</v>
      </c>
      <c r="S250" s="23"/>
      <c r="T250" s="25"/>
      <c r="V250" s="37">
        <f t="shared" si="18"/>
        <v>0</v>
      </c>
    </row>
    <row r="251" spans="7:22" s="13" customFormat="1" ht="13.5" thickBot="1">
      <c r="G251" s="13" t="s">
        <v>35</v>
      </c>
      <c r="L251" s="13">
        <v>0.5</v>
      </c>
      <c r="M251" s="13">
        <v>129</v>
      </c>
      <c r="P251" s="17">
        <f>L251*M251</f>
        <v>64.5</v>
      </c>
      <c r="S251" s="23"/>
      <c r="T251" s="25"/>
      <c r="V251" s="37">
        <f t="shared" si="18"/>
        <v>0</v>
      </c>
    </row>
    <row r="252" spans="7:22" s="13" customFormat="1" ht="13.5" thickBot="1">
      <c r="G252" s="13" t="s">
        <v>152</v>
      </c>
      <c r="L252" s="13">
        <v>2</v>
      </c>
      <c r="M252" s="13">
        <v>149</v>
      </c>
      <c r="P252" s="17">
        <f>L252*M252</f>
        <v>298</v>
      </c>
      <c r="S252" s="23"/>
      <c r="T252" s="25"/>
      <c r="V252" s="37">
        <f t="shared" si="18"/>
        <v>0</v>
      </c>
    </row>
    <row r="253" spans="7:22" s="13" customFormat="1" ht="13.5" thickBot="1">
      <c r="G253" s="13" t="s">
        <v>19</v>
      </c>
      <c r="L253" s="13">
        <v>2.5</v>
      </c>
      <c r="M253" s="13">
        <v>169</v>
      </c>
      <c r="P253" s="17">
        <f>L253*M253</f>
        <v>422.5</v>
      </c>
      <c r="S253" s="23"/>
      <c r="T253" s="25"/>
      <c r="V253" s="37">
        <f t="shared" si="18"/>
        <v>0</v>
      </c>
    </row>
    <row r="254" spans="7:22" s="13" customFormat="1" ht="13.5" thickBot="1">
      <c r="G254" s="13" t="s">
        <v>55</v>
      </c>
      <c r="L254" s="13">
        <v>1.5</v>
      </c>
      <c r="M254" s="13">
        <v>129</v>
      </c>
      <c r="P254" s="17">
        <f>L254*M254</f>
        <v>193.5</v>
      </c>
      <c r="S254" s="23"/>
      <c r="T254" s="25"/>
      <c r="V254" s="37">
        <f t="shared" si="18"/>
        <v>0</v>
      </c>
    </row>
    <row r="255" spans="7:22" s="13" customFormat="1" ht="13.5" thickBot="1">
      <c r="G255" s="13" t="s">
        <v>153</v>
      </c>
      <c r="L255" s="13">
        <v>1</v>
      </c>
      <c r="M255" s="13">
        <v>379</v>
      </c>
      <c r="P255" s="17">
        <f>L255*M255</f>
        <v>379</v>
      </c>
      <c r="S255" s="23"/>
      <c r="T255" s="25"/>
      <c r="V255" s="37">
        <f t="shared" si="18"/>
        <v>0</v>
      </c>
    </row>
    <row r="256" spans="7:22" s="13" customFormat="1" ht="13.5" thickBot="1">
      <c r="G256" s="13" t="s">
        <v>150</v>
      </c>
      <c r="L256" s="13">
        <v>0.5</v>
      </c>
      <c r="P256" s="17"/>
      <c r="S256" s="23"/>
      <c r="T256" s="25"/>
      <c r="V256" s="37">
        <f t="shared" si="18"/>
        <v>0</v>
      </c>
    </row>
    <row r="257" spans="7:22" s="13" customFormat="1" ht="13.5" thickBot="1">
      <c r="G257" s="13" t="s">
        <v>151</v>
      </c>
      <c r="L257" s="13">
        <v>0.5</v>
      </c>
      <c r="P257" s="17"/>
      <c r="S257" s="23"/>
      <c r="T257" s="25"/>
      <c r="V257" s="37">
        <f t="shared" si="18"/>
        <v>0</v>
      </c>
    </row>
    <row r="258" spans="7:22" s="13" customFormat="1" ht="13.5" thickBot="1">
      <c r="G258" s="31" t="s">
        <v>14</v>
      </c>
      <c r="H258" s="31"/>
      <c r="I258" s="31"/>
      <c r="J258" s="31"/>
      <c r="K258" s="31"/>
      <c r="L258" s="31">
        <v>0.5</v>
      </c>
      <c r="M258" s="31">
        <v>390</v>
      </c>
      <c r="N258" s="31"/>
      <c r="O258" s="31"/>
      <c r="P258" s="32">
        <f>L258*M258</f>
        <v>195</v>
      </c>
      <c r="S258" s="23"/>
      <c r="T258" s="25"/>
      <c r="V258" s="37">
        <f t="shared" si="18"/>
        <v>0</v>
      </c>
    </row>
    <row r="259" spans="16:22" s="13" customFormat="1" ht="13.5" thickBot="1">
      <c r="P259" s="17"/>
      <c r="S259" s="23"/>
      <c r="T259" s="25"/>
      <c r="V259" s="37">
        <f t="shared" si="18"/>
        <v>0</v>
      </c>
    </row>
    <row r="260" spans="17:22" s="4" customFormat="1" ht="13.5" thickBot="1">
      <c r="Q260" s="4">
        <f>SUM(P248:P259)</f>
        <v>2724.5</v>
      </c>
      <c r="S260" s="21">
        <f>Q260*1.1+10</f>
        <v>3006.9500000000003</v>
      </c>
      <c r="T260" s="26">
        <f>2397.6+215+394</f>
        <v>3006.6</v>
      </c>
      <c r="V260" s="37">
        <f t="shared" si="18"/>
        <v>0.3500000000003638</v>
      </c>
    </row>
    <row r="261" spans="1:22" s="13" customFormat="1" ht="13.5" thickBot="1">
      <c r="A261" s="12" t="s">
        <v>76</v>
      </c>
      <c r="G261" s="13" t="s">
        <v>31</v>
      </c>
      <c r="L261" s="13">
        <v>1</v>
      </c>
      <c r="M261" s="13">
        <v>129</v>
      </c>
      <c r="P261" s="17">
        <f aca="true" t="shared" si="21" ref="P261:P267">L261*M261</f>
        <v>129</v>
      </c>
      <c r="S261" s="23"/>
      <c r="T261" s="25"/>
      <c r="V261" s="37">
        <f t="shared" si="18"/>
        <v>0</v>
      </c>
    </row>
    <row r="262" spans="7:22" s="13" customFormat="1" ht="13.5" thickBot="1">
      <c r="G262" s="13" t="s">
        <v>22</v>
      </c>
      <c r="L262" s="13">
        <v>0.5</v>
      </c>
      <c r="M262" s="13">
        <v>159</v>
      </c>
      <c r="P262" s="17">
        <f t="shared" si="21"/>
        <v>79.5</v>
      </c>
      <c r="S262" s="23"/>
      <c r="T262" s="25"/>
      <c r="V262" s="37">
        <f aca="true" t="shared" si="22" ref="V262:V327">S262-T262</f>
        <v>0</v>
      </c>
    </row>
    <row r="263" spans="7:22" s="13" customFormat="1" ht="13.5" thickBot="1">
      <c r="G263" s="13" t="s">
        <v>55</v>
      </c>
      <c r="L263" s="13">
        <v>2</v>
      </c>
      <c r="M263" s="13">
        <v>129</v>
      </c>
      <c r="P263" s="17">
        <f t="shared" si="21"/>
        <v>258</v>
      </c>
      <c r="S263" s="23"/>
      <c r="T263" s="25"/>
      <c r="V263" s="37">
        <f t="shared" si="22"/>
        <v>0</v>
      </c>
    </row>
    <row r="264" spans="7:22" s="13" customFormat="1" ht="13.5" thickBot="1">
      <c r="G264" s="13" t="s">
        <v>34</v>
      </c>
      <c r="L264" s="13">
        <v>0.5</v>
      </c>
      <c r="M264" s="13">
        <v>309</v>
      </c>
      <c r="P264" s="17">
        <f t="shared" si="21"/>
        <v>154.5</v>
      </c>
      <c r="S264" s="23"/>
      <c r="T264" s="25"/>
      <c r="V264" s="37">
        <f t="shared" si="22"/>
        <v>0</v>
      </c>
    </row>
    <row r="265" spans="6:22" s="13" customFormat="1" ht="13.5" thickBot="1">
      <c r="F265" s="14"/>
      <c r="G265" s="14" t="s">
        <v>77</v>
      </c>
      <c r="H265" s="14"/>
      <c r="I265" s="14"/>
      <c r="J265" s="14"/>
      <c r="K265" s="14"/>
      <c r="L265" s="14">
        <v>1</v>
      </c>
      <c r="M265" s="14">
        <v>0</v>
      </c>
      <c r="N265" s="14"/>
      <c r="O265" s="14"/>
      <c r="P265" s="15">
        <f t="shared" si="21"/>
        <v>0</v>
      </c>
      <c r="S265" s="23"/>
      <c r="T265" s="25"/>
      <c r="V265" s="37">
        <f t="shared" si="22"/>
        <v>0</v>
      </c>
    </row>
    <row r="266" spans="7:22" s="13" customFormat="1" ht="13.5" thickBot="1">
      <c r="G266" s="13" t="s">
        <v>26</v>
      </c>
      <c r="L266" s="13">
        <v>0.5</v>
      </c>
      <c r="M266" s="13">
        <v>219</v>
      </c>
      <c r="P266" s="17">
        <f t="shared" si="21"/>
        <v>109.5</v>
      </c>
      <c r="S266" s="23"/>
      <c r="T266" s="25"/>
      <c r="V266" s="37">
        <f t="shared" si="22"/>
        <v>0</v>
      </c>
    </row>
    <row r="267" spans="7:22" s="13" customFormat="1" ht="13.5" thickBot="1">
      <c r="G267" s="13" t="s">
        <v>30</v>
      </c>
      <c r="L267" s="13">
        <v>1</v>
      </c>
      <c r="M267" s="13">
        <v>99</v>
      </c>
      <c r="P267" s="17">
        <f t="shared" si="21"/>
        <v>99</v>
      </c>
      <c r="S267" s="23"/>
      <c r="T267" s="25"/>
      <c r="V267" s="37">
        <f t="shared" si="22"/>
        <v>0</v>
      </c>
    </row>
    <row r="268" spans="7:22" s="13" customFormat="1" ht="13.5" thickBot="1">
      <c r="G268" s="13" t="s">
        <v>19</v>
      </c>
      <c r="L268" s="13">
        <v>1</v>
      </c>
      <c r="M268" s="13">
        <v>169</v>
      </c>
      <c r="P268" s="17">
        <f>L268*M268</f>
        <v>169</v>
      </c>
      <c r="S268" s="23"/>
      <c r="T268" s="25"/>
      <c r="V268" s="37">
        <f t="shared" si="22"/>
        <v>0</v>
      </c>
    </row>
    <row r="269" spans="7:22" s="13" customFormat="1" ht="13.5" thickBot="1">
      <c r="G269" s="13" t="s">
        <v>20</v>
      </c>
      <c r="L269" s="13">
        <v>1</v>
      </c>
      <c r="M269" s="13">
        <v>179</v>
      </c>
      <c r="P269" s="17">
        <f>L269*M269</f>
        <v>179</v>
      </c>
      <c r="Q269" s="13" t="s">
        <v>146</v>
      </c>
      <c r="S269" s="23"/>
      <c r="T269" s="25"/>
      <c r="V269" s="37">
        <f t="shared" si="22"/>
        <v>0</v>
      </c>
    </row>
    <row r="270" spans="7:22" s="13" customFormat="1" ht="13.5" thickBot="1">
      <c r="G270" s="13" t="s">
        <v>35</v>
      </c>
      <c r="L270" s="13">
        <v>1</v>
      </c>
      <c r="M270" s="13">
        <v>129</v>
      </c>
      <c r="P270" s="17">
        <f>L270*M270</f>
        <v>129</v>
      </c>
      <c r="S270" s="23"/>
      <c r="T270" s="25"/>
      <c r="V270" s="37">
        <f t="shared" si="22"/>
        <v>0</v>
      </c>
    </row>
    <row r="271" spans="7:22" s="13" customFormat="1" ht="13.5" thickBot="1">
      <c r="G271" s="13" t="s">
        <v>106</v>
      </c>
      <c r="L271" s="13">
        <v>0.5</v>
      </c>
      <c r="M271" s="13">
        <v>379</v>
      </c>
      <c r="P271" s="17">
        <f>L271*M271</f>
        <v>189.5</v>
      </c>
      <c r="S271" s="23"/>
      <c r="T271" s="25"/>
      <c r="V271" s="37">
        <f t="shared" si="22"/>
        <v>0</v>
      </c>
    </row>
    <row r="272" spans="7:22" s="13" customFormat="1" ht="13.5" thickBot="1">
      <c r="G272" s="13" t="s">
        <v>41</v>
      </c>
      <c r="L272" s="13">
        <v>0.5</v>
      </c>
      <c r="P272" s="17"/>
      <c r="S272" s="23"/>
      <c r="T272" s="25"/>
      <c r="V272" s="37">
        <f t="shared" si="22"/>
        <v>0</v>
      </c>
    </row>
    <row r="273" spans="7:22" s="13" customFormat="1" ht="13.5" thickBot="1">
      <c r="G273" s="13" t="s">
        <v>156</v>
      </c>
      <c r="L273" s="13">
        <v>0.5</v>
      </c>
      <c r="P273" s="17"/>
      <c r="S273" s="23"/>
      <c r="T273" s="25"/>
      <c r="V273" s="37">
        <f t="shared" si="22"/>
        <v>0</v>
      </c>
    </row>
    <row r="274" spans="17:22" s="4" customFormat="1" ht="13.5" thickBot="1">
      <c r="Q274" s="4">
        <f>SUM(P261:P273)</f>
        <v>1496</v>
      </c>
      <c r="S274" s="21">
        <f>Q274*1.15</f>
        <v>1720.3999999999999</v>
      </c>
      <c r="T274" s="26">
        <v>954</v>
      </c>
      <c r="V274" s="37">
        <f t="shared" si="22"/>
        <v>766.3999999999999</v>
      </c>
    </row>
    <row r="275" spans="1:22" s="13" customFormat="1" ht="13.5" thickBot="1">
      <c r="A275" s="12" t="s">
        <v>78</v>
      </c>
      <c r="B275" s="13">
        <v>2</v>
      </c>
      <c r="G275" s="14" t="s">
        <v>38</v>
      </c>
      <c r="H275" s="14"/>
      <c r="I275" s="14"/>
      <c r="J275" s="14"/>
      <c r="K275" s="14"/>
      <c r="L275" s="14">
        <v>0.5</v>
      </c>
      <c r="M275" s="14">
        <v>0</v>
      </c>
      <c r="N275" s="14"/>
      <c r="O275" s="14"/>
      <c r="P275" s="15">
        <f aca="true" t="shared" si="23" ref="P275:P282">L275*M275</f>
        <v>0</v>
      </c>
      <c r="S275" s="23"/>
      <c r="T275" s="25"/>
      <c r="V275" s="37">
        <f t="shared" si="22"/>
        <v>0</v>
      </c>
    </row>
    <row r="276" spans="7:22" s="13" customFormat="1" ht="13.5" thickBot="1">
      <c r="G276" s="13" t="s">
        <v>17</v>
      </c>
      <c r="L276" s="13">
        <v>0.5</v>
      </c>
      <c r="M276" s="13">
        <v>209</v>
      </c>
      <c r="P276" s="17">
        <f t="shared" si="23"/>
        <v>104.5</v>
      </c>
      <c r="S276" s="23"/>
      <c r="T276" s="25"/>
      <c r="V276" s="37">
        <f t="shared" si="22"/>
        <v>0</v>
      </c>
    </row>
    <row r="277" spans="7:22" s="13" customFormat="1" ht="13.5" thickBot="1">
      <c r="G277" s="14" t="s">
        <v>54</v>
      </c>
      <c r="H277" s="14"/>
      <c r="I277" s="14"/>
      <c r="J277" s="14"/>
      <c r="K277" s="14"/>
      <c r="L277" s="14">
        <v>0.5</v>
      </c>
      <c r="M277" s="14">
        <v>229</v>
      </c>
      <c r="N277" s="14"/>
      <c r="O277" s="14"/>
      <c r="P277" s="15">
        <f t="shared" si="23"/>
        <v>114.5</v>
      </c>
      <c r="S277" s="23"/>
      <c r="T277" s="25"/>
      <c r="V277" s="37">
        <f t="shared" si="22"/>
        <v>0</v>
      </c>
    </row>
    <row r="278" spans="7:22" s="13" customFormat="1" ht="13.5" thickBot="1">
      <c r="G278" s="14" t="s">
        <v>18</v>
      </c>
      <c r="H278" s="14"/>
      <c r="I278" s="14"/>
      <c r="J278" s="14"/>
      <c r="K278" s="14"/>
      <c r="L278" s="14">
        <v>0.5</v>
      </c>
      <c r="M278" s="14">
        <v>0</v>
      </c>
      <c r="N278" s="14"/>
      <c r="O278" s="14"/>
      <c r="P278" s="15">
        <f t="shared" si="23"/>
        <v>0</v>
      </c>
      <c r="S278" s="23"/>
      <c r="T278" s="25"/>
      <c r="V278" s="37">
        <f t="shared" si="22"/>
        <v>0</v>
      </c>
    </row>
    <row r="279" spans="7:22" s="13" customFormat="1" ht="13.5" thickBot="1">
      <c r="G279" s="16" t="s">
        <v>58</v>
      </c>
      <c r="H279" s="16"/>
      <c r="I279" s="16"/>
      <c r="J279" s="16"/>
      <c r="K279" s="16"/>
      <c r="L279" s="16">
        <v>0.5</v>
      </c>
      <c r="M279" s="16">
        <v>149</v>
      </c>
      <c r="N279" s="16"/>
      <c r="O279" s="16"/>
      <c r="P279" s="17">
        <f t="shared" si="23"/>
        <v>74.5</v>
      </c>
      <c r="Q279" s="16"/>
      <c r="S279" s="23"/>
      <c r="T279" s="25"/>
      <c r="V279" s="37">
        <f t="shared" si="22"/>
        <v>0</v>
      </c>
    </row>
    <row r="280" spans="7:22" s="13" customFormat="1" ht="13.5" thickBot="1">
      <c r="G280" s="16" t="s">
        <v>129</v>
      </c>
      <c r="H280" s="16"/>
      <c r="I280" s="16"/>
      <c r="J280" s="16"/>
      <c r="K280" s="16"/>
      <c r="L280" s="16">
        <v>0.5</v>
      </c>
      <c r="M280" s="16">
        <v>269</v>
      </c>
      <c r="N280" s="16"/>
      <c r="O280" s="16"/>
      <c r="P280" s="17">
        <f t="shared" si="23"/>
        <v>134.5</v>
      </c>
      <c r="Q280" s="16"/>
      <c r="S280" s="23"/>
      <c r="T280" s="25"/>
      <c r="V280" s="37">
        <f t="shared" si="22"/>
        <v>0</v>
      </c>
    </row>
    <row r="281" spans="7:22" s="13" customFormat="1" ht="13.5" thickBot="1">
      <c r="G281" s="13" t="s">
        <v>34</v>
      </c>
      <c r="L281" s="13">
        <v>0.5</v>
      </c>
      <c r="M281" s="13">
        <v>309</v>
      </c>
      <c r="P281" s="17">
        <f t="shared" si="23"/>
        <v>154.5</v>
      </c>
      <c r="S281" s="23"/>
      <c r="T281" s="25"/>
      <c r="V281" s="37">
        <f t="shared" si="22"/>
        <v>0</v>
      </c>
    </row>
    <row r="282" spans="7:22" s="13" customFormat="1" ht="13.5" thickBot="1">
      <c r="G282" s="31" t="s">
        <v>14</v>
      </c>
      <c r="H282" s="31"/>
      <c r="I282" s="31"/>
      <c r="J282" s="31"/>
      <c r="K282" s="31"/>
      <c r="L282" s="31">
        <v>0.5</v>
      </c>
      <c r="M282" s="31">
        <v>390</v>
      </c>
      <c r="N282" s="31"/>
      <c r="O282" s="31"/>
      <c r="P282" s="32">
        <f t="shared" si="23"/>
        <v>195</v>
      </c>
      <c r="S282" s="23"/>
      <c r="T282" s="25"/>
      <c r="V282" s="37">
        <f t="shared" si="22"/>
        <v>0</v>
      </c>
    </row>
    <row r="283" spans="17:22" s="4" customFormat="1" ht="13.5" customHeight="1" thickBot="1">
      <c r="Q283" s="4">
        <f>SUM(P275:P282)</f>
        <v>777.5</v>
      </c>
      <c r="S283" s="21">
        <f>Q283*1.15</f>
        <v>894.1249999999999</v>
      </c>
      <c r="T283" s="26">
        <v>1031</v>
      </c>
      <c r="V283" s="37">
        <f t="shared" si="22"/>
        <v>-136.8750000000001</v>
      </c>
    </row>
    <row r="284" spans="1:22" s="39" customFormat="1" ht="13.5" thickBot="1">
      <c r="A284" s="38" t="s">
        <v>80</v>
      </c>
      <c r="G284" s="39" t="s">
        <v>14</v>
      </c>
      <c r="L284" s="39">
        <v>2</v>
      </c>
      <c r="M284" s="39">
        <v>390</v>
      </c>
      <c r="P284" s="40">
        <f>L284*M284</f>
        <v>780</v>
      </c>
      <c r="S284" s="41"/>
      <c r="V284" s="37">
        <f t="shared" si="22"/>
        <v>0</v>
      </c>
    </row>
    <row r="285" spans="7:22" s="39" customFormat="1" ht="13.5" thickBot="1">
      <c r="G285" s="39" t="s">
        <v>26</v>
      </c>
      <c r="L285" s="39">
        <v>1</v>
      </c>
      <c r="M285" s="39">
        <v>219</v>
      </c>
      <c r="P285" s="40">
        <f>L285*M285</f>
        <v>219</v>
      </c>
      <c r="S285" s="41"/>
      <c r="V285" s="37">
        <f t="shared" si="22"/>
        <v>0</v>
      </c>
    </row>
    <row r="286" spans="7:22" s="39" customFormat="1" ht="13.5" thickBot="1">
      <c r="G286" s="39" t="s">
        <v>20</v>
      </c>
      <c r="L286" s="39">
        <v>1</v>
      </c>
      <c r="M286" s="39">
        <v>179</v>
      </c>
      <c r="P286" s="40">
        <f>L286*M286</f>
        <v>179</v>
      </c>
      <c r="S286" s="41"/>
      <c r="V286" s="37">
        <f t="shared" si="22"/>
        <v>0</v>
      </c>
    </row>
    <row r="287" spans="7:22" s="39" customFormat="1" ht="13.5" thickBot="1">
      <c r="G287" s="39" t="s">
        <v>31</v>
      </c>
      <c r="L287" s="39">
        <v>1</v>
      </c>
      <c r="M287" s="39">
        <v>129</v>
      </c>
      <c r="P287" s="40">
        <f>L287*M287</f>
        <v>129</v>
      </c>
      <c r="S287" s="41"/>
      <c r="V287" s="37">
        <f t="shared" si="22"/>
        <v>0</v>
      </c>
    </row>
    <row r="288" spans="7:22" s="39" customFormat="1" ht="13.5" thickBot="1">
      <c r="G288" s="39" t="s">
        <v>81</v>
      </c>
      <c r="L288" s="39">
        <v>1</v>
      </c>
      <c r="S288" s="41"/>
      <c r="V288" s="37">
        <f t="shared" si="22"/>
        <v>0</v>
      </c>
    </row>
    <row r="289" spans="7:22" s="39" customFormat="1" ht="13.5" thickBot="1">
      <c r="G289" s="39" t="s">
        <v>19</v>
      </c>
      <c r="L289" s="39">
        <v>1</v>
      </c>
      <c r="M289" s="39">
        <v>169</v>
      </c>
      <c r="P289" s="40">
        <f>L289*M289</f>
        <v>169</v>
      </c>
      <c r="S289" s="41"/>
      <c r="V289" s="37">
        <f t="shared" si="22"/>
        <v>0</v>
      </c>
    </row>
    <row r="290" spans="17:22" s="4" customFormat="1" ht="13.5" thickBot="1">
      <c r="Q290" s="4">
        <f>SUM(P284:P289)</f>
        <v>1476</v>
      </c>
      <c r="S290" s="21">
        <f>Q290*1.15</f>
        <v>1697.3999999999999</v>
      </c>
      <c r="T290" s="26"/>
      <c r="V290" s="37">
        <f t="shared" si="22"/>
        <v>1697.3999999999999</v>
      </c>
    </row>
    <row r="291" spans="1:22" ht="13.5" thickBot="1">
      <c r="A291" s="6" t="s">
        <v>82</v>
      </c>
      <c r="G291" t="s">
        <v>29</v>
      </c>
      <c r="L291">
        <v>1</v>
      </c>
      <c r="M291">
        <v>89</v>
      </c>
      <c r="P291" s="3">
        <f aca="true" t="shared" si="24" ref="P291:P302">L291*M291</f>
        <v>89</v>
      </c>
      <c r="V291" s="37">
        <f t="shared" si="22"/>
        <v>0</v>
      </c>
    </row>
    <row r="292" spans="7:22" ht="13.5" thickBot="1">
      <c r="G292" t="s">
        <v>30</v>
      </c>
      <c r="L292">
        <v>4</v>
      </c>
      <c r="M292">
        <v>99</v>
      </c>
      <c r="P292" s="3">
        <f t="shared" si="24"/>
        <v>396</v>
      </c>
      <c r="V292" s="37">
        <f t="shared" si="22"/>
        <v>0</v>
      </c>
    </row>
    <row r="293" spans="7:22" ht="13.5" thickBot="1">
      <c r="G293" t="s">
        <v>31</v>
      </c>
      <c r="L293">
        <v>5</v>
      </c>
      <c r="M293">
        <v>129</v>
      </c>
      <c r="P293" s="3">
        <f t="shared" si="24"/>
        <v>645</v>
      </c>
      <c r="V293" s="37">
        <f t="shared" si="22"/>
        <v>0</v>
      </c>
    </row>
    <row r="294" spans="7:22" ht="13.5" thickBot="1">
      <c r="G294" t="s">
        <v>35</v>
      </c>
      <c r="L294">
        <v>3</v>
      </c>
      <c r="M294">
        <v>129</v>
      </c>
      <c r="P294" s="3">
        <f t="shared" si="24"/>
        <v>387</v>
      </c>
      <c r="V294" s="37">
        <f t="shared" si="22"/>
        <v>0</v>
      </c>
    </row>
    <row r="295" spans="7:22" ht="13.5" thickBot="1">
      <c r="G295" t="s">
        <v>17</v>
      </c>
      <c r="L295">
        <v>2</v>
      </c>
      <c r="M295">
        <v>209</v>
      </c>
      <c r="P295" s="3">
        <f t="shared" si="24"/>
        <v>418</v>
      </c>
      <c r="V295" s="37">
        <f t="shared" si="22"/>
        <v>0</v>
      </c>
    </row>
    <row r="296" spans="7:22" ht="13.5" thickBot="1">
      <c r="G296" t="s">
        <v>22</v>
      </c>
      <c r="L296">
        <v>4</v>
      </c>
      <c r="M296">
        <v>159</v>
      </c>
      <c r="P296" s="3">
        <f t="shared" si="24"/>
        <v>636</v>
      </c>
      <c r="V296" s="37">
        <f t="shared" si="22"/>
        <v>0</v>
      </c>
    </row>
    <row r="297" spans="7:22" ht="13.5" thickBot="1">
      <c r="G297" t="s">
        <v>26</v>
      </c>
      <c r="L297">
        <v>3</v>
      </c>
      <c r="M297">
        <v>219</v>
      </c>
      <c r="P297" s="3">
        <f t="shared" si="24"/>
        <v>657</v>
      </c>
      <c r="V297" s="37"/>
    </row>
    <row r="298" spans="7:22" ht="13.5" thickBot="1">
      <c r="G298" t="s">
        <v>54</v>
      </c>
      <c r="L298">
        <v>5</v>
      </c>
      <c r="M298">
        <v>229</v>
      </c>
      <c r="P298" s="3">
        <f t="shared" si="24"/>
        <v>1145</v>
      </c>
      <c r="V298" s="37">
        <f t="shared" si="22"/>
        <v>0</v>
      </c>
    </row>
    <row r="299" spans="7:22" ht="13.5" thickBot="1">
      <c r="G299" t="s">
        <v>38</v>
      </c>
      <c r="L299">
        <v>2</v>
      </c>
      <c r="M299">
        <v>269</v>
      </c>
      <c r="P299" s="3">
        <f t="shared" si="24"/>
        <v>538</v>
      </c>
      <c r="V299" s="37">
        <f t="shared" si="22"/>
        <v>0</v>
      </c>
    </row>
    <row r="300" spans="7:22" ht="13.5" thickBot="1">
      <c r="G300" t="s">
        <v>134</v>
      </c>
      <c r="L300">
        <v>3</v>
      </c>
      <c r="M300">
        <v>99</v>
      </c>
      <c r="P300" s="3">
        <f t="shared" si="24"/>
        <v>297</v>
      </c>
      <c r="V300" s="37">
        <f t="shared" si="22"/>
        <v>0</v>
      </c>
    </row>
    <row r="301" spans="7:22" ht="13.5" thickBot="1">
      <c r="G301" t="s">
        <v>15</v>
      </c>
      <c r="N301">
        <v>2</v>
      </c>
      <c r="O301">
        <v>59</v>
      </c>
      <c r="P301">
        <f>N301*O301</f>
        <v>118</v>
      </c>
      <c r="V301" s="37"/>
    </row>
    <row r="302" spans="7:22" ht="13.5" thickBot="1">
      <c r="G302" t="s">
        <v>19</v>
      </c>
      <c r="L302">
        <v>1</v>
      </c>
      <c r="M302">
        <v>169</v>
      </c>
      <c r="P302" s="3">
        <f t="shared" si="24"/>
        <v>169</v>
      </c>
      <c r="V302" s="37">
        <f t="shared" si="22"/>
        <v>0</v>
      </c>
    </row>
    <row r="303" spans="17:22" s="4" customFormat="1" ht="13.5" thickBot="1">
      <c r="Q303" s="4">
        <f>SUM(P291:P302)</f>
        <v>5495</v>
      </c>
      <c r="S303" s="21">
        <f>Q303*1.12</f>
        <v>6154.400000000001</v>
      </c>
      <c r="T303" s="26">
        <v>3228</v>
      </c>
      <c r="V303" s="37">
        <f t="shared" si="22"/>
        <v>2926.4000000000005</v>
      </c>
    </row>
    <row r="304" spans="1:22" ht="13.5" thickBot="1">
      <c r="A304" s="6" t="s">
        <v>83</v>
      </c>
      <c r="G304" t="s">
        <v>14</v>
      </c>
      <c r="L304">
        <v>1</v>
      </c>
      <c r="M304">
        <v>390</v>
      </c>
      <c r="P304" s="3">
        <f>L304*M304</f>
        <v>390</v>
      </c>
      <c r="V304" s="37">
        <f t="shared" si="22"/>
        <v>0</v>
      </c>
    </row>
    <row r="305" spans="7:22" ht="13.5" thickBot="1">
      <c r="G305" t="s">
        <v>30</v>
      </c>
      <c r="L305">
        <v>1</v>
      </c>
      <c r="M305">
        <v>99</v>
      </c>
      <c r="P305" s="3">
        <f>L305*M305</f>
        <v>99</v>
      </c>
      <c r="V305" s="37">
        <f t="shared" si="22"/>
        <v>0</v>
      </c>
    </row>
    <row r="306" spans="7:22" ht="13.5" thickBot="1">
      <c r="G306" t="s">
        <v>34</v>
      </c>
      <c r="L306">
        <v>1</v>
      </c>
      <c r="M306">
        <v>309</v>
      </c>
      <c r="P306" s="3">
        <f>L306*M306</f>
        <v>309</v>
      </c>
      <c r="V306" s="37">
        <f t="shared" si="22"/>
        <v>0</v>
      </c>
    </row>
    <row r="307" spans="7:22" ht="13.5" thickBot="1">
      <c r="G307" t="s">
        <v>134</v>
      </c>
      <c r="L307">
        <v>0</v>
      </c>
      <c r="M307">
        <v>99</v>
      </c>
      <c r="P307" s="3">
        <f>L307*M307</f>
        <v>0</v>
      </c>
      <c r="V307" s="37">
        <f t="shared" si="22"/>
        <v>0</v>
      </c>
    </row>
    <row r="308" spans="7:22" ht="13.5" thickBot="1">
      <c r="G308" t="s">
        <v>15</v>
      </c>
      <c r="N308">
        <v>1</v>
      </c>
      <c r="O308">
        <v>59</v>
      </c>
      <c r="P308">
        <f>N308*O308</f>
        <v>59</v>
      </c>
      <c r="V308" s="37">
        <f t="shared" si="22"/>
        <v>0</v>
      </c>
    </row>
    <row r="309" spans="17:22" s="4" customFormat="1" ht="13.5" thickBot="1">
      <c r="Q309" s="4">
        <f>SUM(P304:P308)</f>
        <v>857</v>
      </c>
      <c r="S309" s="21">
        <f>Q309*1.15</f>
        <v>985.55</v>
      </c>
      <c r="T309" s="26">
        <f>537+449</f>
        <v>986</v>
      </c>
      <c r="V309" s="37">
        <f t="shared" si="22"/>
        <v>-0.4500000000000455</v>
      </c>
    </row>
    <row r="310" spans="1:22" ht="13.5" thickBot="1">
      <c r="A310" s="6" t="s">
        <v>84</v>
      </c>
      <c r="G310" t="s">
        <v>18</v>
      </c>
      <c r="L310">
        <v>4</v>
      </c>
      <c r="M310">
        <v>0</v>
      </c>
      <c r="P310" s="3">
        <f>L310*M310</f>
        <v>0</v>
      </c>
      <c r="V310" s="37">
        <f t="shared" si="22"/>
        <v>0</v>
      </c>
    </row>
    <row r="311" spans="17:22" s="4" customFormat="1" ht="13.5" thickBot="1">
      <c r="Q311" s="4">
        <f>SUM(P310)</f>
        <v>0</v>
      </c>
      <c r="S311" s="21"/>
      <c r="T311" s="26"/>
      <c r="V311" s="37">
        <f t="shared" si="22"/>
        <v>0</v>
      </c>
    </row>
    <row r="312" spans="1:22" ht="13.5" thickBot="1">
      <c r="A312" s="6" t="s">
        <v>85</v>
      </c>
      <c r="G312" t="s">
        <v>26</v>
      </c>
      <c r="L312">
        <v>2</v>
      </c>
      <c r="M312">
        <v>219</v>
      </c>
      <c r="P312" s="3">
        <f aca="true" t="shared" si="25" ref="P312:P319">L312*M312</f>
        <v>438</v>
      </c>
      <c r="V312" s="37">
        <f t="shared" si="22"/>
        <v>0</v>
      </c>
    </row>
    <row r="313" spans="7:22" ht="13.5" thickBot="1">
      <c r="G313" t="s">
        <v>20</v>
      </c>
      <c r="L313">
        <v>1</v>
      </c>
      <c r="M313">
        <v>179</v>
      </c>
      <c r="P313" s="3">
        <f t="shared" si="25"/>
        <v>179</v>
      </c>
      <c r="V313" s="37">
        <f t="shared" si="22"/>
        <v>0</v>
      </c>
    </row>
    <row r="314" spans="7:22" ht="13.5" thickBot="1">
      <c r="G314" t="s">
        <v>17</v>
      </c>
      <c r="L314">
        <v>1</v>
      </c>
      <c r="M314">
        <v>209</v>
      </c>
      <c r="P314" s="3">
        <f t="shared" si="25"/>
        <v>209</v>
      </c>
      <c r="V314" s="37">
        <f t="shared" si="22"/>
        <v>0</v>
      </c>
    </row>
    <row r="315" spans="7:22" ht="13.5" thickBot="1">
      <c r="G315" t="s">
        <v>35</v>
      </c>
      <c r="L315">
        <v>1</v>
      </c>
      <c r="M315">
        <v>129</v>
      </c>
      <c r="P315" s="3">
        <f t="shared" si="25"/>
        <v>129</v>
      </c>
      <c r="V315" s="37">
        <f t="shared" si="22"/>
        <v>0</v>
      </c>
    </row>
    <row r="316" spans="7:22" ht="13.5" thickBot="1">
      <c r="G316" t="s">
        <v>19</v>
      </c>
      <c r="L316">
        <v>1</v>
      </c>
      <c r="M316">
        <v>169</v>
      </c>
      <c r="P316" s="3">
        <f t="shared" si="25"/>
        <v>169</v>
      </c>
      <c r="V316" s="37">
        <f t="shared" si="22"/>
        <v>0</v>
      </c>
    </row>
    <row r="317" spans="7:22" ht="13.5" thickBot="1">
      <c r="G317" t="s">
        <v>34</v>
      </c>
      <c r="L317">
        <v>0.5</v>
      </c>
      <c r="M317">
        <v>309</v>
      </c>
      <c r="P317" s="3">
        <f t="shared" si="25"/>
        <v>154.5</v>
      </c>
      <c r="V317" s="37">
        <f t="shared" si="22"/>
        <v>0</v>
      </c>
    </row>
    <row r="318" spans="7:22" ht="13.5" thickBot="1">
      <c r="G318" t="s">
        <v>42</v>
      </c>
      <c r="L318">
        <v>1</v>
      </c>
      <c r="M318">
        <v>379</v>
      </c>
      <c r="P318" s="3">
        <f t="shared" si="25"/>
        <v>379</v>
      </c>
      <c r="V318" s="37">
        <f t="shared" si="22"/>
        <v>0</v>
      </c>
    </row>
    <row r="319" spans="7:22" ht="13.5" thickBot="1">
      <c r="G319" t="s">
        <v>43</v>
      </c>
      <c r="L319">
        <v>1</v>
      </c>
      <c r="M319">
        <v>349</v>
      </c>
      <c r="P319" s="3">
        <f t="shared" si="25"/>
        <v>349</v>
      </c>
      <c r="V319" s="37">
        <f t="shared" si="22"/>
        <v>0</v>
      </c>
    </row>
    <row r="320" spans="7:22" ht="13.5" thickBot="1">
      <c r="G320" t="s">
        <v>15</v>
      </c>
      <c r="N320">
        <v>1</v>
      </c>
      <c r="O320">
        <v>59</v>
      </c>
      <c r="P320">
        <f>N320*O320</f>
        <v>59</v>
      </c>
      <c r="V320" s="37">
        <f t="shared" si="22"/>
        <v>0</v>
      </c>
    </row>
    <row r="321" spans="7:22" ht="13.5" thickBot="1">
      <c r="G321" t="s">
        <v>29</v>
      </c>
      <c r="L321">
        <v>1</v>
      </c>
      <c r="M321">
        <v>89</v>
      </c>
      <c r="P321" s="3">
        <f>L321*M321</f>
        <v>89</v>
      </c>
      <c r="V321" s="37">
        <f t="shared" si="22"/>
        <v>0</v>
      </c>
    </row>
    <row r="322" spans="7:22" ht="13.5" thickBot="1">
      <c r="G322" t="s">
        <v>30</v>
      </c>
      <c r="L322">
        <v>1</v>
      </c>
      <c r="M322">
        <v>99</v>
      </c>
      <c r="P322" s="3">
        <f>L322*M322</f>
        <v>99</v>
      </c>
      <c r="V322" s="37">
        <f t="shared" si="22"/>
        <v>0</v>
      </c>
    </row>
    <row r="323" spans="7:22" ht="13.5" thickBot="1">
      <c r="G323" t="s">
        <v>101</v>
      </c>
      <c r="L323">
        <v>0.5</v>
      </c>
      <c r="M323">
        <v>0</v>
      </c>
      <c r="P323" s="3">
        <f>L323*M323</f>
        <v>0</v>
      </c>
      <c r="V323" s="37">
        <f t="shared" si="22"/>
        <v>0</v>
      </c>
    </row>
    <row r="324" spans="17:22" s="4" customFormat="1" ht="13.5" thickBot="1">
      <c r="Q324" s="4">
        <f>SUM(P312:P323)</f>
        <v>2253.5</v>
      </c>
      <c r="S324" s="21">
        <f>Q324*1.12</f>
        <v>2523.92</v>
      </c>
      <c r="T324" s="26">
        <v>2255</v>
      </c>
      <c r="V324" s="37">
        <f t="shared" si="22"/>
        <v>268.9200000000001</v>
      </c>
    </row>
    <row r="325" spans="1:22" ht="13.5" thickBot="1">
      <c r="A325" s="6" t="s">
        <v>44</v>
      </c>
      <c r="B325">
        <v>2</v>
      </c>
      <c r="G325" t="s">
        <v>38</v>
      </c>
      <c r="L325">
        <v>0.5</v>
      </c>
      <c r="M325">
        <v>0</v>
      </c>
      <c r="P325" s="3">
        <f aca="true" t="shared" si="26" ref="P325:P331">L325*M325</f>
        <v>0</v>
      </c>
      <c r="V325" s="37">
        <f t="shared" si="22"/>
        <v>0</v>
      </c>
    </row>
    <row r="326" spans="7:22" ht="13.5" thickBot="1">
      <c r="G326" t="s">
        <v>17</v>
      </c>
      <c r="L326">
        <v>0.5</v>
      </c>
      <c r="M326">
        <v>209</v>
      </c>
      <c r="P326" s="3">
        <f t="shared" si="26"/>
        <v>104.5</v>
      </c>
      <c r="V326" s="37">
        <f t="shared" si="22"/>
        <v>0</v>
      </c>
    </row>
    <row r="327" spans="7:22" ht="13.5" thickBot="1">
      <c r="G327" t="s">
        <v>22</v>
      </c>
      <c r="L327">
        <v>0.5</v>
      </c>
      <c r="M327">
        <v>159</v>
      </c>
      <c r="P327" s="3">
        <f t="shared" si="26"/>
        <v>79.5</v>
      </c>
      <c r="V327" s="37">
        <f t="shared" si="22"/>
        <v>0</v>
      </c>
    </row>
    <row r="328" spans="7:22" ht="13.5" thickBot="1">
      <c r="G328" t="s">
        <v>29</v>
      </c>
      <c r="L328">
        <v>0.5</v>
      </c>
      <c r="M328">
        <v>89</v>
      </c>
      <c r="P328" s="3">
        <f t="shared" si="26"/>
        <v>44.5</v>
      </c>
      <c r="V328" s="37">
        <f aca="true" t="shared" si="27" ref="V328:V396">S328-T328</f>
        <v>0</v>
      </c>
    </row>
    <row r="329" spans="7:22" ht="13.5" thickBot="1">
      <c r="G329" t="s">
        <v>30</v>
      </c>
      <c r="L329">
        <v>0.5</v>
      </c>
      <c r="M329">
        <v>99</v>
      </c>
      <c r="P329" s="3">
        <f t="shared" si="26"/>
        <v>49.5</v>
      </c>
      <c r="V329" s="37">
        <f t="shared" si="27"/>
        <v>0</v>
      </c>
    </row>
    <row r="330" spans="7:22" ht="13.5" thickBot="1">
      <c r="G330" t="s">
        <v>77</v>
      </c>
      <c r="L330">
        <v>1</v>
      </c>
      <c r="M330">
        <v>0</v>
      </c>
      <c r="P330" s="3">
        <f t="shared" si="26"/>
        <v>0</v>
      </c>
      <c r="V330" s="37">
        <f t="shared" si="27"/>
        <v>0</v>
      </c>
    </row>
    <row r="331" spans="7:22" ht="13.5" thickBot="1">
      <c r="G331" t="s">
        <v>19</v>
      </c>
      <c r="L331">
        <v>0.5</v>
      </c>
      <c r="M331">
        <v>169</v>
      </c>
      <c r="P331" s="3">
        <f t="shared" si="26"/>
        <v>84.5</v>
      </c>
      <c r="V331" s="37">
        <f t="shared" si="27"/>
        <v>0</v>
      </c>
    </row>
    <row r="332" spans="17:22" s="4" customFormat="1" ht="13.5" thickBot="1">
      <c r="Q332" s="4">
        <f>SUM(P325:P331)</f>
        <v>362.5</v>
      </c>
      <c r="S332" s="21">
        <f>Q332*1.1</f>
        <v>398.75000000000006</v>
      </c>
      <c r="T332" s="26"/>
      <c r="V332" s="37">
        <f t="shared" si="27"/>
        <v>398.75000000000006</v>
      </c>
    </row>
    <row r="333" spans="1:22" s="13" customFormat="1" ht="13.5" thickBot="1">
      <c r="A333" s="12" t="s">
        <v>86</v>
      </c>
      <c r="G333" s="14" t="s">
        <v>14</v>
      </c>
      <c r="H333" s="14"/>
      <c r="I333" s="14"/>
      <c r="J333" s="14"/>
      <c r="K333" s="14"/>
      <c r="L333" s="14">
        <v>1</v>
      </c>
      <c r="M333" s="14">
        <v>390</v>
      </c>
      <c r="N333" s="14"/>
      <c r="O333" s="14"/>
      <c r="P333" s="15">
        <f>L333*M333</f>
        <v>390</v>
      </c>
      <c r="S333" s="23"/>
      <c r="T333" s="25"/>
      <c r="V333" s="37">
        <f t="shared" si="27"/>
        <v>0</v>
      </c>
    </row>
    <row r="334" spans="7:22" s="13" customFormat="1" ht="13.5" thickBot="1">
      <c r="G334" s="13" t="s">
        <v>15</v>
      </c>
      <c r="N334" s="13">
        <v>2</v>
      </c>
      <c r="O334" s="13">
        <v>59</v>
      </c>
      <c r="P334" s="13">
        <f>N334*O334</f>
        <v>118</v>
      </c>
      <c r="S334" s="23"/>
      <c r="T334" s="25"/>
      <c r="V334" s="37">
        <f t="shared" si="27"/>
        <v>0</v>
      </c>
    </row>
    <row r="335" spans="7:22" s="13" customFormat="1" ht="13.5" thickBot="1">
      <c r="G335" s="13" t="s">
        <v>134</v>
      </c>
      <c r="L335" s="13">
        <v>1</v>
      </c>
      <c r="M335" s="13">
        <v>99</v>
      </c>
      <c r="P335" s="17">
        <f aca="true" t="shared" si="28" ref="P335:P340">L335*M335</f>
        <v>99</v>
      </c>
      <c r="S335" s="23"/>
      <c r="T335" s="25"/>
      <c r="V335" s="37">
        <f t="shared" si="27"/>
        <v>0</v>
      </c>
    </row>
    <row r="336" spans="7:22" s="13" customFormat="1" ht="13.5" thickBot="1">
      <c r="G336" s="13" t="s">
        <v>29</v>
      </c>
      <c r="L336" s="13">
        <v>1</v>
      </c>
      <c r="M336" s="13">
        <v>89</v>
      </c>
      <c r="P336" s="17">
        <f t="shared" si="28"/>
        <v>89</v>
      </c>
      <c r="S336" s="23"/>
      <c r="T336" s="25"/>
      <c r="V336" s="37">
        <f t="shared" si="27"/>
        <v>0</v>
      </c>
    </row>
    <row r="337" spans="7:22" s="13" customFormat="1" ht="13.5" thickBot="1">
      <c r="G337" s="13" t="s">
        <v>30</v>
      </c>
      <c r="L337" s="13">
        <v>1</v>
      </c>
      <c r="M337" s="13">
        <v>99</v>
      </c>
      <c r="P337" s="17">
        <f t="shared" si="28"/>
        <v>99</v>
      </c>
      <c r="S337" s="23"/>
      <c r="T337" s="25"/>
      <c r="V337" s="37">
        <f t="shared" si="27"/>
        <v>0</v>
      </c>
    </row>
    <row r="338" spans="7:22" s="13" customFormat="1" ht="13.5" thickBot="1">
      <c r="G338" s="13" t="s">
        <v>136</v>
      </c>
      <c r="L338" s="13">
        <v>1</v>
      </c>
      <c r="M338" s="13">
        <v>89</v>
      </c>
      <c r="P338" s="17">
        <f t="shared" si="28"/>
        <v>89</v>
      </c>
      <c r="S338" s="23"/>
      <c r="T338" s="25"/>
      <c r="V338" s="37">
        <f t="shared" si="27"/>
        <v>0</v>
      </c>
    </row>
    <row r="339" spans="7:22" s="13" customFormat="1" ht="13.5" thickBot="1">
      <c r="G339" s="13" t="s">
        <v>22</v>
      </c>
      <c r="L339" s="13">
        <v>1</v>
      </c>
      <c r="M339" s="13">
        <v>159</v>
      </c>
      <c r="P339" s="17">
        <f t="shared" si="28"/>
        <v>159</v>
      </c>
      <c r="S339" s="23"/>
      <c r="T339" s="25"/>
      <c r="V339" s="37">
        <f t="shared" si="27"/>
        <v>0</v>
      </c>
    </row>
    <row r="340" spans="7:22" s="13" customFormat="1" ht="13.5" thickBot="1">
      <c r="G340" s="13" t="s">
        <v>31</v>
      </c>
      <c r="L340" s="13">
        <v>2</v>
      </c>
      <c r="M340" s="13">
        <v>129</v>
      </c>
      <c r="P340" s="17">
        <f t="shared" si="28"/>
        <v>258</v>
      </c>
      <c r="S340" s="23"/>
      <c r="T340" s="25"/>
      <c r="V340" s="37">
        <f t="shared" si="27"/>
        <v>0</v>
      </c>
    </row>
    <row r="341" spans="17:22" s="4" customFormat="1" ht="13.5" thickBot="1">
      <c r="Q341" s="4">
        <f>SUM(P333:P340)</f>
        <v>1301</v>
      </c>
      <c r="S341" s="21">
        <f>Q341*1.1</f>
        <v>1431.1000000000001</v>
      </c>
      <c r="T341" s="26">
        <f>1002+429</f>
        <v>1431</v>
      </c>
      <c r="V341" s="37">
        <f t="shared" si="27"/>
        <v>0.10000000000013642</v>
      </c>
    </row>
    <row r="342" spans="1:22" s="13" customFormat="1" ht="13.5" thickBot="1">
      <c r="A342" s="12" t="s">
        <v>87</v>
      </c>
      <c r="G342" s="13" t="s">
        <v>20</v>
      </c>
      <c r="L342" s="13">
        <v>1</v>
      </c>
      <c r="M342" s="13">
        <v>179</v>
      </c>
      <c r="P342" s="17">
        <f>L342*M342</f>
        <v>179</v>
      </c>
      <c r="S342" s="23"/>
      <c r="T342" s="25"/>
      <c r="V342" s="37">
        <f t="shared" si="27"/>
        <v>0</v>
      </c>
    </row>
    <row r="343" spans="7:22" s="13" customFormat="1" ht="13.5" thickBot="1">
      <c r="G343" s="13" t="s">
        <v>22</v>
      </c>
      <c r="L343" s="13">
        <v>2</v>
      </c>
      <c r="M343" s="13">
        <v>159</v>
      </c>
      <c r="P343" s="17">
        <f aca="true" t="shared" si="29" ref="P343:P354">L343*M343</f>
        <v>318</v>
      </c>
      <c r="S343" s="23"/>
      <c r="T343" s="25"/>
      <c r="V343" s="37">
        <f t="shared" si="27"/>
        <v>0</v>
      </c>
    </row>
    <row r="344" spans="7:22" s="13" customFormat="1" ht="13.5" thickBot="1">
      <c r="G344" s="13" t="s">
        <v>54</v>
      </c>
      <c r="L344" s="13">
        <v>1</v>
      </c>
      <c r="M344" s="13">
        <v>229</v>
      </c>
      <c r="P344" s="17">
        <f t="shared" si="29"/>
        <v>229</v>
      </c>
      <c r="S344" s="23"/>
      <c r="T344" s="25"/>
      <c r="V344" s="37">
        <f t="shared" si="27"/>
        <v>0</v>
      </c>
    </row>
    <row r="345" spans="7:22" s="13" customFormat="1" ht="13.5" thickBot="1">
      <c r="G345" s="13" t="s">
        <v>64</v>
      </c>
      <c r="L345" s="13">
        <v>2</v>
      </c>
      <c r="M345" s="13">
        <v>129</v>
      </c>
      <c r="P345" s="17">
        <f t="shared" si="29"/>
        <v>258</v>
      </c>
      <c r="S345" s="23"/>
      <c r="T345" s="25"/>
      <c r="V345" s="37">
        <f t="shared" si="27"/>
        <v>0</v>
      </c>
    </row>
    <row r="346" spans="7:22" s="13" customFormat="1" ht="13.5" thickBot="1">
      <c r="G346" s="13" t="s">
        <v>142</v>
      </c>
      <c r="L346" s="13">
        <v>1</v>
      </c>
      <c r="M346" s="13">
        <v>179</v>
      </c>
      <c r="P346" s="17">
        <f t="shared" si="29"/>
        <v>179</v>
      </c>
      <c r="S346" s="23"/>
      <c r="T346" s="25"/>
      <c r="V346" s="37">
        <f t="shared" si="27"/>
        <v>0</v>
      </c>
    </row>
    <row r="347" spans="7:22" s="13" customFormat="1" ht="13.5" thickBot="1">
      <c r="G347" s="13" t="s">
        <v>19</v>
      </c>
      <c r="L347" s="13">
        <v>1</v>
      </c>
      <c r="M347" s="13">
        <v>169</v>
      </c>
      <c r="P347" s="17">
        <f t="shared" si="29"/>
        <v>169</v>
      </c>
      <c r="S347" s="23"/>
      <c r="T347" s="25"/>
      <c r="V347" s="37">
        <f t="shared" si="27"/>
        <v>0</v>
      </c>
    </row>
    <row r="348" spans="7:22" s="13" customFormat="1" ht="13.5" thickBot="1">
      <c r="G348" s="13" t="s">
        <v>29</v>
      </c>
      <c r="L348" s="13">
        <v>1</v>
      </c>
      <c r="M348" s="13">
        <v>89</v>
      </c>
      <c r="P348" s="17">
        <f t="shared" si="29"/>
        <v>89</v>
      </c>
      <c r="S348" s="23"/>
      <c r="T348" s="25"/>
      <c r="V348" s="37">
        <f t="shared" si="27"/>
        <v>0</v>
      </c>
    </row>
    <row r="349" spans="7:22" s="13" customFormat="1" ht="13.5" thickBot="1">
      <c r="G349" s="13" t="s">
        <v>30</v>
      </c>
      <c r="L349" s="13">
        <v>1</v>
      </c>
      <c r="M349" s="13">
        <v>99</v>
      </c>
      <c r="P349" s="17">
        <f t="shared" si="29"/>
        <v>99</v>
      </c>
      <c r="S349" s="23"/>
      <c r="T349" s="25"/>
      <c r="V349" s="37">
        <f t="shared" si="27"/>
        <v>0</v>
      </c>
    </row>
    <row r="350" spans="7:22" s="13" customFormat="1" ht="13.5" thickBot="1">
      <c r="G350" s="13" t="s">
        <v>15</v>
      </c>
      <c r="N350" s="13">
        <v>7</v>
      </c>
      <c r="O350" s="13">
        <v>59</v>
      </c>
      <c r="P350" s="13">
        <f>N350*O350</f>
        <v>413</v>
      </c>
      <c r="S350" s="23"/>
      <c r="T350" s="25"/>
      <c r="V350" s="37">
        <f t="shared" si="27"/>
        <v>0</v>
      </c>
    </row>
    <row r="351" spans="7:22" s="13" customFormat="1" ht="13.5" thickBot="1">
      <c r="G351" s="13" t="s">
        <v>38</v>
      </c>
      <c r="L351" s="13">
        <v>1</v>
      </c>
      <c r="M351" s="13">
        <v>0</v>
      </c>
      <c r="P351" s="17">
        <f t="shared" si="29"/>
        <v>0</v>
      </c>
      <c r="S351" s="23"/>
      <c r="T351" s="25"/>
      <c r="V351" s="37">
        <f t="shared" si="27"/>
        <v>0</v>
      </c>
    </row>
    <row r="352" spans="7:22" s="13" customFormat="1" ht="13.5" thickBot="1">
      <c r="G352" s="14" t="s">
        <v>18</v>
      </c>
      <c r="H352" s="14"/>
      <c r="I352" s="14"/>
      <c r="J352" s="14"/>
      <c r="K352" s="14"/>
      <c r="L352" s="14">
        <v>1</v>
      </c>
      <c r="M352" s="14">
        <v>0</v>
      </c>
      <c r="N352" s="14"/>
      <c r="O352" s="14"/>
      <c r="P352" s="15">
        <f>L352*M352</f>
        <v>0</v>
      </c>
      <c r="S352" s="23"/>
      <c r="T352" s="25"/>
      <c r="V352" s="37">
        <f t="shared" si="27"/>
        <v>0</v>
      </c>
    </row>
    <row r="353" spans="7:22" s="13" customFormat="1" ht="13.5" thickBot="1">
      <c r="G353" s="13" t="s">
        <v>134</v>
      </c>
      <c r="L353" s="13">
        <v>1</v>
      </c>
      <c r="M353" s="13">
        <v>99</v>
      </c>
      <c r="P353" s="17">
        <f>L353*M353</f>
        <v>99</v>
      </c>
      <c r="S353" s="23"/>
      <c r="T353" s="25"/>
      <c r="V353" s="37"/>
    </row>
    <row r="354" spans="7:22" s="13" customFormat="1" ht="13.5" thickBot="1">
      <c r="G354" s="13" t="s">
        <v>26</v>
      </c>
      <c r="L354" s="13">
        <v>1</v>
      </c>
      <c r="M354" s="13">
        <v>219</v>
      </c>
      <c r="P354" s="17">
        <f t="shared" si="29"/>
        <v>219</v>
      </c>
      <c r="S354" s="23"/>
      <c r="T354" s="25"/>
      <c r="V354" s="37">
        <f t="shared" si="27"/>
        <v>0</v>
      </c>
    </row>
    <row r="355" spans="17:22" s="4" customFormat="1" ht="13.5" thickBot="1">
      <c r="Q355" s="4">
        <f>SUM(P342:P354)</f>
        <v>2251</v>
      </c>
      <c r="S355" s="21">
        <f>Q355*1.1</f>
        <v>2476.1000000000004</v>
      </c>
      <c r="T355" s="26">
        <f>2000+500</f>
        <v>2500</v>
      </c>
      <c r="V355" s="37">
        <f t="shared" si="27"/>
        <v>-23.899999999999636</v>
      </c>
    </row>
    <row r="356" spans="1:22" ht="13.5" thickBot="1">
      <c r="A356" s="6" t="s">
        <v>89</v>
      </c>
      <c r="G356" t="s">
        <v>18</v>
      </c>
      <c r="L356">
        <v>2</v>
      </c>
      <c r="M356">
        <v>0</v>
      </c>
      <c r="P356" s="3">
        <f>L356*M356</f>
        <v>0</v>
      </c>
      <c r="V356" s="37">
        <f t="shared" si="27"/>
        <v>0</v>
      </c>
    </row>
    <row r="357" spans="7:22" ht="13.5" thickBot="1">
      <c r="G357" t="s">
        <v>15</v>
      </c>
      <c r="N357">
        <v>2</v>
      </c>
      <c r="O357">
        <v>59</v>
      </c>
      <c r="P357">
        <f>N357*O357</f>
        <v>118</v>
      </c>
      <c r="V357" s="37">
        <f t="shared" si="27"/>
        <v>0</v>
      </c>
    </row>
    <row r="358" spans="7:22" ht="13.5" thickBot="1">
      <c r="G358" t="s">
        <v>14</v>
      </c>
      <c r="L358">
        <v>0.5</v>
      </c>
      <c r="M358">
        <v>390</v>
      </c>
      <c r="P358" s="3">
        <f>L358*M358</f>
        <v>195</v>
      </c>
      <c r="V358" s="37">
        <f t="shared" si="27"/>
        <v>0</v>
      </c>
    </row>
    <row r="359" spans="7:22" ht="13.5" thickBot="1">
      <c r="G359" t="s">
        <v>17</v>
      </c>
      <c r="L359">
        <v>1</v>
      </c>
      <c r="M359">
        <v>209</v>
      </c>
      <c r="P359" s="3">
        <f>L359*M359</f>
        <v>209</v>
      </c>
      <c r="V359" s="37">
        <f t="shared" si="27"/>
        <v>0</v>
      </c>
    </row>
    <row r="360" spans="7:22" ht="13.5" thickBot="1">
      <c r="G360" t="s">
        <v>29</v>
      </c>
      <c r="L360">
        <v>1</v>
      </c>
      <c r="M360">
        <v>89</v>
      </c>
      <c r="P360" s="3">
        <f>L360*M360</f>
        <v>89</v>
      </c>
      <c r="V360" s="37">
        <f t="shared" si="27"/>
        <v>0</v>
      </c>
    </row>
    <row r="361" spans="7:22" ht="13.5" thickBot="1">
      <c r="G361" t="s">
        <v>30</v>
      </c>
      <c r="L361">
        <v>1</v>
      </c>
      <c r="M361">
        <v>99</v>
      </c>
      <c r="P361" s="3">
        <f>L361*M361</f>
        <v>99</v>
      </c>
      <c r="V361" s="37">
        <f t="shared" si="27"/>
        <v>0</v>
      </c>
    </row>
    <row r="362" spans="7:22" ht="13.5" thickBot="1">
      <c r="G362" t="s">
        <v>31</v>
      </c>
      <c r="L362">
        <v>1</v>
      </c>
      <c r="M362">
        <v>129</v>
      </c>
      <c r="P362" s="3">
        <f>L362*M362</f>
        <v>129</v>
      </c>
      <c r="V362" s="37">
        <f t="shared" si="27"/>
        <v>0</v>
      </c>
    </row>
    <row r="363" spans="17:22" s="4" customFormat="1" ht="13.5" thickBot="1">
      <c r="Q363" s="4">
        <f>SUM(P356:P362)</f>
        <v>839</v>
      </c>
      <c r="S363" s="21">
        <f>Q363*1.15</f>
        <v>964.8499999999999</v>
      </c>
      <c r="T363" s="26">
        <v>741</v>
      </c>
      <c r="V363" s="37">
        <f t="shared" si="27"/>
        <v>223.8499999999999</v>
      </c>
    </row>
    <row r="364" spans="1:22" ht="13.5" thickBot="1">
      <c r="A364" s="6" t="s">
        <v>90</v>
      </c>
      <c r="G364" t="s">
        <v>55</v>
      </c>
      <c r="L364">
        <v>5</v>
      </c>
      <c r="M364">
        <v>129</v>
      </c>
      <c r="P364" s="3">
        <f>L364*M364</f>
        <v>645</v>
      </c>
      <c r="V364" s="37">
        <f t="shared" si="27"/>
        <v>0</v>
      </c>
    </row>
    <row r="365" spans="17:22" s="4" customFormat="1" ht="13.5" thickBot="1">
      <c r="Q365" s="4">
        <f>SUM(P364)</f>
        <v>645</v>
      </c>
      <c r="S365" s="21">
        <f>Q365*1.15</f>
        <v>741.7499999999999</v>
      </c>
      <c r="T365" s="26">
        <v>742</v>
      </c>
      <c r="V365" s="37">
        <f t="shared" si="27"/>
        <v>-0.2500000000001137</v>
      </c>
    </row>
    <row r="366" spans="1:22" s="13" customFormat="1" ht="13.5" thickBot="1">
      <c r="A366" s="12" t="s">
        <v>91</v>
      </c>
      <c r="G366" s="13" t="s">
        <v>38</v>
      </c>
      <c r="L366" s="13">
        <v>1</v>
      </c>
      <c r="M366" s="13">
        <v>0</v>
      </c>
      <c r="P366" s="17">
        <f aca="true" t="shared" si="30" ref="P366:P374">L366*M366</f>
        <v>0</v>
      </c>
      <c r="S366" s="23"/>
      <c r="T366" s="25"/>
      <c r="V366" s="37">
        <f t="shared" si="27"/>
        <v>0</v>
      </c>
    </row>
    <row r="367" spans="1:22" s="13" customFormat="1" ht="13.5" thickBot="1">
      <c r="A367" s="12"/>
      <c r="G367" s="18" t="s">
        <v>129</v>
      </c>
      <c r="L367" s="18">
        <v>2</v>
      </c>
      <c r="M367" s="18">
        <v>269</v>
      </c>
      <c r="P367" s="17">
        <f t="shared" si="30"/>
        <v>538</v>
      </c>
      <c r="S367" s="23"/>
      <c r="T367" s="25"/>
      <c r="V367" s="37">
        <f t="shared" si="27"/>
        <v>0</v>
      </c>
    </row>
    <row r="368" spans="7:22" s="13" customFormat="1" ht="13.5" thickBot="1">
      <c r="G368" s="13" t="s">
        <v>17</v>
      </c>
      <c r="L368" s="13">
        <v>2</v>
      </c>
      <c r="M368" s="13">
        <v>209</v>
      </c>
      <c r="P368" s="17">
        <f t="shared" si="30"/>
        <v>418</v>
      </c>
      <c r="S368" s="23"/>
      <c r="T368" s="25"/>
      <c r="V368" s="37">
        <f t="shared" si="27"/>
        <v>0</v>
      </c>
    </row>
    <row r="369" spans="7:22" s="13" customFormat="1" ht="13.5" thickBot="1">
      <c r="G369" s="13" t="s">
        <v>29</v>
      </c>
      <c r="L369" s="13">
        <v>2</v>
      </c>
      <c r="M369" s="13">
        <v>89</v>
      </c>
      <c r="P369" s="17">
        <f t="shared" si="30"/>
        <v>178</v>
      </c>
      <c r="S369" s="23"/>
      <c r="T369" s="25"/>
      <c r="V369" s="37">
        <f t="shared" si="27"/>
        <v>0</v>
      </c>
    </row>
    <row r="370" spans="7:22" s="13" customFormat="1" ht="13.5" thickBot="1">
      <c r="G370" s="13" t="s">
        <v>30</v>
      </c>
      <c r="L370" s="13">
        <v>1</v>
      </c>
      <c r="M370" s="13">
        <v>99</v>
      </c>
      <c r="P370" s="17">
        <f t="shared" si="30"/>
        <v>99</v>
      </c>
      <c r="S370" s="23"/>
      <c r="T370" s="25"/>
      <c r="V370" s="37">
        <f t="shared" si="27"/>
        <v>0</v>
      </c>
    </row>
    <row r="371" spans="7:22" s="13" customFormat="1" ht="13.5" thickBot="1">
      <c r="G371" s="13" t="s">
        <v>26</v>
      </c>
      <c r="L371" s="13">
        <v>1</v>
      </c>
      <c r="M371" s="13">
        <v>219</v>
      </c>
      <c r="P371" s="17">
        <f t="shared" si="30"/>
        <v>219</v>
      </c>
      <c r="S371" s="23"/>
      <c r="T371" s="25"/>
      <c r="V371" s="37">
        <f t="shared" si="27"/>
        <v>0</v>
      </c>
    </row>
    <row r="372" spans="7:22" s="13" customFormat="1" ht="13.5" thickBot="1">
      <c r="G372" s="13" t="s">
        <v>14</v>
      </c>
      <c r="L372" s="13">
        <v>1</v>
      </c>
      <c r="M372" s="13">
        <v>390</v>
      </c>
      <c r="P372" s="17">
        <f>L372*M372</f>
        <v>390</v>
      </c>
      <c r="S372" s="23"/>
      <c r="T372" s="25"/>
      <c r="V372" s="37">
        <f t="shared" si="27"/>
        <v>0</v>
      </c>
    </row>
    <row r="373" spans="7:22" s="13" customFormat="1" ht="13.5" thickBot="1">
      <c r="G373" s="13" t="s">
        <v>58</v>
      </c>
      <c r="L373" s="13">
        <v>1</v>
      </c>
      <c r="M373" s="13">
        <v>149</v>
      </c>
      <c r="P373" s="17">
        <f t="shared" si="30"/>
        <v>149</v>
      </c>
      <c r="S373" s="23"/>
      <c r="T373" s="25"/>
      <c r="V373" s="37">
        <f t="shared" si="27"/>
        <v>0</v>
      </c>
    </row>
    <row r="374" spans="7:22" s="13" customFormat="1" ht="13.5" thickBot="1">
      <c r="G374" s="13" t="s">
        <v>136</v>
      </c>
      <c r="L374" s="13">
        <v>1</v>
      </c>
      <c r="M374" s="13">
        <v>89</v>
      </c>
      <c r="P374" s="17">
        <f t="shared" si="30"/>
        <v>89</v>
      </c>
      <c r="S374" s="23"/>
      <c r="T374" s="25"/>
      <c r="V374" s="37">
        <f t="shared" si="27"/>
        <v>0</v>
      </c>
    </row>
    <row r="375" spans="7:22" s="13" customFormat="1" ht="13.5" thickBot="1">
      <c r="G375" s="13" t="s">
        <v>15</v>
      </c>
      <c r="N375" s="13">
        <v>2</v>
      </c>
      <c r="O375" s="13">
        <v>59</v>
      </c>
      <c r="P375" s="13">
        <f>N375*O375</f>
        <v>118</v>
      </c>
      <c r="S375" s="23"/>
      <c r="T375" s="25"/>
      <c r="V375" s="37">
        <f t="shared" si="27"/>
        <v>0</v>
      </c>
    </row>
    <row r="376" spans="17:22" s="4" customFormat="1" ht="13.5" thickBot="1">
      <c r="Q376" s="4">
        <f>SUM(P366:P375)</f>
        <v>2198</v>
      </c>
      <c r="S376" s="21">
        <f>Q376*1.12</f>
        <v>2461.76</v>
      </c>
      <c r="T376" s="26">
        <f>2060+402</f>
        <v>2462</v>
      </c>
      <c r="V376" s="37">
        <f t="shared" si="27"/>
        <v>-0.23999999999978172</v>
      </c>
    </row>
    <row r="377" spans="1:22" ht="13.5" thickBot="1">
      <c r="A377" s="6" t="s">
        <v>92</v>
      </c>
      <c r="G377" t="s">
        <v>29</v>
      </c>
      <c r="L377">
        <v>2</v>
      </c>
      <c r="M377">
        <v>89</v>
      </c>
      <c r="P377" s="3">
        <f>L377*M377</f>
        <v>178</v>
      </c>
      <c r="V377" s="37">
        <f t="shared" si="27"/>
        <v>0</v>
      </c>
    </row>
    <row r="378" spans="1:22" ht="13.5" thickBot="1">
      <c r="A378" s="6"/>
      <c r="F378" s="44"/>
      <c r="G378" s="44" t="s">
        <v>64</v>
      </c>
      <c r="H378" s="44"/>
      <c r="I378" s="44"/>
      <c r="J378" s="44"/>
      <c r="K378" s="44"/>
      <c r="L378" s="44">
        <v>0.5</v>
      </c>
      <c r="M378" s="44">
        <v>129</v>
      </c>
      <c r="N378" s="44"/>
      <c r="O378" s="44"/>
      <c r="P378" s="3">
        <f>L378*M378</f>
        <v>64.5</v>
      </c>
      <c r="V378" s="37"/>
    </row>
    <row r="379" spans="7:22" ht="13.5" thickBot="1">
      <c r="G379" t="s">
        <v>15</v>
      </c>
      <c r="N379">
        <v>2</v>
      </c>
      <c r="O379">
        <v>59</v>
      </c>
      <c r="P379">
        <f>N379*O379</f>
        <v>118</v>
      </c>
      <c r="V379" s="37">
        <f t="shared" si="27"/>
        <v>0</v>
      </c>
    </row>
    <row r="380" spans="17:22" s="4" customFormat="1" ht="13.5" thickBot="1">
      <c r="Q380" s="4">
        <f>SUM(P377:P379)</f>
        <v>360.5</v>
      </c>
      <c r="S380" s="21">
        <f>Q380*1.15</f>
        <v>414.575</v>
      </c>
      <c r="T380" s="26">
        <v>340</v>
      </c>
      <c r="V380" s="37">
        <f t="shared" si="27"/>
        <v>74.57499999999999</v>
      </c>
    </row>
    <row r="381" spans="1:22" ht="13.5" thickBot="1">
      <c r="A381" s="6" t="s">
        <v>93</v>
      </c>
      <c r="G381" t="s">
        <v>20</v>
      </c>
      <c r="L381">
        <v>0.5</v>
      </c>
      <c r="M381">
        <v>179</v>
      </c>
      <c r="P381" s="3">
        <f aca="true" t="shared" si="31" ref="P381:P392">L381*M381</f>
        <v>89.5</v>
      </c>
      <c r="V381" s="37">
        <f t="shared" si="27"/>
        <v>0</v>
      </c>
    </row>
    <row r="382" spans="7:22" ht="13.5" thickBot="1">
      <c r="G382" t="s">
        <v>38</v>
      </c>
      <c r="L382">
        <v>0.5</v>
      </c>
      <c r="M382">
        <v>0</v>
      </c>
      <c r="P382" s="3">
        <f t="shared" si="31"/>
        <v>0</v>
      </c>
      <c r="V382" s="37">
        <f t="shared" si="27"/>
        <v>0</v>
      </c>
    </row>
    <row r="383" spans="7:22" ht="13.5" thickBot="1">
      <c r="G383" t="s">
        <v>19</v>
      </c>
      <c r="L383">
        <v>0.5</v>
      </c>
      <c r="M383">
        <v>169</v>
      </c>
      <c r="P383" s="3">
        <f t="shared" si="31"/>
        <v>84.5</v>
      </c>
      <c r="V383" s="37">
        <f t="shared" si="27"/>
        <v>0</v>
      </c>
    </row>
    <row r="384" spans="7:22" ht="13.5" thickBot="1">
      <c r="G384" t="s">
        <v>29</v>
      </c>
      <c r="L384">
        <v>0.5</v>
      </c>
      <c r="M384">
        <v>89</v>
      </c>
      <c r="P384" s="3">
        <f t="shared" si="31"/>
        <v>44.5</v>
      </c>
      <c r="V384" s="37">
        <f t="shared" si="27"/>
        <v>0</v>
      </c>
    </row>
    <row r="385" spans="7:22" ht="13.5" thickBot="1">
      <c r="G385" t="s">
        <v>30</v>
      </c>
      <c r="L385">
        <v>0.5</v>
      </c>
      <c r="M385">
        <v>99</v>
      </c>
      <c r="P385" s="3">
        <f t="shared" si="31"/>
        <v>49.5</v>
      </c>
      <c r="V385" s="37">
        <f t="shared" si="27"/>
        <v>0</v>
      </c>
    </row>
    <row r="386" spans="7:22" ht="13.5" thickBot="1">
      <c r="G386" t="s">
        <v>31</v>
      </c>
      <c r="L386">
        <v>0.5</v>
      </c>
      <c r="M386">
        <v>129</v>
      </c>
      <c r="P386" s="3">
        <f t="shared" si="31"/>
        <v>64.5</v>
      </c>
      <c r="V386" s="37">
        <f t="shared" si="27"/>
        <v>0</v>
      </c>
    </row>
    <row r="387" spans="7:22" ht="13.5" thickBot="1">
      <c r="G387" t="s">
        <v>55</v>
      </c>
      <c r="L387">
        <v>2</v>
      </c>
      <c r="M387">
        <v>129</v>
      </c>
      <c r="P387" s="3">
        <f t="shared" si="31"/>
        <v>258</v>
      </c>
      <c r="V387" s="37">
        <f t="shared" si="27"/>
        <v>0</v>
      </c>
    </row>
    <row r="388" spans="7:22" ht="13.5" thickBot="1">
      <c r="G388" t="s">
        <v>17</v>
      </c>
      <c r="L388">
        <v>0.5</v>
      </c>
      <c r="M388">
        <v>209</v>
      </c>
      <c r="P388" s="3">
        <f t="shared" si="31"/>
        <v>104.5</v>
      </c>
      <c r="V388" s="37">
        <f t="shared" si="27"/>
        <v>0</v>
      </c>
    </row>
    <row r="389" spans="7:22" ht="13.5" thickBot="1">
      <c r="G389" t="s">
        <v>152</v>
      </c>
      <c r="L389">
        <v>0.5</v>
      </c>
      <c r="M389">
        <v>149</v>
      </c>
      <c r="P389" s="3">
        <f t="shared" si="31"/>
        <v>74.5</v>
      </c>
      <c r="V389" s="37"/>
    </row>
    <row r="390" spans="7:22" ht="13.5" thickBot="1">
      <c r="G390" t="s">
        <v>141</v>
      </c>
      <c r="L390">
        <v>1</v>
      </c>
      <c r="M390">
        <v>89</v>
      </c>
      <c r="P390" s="3">
        <f t="shared" si="31"/>
        <v>89</v>
      </c>
      <c r="V390" s="37"/>
    </row>
    <row r="391" spans="7:22" ht="13.5" thickBot="1">
      <c r="G391" t="s">
        <v>145</v>
      </c>
      <c r="L391">
        <v>1</v>
      </c>
      <c r="M391">
        <v>159</v>
      </c>
      <c r="P391" s="3">
        <f t="shared" si="31"/>
        <v>159</v>
      </c>
      <c r="V391" s="37"/>
    </row>
    <row r="392" spans="7:22" ht="13.5" thickBot="1">
      <c r="G392" t="s">
        <v>26</v>
      </c>
      <c r="L392">
        <v>0.5</v>
      </c>
      <c r="M392">
        <v>219</v>
      </c>
      <c r="P392" s="3">
        <f t="shared" si="31"/>
        <v>109.5</v>
      </c>
      <c r="V392" s="37">
        <f t="shared" si="27"/>
        <v>0</v>
      </c>
    </row>
    <row r="393" spans="17:22" s="4" customFormat="1" ht="13.5" thickBot="1">
      <c r="Q393" s="4">
        <f>SUM(P381:P392)</f>
        <v>1127</v>
      </c>
      <c r="S393" s="21">
        <f>Q393*1.1</f>
        <v>1239.7</v>
      </c>
      <c r="T393" s="26">
        <v>885</v>
      </c>
      <c r="V393" s="37">
        <f t="shared" si="27"/>
        <v>354.70000000000005</v>
      </c>
    </row>
    <row r="394" spans="1:22" ht="13.5" thickBot="1">
      <c r="A394" s="6" t="s">
        <v>94</v>
      </c>
      <c r="G394" t="s">
        <v>20</v>
      </c>
      <c r="L394">
        <v>2</v>
      </c>
      <c r="M394">
        <v>179</v>
      </c>
      <c r="P394" s="3">
        <f aca="true" t="shared" si="32" ref="P394:P402">L394*M394</f>
        <v>358</v>
      </c>
      <c r="V394" s="37">
        <f t="shared" si="27"/>
        <v>0</v>
      </c>
    </row>
    <row r="395" spans="7:22" ht="13.5" thickBot="1">
      <c r="G395" t="s">
        <v>129</v>
      </c>
      <c r="L395">
        <v>1</v>
      </c>
      <c r="M395">
        <v>269</v>
      </c>
      <c r="P395" s="3">
        <f t="shared" si="32"/>
        <v>269</v>
      </c>
      <c r="V395" s="37">
        <f t="shared" si="27"/>
        <v>0</v>
      </c>
    </row>
    <row r="396" spans="7:22" ht="13.5" thickBot="1">
      <c r="G396" t="s">
        <v>29</v>
      </c>
      <c r="L396">
        <v>1</v>
      </c>
      <c r="M396">
        <v>89</v>
      </c>
      <c r="P396" s="3">
        <f t="shared" si="32"/>
        <v>89</v>
      </c>
      <c r="V396" s="37">
        <f t="shared" si="27"/>
        <v>0</v>
      </c>
    </row>
    <row r="397" spans="7:22" ht="13.5" thickBot="1">
      <c r="G397" t="s">
        <v>26</v>
      </c>
      <c r="L397">
        <v>1</v>
      </c>
      <c r="M397">
        <v>219</v>
      </c>
      <c r="P397" s="3">
        <f t="shared" si="32"/>
        <v>219</v>
      </c>
      <c r="V397" s="37">
        <f aca="true" t="shared" si="33" ref="V397:V460">S397-T397</f>
        <v>0</v>
      </c>
    </row>
    <row r="398" spans="7:22" ht="13.5" thickBot="1">
      <c r="G398" t="s">
        <v>31</v>
      </c>
      <c r="L398">
        <v>1</v>
      </c>
      <c r="M398">
        <v>129</v>
      </c>
      <c r="P398" s="3">
        <f t="shared" si="32"/>
        <v>129</v>
      </c>
      <c r="V398" s="37">
        <f t="shared" si="33"/>
        <v>0</v>
      </c>
    </row>
    <row r="399" spans="7:22" ht="13.5" thickBot="1">
      <c r="G399" t="s">
        <v>152</v>
      </c>
      <c r="L399">
        <v>2</v>
      </c>
      <c r="M399">
        <v>149</v>
      </c>
      <c r="P399" s="3">
        <f t="shared" si="32"/>
        <v>298</v>
      </c>
      <c r="V399" s="37">
        <f t="shared" si="33"/>
        <v>0</v>
      </c>
    </row>
    <row r="400" spans="7:22" ht="13.5" thickBot="1">
      <c r="G400" t="s">
        <v>19</v>
      </c>
      <c r="L400">
        <v>3</v>
      </c>
      <c r="M400">
        <v>169</v>
      </c>
      <c r="P400" s="3">
        <f t="shared" si="32"/>
        <v>507</v>
      </c>
      <c r="V400" s="37">
        <f t="shared" si="33"/>
        <v>0</v>
      </c>
    </row>
    <row r="401" spans="7:22" ht="13.5" thickBot="1">
      <c r="G401" t="s">
        <v>88</v>
      </c>
      <c r="L401">
        <v>1</v>
      </c>
      <c r="M401">
        <v>0</v>
      </c>
      <c r="P401" s="3">
        <f t="shared" si="32"/>
        <v>0</v>
      </c>
      <c r="V401" s="37">
        <f t="shared" si="33"/>
        <v>0</v>
      </c>
    </row>
    <row r="402" spans="7:22" ht="13.5" thickBot="1">
      <c r="G402" t="s">
        <v>14</v>
      </c>
      <c r="L402">
        <v>0.5</v>
      </c>
      <c r="M402">
        <v>390</v>
      </c>
      <c r="P402" s="33">
        <f t="shared" si="32"/>
        <v>195</v>
      </c>
      <c r="V402" s="37">
        <f t="shared" si="33"/>
        <v>0</v>
      </c>
    </row>
    <row r="403" spans="7:22" ht="13.5" thickBot="1">
      <c r="G403" t="s">
        <v>34</v>
      </c>
      <c r="L403">
        <v>0.5</v>
      </c>
      <c r="M403">
        <v>309</v>
      </c>
      <c r="P403" s="3">
        <f>L403*M403</f>
        <v>154.5</v>
      </c>
      <c r="V403" s="37">
        <f t="shared" si="33"/>
        <v>0</v>
      </c>
    </row>
    <row r="404" spans="17:22" s="4" customFormat="1" ht="13.5" thickBot="1">
      <c r="Q404" s="4">
        <f>SUM(P394:P403)</f>
        <v>2218.5</v>
      </c>
      <c r="S404" s="21">
        <f>Q404*1.15</f>
        <v>2551.2749999999996</v>
      </c>
      <c r="T404" s="26">
        <v>2551</v>
      </c>
      <c r="V404" s="37">
        <f t="shared" si="33"/>
        <v>0.2749999999996362</v>
      </c>
    </row>
    <row r="405" spans="1:22" s="39" customFormat="1" ht="13.5" thickBot="1">
      <c r="A405" s="38" t="s">
        <v>95</v>
      </c>
      <c r="G405" s="39" t="s">
        <v>20</v>
      </c>
      <c r="L405" s="39">
        <v>0.5</v>
      </c>
      <c r="M405" s="39">
        <v>179</v>
      </c>
      <c r="P405" s="40">
        <f aca="true" t="shared" si="34" ref="P405:P410">L405*M405</f>
        <v>89.5</v>
      </c>
      <c r="S405" s="41"/>
      <c r="V405" s="37">
        <f t="shared" si="33"/>
        <v>0</v>
      </c>
    </row>
    <row r="406" spans="7:22" s="39" customFormat="1" ht="13.5" thickBot="1">
      <c r="G406" s="39" t="s">
        <v>38</v>
      </c>
      <c r="L406" s="39">
        <v>0.5</v>
      </c>
      <c r="M406" s="39">
        <v>0</v>
      </c>
      <c r="P406" s="40">
        <f t="shared" si="34"/>
        <v>0</v>
      </c>
      <c r="S406" s="41"/>
      <c r="V406" s="37">
        <f t="shared" si="33"/>
        <v>0</v>
      </c>
    </row>
    <row r="407" spans="7:22" s="39" customFormat="1" ht="13.5" thickBot="1">
      <c r="G407" s="39" t="s">
        <v>19</v>
      </c>
      <c r="L407" s="39">
        <v>0.5</v>
      </c>
      <c r="M407" s="39">
        <v>169</v>
      </c>
      <c r="P407" s="40">
        <f t="shared" si="34"/>
        <v>84.5</v>
      </c>
      <c r="S407" s="41"/>
      <c r="V407" s="37">
        <f t="shared" si="33"/>
        <v>0</v>
      </c>
    </row>
    <row r="408" spans="7:22" s="39" customFormat="1" ht="13.5" thickBot="1">
      <c r="G408" s="39" t="s">
        <v>29</v>
      </c>
      <c r="L408" s="39">
        <v>0.5</v>
      </c>
      <c r="M408" s="39">
        <v>89</v>
      </c>
      <c r="P408" s="40">
        <f t="shared" si="34"/>
        <v>44.5</v>
      </c>
      <c r="S408" s="41"/>
      <c r="V408" s="37">
        <f t="shared" si="33"/>
        <v>0</v>
      </c>
    </row>
    <row r="409" spans="7:22" s="39" customFormat="1" ht="13.5" thickBot="1">
      <c r="G409" s="39" t="s">
        <v>30</v>
      </c>
      <c r="L409" s="39">
        <v>0.5</v>
      </c>
      <c r="M409" s="39">
        <v>99</v>
      </c>
      <c r="P409" s="40">
        <f t="shared" si="34"/>
        <v>49.5</v>
      </c>
      <c r="S409" s="41"/>
      <c r="V409" s="37">
        <f t="shared" si="33"/>
        <v>0</v>
      </c>
    </row>
    <row r="410" spans="7:22" s="39" customFormat="1" ht="13.5" thickBot="1">
      <c r="G410" s="39" t="s">
        <v>31</v>
      </c>
      <c r="L410" s="39">
        <v>0.5</v>
      </c>
      <c r="M410" s="39">
        <v>129</v>
      </c>
      <c r="P410" s="40">
        <f t="shared" si="34"/>
        <v>64.5</v>
      </c>
      <c r="S410" s="41"/>
      <c r="V410" s="37">
        <f t="shared" si="33"/>
        <v>0</v>
      </c>
    </row>
    <row r="411" spans="17:22" s="4" customFormat="1" ht="13.5" thickBot="1">
      <c r="Q411" s="4">
        <f>SUM(P405:P410)</f>
        <v>332.5</v>
      </c>
      <c r="S411" s="21">
        <f>Q411*1.15</f>
        <v>382.37499999999994</v>
      </c>
      <c r="T411" s="26"/>
      <c r="V411" s="37">
        <f t="shared" si="33"/>
        <v>382.37499999999994</v>
      </c>
    </row>
    <row r="412" spans="1:22" ht="13.5" thickBot="1">
      <c r="A412" s="6" t="s">
        <v>96</v>
      </c>
      <c r="G412" t="s">
        <v>20</v>
      </c>
      <c r="L412">
        <v>0.5</v>
      </c>
      <c r="M412">
        <v>179</v>
      </c>
      <c r="P412" s="3">
        <f aca="true" t="shared" si="35" ref="P412:P418">L412*M412</f>
        <v>89.5</v>
      </c>
      <c r="V412" s="37">
        <f t="shared" si="33"/>
        <v>0</v>
      </c>
    </row>
    <row r="413" spans="7:22" ht="13.5" thickBot="1">
      <c r="G413" t="s">
        <v>38</v>
      </c>
      <c r="L413">
        <v>0.5</v>
      </c>
      <c r="M413">
        <v>0</v>
      </c>
      <c r="P413" s="3">
        <f t="shared" si="35"/>
        <v>0</v>
      </c>
      <c r="V413" s="37">
        <f t="shared" si="33"/>
        <v>0</v>
      </c>
    </row>
    <row r="414" spans="7:22" ht="13.5" thickBot="1">
      <c r="G414" t="s">
        <v>17</v>
      </c>
      <c r="L414">
        <v>0.5</v>
      </c>
      <c r="M414">
        <v>209</v>
      </c>
      <c r="P414" s="3">
        <f t="shared" si="35"/>
        <v>104.5</v>
      </c>
      <c r="V414" s="37">
        <f t="shared" si="33"/>
        <v>0</v>
      </c>
    </row>
    <row r="415" spans="7:22" ht="13.5" thickBot="1">
      <c r="G415" t="s">
        <v>29</v>
      </c>
      <c r="L415">
        <v>1</v>
      </c>
      <c r="M415">
        <v>89</v>
      </c>
      <c r="P415" s="3">
        <f t="shared" si="35"/>
        <v>89</v>
      </c>
      <c r="V415" s="37">
        <f t="shared" si="33"/>
        <v>0</v>
      </c>
    </row>
    <row r="416" spans="7:22" ht="13.5" thickBot="1">
      <c r="G416" t="s">
        <v>30</v>
      </c>
      <c r="L416">
        <v>1</v>
      </c>
      <c r="M416">
        <v>99</v>
      </c>
      <c r="P416" s="3">
        <f t="shared" si="35"/>
        <v>99</v>
      </c>
      <c r="V416" s="37">
        <f t="shared" si="33"/>
        <v>0</v>
      </c>
    </row>
    <row r="417" spans="7:22" ht="13.5" thickBot="1">
      <c r="G417" t="s">
        <v>18</v>
      </c>
      <c r="L417">
        <v>1</v>
      </c>
      <c r="M417">
        <v>0</v>
      </c>
      <c r="P417" s="3">
        <f t="shared" si="35"/>
        <v>0</v>
      </c>
      <c r="V417" s="37">
        <f t="shared" si="33"/>
        <v>0</v>
      </c>
    </row>
    <row r="418" spans="7:22" ht="13.5" thickBot="1">
      <c r="G418" t="s">
        <v>55</v>
      </c>
      <c r="L418">
        <v>1</v>
      </c>
      <c r="M418">
        <v>129</v>
      </c>
      <c r="P418" s="3">
        <f t="shared" si="35"/>
        <v>129</v>
      </c>
      <c r="V418" s="37">
        <f t="shared" si="33"/>
        <v>0</v>
      </c>
    </row>
    <row r="419" spans="17:22" s="4" customFormat="1" ht="13.5" thickBot="1">
      <c r="Q419" s="4">
        <f>SUM(P412:P418)</f>
        <v>511</v>
      </c>
      <c r="S419" s="21">
        <f>Q419*1.1</f>
        <v>562.1</v>
      </c>
      <c r="T419" s="26">
        <v>562</v>
      </c>
      <c r="V419" s="37">
        <f t="shared" si="33"/>
        <v>0.10000000000002274</v>
      </c>
    </row>
    <row r="420" spans="1:22" s="13" customFormat="1" ht="13.5" thickBot="1">
      <c r="A420" s="12" t="s">
        <v>97</v>
      </c>
      <c r="G420" s="13" t="s">
        <v>20</v>
      </c>
      <c r="L420" s="13">
        <v>0.5</v>
      </c>
      <c r="M420" s="13">
        <v>179</v>
      </c>
      <c r="P420" s="17">
        <f aca="true" t="shared" si="36" ref="P420:P426">L420*M420</f>
        <v>89.5</v>
      </c>
      <c r="S420" s="23"/>
      <c r="T420" s="25"/>
      <c r="V420" s="37">
        <f t="shared" si="33"/>
        <v>0</v>
      </c>
    </row>
    <row r="421" spans="7:22" s="13" customFormat="1" ht="13.5" thickBot="1">
      <c r="G421" s="14" t="s">
        <v>38</v>
      </c>
      <c r="H421" s="14"/>
      <c r="I421" s="14"/>
      <c r="J421" s="14"/>
      <c r="K421" s="14"/>
      <c r="L421" s="14">
        <v>0.5</v>
      </c>
      <c r="M421" s="14">
        <v>0</v>
      </c>
      <c r="N421" s="14"/>
      <c r="O421" s="14"/>
      <c r="P421" s="15">
        <f t="shared" si="36"/>
        <v>0</v>
      </c>
      <c r="S421" s="23"/>
      <c r="T421" s="25"/>
      <c r="V421" s="37">
        <f t="shared" si="33"/>
        <v>0</v>
      </c>
    </row>
    <row r="422" spans="7:22" s="13" customFormat="1" ht="13.5" thickBot="1">
      <c r="G422" s="13" t="s">
        <v>17</v>
      </c>
      <c r="L422" s="13">
        <v>0.5</v>
      </c>
      <c r="M422" s="13">
        <v>209</v>
      </c>
      <c r="P422" s="17">
        <f t="shared" si="36"/>
        <v>104.5</v>
      </c>
      <c r="S422" s="23"/>
      <c r="T422" s="25"/>
      <c r="V422" s="37">
        <f t="shared" si="33"/>
        <v>0</v>
      </c>
    </row>
    <row r="423" spans="7:22" s="13" customFormat="1" ht="13.5" thickBot="1">
      <c r="G423" s="13" t="s">
        <v>29</v>
      </c>
      <c r="L423" s="13">
        <v>1</v>
      </c>
      <c r="M423" s="13">
        <v>89</v>
      </c>
      <c r="P423" s="17">
        <f t="shared" si="36"/>
        <v>89</v>
      </c>
      <c r="S423" s="23"/>
      <c r="T423" s="25"/>
      <c r="V423" s="37">
        <f t="shared" si="33"/>
        <v>0</v>
      </c>
    </row>
    <row r="424" spans="7:22" s="13" customFormat="1" ht="13.5" thickBot="1">
      <c r="G424" s="13" t="s">
        <v>30</v>
      </c>
      <c r="L424" s="13">
        <v>1</v>
      </c>
      <c r="M424" s="13">
        <v>99</v>
      </c>
      <c r="P424" s="17">
        <f t="shared" si="36"/>
        <v>99</v>
      </c>
      <c r="S424" s="23"/>
      <c r="T424" s="25"/>
      <c r="V424" s="37">
        <f t="shared" si="33"/>
        <v>0</v>
      </c>
    </row>
    <row r="425" spans="7:22" s="13" customFormat="1" ht="13.5" thickBot="1">
      <c r="G425" s="13" t="s">
        <v>31</v>
      </c>
      <c r="L425" s="13">
        <v>1</v>
      </c>
      <c r="M425" s="13">
        <v>129</v>
      </c>
      <c r="P425" s="17">
        <f t="shared" si="36"/>
        <v>129</v>
      </c>
      <c r="S425" s="23"/>
      <c r="T425" s="25"/>
      <c r="V425" s="37">
        <f t="shared" si="33"/>
        <v>0</v>
      </c>
    </row>
    <row r="426" spans="7:22" s="13" customFormat="1" ht="13.5" thickBot="1">
      <c r="G426" s="13" t="s">
        <v>26</v>
      </c>
      <c r="L426" s="13">
        <v>0.5</v>
      </c>
      <c r="M426" s="13">
        <v>219</v>
      </c>
      <c r="P426" s="17">
        <f t="shared" si="36"/>
        <v>109.5</v>
      </c>
      <c r="S426" s="23"/>
      <c r="T426" s="25"/>
      <c r="V426" s="37">
        <f t="shared" si="33"/>
        <v>0</v>
      </c>
    </row>
    <row r="427" spans="7:22" s="13" customFormat="1" ht="13.5" thickBot="1">
      <c r="G427" s="14" t="s">
        <v>18</v>
      </c>
      <c r="H427" s="14"/>
      <c r="I427" s="14"/>
      <c r="J427" s="14"/>
      <c r="K427" s="14"/>
      <c r="L427" s="14">
        <v>1</v>
      </c>
      <c r="M427" s="14">
        <v>0</v>
      </c>
      <c r="N427" s="14"/>
      <c r="O427" s="14"/>
      <c r="P427" s="15">
        <f>L427*M427</f>
        <v>0</v>
      </c>
      <c r="S427" s="23"/>
      <c r="T427" s="25"/>
      <c r="V427" s="37">
        <f t="shared" si="33"/>
        <v>0</v>
      </c>
    </row>
    <row r="428" spans="7:22" s="13" customFormat="1" ht="13.5" thickBot="1">
      <c r="G428" s="14" t="s">
        <v>77</v>
      </c>
      <c r="H428" s="14"/>
      <c r="I428" s="14"/>
      <c r="J428" s="14"/>
      <c r="K428" s="14"/>
      <c r="L428" s="14">
        <v>1</v>
      </c>
      <c r="M428" s="14">
        <v>0</v>
      </c>
      <c r="N428" s="14"/>
      <c r="O428" s="14"/>
      <c r="P428" s="15">
        <f>L428*M428</f>
        <v>0</v>
      </c>
      <c r="S428" s="23"/>
      <c r="T428" s="25"/>
      <c r="V428" s="37">
        <f t="shared" si="33"/>
        <v>0</v>
      </c>
    </row>
    <row r="429" spans="7:22" s="13" customFormat="1" ht="13.5" thickBot="1">
      <c r="G429" s="13" t="s">
        <v>34</v>
      </c>
      <c r="L429" s="13">
        <v>0.5</v>
      </c>
      <c r="M429" s="13">
        <v>309</v>
      </c>
      <c r="P429" s="17">
        <f>L429*M429</f>
        <v>154.5</v>
      </c>
      <c r="S429" s="23"/>
      <c r="T429" s="25"/>
      <c r="V429" s="37">
        <f t="shared" si="33"/>
        <v>0</v>
      </c>
    </row>
    <row r="430" spans="7:22" s="13" customFormat="1" ht="13.5" thickBot="1">
      <c r="G430" s="31" t="s">
        <v>14</v>
      </c>
      <c r="H430" s="31"/>
      <c r="I430" s="31"/>
      <c r="J430" s="31"/>
      <c r="K430" s="31"/>
      <c r="L430" s="31">
        <v>0.5</v>
      </c>
      <c r="M430" s="31">
        <v>390</v>
      </c>
      <c r="N430" s="31"/>
      <c r="O430" s="31"/>
      <c r="P430" s="32">
        <f>L430*M430</f>
        <v>195</v>
      </c>
      <c r="S430" s="23"/>
      <c r="T430" s="25"/>
      <c r="V430" s="37">
        <f t="shared" si="33"/>
        <v>0</v>
      </c>
    </row>
    <row r="431" spans="7:22" s="13" customFormat="1" ht="13.5" thickBot="1">
      <c r="G431" s="13" t="s">
        <v>15</v>
      </c>
      <c r="N431" s="13">
        <v>1</v>
      </c>
      <c r="O431" s="13">
        <v>59</v>
      </c>
      <c r="P431" s="13">
        <f>N431*O431</f>
        <v>59</v>
      </c>
      <c r="S431" s="23"/>
      <c r="T431" s="25"/>
      <c r="V431" s="37">
        <f t="shared" si="33"/>
        <v>0</v>
      </c>
    </row>
    <row r="432" spans="5:22" s="13" customFormat="1" ht="13.5" thickBot="1">
      <c r="E432" s="16"/>
      <c r="F432" s="16"/>
      <c r="G432" s="16" t="s">
        <v>134</v>
      </c>
      <c r="H432" s="16"/>
      <c r="I432" s="16"/>
      <c r="J432" s="16"/>
      <c r="K432" s="16"/>
      <c r="L432" s="16">
        <v>1</v>
      </c>
      <c r="M432" s="16">
        <v>99</v>
      </c>
      <c r="N432" s="16"/>
      <c r="O432" s="16"/>
      <c r="P432" s="17">
        <f>L432*M432</f>
        <v>99</v>
      </c>
      <c r="S432" s="23"/>
      <c r="T432" s="25"/>
      <c r="V432" s="37">
        <f t="shared" si="33"/>
        <v>0</v>
      </c>
    </row>
    <row r="433" spans="5:22" s="13" customFormat="1" ht="13.5" thickBot="1">
      <c r="E433" s="16"/>
      <c r="F433" s="16"/>
      <c r="G433" s="13" t="s">
        <v>58</v>
      </c>
      <c r="L433" s="13">
        <v>1</v>
      </c>
      <c r="M433" s="13">
        <v>149</v>
      </c>
      <c r="P433" s="17">
        <f>L433*M433</f>
        <v>149</v>
      </c>
      <c r="S433" s="23"/>
      <c r="T433" s="25"/>
      <c r="V433" s="37">
        <f t="shared" si="33"/>
        <v>0</v>
      </c>
    </row>
    <row r="434" spans="5:22" s="13" customFormat="1" ht="13.5" thickBot="1">
      <c r="E434" s="16"/>
      <c r="F434" s="16"/>
      <c r="G434" s="16" t="s">
        <v>129</v>
      </c>
      <c r="H434" s="16"/>
      <c r="I434" s="16"/>
      <c r="J434" s="16"/>
      <c r="K434" s="16"/>
      <c r="L434" s="16">
        <v>0.5</v>
      </c>
      <c r="M434" s="16">
        <v>269</v>
      </c>
      <c r="N434" s="16"/>
      <c r="O434" s="16"/>
      <c r="P434" s="17">
        <f>L434*M434</f>
        <v>134.5</v>
      </c>
      <c r="S434" s="23"/>
      <c r="T434" s="25"/>
      <c r="V434" s="37">
        <f t="shared" si="33"/>
        <v>0</v>
      </c>
    </row>
    <row r="435" spans="5:22" s="13" customFormat="1" ht="13.5" thickBot="1">
      <c r="E435" s="16"/>
      <c r="F435" s="16"/>
      <c r="G435" s="16" t="s">
        <v>64</v>
      </c>
      <c r="H435" s="16"/>
      <c r="I435" s="16"/>
      <c r="J435" s="16"/>
      <c r="K435" s="16"/>
      <c r="L435" s="16">
        <v>0.5</v>
      </c>
      <c r="M435" s="16">
        <v>129</v>
      </c>
      <c r="N435" s="16"/>
      <c r="O435" s="16"/>
      <c r="P435" s="17">
        <f>L435*M435</f>
        <v>64.5</v>
      </c>
      <c r="S435" s="23"/>
      <c r="T435" s="25"/>
      <c r="V435" s="37">
        <f t="shared" si="33"/>
        <v>0</v>
      </c>
    </row>
    <row r="436" spans="5:22" s="13" customFormat="1" ht="13.5" thickBot="1">
      <c r="E436" s="16"/>
      <c r="F436" s="16"/>
      <c r="G436" s="16" t="s">
        <v>19</v>
      </c>
      <c r="H436" s="16"/>
      <c r="I436" s="16"/>
      <c r="J436" s="16"/>
      <c r="K436" s="16"/>
      <c r="L436" s="16">
        <v>1</v>
      </c>
      <c r="M436" s="16">
        <v>169</v>
      </c>
      <c r="N436" s="16"/>
      <c r="O436" s="16"/>
      <c r="P436" s="17">
        <f>L436*M436</f>
        <v>169</v>
      </c>
      <c r="S436" s="23"/>
      <c r="T436" s="25"/>
      <c r="V436" s="37">
        <f t="shared" si="33"/>
        <v>0</v>
      </c>
    </row>
    <row r="437" spans="17:22" s="4" customFormat="1" ht="13.5" thickBot="1">
      <c r="Q437" s="4">
        <f>SUM(P420:P436)</f>
        <v>1645</v>
      </c>
      <c r="S437" s="21">
        <f>Q437*1.15</f>
        <v>1891.7499999999998</v>
      </c>
      <c r="T437" s="26">
        <f>1668+224</f>
        <v>1892</v>
      </c>
      <c r="V437" s="37">
        <f t="shared" si="33"/>
        <v>-0.2500000000002274</v>
      </c>
    </row>
    <row r="438" spans="1:22" s="13" customFormat="1" ht="13.5" thickBot="1">
      <c r="A438" s="12" t="s">
        <v>98</v>
      </c>
      <c r="G438" s="14" t="s">
        <v>38</v>
      </c>
      <c r="H438" s="14"/>
      <c r="I438" s="14"/>
      <c r="J438" s="14"/>
      <c r="K438" s="14"/>
      <c r="L438" s="14">
        <v>2</v>
      </c>
      <c r="M438" s="14">
        <v>0</v>
      </c>
      <c r="N438" s="14"/>
      <c r="O438" s="14"/>
      <c r="P438" s="15">
        <f aca="true" t="shared" si="37" ref="P438:P443">L438*M438</f>
        <v>0</v>
      </c>
      <c r="S438" s="23"/>
      <c r="T438" s="25"/>
      <c r="V438" s="37">
        <f t="shared" si="33"/>
        <v>0</v>
      </c>
    </row>
    <row r="439" spans="7:22" s="13" customFormat="1" ht="13.5" thickBot="1">
      <c r="G439" s="13" t="s">
        <v>34</v>
      </c>
      <c r="L439" s="13">
        <v>1.5</v>
      </c>
      <c r="M439" s="13">
        <v>309</v>
      </c>
      <c r="P439" s="17">
        <f t="shared" si="37"/>
        <v>463.5</v>
      </c>
      <c r="S439" s="23"/>
      <c r="T439" s="25"/>
      <c r="V439" s="37">
        <f t="shared" si="33"/>
        <v>0</v>
      </c>
    </row>
    <row r="440" spans="7:22" s="13" customFormat="1" ht="13.5" thickBot="1">
      <c r="G440" s="13" t="s">
        <v>19</v>
      </c>
      <c r="L440" s="13">
        <v>1</v>
      </c>
      <c r="M440" s="13">
        <v>169</v>
      </c>
      <c r="P440" s="17">
        <f t="shared" si="37"/>
        <v>169</v>
      </c>
      <c r="S440" s="23"/>
      <c r="T440" s="25"/>
      <c r="V440" s="37">
        <f t="shared" si="33"/>
        <v>0</v>
      </c>
    </row>
    <row r="441" spans="7:22" s="13" customFormat="1" ht="13.5" thickBot="1">
      <c r="G441" s="13" t="s">
        <v>29</v>
      </c>
      <c r="L441" s="13">
        <v>1</v>
      </c>
      <c r="M441" s="13">
        <v>89</v>
      </c>
      <c r="P441" s="17">
        <f t="shared" si="37"/>
        <v>89</v>
      </c>
      <c r="S441" s="23"/>
      <c r="T441" s="25"/>
      <c r="V441" s="37">
        <f t="shared" si="33"/>
        <v>0</v>
      </c>
    </row>
    <row r="442" spans="7:22" s="13" customFormat="1" ht="13.5" thickBot="1">
      <c r="G442" s="16" t="s">
        <v>129</v>
      </c>
      <c r="H442" s="16"/>
      <c r="I442" s="16"/>
      <c r="J442" s="16"/>
      <c r="K442" s="16"/>
      <c r="L442" s="16">
        <v>2</v>
      </c>
      <c r="M442" s="16">
        <v>269</v>
      </c>
      <c r="N442" s="16"/>
      <c r="O442" s="16"/>
      <c r="P442" s="17">
        <f t="shared" si="37"/>
        <v>538</v>
      </c>
      <c r="S442" s="23"/>
      <c r="T442" s="25"/>
      <c r="V442" s="37">
        <f t="shared" si="33"/>
        <v>0</v>
      </c>
    </row>
    <row r="443" spans="7:22" s="13" customFormat="1" ht="13.5" thickBot="1">
      <c r="G443" s="13" t="s">
        <v>137</v>
      </c>
      <c r="L443" s="13">
        <v>1</v>
      </c>
      <c r="M443" s="13">
        <v>119</v>
      </c>
      <c r="P443" s="17">
        <f t="shared" si="37"/>
        <v>119</v>
      </c>
      <c r="S443" s="23"/>
      <c r="T443" s="25"/>
      <c r="V443" s="37">
        <f t="shared" si="33"/>
        <v>0</v>
      </c>
    </row>
    <row r="444" spans="17:22" s="4" customFormat="1" ht="13.5" thickBot="1">
      <c r="Q444" s="4">
        <f>SUM(P438:P443)</f>
        <v>1378.5</v>
      </c>
      <c r="S444" s="21">
        <f>Q444*1.15</f>
        <v>1585.2749999999999</v>
      </c>
      <c r="T444" s="26">
        <v>830</v>
      </c>
      <c r="V444" s="37">
        <f t="shared" si="33"/>
        <v>755.2749999999999</v>
      </c>
    </row>
    <row r="445" spans="1:22" s="13" customFormat="1" ht="13.5" thickBot="1">
      <c r="A445" s="12" t="s">
        <v>99</v>
      </c>
      <c r="G445" s="13" t="s">
        <v>20</v>
      </c>
      <c r="L445" s="13">
        <v>2</v>
      </c>
      <c r="M445" s="13">
        <v>179</v>
      </c>
      <c r="P445" s="17">
        <f aca="true" t="shared" si="38" ref="P445:P460">L445*M445</f>
        <v>358</v>
      </c>
      <c r="S445" s="23"/>
      <c r="T445" s="25"/>
      <c r="V445" s="37">
        <f t="shared" si="33"/>
        <v>0</v>
      </c>
    </row>
    <row r="446" spans="7:22" s="13" customFormat="1" ht="13.5" thickBot="1">
      <c r="G446" s="14" t="s">
        <v>38</v>
      </c>
      <c r="H446" s="14"/>
      <c r="I446" s="14"/>
      <c r="J446" s="14"/>
      <c r="K446" s="14"/>
      <c r="L446" s="14">
        <v>1</v>
      </c>
      <c r="M446" s="14">
        <v>0</v>
      </c>
      <c r="N446" s="14"/>
      <c r="O446" s="14"/>
      <c r="P446" s="15">
        <f t="shared" si="38"/>
        <v>0</v>
      </c>
      <c r="S446" s="23"/>
      <c r="T446" s="25"/>
      <c r="V446" s="37">
        <f t="shared" si="33"/>
        <v>0</v>
      </c>
    </row>
    <row r="447" spans="7:22" s="13" customFormat="1" ht="13.5" thickBot="1">
      <c r="G447" s="13" t="s">
        <v>17</v>
      </c>
      <c r="L447" s="13">
        <v>2</v>
      </c>
      <c r="M447" s="13">
        <v>209</v>
      </c>
      <c r="P447" s="17">
        <f t="shared" si="38"/>
        <v>418</v>
      </c>
      <c r="S447" s="23"/>
      <c r="T447" s="25"/>
      <c r="V447" s="37">
        <f t="shared" si="33"/>
        <v>0</v>
      </c>
    </row>
    <row r="448" spans="7:22" s="13" customFormat="1" ht="13.5" thickBot="1">
      <c r="G448" s="13" t="s">
        <v>22</v>
      </c>
      <c r="L448" s="13">
        <v>1</v>
      </c>
      <c r="M448" s="13">
        <v>159</v>
      </c>
      <c r="P448" s="17">
        <f t="shared" si="38"/>
        <v>159</v>
      </c>
      <c r="S448" s="23"/>
      <c r="T448" s="25"/>
      <c r="V448" s="37">
        <f t="shared" si="33"/>
        <v>0</v>
      </c>
    </row>
    <row r="449" spans="7:22" s="13" customFormat="1" ht="13.5" thickBot="1">
      <c r="G449" s="13" t="s">
        <v>31</v>
      </c>
      <c r="L449" s="13">
        <v>2</v>
      </c>
      <c r="M449" s="13">
        <v>129</v>
      </c>
      <c r="P449" s="17">
        <f t="shared" si="38"/>
        <v>258</v>
      </c>
      <c r="S449" s="23"/>
      <c r="T449" s="25"/>
      <c r="V449" s="37">
        <f t="shared" si="33"/>
        <v>0</v>
      </c>
    </row>
    <row r="450" spans="7:22" s="13" customFormat="1" ht="13.5" thickBot="1">
      <c r="G450" s="13" t="s">
        <v>26</v>
      </c>
      <c r="L450" s="13">
        <v>2</v>
      </c>
      <c r="M450" s="13">
        <v>219</v>
      </c>
      <c r="P450" s="17">
        <f t="shared" si="38"/>
        <v>438</v>
      </c>
      <c r="S450" s="23"/>
      <c r="T450" s="25"/>
      <c r="V450" s="37">
        <f t="shared" si="33"/>
        <v>0</v>
      </c>
    </row>
    <row r="451" spans="7:22" s="13" customFormat="1" ht="13.5" thickBot="1">
      <c r="G451" s="16" t="s">
        <v>30</v>
      </c>
      <c r="H451" s="16"/>
      <c r="I451" s="16"/>
      <c r="J451" s="16"/>
      <c r="K451" s="16"/>
      <c r="L451" s="16">
        <v>2</v>
      </c>
      <c r="M451" s="16">
        <v>99</v>
      </c>
      <c r="N451" s="16"/>
      <c r="O451" s="16"/>
      <c r="P451" s="17">
        <f t="shared" si="38"/>
        <v>198</v>
      </c>
      <c r="S451" s="23"/>
      <c r="T451" s="25"/>
      <c r="V451" s="37">
        <f t="shared" si="33"/>
        <v>0</v>
      </c>
    </row>
    <row r="452" spans="7:22" s="13" customFormat="1" ht="13.5" thickBot="1">
      <c r="G452" s="14" t="s">
        <v>18</v>
      </c>
      <c r="H452" s="14"/>
      <c r="I452" s="14"/>
      <c r="J452" s="14"/>
      <c r="K452" s="14"/>
      <c r="L452" s="14">
        <v>1</v>
      </c>
      <c r="M452" s="14">
        <v>0</v>
      </c>
      <c r="N452" s="14"/>
      <c r="O452" s="14"/>
      <c r="P452" s="15">
        <f t="shared" si="38"/>
        <v>0</v>
      </c>
      <c r="S452" s="23"/>
      <c r="T452" s="25"/>
      <c r="V452" s="37">
        <f t="shared" si="33"/>
        <v>0</v>
      </c>
    </row>
    <row r="453" spans="7:22" s="13" customFormat="1" ht="13.5" thickBot="1">
      <c r="G453" s="13" t="s">
        <v>34</v>
      </c>
      <c r="L453" s="13">
        <v>1</v>
      </c>
      <c r="M453" s="13">
        <v>309</v>
      </c>
      <c r="P453" s="17">
        <f t="shared" si="38"/>
        <v>309</v>
      </c>
      <c r="S453" s="23"/>
      <c r="T453" s="25"/>
      <c r="V453" s="37">
        <f t="shared" si="33"/>
        <v>0</v>
      </c>
    </row>
    <row r="454" spans="7:22" s="13" customFormat="1" ht="13.5" thickBot="1">
      <c r="G454" s="31" t="s">
        <v>14</v>
      </c>
      <c r="H454" s="31"/>
      <c r="I454" s="31"/>
      <c r="J454" s="31"/>
      <c r="K454" s="31"/>
      <c r="L454" s="31">
        <v>1</v>
      </c>
      <c r="M454" s="31">
        <v>390</v>
      </c>
      <c r="N454" s="31"/>
      <c r="O454" s="31"/>
      <c r="P454" s="32">
        <f t="shared" si="38"/>
        <v>390</v>
      </c>
      <c r="S454" s="23"/>
      <c r="T454" s="25"/>
      <c r="V454" s="37">
        <f t="shared" si="33"/>
        <v>0</v>
      </c>
    </row>
    <row r="455" spans="7:22" s="13" customFormat="1" ht="13.5" thickBot="1">
      <c r="G455" s="13" t="s">
        <v>19</v>
      </c>
      <c r="L455" s="13">
        <v>1</v>
      </c>
      <c r="M455" s="13">
        <v>169</v>
      </c>
      <c r="P455" s="17">
        <f t="shared" si="38"/>
        <v>169</v>
      </c>
      <c r="S455" s="23"/>
      <c r="T455" s="25"/>
      <c r="V455" s="37">
        <f t="shared" si="33"/>
        <v>0</v>
      </c>
    </row>
    <row r="456" spans="7:22" s="13" customFormat="1" ht="13.5" thickBot="1">
      <c r="G456" s="13" t="s">
        <v>142</v>
      </c>
      <c r="L456" s="13">
        <v>1</v>
      </c>
      <c r="M456" s="13">
        <v>179</v>
      </c>
      <c r="P456" s="17">
        <f t="shared" si="38"/>
        <v>179</v>
      </c>
      <c r="S456" s="23"/>
      <c r="T456" s="25"/>
      <c r="V456" s="37">
        <f t="shared" si="33"/>
        <v>0</v>
      </c>
    </row>
    <row r="457" spans="7:22" s="13" customFormat="1" ht="13.5" thickBot="1">
      <c r="G457" s="13" t="s">
        <v>58</v>
      </c>
      <c r="L457" s="13">
        <v>1</v>
      </c>
      <c r="M457" s="13">
        <v>149</v>
      </c>
      <c r="P457" s="17">
        <f t="shared" si="38"/>
        <v>149</v>
      </c>
      <c r="S457" s="23"/>
      <c r="T457" s="25"/>
      <c r="V457" s="37">
        <f t="shared" si="33"/>
        <v>0</v>
      </c>
    </row>
    <row r="458" spans="7:22" s="13" customFormat="1" ht="13.5" thickBot="1">
      <c r="G458" s="13" t="s">
        <v>158</v>
      </c>
      <c r="L458" s="13">
        <v>2</v>
      </c>
      <c r="M458" s="13">
        <v>149</v>
      </c>
      <c r="P458" s="17">
        <f t="shared" si="38"/>
        <v>298</v>
      </c>
      <c r="S458" s="23"/>
      <c r="T458" s="25"/>
      <c r="V458" s="37">
        <f t="shared" si="33"/>
        <v>0</v>
      </c>
    </row>
    <row r="459" spans="7:22" s="13" customFormat="1" ht="13.5" thickBot="1">
      <c r="G459" s="13" t="s">
        <v>129</v>
      </c>
      <c r="L459" s="13">
        <v>2</v>
      </c>
      <c r="M459" s="13">
        <v>269</v>
      </c>
      <c r="P459" s="17">
        <f t="shared" si="38"/>
        <v>538</v>
      </c>
      <c r="S459" s="23"/>
      <c r="T459" s="25"/>
      <c r="V459" s="37">
        <f t="shared" si="33"/>
        <v>0</v>
      </c>
    </row>
    <row r="460" spans="7:22" s="13" customFormat="1" ht="13.5" thickBot="1">
      <c r="G460" s="13" t="s">
        <v>134</v>
      </c>
      <c r="L460" s="13">
        <v>1</v>
      </c>
      <c r="M460" s="13">
        <v>99</v>
      </c>
      <c r="P460" s="17">
        <f t="shared" si="38"/>
        <v>99</v>
      </c>
      <c r="S460" s="23"/>
      <c r="T460" s="25"/>
      <c r="V460" s="37">
        <f t="shared" si="33"/>
        <v>0</v>
      </c>
    </row>
    <row r="461" spans="17:22" s="4" customFormat="1" ht="13.5" thickBot="1">
      <c r="Q461" s="4">
        <f>SUM(P445:P460)</f>
        <v>3960</v>
      </c>
      <c r="S461" s="21">
        <f>Q461*1.12</f>
        <v>4435.200000000001</v>
      </c>
      <c r="T461" s="26">
        <v>3800</v>
      </c>
      <c r="V461" s="37">
        <f aca="true" t="shared" si="39" ref="V461:V524">S461-T461</f>
        <v>635.2000000000007</v>
      </c>
    </row>
    <row r="462" spans="1:22" ht="13.5" thickBot="1">
      <c r="A462" s="6" t="s">
        <v>100</v>
      </c>
      <c r="G462" t="s">
        <v>20</v>
      </c>
      <c r="L462">
        <v>1</v>
      </c>
      <c r="M462">
        <v>179</v>
      </c>
      <c r="P462" s="3">
        <f>L462*M462</f>
        <v>179</v>
      </c>
      <c r="V462" s="37">
        <f t="shared" si="39"/>
        <v>0</v>
      </c>
    </row>
    <row r="463" spans="7:22" ht="13.5" thickBot="1">
      <c r="G463" t="s">
        <v>29</v>
      </c>
      <c r="L463">
        <v>1</v>
      </c>
      <c r="M463">
        <v>89</v>
      </c>
      <c r="P463" s="3">
        <f>L463*M463</f>
        <v>89</v>
      </c>
      <c r="V463" s="37">
        <f t="shared" si="39"/>
        <v>0</v>
      </c>
    </row>
    <row r="464" spans="7:22" ht="13.5" thickBot="1">
      <c r="G464" t="s">
        <v>30</v>
      </c>
      <c r="L464">
        <v>1</v>
      </c>
      <c r="M464">
        <v>99</v>
      </c>
      <c r="P464" s="3">
        <f>L464*M464</f>
        <v>99</v>
      </c>
      <c r="V464" s="37">
        <f t="shared" si="39"/>
        <v>0</v>
      </c>
    </row>
    <row r="465" spans="7:22" ht="13.5" thickBot="1">
      <c r="G465" t="s">
        <v>31</v>
      </c>
      <c r="L465">
        <v>1</v>
      </c>
      <c r="M465">
        <v>129</v>
      </c>
      <c r="P465" s="3">
        <f>L465*M465</f>
        <v>129</v>
      </c>
      <c r="V465" s="37">
        <f t="shared" si="39"/>
        <v>0</v>
      </c>
    </row>
    <row r="466" spans="7:22" ht="13.5" thickBot="1">
      <c r="G466" t="s">
        <v>26</v>
      </c>
      <c r="L466">
        <v>1</v>
      </c>
      <c r="M466">
        <v>219</v>
      </c>
      <c r="P466" s="3">
        <f>L466*M466</f>
        <v>219</v>
      </c>
      <c r="V466" s="37">
        <f t="shared" si="39"/>
        <v>0</v>
      </c>
    </row>
    <row r="467" spans="7:22" ht="13.5" thickBot="1">
      <c r="G467" t="s">
        <v>15</v>
      </c>
      <c r="N467">
        <v>1</v>
      </c>
      <c r="O467">
        <v>59</v>
      </c>
      <c r="P467">
        <f>N467*O467</f>
        <v>59</v>
      </c>
      <c r="V467" s="37">
        <f t="shared" si="39"/>
        <v>0</v>
      </c>
    </row>
    <row r="468" spans="7:22" ht="13.5" thickBot="1">
      <c r="G468" t="s">
        <v>19</v>
      </c>
      <c r="L468">
        <v>1</v>
      </c>
      <c r="M468">
        <v>169</v>
      </c>
      <c r="P468" s="3">
        <f>L468*M468</f>
        <v>169</v>
      </c>
      <c r="V468" s="37">
        <f t="shared" si="39"/>
        <v>0</v>
      </c>
    </row>
    <row r="469" spans="17:22" s="4" customFormat="1" ht="13.5" thickBot="1">
      <c r="Q469" s="4">
        <f>SUM(P462:P468)</f>
        <v>943</v>
      </c>
      <c r="S469" s="21">
        <f>Q469*1.15</f>
        <v>1084.4499999999998</v>
      </c>
      <c r="T469" s="26">
        <v>879</v>
      </c>
      <c r="V469" s="37">
        <f t="shared" si="39"/>
        <v>205.44999999999982</v>
      </c>
    </row>
    <row r="470" spans="1:22" ht="13.5" thickBot="1">
      <c r="A470" s="6" t="s">
        <v>102</v>
      </c>
      <c r="G470" t="s">
        <v>38</v>
      </c>
      <c r="L470">
        <v>5</v>
      </c>
      <c r="M470">
        <v>0</v>
      </c>
      <c r="P470" s="3">
        <f>L470*M470</f>
        <v>0</v>
      </c>
      <c r="V470" s="37">
        <f t="shared" si="39"/>
        <v>0</v>
      </c>
    </row>
    <row r="471" spans="7:22" ht="13.5" thickBot="1">
      <c r="G471" t="s">
        <v>30</v>
      </c>
      <c r="L471">
        <v>2</v>
      </c>
      <c r="M471">
        <v>99</v>
      </c>
      <c r="P471" s="3">
        <f>L471*M471</f>
        <v>198</v>
      </c>
      <c r="V471" s="37">
        <f t="shared" si="39"/>
        <v>0</v>
      </c>
    </row>
    <row r="472" spans="7:22" ht="13.5" thickBot="1">
      <c r="G472" t="s">
        <v>31</v>
      </c>
      <c r="L472">
        <v>2</v>
      </c>
      <c r="M472">
        <v>129</v>
      </c>
      <c r="P472" s="3">
        <f>L472*M472</f>
        <v>258</v>
      </c>
      <c r="V472" s="37">
        <f t="shared" si="39"/>
        <v>0</v>
      </c>
    </row>
    <row r="473" spans="7:22" ht="13.5" thickBot="1">
      <c r="G473" t="s">
        <v>19</v>
      </c>
      <c r="L473">
        <v>5</v>
      </c>
      <c r="M473">
        <v>169</v>
      </c>
      <c r="P473" s="3">
        <f>L473*M473</f>
        <v>845</v>
      </c>
      <c r="V473" s="37">
        <f t="shared" si="39"/>
        <v>0</v>
      </c>
    </row>
    <row r="474" spans="17:22" s="4" customFormat="1" ht="13.5" thickBot="1">
      <c r="Q474" s="4">
        <f>SUM(P470:P473)</f>
        <v>1301</v>
      </c>
      <c r="S474" s="21">
        <f>Q474*1.12</f>
        <v>1457.1200000000001</v>
      </c>
      <c r="T474" s="26">
        <v>1457</v>
      </c>
      <c r="V474" s="37">
        <f t="shared" si="39"/>
        <v>0.12000000000011823</v>
      </c>
    </row>
    <row r="475" spans="1:22" s="39" customFormat="1" ht="13.5" thickBot="1">
      <c r="A475" s="38" t="s">
        <v>103</v>
      </c>
      <c r="G475" s="39" t="s">
        <v>38</v>
      </c>
      <c r="L475" s="39">
        <v>1</v>
      </c>
      <c r="M475" s="39">
        <v>0</v>
      </c>
      <c r="P475" s="40">
        <f>L475*M475</f>
        <v>0</v>
      </c>
      <c r="S475" s="41"/>
      <c r="V475" s="37">
        <f t="shared" si="39"/>
        <v>0</v>
      </c>
    </row>
    <row r="476" spans="7:22" s="39" customFormat="1" ht="13.5" thickBot="1">
      <c r="G476" s="39" t="s">
        <v>29</v>
      </c>
      <c r="L476" s="39">
        <v>1</v>
      </c>
      <c r="M476" s="39">
        <v>89</v>
      </c>
      <c r="P476" s="40">
        <f>L476*M476</f>
        <v>89</v>
      </c>
      <c r="S476" s="41"/>
      <c r="V476" s="37">
        <f t="shared" si="39"/>
        <v>0</v>
      </c>
    </row>
    <row r="477" spans="7:22" s="39" customFormat="1" ht="13.5" thickBot="1">
      <c r="G477" s="39" t="s">
        <v>55</v>
      </c>
      <c r="L477" s="39">
        <v>1</v>
      </c>
      <c r="M477" s="39">
        <v>129</v>
      </c>
      <c r="P477" s="40">
        <f>L477*M477</f>
        <v>129</v>
      </c>
      <c r="S477" s="41"/>
      <c r="V477" s="37">
        <f t="shared" si="39"/>
        <v>0</v>
      </c>
    </row>
    <row r="478" spans="17:22" s="4" customFormat="1" ht="13.5" thickBot="1">
      <c r="Q478" s="4">
        <f>SUM(P475:P477)</f>
        <v>218</v>
      </c>
      <c r="S478" s="21">
        <f>Q478</f>
        <v>218</v>
      </c>
      <c r="T478" s="26"/>
      <c r="V478" s="37">
        <f t="shared" si="39"/>
        <v>218</v>
      </c>
    </row>
    <row r="479" spans="1:22" s="13" customFormat="1" ht="13.5" thickBot="1">
      <c r="A479" s="13" t="s">
        <v>104</v>
      </c>
      <c r="G479" s="13" t="s">
        <v>55</v>
      </c>
      <c r="L479" s="13">
        <v>2</v>
      </c>
      <c r="M479" s="13">
        <v>129</v>
      </c>
      <c r="P479" s="17">
        <f>L479*M479</f>
        <v>258</v>
      </c>
      <c r="S479" s="23"/>
      <c r="T479" s="25"/>
      <c r="V479" s="37">
        <f t="shared" si="39"/>
        <v>0</v>
      </c>
    </row>
    <row r="480" spans="17:22" s="4" customFormat="1" ht="13.5" thickBot="1">
      <c r="Q480" s="4">
        <f>SUM(P479)</f>
        <v>258</v>
      </c>
      <c r="S480" s="21">
        <f>Q480*1.05</f>
        <v>270.90000000000003</v>
      </c>
      <c r="T480" s="26">
        <v>258</v>
      </c>
      <c r="V480" s="37">
        <f t="shared" si="39"/>
        <v>12.900000000000034</v>
      </c>
    </row>
    <row r="481" spans="1:22" ht="13.5" thickBot="1">
      <c r="A481" s="6" t="s">
        <v>105</v>
      </c>
      <c r="G481" t="s">
        <v>29</v>
      </c>
      <c r="L481">
        <v>2</v>
      </c>
      <c r="M481">
        <v>89</v>
      </c>
      <c r="P481" s="3">
        <f>L481*M481</f>
        <v>178</v>
      </c>
      <c r="V481" s="37">
        <f t="shared" si="39"/>
        <v>0</v>
      </c>
    </row>
    <row r="482" spans="7:22" ht="13.5" thickBot="1">
      <c r="G482" t="s">
        <v>30</v>
      </c>
      <c r="L482">
        <v>2</v>
      </c>
      <c r="M482">
        <v>99</v>
      </c>
      <c r="P482" s="3">
        <f>L482*M482</f>
        <v>198</v>
      </c>
      <c r="V482" s="37">
        <f t="shared" si="39"/>
        <v>0</v>
      </c>
    </row>
    <row r="483" spans="7:22" ht="13.5" thickBot="1">
      <c r="G483" t="s">
        <v>31</v>
      </c>
      <c r="L483">
        <v>2</v>
      </c>
      <c r="M483">
        <v>129</v>
      </c>
      <c r="P483" s="3">
        <f>L483*M483</f>
        <v>258</v>
      </c>
      <c r="V483" s="37">
        <f t="shared" si="39"/>
        <v>0</v>
      </c>
    </row>
    <row r="484" spans="7:22" ht="13.5" thickBot="1">
      <c r="G484" t="s">
        <v>14</v>
      </c>
      <c r="L484">
        <v>0</v>
      </c>
      <c r="M484">
        <v>390</v>
      </c>
      <c r="P484" s="3">
        <f>L484*M484</f>
        <v>0</v>
      </c>
      <c r="V484" s="37">
        <f t="shared" si="39"/>
        <v>0</v>
      </c>
    </row>
    <row r="485" spans="7:22" ht="13.5" thickBot="1">
      <c r="G485" t="s">
        <v>15</v>
      </c>
      <c r="N485">
        <v>2</v>
      </c>
      <c r="O485">
        <v>59</v>
      </c>
      <c r="P485">
        <f>N485*O485</f>
        <v>118</v>
      </c>
      <c r="V485" s="37">
        <f t="shared" si="39"/>
        <v>0</v>
      </c>
    </row>
    <row r="486" spans="7:22" ht="13.5" thickBot="1">
      <c r="G486" t="s">
        <v>134</v>
      </c>
      <c r="L486">
        <v>0.5</v>
      </c>
      <c r="M486">
        <v>99</v>
      </c>
      <c r="P486" s="3">
        <f>L486*M486</f>
        <v>49.5</v>
      </c>
      <c r="V486" s="37">
        <f t="shared" si="39"/>
        <v>0</v>
      </c>
    </row>
    <row r="487" spans="7:22" ht="13.5" thickBot="1">
      <c r="G487" t="s">
        <v>34</v>
      </c>
      <c r="L487">
        <v>1</v>
      </c>
      <c r="M487">
        <v>309</v>
      </c>
      <c r="P487" s="3">
        <f>L487*M487</f>
        <v>309</v>
      </c>
      <c r="V487" s="37">
        <f t="shared" si="39"/>
        <v>0</v>
      </c>
    </row>
    <row r="488" spans="7:22" ht="13.5" thickBot="1">
      <c r="G488" t="s">
        <v>17</v>
      </c>
      <c r="L488">
        <v>2</v>
      </c>
      <c r="M488">
        <v>209</v>
      </c>
      <c r="P488" s="3">
        <f>L488*M488</f>
        <v>418</v>
      </c>
      <c r="V488" s="37">
        <f t="shared" si="39"/>
        <v>0</v>
      </c>
    </row>
    <row r="489" spans="7:22" ht="13.5" thickBot="1">
      <c r="G489" t="s">
        <v>129</v>
      </c>
      <c r="L489">
        <v>2</v>
      </c>
      <c r="M489">
        <v>269</v>
      </c>
      <c r="P489" s="3">
        <f>L489*M489</f>
        <v>538</v>
      </c>
      <c r="V489" s="37">
        <f t="shared" si="39"/>
        <v>0</v>
      </c>
    </row>
    <row r="490" spans="17:22" s="4" customFormat="1" ht="13.5" thickBot="1">
      <c r="Q490" s="4">
        <f>SUM(P481:P489)</f>
        <v>2066.5</v>
      </c>
      <c r="S490" s="21">
        <f>Q490*1.12</f>
        <v>2314.48</v>
      </c>
      <c r="T490" s="26">
        <f>1220+1094</f>
        <v>2314</v>
      </c>
      <c r="V490" s="37">
        <f t="shared" si="39"/>
        <v>0.4800000000000182</v>
      </c>
    </row>
    <row r="491" spans="1:22" ht="13.5" thickBot="1">
      <c r="A491" s="6" t="s">
        <v>107</v>
      </c>
      <c r="G491" t="s">
        <v>55</v>
      </c>
      <c r="L491">
        <v>3</v>
      </c>
      <c r="M491">
        <v>129</v>
      </c>
      <c r="P491" s="3">
        <f aca="true" t="shared" si="40" ref="P491:P496">L491*M491</f>
        <v>387</v>
      </c>
      <c r="V491" s="37">
        <f t="shared" si="39"/>
        <v>0</v>
      </c>
    </row>
    <row r="492" spans="7:22" ht="13.5" thickBot="1">
      <c r="G492" t="s">
        <v>38</v>
      </c>
      <c r="L492">
        <v>2</v>
      </c>
      <c r="M492">
        <v>0</v>
      </c>
      <c r="P492" s="3">
        <f t="shared" si="40"/>
        <v>0</v>
      </c>
      <c r="V492" s="37">
        <f t="shared" si="39"/>
        <v>0</v>
      </c>
    </row>
    <row r="493" spans="7:22" ht="13.5" thickBot="1">
      <c r="G493" t="s">
        <v>29</v>
      </c>
      <c r="L493">
        <v>2</v>
      </c>
      <c r="M493">
        <v>89</v>
      </c>
      <c r="P493" s="3">
        <f t="shared" si="40"/>
        <v>178</v>
      </c>
      <c r="V493" s="37">
        <f t="shared" si="39"/>
        <v>0</v>
      </c>
    </row>
    <row r="494" spans="7:22" ht="13.5" thickBot="1">
      <c r="G494" t="s">
        <v>30</v>
      </c>
      <c r="L494">
        <v>2</v>
      </c>
      <c r="M494">
        <v>99</v>
      </c>
      <c r="P494" s="3">
        <f t="shared" si="40"/>
        <v>198</v>
      </c>
      <c r="V494" s="37">
        <f t="shared" si="39"/>
        <v>0</v>
      </c>
    </row>
    <row r="495" spans="7:22" ht="13.5" thickBot="1">
      <c r="G495" t="s">
        <v>31</v>
      </c>
      <c r="L495">
        <v>2</v>
      </c>
      <c r="M495">
        <v>129</v>
      </c>
      <c r="P495" s="3">
        <f t="shared" si="40"/>
        <v>258</v>
      </c>
      <c r="V495" s="37">
        <f t="shared" si="39"/>
        <v>0</v>
      </c>
    </row>
    <row r="496" spans="7:22" ht="13.5" thickBot="1">
      <c r="G496" t="s">
        <v>77</v>
      </c>
      <c r="L496">
        <v>2</v>
      </c>
      <c r="M496">
        <v>0</v>
      </c>
      <c r="P496" s="3">
        <f t="shared" si="40"/>
        <v>0</v>
      </c>
      <c r="V496" s="37">
        <f t="shared" si="39"/>
        <v>0</v>
      </c>
    </row>
    <row r="497" spans="7:22" ht="13.5" thickBot="1">
      <c r="G497" t="s">
        <v>15</v>
      </c>
      <c r="N497">
        <v>3</v>
      </c>
      <c r="O497">
        <v>59</v>
      </c>
      <c r="P497">
        <f>N497*O497</f>
        <v>177</v>
      </c>
      <c r="V497" s="37">
        <f t="shared" si="39"/>
        <v>0</v>
      </c>
    </row>
    <row r="498" spans="17:22" s="4" customFormat="1" ht="13.5" thickBot="1">
      <c r="Q498" s="4">
        <f>SUM(P491:P497)</f>
        <v>1198</v>
      </c>
      <c r="S498" s="21">
        <f>Q498*1.1</f>
        <v>1317.8000000000002</v>
      </c>
      <c r="T498" s="26">
        <v>1318</v>
      </c>
      <c r="V498" s="37">
        <f t="shared" si="39"/>
        <v>-0.1999999999998181</v>
      </c>
    </row>
    <row r="499" spans="1:22" ht="13.5" thickBot="1">
      <c r="A499" s="6" t="s">
        <v>108</v>
      </c>
      <c r="G499" t="s">
        <v>26</v>
      </c>
      <c r="L499">
        <v>1</v>
      </c>
      <c r="M499">
        <v>219</v>
      </c>
      <c r="P499" s="3">
        <f>L499*M499</f>
        <v>219</v>
      </c>
      <c r="V499" s="37">
        <f t="shared" si="39"/>
        <v>0</v>
      </c>
    </row>
    <row r="500" spans="7:22" ht="13.5" thickBot="1">
      <c r="G500" t="s">
        <v>129</v>
      </c>
      <c r="L500">
        <v>1</v>
      </c>
      <c r="M500">
        <v>269</v>
      </c>
      <c r="P500" s="3">
        <f>L500*M500</f>
        <v>269</v>
      </c>
      <c r="V500" s="37">
        <f t="shared" si="39"/>
        <v>0</v>
      </c>
    </row>
    <row r="501" spans="7:22" ht="13.5" thickBot="1">
      <c r="G501" s="13" t="s">
        <v>20</v>
      </c>
      <c r="H501" s="13"/>
      <c r="I501" s="13"/>
      <c r="J501" s="13"/>
      <c r="K501" s="13"/>
      <c r="L501" s="13">
        <v>1</v>
      </c>
      <c r="M501" s="13">
        <v>179</v>
      </c>
      <c r="N501" s="13"/>
      <c r="O501" s="13"/>
      <c r="P501" s="17">
        <f>L501*M501</f>
        <v>179</v>
      </c>
      <c r="V501" s="37">
        <f t="shared" si="39"/>
        <v>0</v>
      </c>
    </row>
    <row r="502" spans="7:22" ht="13.5" thickBot="1">
      <c r="G502" t="s">
        <v>15</v>
      </c>
      <c r="N502">
        <v>2</v>
      </c>
      <c r="O502">
        <v>59</v>
      </c>
      <c r="P502">
        <f>N502*O502</f>
        <v>118</v>
      </c>
      <c r="V502" s="37">
        <f t="shared" si="39"/>
        <v>0</v>
      </c>
    </row>
    <row r="503" spans="7:22" ht="13.5" thickBot="1">
      <c r="G503" t="s">
        <v>34</v>
      </c>
      <c r="L503">
        <v>0.5</v>
      </c>
      <c r="M503">
        <v>309</v>
      </c>
      <c r="P503" s="3">
        <f aca="true" t="shared" si="41" ref="P503:P508">L503*M503</f>
        <v>154.5</v>
      </c>
      <c r="V503" s="37">
        <f t="shared" si="39"/>
        <v>0</v>
      </c>
    </row>
    <row r="504" spans="7:22" ht="13.5" thickBot="1">
      <c r="G504" s="13" t="s">
        <v>58</v>
      </c>
      <c r="H504" s="13"/>
      <c r="I504" s="13"/>
      <c r="J504" s="13"/>
      <c r="K504" s="13"/>
      <c r="L504" s="13">
        <v>1</v>
      </c>
      <c r="M504" s="13">
        <v>149</v>
      </c>
      <c r="N504" s="13"/>
      <c r="O504" s="13"/>
      <c r="P504" s="17">
        <f t="shared" si="41"/>
        <v>149</v>
      </c>
      <c r="V504" s="37">
        <f t="shared" si="39"/>
        <v>0</v>
      </c>
    </row>
    <row r="505" spans="7:22" ht="13.5" thickBot="1">
      <c r="G505" t="s">
        <v>55</v>
      </c>
      <c r="L505">
        <v>1</v>
      </c>
      <c r="M505">
        <v>129</v>
      </c>
      <c r="P505" s="3">
        <f t="shared" si="41"/>
        <v>129</v>
      </c>
      <c r="V505" s="37">
        <f t="shared" si="39"/>
        <v>0</v>
      </c>
    </row>
    <row r="506" spans="7:22" ht="13.5" thickBot="1">
      <c r="G506" t="s">
        <v>134</v>
      </c>
      <c r="L506">
        <v>0.5</v>
      </c>
      <c r="M506">
        <v>99</v>
      </c>
      <c r="P506" s="3">
        <f t="shared" si="41"/>
        <v>49.5</v>
      </c>
      <c r="V506" s="37">
        <f t="shared" si="39"/>
        <v>0</v>
      </c>
    </row>
    <row r="507" spans="7:22" ht="13.5" thickBot="1">
      <c r="G507" t="s">
        <v>14</v>
      </c>
      <c r="L507">
        <v>0.5</v>
      </c>
      <c r="M507">
        <v>390</v>
      </c>
      <c r="P507" s="33">
        <f t="shared" si="41"/>
        <v>195</v>
      </c>
      <c r="V507" s="37">
        <f t="shared" si="39"/>
        <v>0</v>
      </c>
    </row>
    <row r="508" spans="7:22" ht="13.5" thickBot="1">
      <c r="G508" t="s">
        <v>19</v>
      </c>
      <c r="L508">
        <v>2</v>
      </c>
      <c r="M508">
        <v>169</v>
      </c>
      <c r="P508" s="3">
        <f t="shared" si="41"/>
        <v>338</v>
      </c>
      <c r="V508" s="37">
        <f t="shared" si="39"/>
        <v>0</v>
      </c>
    </row>
    <row r="509" spans="17:22" s="4" customFormat="1" ht="13.5" thickBot="1">
      <c r="Q509" s="4">
        <f>SUM(P499:P508)</f>
        <v>1800</v>
      </c>
      <c r="S509" s="21">
        <f>Q509*1.1</f>
        <v>1980.0000000000002</v>
      </c>
      <c r="T509" s="26">
        <v>1980</v>
      </c>
      <c r="V509" s="37">
        <f t="shared" si="39"/>
        <v>0</v>
      </c>
    </row>
    <row r="510" spans="1:22" s="13" customFormat="1" ht="13.5" thickBot="1">
      <c r="A510" s="12" t="s">
        <v>110</v>
      </c>
      <c r="G510" s="13" t="s">
        <v>26</v>
      </c>
      <c r="L510" s="13">
        <v>0.5</v>
      </c>
      <c r="M510" s="13">
        <v>219</v>
      </c>
      <c r="P510" s="17">
        <f>L510*M510</f>
        <v>109.5</v>
      </c>
      <c r="S510" s="23"/>
      <c r="T510" s="25"/>
      <c r="V510" s="37">
        <f t="shared" si="39"/>
        <v>0</v>
      </c>
    </row>
    <row r="511" spans="7:22" s="13" customFormat="1" ht="13.5" thickBot="1">
      <c r="G511" s="14" t="s">
        <v>38</v>
      </c>
      <c r="H511" s="14"/>
      <c r="I511" s="14"/>
      <c r="J511" s="14"/>
      <c r="K511" s="14"/>
      <c r="L511" s="14">
        <v>0.5</v>
      </c>
      <c r="M511" s="14">
        <v>0</v>
      </c>
      <c r="N511" s="14"/>
      <c r="O511" s="14"/>
      <c r="P511" s="15">
        <f>L511*M511</f>
        <v>0</v>
      </c>
      <c r="S511" s="23"/>
      <c r="T511" s="25"/>
      <c r="V511" s="37">
        <f t="shared" si="39"/>
        <v>0</v>
      </c>
    </row>
    <row r="512" spans="7:22" s="13" customFormat="1" ht="13.5" thickBot="1">
      <c r="G512" s="13" t="s">
        <v>20</v>
      </c>
      <c r="L512" s="13">
        <v>0.5</v>
      </c>
      <c r="M512" s="13">
        <v>179</v>
      </c>
      <c r="P512" s="17">
        <f>L512*M512</f>
        <v>89.5</v>
      </c>
      <c r="Q512" s="13" t="s">
        <v>146</v>
      </c>
      <c r="S512" s="23"/>
      <c r="T512" s="25"/>
      <c r="V512" s="37">
        <f t="shared" si="39"/>
        <v>0</v>
      </c>
    </row>
    <row r="513" spans="7:22" s="13" customFormat="1" ht="13.5" thickBot="1">
      <c r="G513" s="13" t="s">
        <v>34</v>
      </c>
      <c r="L513" s="13">
        <v>0.5</v>
      </c>
      <c r="M513" s="13">
        <v>309</v>
      </c>
      <c r="P513" s="17">
        <f>L513*M513</f>
        <v>154.5</v>
      </c>
      <c r="S513" s="23"/>
      <c r="T513" s="25"/>
      <c r="V513" s="37">
        <f t="shared" si="39"/>
        <v>0</v>
      </c>
    </row>
    <row r="514" spans="17:22" s="4" customFormat="1" ht="13.5" thickBot="1">
      <c r="Q514" s="4">
        <f>SUM(P510:P513)</f>
        <v>353.5</v>
      </c>
      <c r="S514" s="21">
        <f>Q514*1.15</f>
        <v>406.525</v>
      </c>
      <c r="T514" s="26">
        <v>407</v>
      </c>
      <c r="V514" s="37">
        <f t="shared" si="39"/>
        <v>-0.47500000000002274</v>
      </c>
    </row>
    <row r="515" spans="1:22" ht="13.5" thickBot="1">
      <c r="A515" s="6" t="s">
        <v>111</v>
      </c>
      <c r="G515" t="s">
        <v>58</v>
      </c>
      <c r="L515">
        <v>8</v>
      </c>
      <c r="M515">
        <v>149</v>
      </c>
      <c r="P515" s="3">
        <f>L515*M515</f>
        <v>1192</v>
      </c>
      <c r="V515" s="37">
        <f t="shared" si="39"/>
        <v>0</v>
      </c>
    </row>
    <row r="516" spans="17:22" s="4" customFormat="1" ht="13.5" thickBot="1">
      <c r="Q516" s="4">
        <f>SUM(P515)</f>
        <v>1192</v>
      </c>
      <c r="S516" s="21">
        <f>Q516*1.15</f>
        <v>1370.8</v>
      </c>
      <c r="T516" s="26">
        <v>1371</v>
      </c>
      <c r="V516" s="37">
        <f t="shared" si="39"/>
        <v>-0.20000000000004547</v>
      </c>
    </row>
    <row r="517" spans="1:22" s="13" customFormat="1" ht="13.5" thickBot="1">
      <c r="A517" s="12" t="s">
        <v>112</v>
      </c>
      <c r="G517" s="13" t="s">
        <v>20</v>
      </c>
      <c r="L517" s="13">
        <v>2</v>
      </c>
      <c r="M517" s="13">
        <v>179</v>
      </c>
      <c r="P517" s="17">
        <f aca="true" t="shared" si="42" ref="P517:P523">L517*M517</f>
        <v>358</v>
      </c>
      <c r="S517" s="23"/>
      <c r="T517" s="25"/>
      <c r="V517" s="37">
        <f t="shared" si="39"/>
        <v>0</v>
      </c>
    </row>
    <row r="518" spans="7:22" s="13" customFormat="1" ht="13.5" thickBot="1">
      <c r="G518" s="13" t="s">
        <v>22</v>
      </c>
      <c r="L518" s="13">
        <v>1</v>
      </c>
      <c r="M518" s="13">
        <v>163</v>
      </c>
      <c r="P518" s="17">
        <f t="shared" si="42"/>
        <v>163</v>
      </c>
      <c r="S518" s="23"/>
      <c r="T518" s="25"/>
      <c r="V518" s="37">
        <f t="shared" si="39"/>
        <v>0</v>
      </c>
    </row>
    <row r="519" spans="7:22" s="13" customFormat="1" ht="13.5" thickBot="1">
      <c r="G519" s="14" t="s">
        <v>77</v>
      </c>
      <c r="H519" s="14"/>
      <c r="I519" s="14"/>
      <c r="J519" s="14"/>
      <c r="K519" s="14"/>
      <c r="L519" s="14">
        <v>2</v>
      </c>
      <c r="M519" s="14">
        <v>0</v>
      </c>
      <c r="N519" s="14"/>
      <c r="O519" s="14"/>
      <c r="P519" s="15">
        <f t="shared" si="42"/>
        <v>0</v>
      </c>
      <c r="S519" s="23"/>
      <c r="T519" s="25"/>
      <c r="V519" s="37">
        <f t="shared" si="39"/>
        <v>0</v>
      </c>
    </row>
    <row r="520" spans="7:22" s="13" customFormat="1" ht="13.5" thickBot="1">
      <c r="G520" s="13" t="s">
        <v>58</v>
      </c>
      <c r="L520" s="13">
        <v>1</v>
      </c>
      <c r="M520" s="13">
        <v>149</v>
      </c>
      <c r="P520" s="17">
        <f t="shared" si="42"/>
        <v>149</v>
      </c>
      <c r="S520" s="23"/>
      <c r="T520" s="25"/>
      <c r="V520" s="37">
        <f t="shared" si="39"/>
        <v>0</v>
      </c>
    </row>
    <row r="521" spans="7:22" s="13" customFormat="1" ht="13.5" thickBot="1">
      <c r="G521" s="14" t="s">
        <v>141</v>
      </c>
      <c r="H521" s="14"/>
      <c r="I521" s="14"/>
      <c r="J521" s="14"/>
      <c r="K521" s="14"/>
      <c r="L521" s="14">
        <v>1</v>
      </c>
      <c r="M521" s="14">
        <v>89</v>
      </c>
      <c r="N521" s="14"/>
      <c r="O521" s="14"/>
      <c r="P521" s="15">
        <f t="shared" si="42"/>
        <v>89</v>
      </c>
      <c r="S521" s="23"/>
      <c r="T521" s="25"/>
      <c r="V521" s="37">
        <f t="shared" si="39"/>
        <v>0</v>
      </c>
    </row>
    <row r="522" spans="7:22" s="13" customFormat="1" ht="13.5" thickBot="1">
      <c r="G522" s="13" t="s">
        <v>138</v>
      </c>
      <c r="L522" s="13">
        <v>1</v>
      </c>
      <c r="M522" s="13">
        <v>89</v>
      </c>
      <c r="P522" s="17">
        <f t="shared" si="42"/>
        <v>89</v>
      </c>
      <c r="S522" s="23"/>
      <c r="T522" s="25"/>
      <c r="V522" s="37">
        <f t="shared" si="39"/>
        <v>0</v>
      </c>
    </row>
    <row r="523" spans="7:22" s="13" customFormat="1" ht="13.5" thickBot="1">
      <c r="G523" s="13" t="s">
        <v>31</v>
      </c>
      <c r="L523" s="13">
        <v>1</v>
      </c>
      <c r="M523" s="13">
        <v>129</v>
      </c>
      <c r="P523" s="17">
        <f t="shared" si="42"/>
        <v>129</v>
      </c>
      <c r="S523" s="23"/>
      <c r="T523" s="25"/>
      <c r="V523" s="37">
        <f t="shared" si="39"/>
        <v>0</v>
      </c>
    </row>
    <row r="524" spans="17:22" s="4" customFormat="1" ht="13.5" thickBot="1">
      <c r="Q524" s="4">
        <f>SUM(P517:P523)</f>
        <v>977</v>
      </c>
      <c r="S524" s="21">
        <f>Q524*1.15</f>
        <v>1123.55</v>
      </c>
      <c r="T524" s="26">
        <v>1050</v>
      </c>
      <c r="V524" s="37">
        <f t="shared" si="39"/>
        <v>73.54999999999995</v>
      </c>
    </row>
    <row r="525" spans="1:22" s="13" customFormat="1" ht="13.5" thickBot="1">
      <c r="A525" s="12" t="s">
        <v>113</v>
      </c>
      <c r="G525" s="13" t="s">
        <v>17</v>
      </c>
      <c r="L525" s="13">
        <v>0.5</v>
      </c>
      <c r="M525" s="13">
        <v>209</v>
      </c>
      <c r="P525" s="17">
        <f>L525*M525</f>
        <v>104.5</v>
      </c>
      <c r="S525" s="23"/>
      <c r="T525" s="25"/>
      <c r="V525" s="37">
        <f aca="true" t="shared" si="43" ref="V525:V590">S525-T525</f>
        <v>0</v>
      </c>
    </row>
    <row r="526" spans="7:22" s="13" customFormat="1" ht="13.5" thickBot="1">
      <c r="G526" s="13" t="s">
        <v>26</v>
      </c>
      <c r="L526" s="13">
        <v>0.5</v>
      </c>
      <c r="M526" s="13">
        <v>219</v>
      </c>
      <c r="P526" s="17">
        <f>L526*M526</f>
        <v>109.5</v>
      </c>
      <c r="S526" s="23"/>
      <c r="T526" s="25"/>
      <c r="V526" s="37">
        <f t="shared" si="43"/>
        <v>0</v>
      </c>
    </row>
    <row r="527" spans="7:22" s="13" customFormat="1" ht="13.5" thickBot="1">
      <c r="G527" s="13" t="s">
        <v>152</v>
      </c>
      <c r="L527" s="13">
        <v>0.5</v>
      </c>
      <c r="M527" s="13">
        <v>149</v>
      </c>
      <c r="P527" s="17">
        <f>L527*M527</f>
        <v>74.5</v>
      </c>
      <c r="S527" s="23"/>
      <c r="T527" s="25"/>
      <c r="V527" s="37">
        <f t="shared" si="43"/>
        <v>0</v>
      </c>
    </row>
    <row r="528" spans="7:22" s="13" customFormat="1" ht="13.5" thickBot="1">
      <c r="G528" s="13" t="s">
        <v>34</v>
      </c>
      <c r="L528" s="13">
        <v>0.5</v>
      </c>
      <c r="M528" s="13">
        <v>309</v>
      </c>
      <c r="P528" s="17">
        <f>L528*M528</f>
        <v>154.5</v>
      </c>
      <c r="S528" s="23"/>
      <c r="T528" s="25"/>
      <c r="V528" s="37">
        <f t="shared" si="43"/>
        <v>0</v>
      </c>
    </row>
    <row r="529" spans="17:22" s="4" customFormat="1" ht="12.75" customHeight="1" thickBot="1">
      <c r="Q529" s="4">
        <f>SUM(P525:P528)</f>
        <v>443</v>
      </c>
      <c r="S529" s="21">
        <f>Q529*1.15</f>
        <v>509.45</v>
      </c>
      <c r="T529" s="26">
        <v>509</v>
      </c>
      <c r="V529" s="37">
        <f t="shared" si="43"/>
        <v>0.44999999999998863</v>
      </c>
    </row>
    <row r="530" spans="1:22" s="13" customFormat="1" ht="13.5" thickBot="1">
      <c r="A530" s="12" t="s">
        <v>114</v>
      </c>
      <c r="G530" s="14" t="s">
        <v>38</v>
      </c>
      <c r="H530" s="14"/>
      <c r="I530" s="14"/>
      <c r="J530" s="14"/>
      <c r="K530" s="14"/>
      <c r="L530" s="14">
        <v>2</v>
      </c>
      <c r="M530" s="14">
        <v>0</v>
      </c>
      <c r="N530" s="14"/>
      <c r="O530" s="14"/>
      <c r="P530" s="15">
        <f aca="true" t="shared" si="44" ref="P530:P537">L530*M530</f>
        <v>0</v>
      </c>
      <c r="S530" s="23"/>
      <c r="T530" s="25"/>
      <c r="V530" s="37">
        <f t="shared" si="43"/>
        <v>0</v>
      </c>
    </row>
    <row r="531" spans="7:22" s="13" customFormat="1" ht="13.5" thickBot="1">
      <c r="G531" s="13" t="s">
        <v>17</v>
      </c>
      <c r="L531" s="13">
        <v>1</v>
      </c>
      <c r="M531" s="13">
        <v>209</v>
      </c>
      <c r="P531" s="17">
        <f t="shared" si="44"/>
        <v>209</v>
      </c>
      <c r="S531" s="23"/>
      <c r="T531" s="25"/>
      <c r="V531" s="37">
        <f t="shared" si="43"/>
        <v>0</v>
      </c>
    </row>
    <row r="532" spans="7:22" s="13" customFormat="1" ht="13.5" thickBot="1">
      <c r="G532" s="13" t="s">
        <v>22</v>
      </c>
      <c r="L532" s="13">
        <v>2</v>
      </c>
      <c r="M532" s="13">
        <v>159</v>
      </c>
      <c r="P532" s="17">
        <f t="shared" si="44"/>
        <v>318</v>
      </c>
      <c r="S532" s="23"/>
      <c r="T532" s="25"/>
      <c r="V532" s="37">
        <f t="shared" si="43"/>
        <v>0</v>
      </c>
    </row>
    <row r="533" spans="7:22" s="13" customFormat="1" ht="13.5" thickBot="1">
      <c r="G533" s="13" t="s">
        <v>29</v>
      </c>
      <c r="L533" s="13">
        <v>1</v>
      </c>
      <c r="M533" s="13">
        <v>89</v>
      </c>
      <c r="P533" s="17">
        <f t="shared" si="44"/>
        <v>89</v>
      </c>
      <c r="S533" s="23"/>
      <c r="T533" s="25"/>
      <c r="V533" s="37">
        <f t="shared" si="43"/>
        <v>0</v>
      </c>
    </row>
    <row r="534" spans="7:22" s="13" customFormat="1" ht="13.5" thickBot="1">
      <c r="G534" s="13" t="s">
        <v>30</v>
      </c>
      <c r="L534" s="13">
        <v>1</v>
      </c>
      <c r="M534" s="13">
        <v>99</v>
      </c>
      <c r="P534" s="17">
        <f t="shared" si="44"/>
        <v>99</v>
      </c>
      <c r="S534" s="23"/>
      <c r="T534" s="25"/>
      <c r="V534" s="37">
        <f t="shared" si="43"/>
        <v>0</v>
      </c>
    </row>
    <row r="535" spans="7:22" s="13" customFormat="1" ht="13.5" thickBot="1">
      <c r="G535" s="13" t="s">
        <v>31</v>
      </c>
      <c r="L535" s="13">
        <v>1</v>
      </c>
      <c r="M535" s="13">
        <v>129</v>
      </c>
      <c r="P535" s="17">
        <f t="shared" si="44"/>
        <v>129</v>
      </c>
      <c r="S535" s="23"/>
      <c r="T535" s="25"/>
      <c r="V535" s="37">
        <f t="shared" si="43"/>
        <v>0</v>
      </c>
    </row>
    <row r="536" spans="7:22" s="13" customFormat="1" ht="13.5" thickBot="1">
      <c r="G536" s="13" t="s">
        <v>54</v>
      </c>
      <c r="L536" s="13">
        <v>1</v>
      </c>
      <c r="M536" s="13">
        <v>229</v>
      </c>
      <c r="P536" s="17">
        <f t="shared" si="44"/>
        <v>229</v>
      </c>
      <c r="Q536" s="13" t="s">
        <v>109</v>
      </c>
      <c r="S536" s="23"/>
      <c r="T536" s="25"/>
      <c r="V536" s="37">
        <f t="shared" si="43"/>
        <v>0</v>
      </c>
    </row>
    <row r="537" spans="7:22" s="13" customFormat="1" ht="13.5" thickBot="1">
      <c r="G537" s="14" t="s">
        <v>18</v>
      </c>
      <c r="H537" s="14"/>
      <c r="I537" s="14"/>
      <c r="J537" s="14"/>
      <c r="K537" s="14"/>
      <c r="L537" s="14">
        <v>1</v>
      </c>
      <c r="M537" s="14">
        <v>0</v>
      </c>
      <c r="N537" s="14"/>
      <c r="O537" s="14"/>
      <c r="P537" s="15">
        <f t="shared" si="44"/>
        <v>0</v>
      </c>
      <c r="S537" s="23"/>
      <c r="T537" s="25"/>
      <c r="V537" s="37">
        <f t="shared" si="43"/>
        <v>0</v>
      </c>
    </row>
    <row r="538" spans="7:22" s="13" customFormat="1" ht="13.5" thickBot="1">
      <c r="G538" s="13" t="s">
        <v>15</v>
      </c>
      <c r="N538" s="13">
        <v>3</v>
      </c>
      <c r="O538" s="13">
        <v>59</v>
      </c>
      <c r="P538" s="13">
        <f>N538*O538</f>
        <v>177</v>
      </c>
      <c r="S538" s="23"/>
      <c r="T538" s="25"/>
      <c r="V538" s="37">
        <f t="shared" si="43"/>
        <v>0</v>
      </c>
    </row>
    <row r="539" spans="7:22" s="13" customFormat="1" ht="13.5" thickBot="1">
      <c r="G539" s="13" t="s">
        <v>135</v>
      </c>
      <c r="L539" s="13">
        <v>1</v>
      </c>
      <c r="M539" s="13">
        <v>89</v>
      </c>
      <c r="P539" s="17">
        <f>L539*M539</f>
        <v>89</v>
      </c>
      <c r="S539" s="23"/>
      <c r="T539" s="25"/>
      <c r="V539" s="37">
        <f t="shared" si="43"/>
        <v>0</v>
      </c>
    </row>
    <row r="540" spans="17:22" s="4" customFormat="1" ht="13.5" thickBot="1">
      <c r="Q540" s="4">
        <f>SUM(P530:P539)</f>
        <v>1339</v>
      </c>
      <c r="S540" s="21">
        <f>Q540*1.1</f>
        <v>1472.9</v>
      </c>
      <c r="T540" s="26">
        <v>1500</v>
      </c>
      <c r="V540" s="37">
        <f t="shared" si="43"/>
        <v>-27.09999999999991</v>
      </c>
    </row>
    <row r="541" spans="1:22" ht="13.5" thickBot="1">
      <c r="A541" s="6" t="s">
        <v>115</v>
      </c>
      <c r="G541" t="s">
        <v>129</v>
      </c>
      <c r="L541">
        <v>2</v>
      </c>
      <c r="M541">
        <v>269</v>
      </c>
      <c r="P541" s="3">
        <f>L541*M541</f>
        <v>538</v>
      </c>
      <c r="V541" s="37">
        <f t="shared" si="43"/>
        <v>0</v>
      </c>
    </row>
    <row r="542" spans="7:22" ht="13.5" thickBot="1">
      <c r="G542" t="s">
        <v>19</v>
      </c>
      <c r="L542">
        <v>3</v>
      </c>
      <c r="M542">
        <v>169</v>
      </c>
      <c r="P542" s="3">
        <f>L542*M542</f>
        <v>507</v>
      </c>
      <c r="V542" s="37">
        <f t="shared" si="43"/>
        <v>0</v>
      </c>
    </row>
    <row r="543" spans="7:22" ht="13.5" thickBot="1">
      <c r="G543" t="s">
        <v>26</v>
      </c>
      <c r="L543">
        <v>2</v>
      </c>
      <c r="M543">
        <v>219</v>
      </c>
      <c r="P543" s="3">
        <f>L543*M543</f>
        <v>438</v>
      </c>
      <c r="V543" s="37">
        <f t="shared" si="43"/>
        <v>0</v>
      </c>
    </row>
    <row r="544" spans="7:22" ht="13.5" thickBot="1">
      <c r="G544" t="s">
        <v>29</v>
      </c>
      <c r="L544">
        <v>1</v>
      </c>
      <c r="M544">
        <v>89</v>
      </c>
      <c r="P544" s="3">
        <f>L544*M544</f>
        <v>89</v>
      </c>
      <c r="V544" s="37">
        <f t="shared" si="43"/>
        <v>0</v>
      </c>
    </row>
    <row r="545" spans="7:22" ht="13.5" thickBot="1">
      <c r="G545" t="s">
        <v>18</v>
      </c>
      <c r="L545">
        <v>0.5</v>
      </c>
      <c r="M545">
        <v>0</v>
      </c>
      <c r="P545" s="3">
        <f>L545*M545</f>
        <v>0</v>
      </c>
      <c r="V545" s="37">
        <f t="shared" si="43"/>
        <v>0</v>
      </c>
    </row>
    <row r="546" spans="17:22" s="4" customFormat="1" ht="13.5" thickBot="1">
      <c r="Q546" s="4">
        <f>SUM(P541:P545)</f>
        <v>1572</v>
      </c>
      <c r="S546" s="21">
        <f>Q546*1.12</f>
        <v>1760.64</v>
      </c>
      <c r="T546" s="26">
        <v>1750</v>
      </c>
      <c r="V546" s="37">
        <f t="shared" si="43"/>
        <v>10.6400000000001</v>
      </c>
    </row>
    <row r="547" spans="1:22" s="13" customFormat="1" ht="13.5" thickBot="1">
      <c r="A547" s="12" t="s">
        <v>116</v>
      </c>
      <c r="G547" s="14" t="s">
        <v>38</v>
      </c>
      <c r="H547" s="14"/>
      <c r="I547" s="14"/>
      <c r="J547" s="14"/>
      <c r="K547" s="14"/>
      <c r="L547" s="14">
        <v>1</v>
      </c>
      <c r="M547" s="14">
        <v>0</v>
      </c>
      <c r="N547" s="14"/>
      <c r="O547" s="14"/>
      <c r="P547" s="15">
        <f aca="true" t="shared" si="45" ref="P547:P555">L547*M547</f>
        <v>0</v>
      </c>
      <c r="S547" s="23"/>
      <c r="T547" s="25"/>
      <c r="V547" s="37">
        <f t="shared" si="43"/>
        <v>0</v>
      </c>
    </row>
    <row r="548" spans="7:22" s="13" customFormat="1" ht="13.5" thickBot="1">
      <c r="G548" s="13" t="s">
        <v>17</v>
      </c>
      <c r="L548" s="13">
        <v>0.5</v>
      </c>
      <c r="M548" s="13">
        <v>209</v>
      </c>
      <c r="P548" s="17">
        <f t="shared" si="45"/>
        <v>104.5</v>
      </c>
      <c r="S548" s="23"/>
      <c r="T548" s="25"/>
      <c r="V548" s="37">
        <f t="shared" si="43"/>
        <v>0</v>
      </c>
    </row>
    <row r="549" spans="7:22" s="13" customFormat="1" ht="13.5" thickBot="1">
      <c r="G549" s="13" t="s">
        <v>29</v>
      </c>
      <c r="L549" s="13">
        <v>1</v>
      </c>
      <c r="M549" s="13">
        <v>89</v>
      </c>
      <c r="P549" s="17">
        <f t="shared" si="45"/>
        <v>89</v>
      </c>
      <c r="S549" s="23"/>
      <c r="T549" s="25"/>
      <c r="V549" s="37">
        <f t="shared" si="43"/>
        <v>0</v>
      </c>
    </row>
    <row r="550" spans="7:22" s="13" customFormat="1" ht="13.5" thickBot="1">
      <c r="G550" s="13" t="s">
        <v>31</v>
      </c>
      <c r="L550" s="13">
        <v>0.5</v>
      </c>
      <c r="M550" s="13">
        <v>129</v>
      </c>
      <c r="P550" s="17">
        <f t="shared" si="45"/>
        <v>64.5</v>
      </c>
      <c r="S550" s="23"/>
      <c r="T550" s="25"/>
      <c r="V550" s="37">
        <f t="shared" si="43"/>
        <v>0</v>
      </c>
    </row>
    <row r="551" spans="7:22" s="13" customFormat="1" ht="13.5" thickBot="1">
      <c r="G551" s="13" t="s">
        <v>20</v>
      </c>
      <c r="L551" s="13">
        <v>1</v>
      </c>
      <c r="M551" s="13">
        <v>179</v>
      </c>
      <c r="P551" s="17">
        <f t="shared" si="45"/>
        <v>179</v>
      </c>
      <c r="Q551" s="13" t="s">
        <v>146</v>
      </c>
      <c r="S551" s="23"/>
      <c r="T551" s="25"/>
      <c r="V551" s="37">
        <f t="shared" si="43"/>
        <v>0</v>
      </c>
    </row>
    <row r="552" spans="7:22" s="13" customFormat="1" ht="13.5" thickBot="1">
      <c r="G552" s="13" t="s">
        <v>19</v>
      </c>
      <c r="L552" s="13">
        <v>1</v>
      </c>
      <c r="M552" s="13">
        <v>169</v>
      </c>
      <c r="P552" s="17">
        <f t="shared" si="45"/>
        <v>169</v>
      </c>
      <c r="Q552" s="13" t="s">
        <v>123</v>
      </c>
      <c r="S552" s="23"/>
      <c r="T552" s="25"/>
      <c r="V552" s="37">
        <f t="shared" si="43"/>
        <v>0</v>
      </c>
    </row>
    <row r="553" spans="7:22" s="13" customFormat="1" ht="13.5" thickBot="1">
      <c r="G553" s="13" t="s">
        <v>135</v>
      </c>
      <c r="L553" s="13">
        <v>1</v>
      </c>
      <c r="M553" s="13">
        <v>89</v>
      </c>
      <c r="P553" s="17">
        <f>L553*M553</f>
        <v>89</v>
      </c>
      <c r="S553" s="23"/>
      <c r="T553" s="25"/>
      <c r="V553" s="37"/>
    </row>
    <row r="554" spans="7:22" s="13" customFormat="1" ht="13.5" thickBot="1">
      <c r="G554" s="13" t="s">
        <v>26</v>
      </c>
      <c r="L554" s="13">
        <v>0.5</v>
      </c>
      <c r="M554" s="13">
        <v>219</v>
      </c>
      <c r="P554" s="17">
        <f>L554*M554</f>
        <v>109.5</v>
      </c>
      <c r="S554" s="23"/>
      <c r="T554" s="25"/>
      <c r="V554" s="37"/>
    </row>
    <row r="555" spans="7:22" s="13" customFormat="1" ht="13.5" thickBot="1">
      <c r="G555" s="13" t="s">
        <v>34</v>
      </c>
      <c r="L555" s="13">
        <v>0.5</v>
      </c>
      <c r="M555" s="13">
        <v>309</v>
      </c>
      <c r="P555" s="17">
        <f t="shared" si="45"/>
        <v>154.5</v>
      </c>
      <c r="S555" s="23"/>
      <c r="T555" s="25"/>
      <c r="V555" s="37">
        <f t="shared" si="43"/>
        <v>0</v>
      </c>
    </row>
    <row r="556" spans="17:22" s="4" customFormat="1" ht="13.5" thickBot="1">
      <c r="Q556" s="4">
        <f>SUM(P547:P555)</f>
        <v>959</v>
      </c>
      <c r="S556" s="21">
        <f>Q556*1.1</f>
        <v>1054.9</v>
      </c>
      <c r="T556" s="26">
        <v>837</v>
      </c>
      <c r="V556" s="37">
        <f t="shared" si="43"/>
        <v>217.9000000000001</v>
      </c>
    </row>
    <row r="557" spans="1:22" s="13" customFormat="1" ht="13.5" thickBot="1">
      <c r="A557" s="12" t="s">
        <v>117</v>
      </c>
      <c r="G557" s="13" t="s">
        <v>129</v>
      </c>
      <c r="L557" s="13">
        <v>2</v>
      </c>
      <c r="M557" s="13">
        <v>269</v>
      </c>
      <c r="P557" s="17">
        <f>L557*M557</f>
        <v>538</v>
      </c>
      <c r="S557" s="23"/>
      <c r="T557" s="25"/>
      <c r="V557" s="37">
        <f t="shared" si="43"/>
        <v>0</v>
      </c>
    </row>
    <row r="558" spans="7:22" s="13" customFormat="1" ht="13.5" thickBot="1">
      <c r="G558" s="13" t="s">
        <v>15</v>
      </c>
      <c r="N558" s="13">
        <v>2</v>
      </c>
      <c r="O558" s="13">
        <v>59</v>
      </c>
      <c r="P558" s="13">
        <f>N558*O558</f>
        <v>118</v>
      </c>
      <c r="S558" s="23"/>
      <c r="T558" s="25"/>
      <c r="V558" s="37">
        <f t="shared" si="43"/>
        <v>0</v>
      </c>
    </row>
    <row r="559" spans="7:22" s="13" customFormat="1" ht="13.5" thickBot="1">
      <c r="G559" s="13" t="s">
        <v>17</v>
      </c>
      <c r="L559" s="13">
        <v>1.5</v>
      </c>
      <c r="M559" s="13">
        <v>209</v>
      </c>
      <c r="P559" s="17">
        <f>L559*M559</f>
        <v>313.5</v>
      </c>
      <c r="S559" s="23"/>
      <c r="T559" s="25"/>
      <c r="V559" s="37">
        <f t="shared" si="43"/>
        <v>0</v>
      </c>
    </row>
    <row r="560" spans="7:22" s="13" customFormat="1" ht="13.5" thickBot="1">
      <c r="G560" s="13" t="s">
        <v>136</v>
      </c>
      <c r="L560" s="13">
        <v>1</v>
      </c>
      <c r="M560" s="13">
        <v>89</v>
      </c>
      <c r="P560" s="17">
        <f>L560*M560</f>
        <v>89</v>
      </c>
      <c r="S560" s="23"/>
      <c r="T560" s="25"/>
      <c r="V560" s="37">
        <f t="shared" si="43"/>
        <v>0</v>
      </c>
    </row>
    <row r="561" spans="7:22" s="13" customFormat="1" ht="13.5" thickBot="1">
      <c r="G561" s="13" t="s">
        <v>26</v>
      </c>
      <c r="L561" s="13">
        <v>1</v>
      </c>
      <c r="M561" s="13">
        <v>219</v>
      </c>
      <c r="P561" s="17">
        <f>L561*M561</f>
        <v>219</v>
      </c>
      <c r="S561" s="23"/>
      <c r="T561" s="25"/>
      <c r="V561" s="37">
        <f t="shared" si="43"/>
        <v>0</v>
      </c>
    </row>
    <row r="562" spans="17:22" s="4" customFormat="1" ht="13.5" thickBot="1">
      <c r="Q562" s="4">
        <f>SUM(P557:P561)</f>
        <v>1277.5</v>
      </c>
      <c r="S562" s="21">
        <f>Q562*1.15</f>
        <v>1469.125</v>
      </c>
      <c r="T562" s="26">
        <v>1469</v>
      </c>
      <c r="V562" s="37">
        <f t="shared" si="43"/>
        <v>0.125</v>
      </c>
    </row>
    <row r="563" spans="1:22" ht="13.5" thickBot="1">
      <c r="A563" t="s">
        <v>118</v>
      </c>
      <c r="G563" t="s">
        <v>129</v>
      </c>
      <c r="L563">
        <v>2</v>
      </c>
      <c r="M563">
        <v>269</v>
      </c>
      <c r="P563" s="3">
        <f aca="true" t="shared" si="46" ref="P563:P576">L563*M563</f>
        <v>538</v>
      </c>
      <c r="V563" s="37">
        <f t="shared" si="43"/>
        <v>0</v>
      </c>
    </row>
    <row r="564" spans="7:22" ht="13.5" thickBot="1">
      <c r="G564" t="s">
        <v>20</v>
      </c>
      <c r="L564">
        <v>1</v>
      </c>
      <c r="M564">
        <v>179</v>
      </c>
      <c r="P564" s="3">
        <f t="shared" si="46"/>
        <v>179</v>
      </c>
      <c r="V564" s="37">
        <f t="shared" si="43"/>
        <v>0</v>
      </c>
    </row>
    <row r="565" spans="7:22" ht="13.5" thickBot="1">
      <c r="G565" t="s">
        <v>128</v>
      </c>
      <c r="L565">
        <v>1</v>
      </c>
      <c r="M565">
        <v>179</v>
      </c>
      <c r="P565" s="3">
        <f>L565*M565</f>
        <v>179</v>
      </c>
      <c r="V565" s="37">
        <f t="shared" si="43"/>
        <v>0</v>
      </c>
    </row>
    <row r="566" spans="7:22" ht="13.5" thickBot="1">
      <c r="G566" t="s">
        <v>17</v>
      </c>
      <c r="L566">
        <v>1</v>
      </c>
      <c r="M566">
        <v>209</v>
      </c>
      <c r="P566" s="3">
        <f t="shared" si="46"/>
        <v>209</v>
      </c>
      <c r="V566" s="37">
        <f t="shared" si="43"/>
        <v>0</v>
      </c>
    </row>
    <row r="567" spans="7:22" ht="13.5" thickBot="1">
      <c r="G567" t="s">
        <v>22</v>
      </c>
      <c r="L567">
        <v>1</v>
      </c>
      <c r="M567">
        <v>159</v>
      </c>
      <c r="P567" s="3">
        <f t="shared" si="46"/>
        <v>159</v>
      </c>
      <c r="V567" s="37">
        <f t="shared" si="43"/>
        <v>0</v>
      </c>
    </row>
    <row r="568" spans="7:22" ht="13.5" thickBot="1">
      <c r="G568" t="s">
        <v>134</v>
      </c>
      <c r="L568">
        <v>1</v>
      </c>
      <c r="M568">
        <v>99</v>
      </c>
      <c r="P568" s="3">
        <f t="shared" si="46"/>
        <v>99</v>
      </c>
      <c r="V568" s="37">
        <f t="shared" si="43"/>
        <v>0</v>
      </c>
    </row>
    <row r="569" spans="7:22" ht="13.5" thickBot="1">
      <c r="G569" t="s">
        <v>58</v>
      </c>
      <c r="L569">
        <v>5</v>
      </c>
      <c r="M569">
        <v>125</v>
      </c>
      <c r="P569" s="3">
        <f t="shared" si="46"/>
        <v>625</v>
      </c>
      <c r="V569" s="37">
        <f t="shared" si="43"/>
        <v>0</v>
      </c>
    </row>
    <row r="570" spans="7:22" ht="13.5" thickBot="1">
      <c r="G570" t="s">
        <v>30</v>
      </c>
      <c r="L570">
        <v>1</v>
      </c>
      <c r="M570">
        <v>99</v>
      </c>
      <c r="P570" s="3">
        <f t="shared" si="46"/>
        <v>99</v>
      </c>
      <c r="V570" s="37">
        <f t="shared" si="43"/>
        <v>0</v>
      </c>
    </row>
    <row r="571" spans="7:22" ht="13.5" thickBot="1">
      <c r="G571" t="s">
        <v>31</v>
      </c>
      <c r="L571">
        <v>0.5</v>
      </c>
      <c r="M571">
        <v>129</v>
      </c>
      <c r="P571" s="3">
        <f t="shared" si="46"/>
        <v>64.5</v>
      </c>
      <c r="V571" s="37">
        <f t="shared" si="43"/>
        <v>0</v>
      </c>
    </row>
    <row r="572" spans="7:22" ht="13.5" thickBot="1">
      <c r="G572" t="s">
        <v>158</v>
      </c>
      <c r="L572">
        <v>2</v>
      </c>
      <c r="M572">
        <v>149</v>
      </c>
      <c r="P572" s="3">
        <f t="shared" si="46"/>
        <v>298</v>
      </c>
      <c r="V572" s="37">
        <f t="shared" si="43"/>
        <v>0</v>
      </c>
    </row>
    <row r="573" spans="7:22" ht="13.5" thickBot="1">
      <c r="G573" t="s">
        <v>34</v>
      </c>
      <c r="L573">
        <v>1</v>
      </c>
      <c r="M573">
        <v>309</v>
      </c>
      <c r="P573" s="3">
        <f t="shared" si="46"/>
        <v>309</v>
      </c>
      <c r="V573" s="37">
        <f t="shared" si="43"/>
        <v>0</v>
      </c>
    </row>
    <row r="574" spans="7:22" ht="13.5" thickBot="1">
      <c r="G574" t="s">
        <v>147</v>
      </c>
      <c r="L574">
        <v>1</v>
      </c>
      <c r="M574">
        <v>119</v>
      </c>
      <c r="P574" s="3">
        <f t="shared" si="46"/>
        <v>119</v>
      </c>
      <c r="V574" s="37">
        <f t="shared" si="43"/>
        <v>0</v>
      </c>
    </row>
    <row r="575" spans="7:22" ht="13.5" thickBot="1">
      <c r="G575" t="s">
        <v>149</v>
      </c>
      <c r="L575">
        <v>1</v>
      </c>
      <c r="M575">
        <v>159</v>
      </c>
      <c r="P575" s="33">
        <f t="shared" si="46"/>
        <v>159</v>
      </c>
      <c r="V575" s="37">
        <f t="shared" si="43"/>
        <v>0</v>
      </c>
    </row>
    <row r="576" spans="7:22" ht="13.5" thickBot="1">
      <c r="G576" t="s">
        <v>14</v>
      </c>
      <c r="L576">
        <v>2</v>
      </c>
      <c r="M576">
        <v>390</v>
      </c>
      <c r="P576" s="33">
        <f t="shared" si="46"/>
        <v>780</v>
      </c>
      <c r="V576" s="37">
        <f t="shared" si="43"/>
        <v>0</v>
      </c>
    </row>
    <row r="577" spans="7:22" ht="13.5" thickBot="1">
      <c r="G577" t="s">
        <v>15</v>
      </c>
      <c r="N577">
        <v>5</v>
      </c>
      <c r="O577">
        <v>59</v>
      </c>
      <c r="P577">
        <f>N577*O577</f>
        <v>295</v>
      </c>
      <c r="V577" s="37">
        <f t="shared" si="43"/>
        <v>0</v>
      </c>
    </row>
    <row r="578" spans="17:22" s="4" customFormat="1" ht="13.5" thickBot="1">
      <c r="Q578" s="4">
        <f>SUM(P563:P577)</f>
        <v>4111.5</v>
      </c>
      <c r="S578" s="20">
        <v>0</v>
      </c>
      <c r="T578" s="26"/>
      <c r="V578" s="37">
        <f t="shared" si="43"/>
        <v>0</v>
      </c>
    </row>
    <row r="579" spans="1:22" s="13" customFormat="1" ht="13.5" thickBot="1">
      <c r="A579" s="12" t="s">
        <v>120</v>
      </c>
      <c r="G579" s="13" t="s">
        <v>129</v>
      </c>
      <c r="L579" s="13">
        <v>1</v>
      </c>
      <c r="M579" s="13">
        <v>269</v>
      </c>
      <c r="P579" s="17">
        <f aca="true" t="shared" si="47" ref="P579:P586">L579*M579</f>
        <v>269</v>
      </c>
      <c r="S579" s="23"/>
      <c r="T579" s="25"/>
      <c r="V579" s="37">
        <f t="shared" si="43"/>
        <v>0</v>
      </c>
    </row>
    <row r="580" spans="7:22" s="13" customFormat="1" ht="13.5" thickBot="1">
      <c r="G580" s="13" t="s">
        <v>30</v>
      </c>
      <c r="L580" s="13">
        <v>2</v>
      </c>
      <c r="M580" s="13">
        <v>99</v>
      </c>
      <c r="P580" s="17">
        <f t="shared" si="47"/>
        <v>198</v>
      </c>
      <c r="S580" s="23"/>
      <c r="T580" s="25"/>
      <c r="V580" s="37">
        <f t="shared" si="43"/>
        <v>0</v>
      </c>
    </row>
    <row r="581" spans="7:22" s="13" customFormat="1" ht="13.5" thickBot="1">
      <c r="G581" s="13" t="s">
        <v>31</v>
      </c>
      <c r="L581" s="13">
        <v>2</v>
      </c>
      <c r="M581" s="13">
        <v>129</v>
      </c>
      <c r="P581" s="17">
        <f t="shared" si="47"/>
        <v>258</v>
      </c>
      <c r="S581" s="23"/>
      <c r="T581" s="25"/>
      <c r="V581" s="37">
        <f t="shared" si="43"/>
        <v>0</v>
      </c>
    </row>
    <row r="582" spans="7:22" s="13" customFormat="1" ht="13.5" thickBot="1">
      <c r="G582" s="13" t="s">
        <v>14</v>
      </c>
      <c r="L582" s="13">
        <v>2</v>
      </c>
      <c r="M582" s="13">
        <v>390</v>
      </c>
      <c r="P582" s="17">
        <f t="shared" si="47"/>
        <v>780</v>
      </c>
      <c r="S582" s="23"/>
      <c r="T582" s="25"/>
      <c r="V582" s="37">
        <f t="shared" si="43"/>
        <v>0</v>
      </c>
    </row>
    <row r="583" spans="7:22" s="13" customFormat="1" ht="13.5" thickBot="1">
      <c r="G583" s="13" t="s">
        <v>19</v>
      </c>
      <c r="L583" s="13">
        <v>1</v>
      </c>
      <c r="M583" s="13">
        <v>169</v>
      </c>
      <c r="P583" s="17">
        <f t="shared" si="47"/>
        <v>169</v>
      </c>
      <c r="S583" s="23"/>
      <c r="T583" s="25"/>
      <c r="V583" s="37">
        <f t="shared" si="43"/>
        <v>0</v>
      </c>
    </row>
    <row r="584" spans="7:22" s="13" customFormat="1" ht="13.5" thickBot="1">
      <c r="G584" s="13" t="s">
        <v>34</v>
      </c>
      <c r="L584" s="13">
        <v>1</v>
      </c>
      <c r="M584" s="13">
        <v>309</v>
      </c>
      <c r="P584" s="17">
        <f t="shared" si="47"/>
        <v>309</v>
      </c>
      <c r="S584" s="23"/>
      <c r="T584" s="25"/>
      <c r="V584" s="37">
        <f t="shared" si="43"/>
        <v>0</v>
      </c>
    </row>
    <row r="585" spans="7:22" s="13" customFormat="1" ht="13.5" thickBot="1">
      <c r="G585" s="13" t="s">
        <v>134</v>
      </c>
      <c r="L585" s="13">
        <v>1</v>
      </c>
      <c r="M585" s="13">
        <v>99</v>
      </c>
      <c r="P585" s="17">
        <f t="shared" si="47"/>
        <v>99</v>
      </c>
      <c r="S585" s="23"/>
      <c r="T585" s="25"/>
      <c r="V585" s="37">
        <f t="shared" si="43"/>
        <v>0</v>
      </c>
    </row>
    <row r="586" spans="7:22" s="13" customFormat="1" ht="13.5" thickBot="1">
      <c r="G586" s="13" t="s">
        <v>58</v>
      </c>
      <c r="L586" s="13">
        <v>3</v>
      </c>
      <c r="M586" s="13">
        <v>149</v>
      </c>
      <c r="P586" s="17">
        <f t="shared" si="47"/>
        <v>447</v>
      </c>
      <c r="S586" s="23"/>
      <c r="T586" s="25"/>
      <c r="V586" s="37">
        <f t="shared" si="43"/>
        <v>0</v>
      </c>
    </row>
    <row r="587" spans="7:22" s="13" customFormat="1" ht="13.5" thickBot="1">
      <c r="G587" s="13" t="s">
        <v>15</v>
      </c>
      <c r="N587" s="13">
        <v>5</v>
      </c>
      <c r="O587" s="13">
        <v>59</v>
      </c>
      <c r="P587" s="13">
        <f>N587*O587</f>
        <v>295</v>
      </c>
      <c r="S587" s="23"/>
      <c r="T587" s="25"/>
      <c r="V587" s="37">
        <f t="shared" si="43"/>
        <v>0</v>
      </c>
    </row>
    <row r="588" spans="17:22" s="4" customFormat="1" ht="13.5" thickBot="1">
      <c r="Q588" s="4">
        <f>SUM(P579:P587)</f>
        <v>2824</v>
      </c>
      <c r="S588" s="21">
        <f>Q588*1.12</f>
        <v>3162.88</v>
      </c>
      <c r="T588" s="26">
        <v>2824</v>
      </c>
      <c r="V588" s="37">
        <f t="shared" si="43"/>
        <v>338.8800000000001</v>
      </c>
    </row>
    <row r="589" spans="1:22" s="13" customFormat="1" ht="13.5" thickBot="1">
      <c r="A589" s="12" t="s">
        <v>121</v>
      </c>
      <c r="G589" s="13" t="s">
        <v>129</v>
      </c>
      <c r="L589" s="13">
        <v>2</v>
      </c>
      <c r="M589" s="13">
        <v>269</v>
      </c>
      <c r="P589" s="17">
        <f aca="true" t="shared" si="48" ref="P589:P596">L589*M589</f>
        <v>538</v>
      </c>
      <c r="S589" s="23"/>
      <c r="T589" s="25"/>
      <c r="V589" s="37">
        <f t="shared" si="43"/>
        <v>0</v>
      </c>
    </row>
    <row r="590" spans="7:22" s="13" customFormat="1" ht="13.5" thickBot="1">
      <c r="G590" s="13" t="s">
        <v>20</v>
      </c>
      <c r="L590" s="13">
        <v>2</v>
      </c>
      <c r="M590" s="13">
        <v>179</v>
      </c>
      <c r="P590" s="17">
        <f t="shared" si="48"/>
        <v>358</v>
      </c>
      <c r="S590" s="23"/>
      <c r="T590" s="25"/>
      <c r="V590" s="37">
        <f t="shared" si="43"/>
        <v>0</v>
      </c>
    </row>
    <row r="591" spans="7:22" s="13" customFormat="1" ht="13.5" thickBot="1">
      <c r="G591" s="13" t="s">
        <v>29</v>
      </c>
      <c r="L591" s="13">
        <v>2</v>
      </c>
      <c r="M591" s="13">
        <v>89</v>
      </c>
      <c r="P591" s="17">
        <f t="shared" si="48"/>
        <v>178</v>
      </c>
      <c r="S591" s="23"/>
      <c r="T591" s="25"/>
      <c r="V591" s="37">
        <f aca="true" t="shared" si="49" ref="V591:V654">S591-T591</f>
        <v>0</v>
      </c>
    </row>
    <row r="592" spans="7:22" s="13" customFormat="1" ht="13.5" thickBot="1">
      <c r="G592" s="13" t="s">
        <v>30</v>
      </c>
      <c r="L592" s="13">
        <v>2</v>
      </c>
      <c r="M592" s="13">
        <v>99</v>
      </c>
      <c r="P592" s="17">
        <f t="shared" si="48"/>
        <v>198</v>
      </c>
      <c r="S592" s="23"/>
      <c r="T592" s="25"/>
      <c r="V592" s="37">
        <f t="shared" si="49"/>
        <v>0</v>
      </c>
    </row>
    <row r="593" spans="7:22" s="13" customFormat="1" ht="13.5" thickBot="1">
      <c r="G593" s="13" t="s">
        <v>31</v>
      </c>
      <c r="L593" s="13">
        <v>2</v>
      </c>
      <c r="M593" s="13">
        <v>129</v>
      </c>
      <c r="P593" s="17">
        <f t="shared" si="48"/>
        <v>258</v>
      </c>
      <c r="S593" s="23"/>
      <c r="T593" s="25"/>
      <c r="V593" s="37">
        <f t="shared" si="49"/>
        <v>0</v>
      </c>
    </row>
    <row r="594" spans="7:22" s="13" customFormat="1" ht="13.5" thickBot="1">
      <c r="G594" s="13" t="s">
        <v>157</v>
      </c>
      <c r="L594" s="13">
        <v>1</v>
      </c>
      <c r="M594" s="13">
        <v>169</v>
      </c>
      <c r="P594" s="17">
        <f t="shared" si="48"/>
        <v>169</v>
      </c>
      <c r="S594" s="23"/>
      <c r="T594" s="25"/>
      <c r="V594" s="37">
        <f t="shared" si="49"/>
        <v>0</v>
      </c>
    </row>
    <row r="595" spans="7:22" s="13" customFormat="1" ht="13.5" thickBot="1">
      <c r="G595" s="13" t="s">
        <v>147</v>
      </c>
      <c r="L595" s="13">
        <v>1</v>
      </c>
      <c r="M595" s="13">
        <v>119</v>
      </c>
      <c r="P595" s="17">
        <f t="shared" si="48"/>
        <v>119</v>
      </c>
      <c r="S595" s="23"/>
      <c r="T595" s="25"/>
      <c r="V595" s="37">
        <f t="shared" si="49"/>
        <v>0</v>
      </c>
    </row>
    <row r="596" spans="7:22" s="13" customFormat="1" ht="13.5" thickBot="1">
      <c r="G596" s="13" t="s">
        <v>14</v>
      </c>
      <c r="L596" s="13">
        <v>1</v>
      </c>
      <c r="M596" s="13">
        <v>390</v>
      </c>
      <c r="P596" s="17">
        <f t="shared" si="48"/>
        <v>390</v>
      </c>
      <c r="S596" s="23"/>
      <c r="T596" s="25"/>
      <c r="V596" s="37">
        <f t="shared" si="49"/>
        <v>0</v>
      </c>
    </row>
    <row r="597" spans="7:22" s="13" customFormat="1" ht="13.5" thickBot="1">
      <c r="G597" s="13" t="s">
        <v>15</v>
      </c>
      <c r="N597" s="13">
        <v>1</v>
      </c>
      <c r="O597" s="13">
        <v>59</v>
      </c>
      <c r="P597" s="13">
        <f>N597*O597</f>
        <v>59</v>
      </c>
      <c r="S597" s="23"/>
      <c r="T597" s="25"/>
      <c r="V597" s="37">
        <f t="shared" si="49"/>
        <v>0</v>
      </c>
    </row>
    <row r="598" spans="17:22" s="4" customFormat="1" ht="13.5" thickBot="1">
      <c r="Q598" s="4">
        <f>SUM(P589:P597)</f>
        <v>2267</v>
      </c>
      <c r="S598" s="21">
        <f>Q598*1.12</f>
        <v>2539.0400000000004</v>
      </c>
      <c r="T598" s="26">
        <f>2103+436</f>
        <v>2539</v>
      </c>
      <c r="V598" s="37">
        <f t="shared" si="49"/>
        <v>0.04000000000041837</v>
      </c>
    </row>
    <row r="599" spans="1:22" s="13" customFormat="1" ht="13.5" thickBot="1">
      <c r="A599" s="19" t="s">
        <v>155</v>
      </c>
      <c r="G599" s="13" t="s">
        <v>129</v>
      </c>
      <c r="L599" s="13">
        <v>2</v>
      </c>
      <c r="M599" s="13">
        <v>269</v>
      </c>
      <c r="P599" s="17">
        <f aca="true" t="shared" si="50" ref="P599:P604">L599*M599</f>
        <v>538</v>
      </c>
      <c r="S599" s="23"/>
      <c r="T599" s="25"/>
      <c r="V599" s="37">
        <f t="shared" si="49"/>
        <v>0</v>
      </c>
    </row>
    <row r="600" spans="7:22" s="13" customFormat="1" ht="13.5" thickBot="1">
      <c r="G600" s="13" t="s">
        <v>29</v>
      </c>
      <c r="L600" s="13">
        <v>2</v>
      </c>
      <c r="M600" s="13">
        <v>89</v>
      </c>
      <c r="P600" s="17">
        <f t="shared" si="50"/>
        <v>178</v>
      </c>
      <c r="S600" s="23"/>
      <c r="T600" s="25"/>
      <c r="V600" s="37">
        <f t="shared" si="49"/>
        <v>0</v>
      </c>
    </row>
    <row r="601" spans="7:22" s="13" customFormat="1" ht="13.5" thickBot="1">
      <c r="G601" s="13" t="s">
        <v>30</v>
      </c>
      <c r="L601" s="13">
        <v>2</v>
      </c>
      <c r="M601" s="13">
        <v>99</v>
      </c>
      <c r="P601" s="17">
        <f t="shared" si="50"/>
        <v>198</v>
      </c>
      <c r="S601" s="23"/>
      <c r="T601" s="25"/>
      <c r="V601" s="37">
        <f t="shared" si="49"/>
        <v>0</v>
      </c>
    </row>
    <row r="602" spans="7:22" s="13" customFormat="1" ht="13.5" thickBot="1">
      <c r="G602" s="13" t="s">
        <v>31</v>
      </c>
      <c r="L602" s="13">
        <v>1</v>
      </c>
      <c r="M602" s="13">
        <v>129</v>
      </c>
      <c r="P602" s="17">
        <f t="shared" si="50"/>
        <v>129</v>
      </c>
      <c r="S602" s="23"/>
      <c r="T602" s="25"/>
      <c r="V602" s="37">
        <f t="shared" si="49"/>
        <v>0</v>
      </c>
    </row>
    <row r="603" spans="6:22" s="13" customFormat="1" ht="13.5" thickBot="1">
      <c r="F603" s="14"/>
      <c r="G603" s="14" t="s">
        <v>14</v>
      </c>
      <c r="H603" s="14"/>
      <c r="I603" s="14"/>
      <c r="J603" s="14"/>
      <c r="K603" s="14"/>
      <c r="L603" s="14">
        <v>1</v>
      </c>
      <c r="M603" s="14">
        <v>390</v>
      </c>
      <c r="N603" s="14"/>
      <c r="O603" s="14"/>
      <c r="P603" s="15">
        <f t="shared" si="50"/>
        <v>390</v>
      </c>
      <c r="Q603" s="14"/>
      <c r="S603" s="23"/>
      <c r="T603" s="25"/>
      <c r="V603" s="37">
        <f t="shared" si="49"/>
        <v>0</v>
      </c>
    </row>
    <row r="604" spans="7:22" s="13" customFormat="1" ht="13.5" thickBot="1">
      <c r="G604" s="13" t="s">
        <v>64</v>
      </c>
      <c r="L604" s="13">
        <v>1</v>
      </c>
      <c r="M604" s="13">
        <v>129</v>
      </c>
      <c r="P604" s="17">
        <f t="shared" si="50"/>
        <v>129</v>
      </c>
      <c r="S604" s="23"/>
      <c r="T604" s="25"/>
      <c r="V604" s="37">
        <f t="shared" si="49"/>
        <v>0</v>
      </c>
    </row>
    <row r="605" spans="17:22" s="4" customFormat="1" ht="13.5" thickBot="1">
      <c r="Q605" s="4">
        <f>SUM(P599:P604)</f>
        <v>1562</v>
      </c>
      <c r="S605" s="21">
        <f>Q605*1.1</f>
        <v>1718.2</v>
      </c>
      <c r="T605" s="26">
        <f>1289+390</f>
        <v>1679</v>
      </c>
      <c r="V605" s="37">
        <f t="shared" si="49"/>
        <v>39.200000000000045</v>
      </c>
    </row>
    <row r="606" spans="1:22" s="13" customFormat="1" ht="13.5" thickBot="1">
      <c r="A606" s="12" t="s">
        <v>122</v>
      </c>
      <c r="G606" s="13" t="s">
        <v>159</v>
      </c>
      <c r="L606" s="13">
        <v>1</v>
      </c>
      <c r="M606" s="13">
        <v>169</v>
      </c>
      <c r="P606" s="17">
        <f aca="true" t="shared" si="51" ref="P606:P613">L606*M606</f>
        <v>169</v>
      </c>
      <c r="S606" s="23"/>
      <c r="T606" s="25"/>
      <c r="V606" s="37">
        <f t="shared" si="49"/>
        <v>0</v>
      </c>
    </row>
    <row r="607" spans="7:22" s="13" customFormat="1" ht="13.5" thickBot="1">
      <c r="G607" s="13" t="s">
        <v>20</v>
      </c>
      <c r="L607" s="13">
        <v>1</v>
      </c>
      <c r="M607" s="13">
        <v>179</v>
      </c>
      <c r="P607" s="17">
        <f t="shared" si="51"/>
        <v>179</v>
      </c>
      <c r="S607" s="23"/>
      <c r="T607" s="25"/>
      <c r="V607" s="37">
        <f t="shared" si="49"/>
        <v>0</v>
      </c>
    </row>
    <row r="608" spans="7:22" s="13" customFormat="1" ht="13.5" thickBot="1">
      <c r="G608" s="13" t="s">
        <v>17</v>
      </c>
      <c r="L608" s="13">
        <v>2</v>
      </c>
      <c r="M608" s="13">
        <v>209</v>
      </c>
      <c r="P608" s="17">
        <f t="shared" si="51"/>
        <v>418</v>
      </c>
      <c r="S608" s="23"/>
      <c r="T608" s="25"/>
      <c r="V608" s="37">
        <f t="shared" si="49"/>
        <v>0</v>
      </c>
    </row>
    <row r="609" spans="7:22" s="13" customFormat="1" ht="13.5" thickBot="1">
      <c r="G609" s="13" t="s">
        <v>22</v>
      </c>
      <c r="L609" s="13">
        <v>1</v>
      </c>
      <c r="M609" s="13">
        <v>159</v>
      </c>
      <c r="P609" s="17">
        <f t="shared" si="51"/>
        <v>159</v>
      </c>
      <c r="S609" s="23"/>
      <c r="T609" s="25"/>
      <c r="V609" s="37">
        <f t="shared" si="49"/>
        <v>0</v>
      </c>
    </row>
    <row r="610" spans="7:22" s="13" customFormat="1" ht="13.5" thickBot="1">
      <c r="G610" s="13" t="s">
        <v>26</v>
      </c>
      <c r="L610" s="13">
        <v>1</v>
      </c>
      <c r="M610" s="13">
        <v>219</v>
      </c>
      <c r="P610" s="17">
        <f t="shared" si="51"/>
        <v>219</v>
      </c>
      <c r="Q610" s="13" t="s">
        <v>123</v>
      </c>
      <c r="S610" s="23"/>
      <c r="T610" s="25"/>
      <c r="V610" s="37">
        <f t="shared" si="49"/>
        <v>0</v>
      </c>
    </row>
    <row r="611" spans="7:22" s="13" customFormat="1" ht="13.5" thickBot="1">
      <c r="G611" s="13" t="s">
        <v>14</v>
      </c>
      <c r="L611" s="13">
        <v>1</v>
      </c>
      <c r="M611" s="13">
        <v>390</v>
      </c>
      <c r="P611" s="17">
        <f t="shared" si="51"/>
        <v>390</v>
      </c>
      <c r="S611" s="23"/>
      <c r="T611" s="25"/>
      <c r="V611" s="37">
        <f t="shared" si="49"/>
        <v>0</v>
      </c>
    </row>
    <row r="612" spans="7:22" s="13" customFormat="1" ht="13.5" thickBot="1">
      <c r="G612" s="13" t="s">
        <v>34</v>
      </c>
      <c r="L612" s="13">
        <v>1</v>
      </c>
      <c r="M612" s="13">
        <v>309</v>
      </c>
      <c r="P612" s="17">
        <f t="shared" si="51"/>
        <v>309</v>
      </c>
      <c r="S612" s="23"/>
      <c r="T612" s="25"/>
      <c r="V612" s="37">
        <f t="shared" si="49"/>
        <v>0</v>
      </c>
    </row>
    <row r="613" spans="7:22" s="13" customFormat="1" ht="13.5" thickBot="1">
      <c r="G613" s="13" t="s">
        <v>158</v>
      </c>
      <c r="L613" s="13">
        <v>1</v>
      </c>
      <c r="M613" s="13">
        <v>149</v>
      </c>
      <c r="P613" s="17">
        <f t="shared" si="51"/>
        <v>149</v>
      </c>
      <c r="S613" s="23"/>
      <c r="T613" s="25"/>
      <c r="V613" s="37">
        <f t="shared" si="49"/>
        <v>0</v>
      </c>
    </row>
    <row r="614" spans="17:22" s="4" customFormat="1" ht="13.5" thickBot="1">
      <c r="Q614" s="4">
        <f>SUM(P606:P613)</f>
        <v>1992</v>
      </c>
      <c r="S614" s="21">
        <f>Q614*1.12</f>
        <v>2231.0400000000004</v>
      </c>
      <c r="T614" s="26">
        <v>2231</v>
      </c>
      <c r="V614" s="37">
        <f t="shared" si="49"/>
        <v>0.04000000000041837</v>
      </c>
    </row>
    <row r="615" spans="1:22" s="13" customFormat="1" ht="13.5" thickBot="1">
      <c r="A615" s="12" t="s">
        <v>124</v>
      </c>
      <c r="G615" s="31" t="s">
        <v>14</v>
      </c>
      <c r="H615" s="31"/>
      <c r="I615" s="31"/>
      <c r="J615" s="31"/>
      <c r="K615" s="31"/>
      <c r="L615" s="31">
        <v>0.5</v>
      </c>
      <c r="M615" s="31">
        <v>390</v>
      </c>
      <c r="N615" s="31"/>
      <c r="O615" s="31"/>
      <c r="P615" s="32">
        <f>L615*M615</f>
        <v>195</v>
      </c>
      <c r="S615" s="23"/>
      <c r="T615" s="25"/>
      <c r="V615" s="37">
        <f t="shared" si="49"/>
        <v>0</v>
      </c>
    </row>
    <row r="616" spans="1:22" s="13" customFormat="1" ht="13.5" thickBot="1">
      <c r="A616" s="12"/>
      <c r="G616" s="16" t="s">
        <v>130</v>
      </c>
      <c r="H616" s="16"/>
      <c r="I616" s="16"/>
      <c r="J616" s="16"/>
      <c r="K616" s="16"/>
      <c r="L616" s="16">
        <v>1</v>
      </c>
      <c r="M616" s="16">
        <v>179</v>
      </c>
      <c r="N616" s="16"/>
      <c r="O616" s="16"/>
      <c r="P616" s="17">
        <f>L616*M616</f>
        <v>179</v>
      </c>
      <c r="Q616" s="16" t="s">
        <v>131</v>
      </c>
      <c r="S616" s="23"/>
      <c r="T616" s="25"/>
      <c r="V616" s="37">
        <f t="shared" si="49"/>
        <v>0</v>
      </c>
    </row>
    <row r="617" spans="7:22" s="13" customFormat="1" ht="13.5" thickBot="1">
      <c r="G617" s="16" t="s">
        <v>31</v>
      </c>
      <c r="H617" s="16"/>
      <c r="I617" s="16"/>
      <c r="J617" s="16"/>
      <c r="K617" s="16"/>
      <c r="L617" s="16">
        <v>1</v>
      </c>
      <c r="M617" s="16">
        <v>129</v>
      </c>
      <c r="N617" s="16"/>
      <c r="O617" s="16"/>
      <c r="P617" s="17">
        <f>L617*M617</f>
        <v>129</v>
      </c>
      <c r="Q617" s="16"/>
      <c r="S617" s="23"/>
      <c r="T617" s="25"/>
      <c r="V617" s="37">
        <f t="shared" si="49"/>
        <v>0</v>
      </c>
    </row>
    <row r="618" spans="7:22" s="13" customFormat="1" ht="13.5" thickBot="1">
      <c r="G618" s="13" t="s">
        <v>15</v>
      </c>
      <c r="N618" s="13">
        <v>2</v>
      </c>
      <c r="O618" s="13">
        <v>59</v>
      </c>
      <c r="P618" s="13">
        <f>N618*O618</f>
        <v>118</v>
      </c>
      <c r="S618" s="23"/>
      <c r="T618" s="25"/>
      <c r="V618" s="37">
        <f t="shared" si="49"/>
        <v>0</v>
      </c>
    </row>
    <row r="619" spans="7:22" s="13" customFormat="1" ht="13.5" thickBot="1">
      <c r="G619" s="13" t="s">
        <v>29</v>
      </c>
      <c r="L619" s="13">
        <v>0.5</v>
      </c>
      <c r="M619" s="13">
        <v>89</v>
      </c>
      <c r="P619" s="17">
        <f>L619*M619</f>
        <v>44.5</v>
      </c>
      <c r="S619" s="23"/>
      <c r="T619" s="25"/>
      <c r="V619" s="37">
        <f t="shared" si="49"/>
        <v>0</v>
      </c>
    </row>
    <row r="620" spans="7:22" s="13" customFormat="1" ht="13.5" thickBot="1">
      <c r="G620" s="13" t="s">
        <v>30</v>
      </c>
      <c r="L620" s="13">
        <v>0.5</v>
      </c>
      <c r="M620" s="13">
        <v>99</v>
      </c>
      <c r="P620" s="17">
        <f>L620*M620</f>
        <v>49.5</v>
      </c>
      <c r="S620" s="23"/>
      <c r="T620" s="25"/>
      <c r="V620" s="37">
        <f t="shared" si="49"/>
        <v>0</v>
      </c>
    </row>
    <row r="621" spans="7:22" s="13" customFormat="1" ht="13.5" thickBot="1">
      <c r="G621" s="13" t="s">
        <v>34</v>
      </c>
      <c r="L621" s="13">
        <v>0.5</v>
      </c>
      <c r="M621" s="13">
        <v>309</v>
      </c>
      <c r="P621" s="13">
        <f>L621*M621</f>
        <v>154.5</v>
      </c>
      <c r="S621" s="23"/>
      <c r="T621" s="25"/>
      <c r="V621" s="37">
        <f t="shared" si="49"/>
        <v>0</v>
      </c>
    </row>
    <row r="622" spans="7:22" s="13" customFormat="1" ht="13.5" thickBot="1">
      <c r="G622" s="13" t="s">
        <v>19</v>
      </c>
      <c r="L622" s="13">
        <v>1</v>
      </c>
      <c r="M622" s="13">
        <v>169</v>
      </c>
      <c r="P622" s="17">
        <f>L622*M622</f>
        <v>169</v>
      </c>
      <c r="S622" s="23"/>
      <c r="T622" s="25"/>
      <c r="V622" s="37">
        <f t="shared" si="49"/>
        <v>0</v>
      </c>
    </row>
    <row r="623" spans="17:22" s="4" customFormat="1" ht="13.5" thickBot="1">
      <c r="Q623" s="4">
        <f>SUM(P615:P622)</f>
        <v>1038.5</v>
      </c>
      <c r="S623" s="21">
        <f>Q623*1.15</f>
        <v>1194.2749999999999</v>
      </c>
      <c r="T623" s="26">
        <f>685+225+284</f>
        <v>1194</v>
      </c>
      <c r="V623" s="37">
        <f t="shared" si="49"/>
        <v>0.2749999999998636</v>
      </c>
    </row>
    <row r="624" spans="1:22" s="13" customFormat="1" ht="13.5" thickBot="1">
      <c r="A624" s="12" t="s">
        <v>125</v>
      </c>
      <c r="G624" s="14" t="s">
        <v>18</v>
      </c>
      <c r="H624" s="14"/>
      <c r="I624" s="14"/>
      <c r="J624" s="14"/>
      <c r="K624" s="14"/>
      <c r="L624" s="14">
        <v>1</v>
      </c>
      <c r="M624" s="14">
        <v>0</v>
      </c>
      <c r="N624" s="14"/>
      <c r="O624" s="14"/>
      <c r="P624" s="15">
        <f aca="true" t="shared" si="52" ref="P624:P631">L624*M624</f>
        <v>0</v>
      </c>
      <c r="S624" s="23"/>
      <c r="T624" s="25"/>
      <c r="V624" s="37">
        <f t="shared" si="49"/>
        <v>0</v>
      </c>
    </row>
    <row r="625" spans="7:22" s="13" customFormat="1" ht="13.5" thickBot="1">
      <c r="G625" s="14" t="s">
        <v>14</v>
      </c>
      <c r="H625" s="14"/>
      <c r="I625" s="14"/>
      <c r="J625" s="14"/>
      <c r="K625" s="14"/>
      <c r="L625" s="14">
        <v>1</v>
      </c>
      <c r="M625" s="14">
        <v>390</v>
      </c>
      <c r="N625" s="14"/>
      <c r="O625" s="14"/>
      <c r="P625" s="15">
        <f t="shared" si="52"/>
        <v>390</v>
      </c>
      <c r="S625" s="23"/>
      <c r="T625" s="25"/>
      <c r="V625" s="37">
        <f t="shared" si="49"/>
        <v>0</v>
      </c>
    </row>
    <row r="626" spans="7:22" s="13" customFormat="1" ht="13.5" thickBot="1">
      <c r="G626" s="13" t="s">
        <v>58</v>
      </c>
      <c r="L626" s="13">
        <v>1</v>
      </c>
      <c r="M626" s="13">
        <v>149</v>
      </c>
      <c r="P626" s="17">
        <f t="shared" si="52"/>
        <v>149</v>
      </c>
      <c r="S626" s="23"/>
      <c r="T626" s="25"/>
      <c r="V626" s="37">
        <f t="shared" si="49"/>
        <v>0</v>
      </c>
    </row>
    <row r="627" spans="7:22" s="13" customFormat="1" ht="13.5" thickBot="1">
      <c r="G627" s="13" t="s">
        <v>134</v>
      </c>
      <c r="L627" s="13">
        <v>1</v>
      </c>
      <c r="M627" s="13">
        <v>99</v>
      </c>
      <c r="P627" s="17">
        <f t="shared" si="52"/>
        <v>99</v>
      </c>
      <c r="S627" s="23"/>
      <c r="T627" s="25"/>
      <c r="V627" s="37">
        <f t="shared" si="49"/>
        <v>0</v>
      </c>
    </row>
    <row r="628" spans="7:22" s="13" customFormat="1" ht="13.5" thickBot="1">
      <c r="G628" s="13" t="s">
        <v>29</v>
      </c>
      <c r="L628" s="13">
        <v>1</v>
      </c>
      <c r="M628" s="13">
        <v>89</v>
      </c>
      <c r="P628" s="17">
        <f t="shared" si="52"/>
        <v>89</v>
      </c>
      <c r="S628" s="23"/>
      <c r="T628" s="25"/>
      <c r="V628" s="37">
        <f t="shared" si="49"/>
        <v>0</v>
      </c>
    </row>
    <row r="629" spans="7:22" s="13" customFormat="1" ht="13.5" thickBot="1">
      <c r="G629" s="13" t="s">
        <v>30</v>
      </c>
      <c r="L629" s="13">
        <v>1</v>
      </c>
      <c r="M629" s="13">
        <v>99</v>
      </c>
      <c r="P629" s="17">
        <f t="shared" si="52"/>
        <v>99</v>
      </c>
      <c r="S629" s="23"/>
      <c r="T629" s="25"/>
      <c r="V629" s="37">
        <f t="shared" si="49"/>
        <v>0</v>
      </c>
    </row>
    <row r="630" spans="7:22" s="13" customFormat="1" ht="13.5" thickBot="1">
      <c r="G630" s="13" t="s">
        <v>136</v>
      </c>
      <c r="L630" s="13">
        <v>1</v>
      </c>
      <c r="M630" s="13">
        <v>89</v>
      </c>
      <c r="P630" s="17">
        <f t="shared" si="52"/>
        <v>89</v>
      </c>
      <c r="S630" s="23"/>
      <c r="T630" s="25"/>
      <c r="V630" s="37">
        <f t="shared" si="49"/>
        <v>0</v>
      </c>
    </row>
    <row r="631" spans="7:22" s="13" customFormat="1" ht="13.5" thickBot="1">
      <c r="G631" s="13" t="s">
        <v>31</v>
      </c>
      <c r="L631" s="13">
        <v>1</v>
      </c>
      <c r="M631" s="13">
        <v>129</v>
      </c>
      <c r="P631" s="17">
        <f t="shared" si="52"/>
        <v>129</v>
      </c>
      <c r="S631" s="23"/>
      <c r="T631" s="25"/>
      <c r="V631" s="37">
        <f t="shared" si="49"/>
        <v>0</v>
      </c>
    </row>
    <row r="632" spans="17:22" s="4" customFormat="1" ht="13.5" thickBot="1">
      <c r="Q632" s="4">
        <f>SUM(P624:P631)</f>
        <v>1044</v>
      </c>
      <c r="S632" s="21">
        <f>Q632*1.15</f>
        <v>1200.6</v>
      </c>
      <c r="T632" s="26">
        <f>752+449</f>
        <v>1201</v>
      </c>
      <c r="V632" s="37">
        <f t="shared" si="49"/>
        <v>-0.40000000000009095</v>
      </c>
    </row>
    <row r="633" spans="1:22" s="13" customFormat="1" ht="13.5" thickBot="1">
      <c r="A633" s="12" t="s">
        <v>126</v>
      </c>
      <c r="G633" s="13" t="s">
        <v>143</v>
      </c>
      <c r="L633" s="13">
        <v>1</v>
      </c>
      <c r="M633" s="13">
        <v>89</v>
      </c>
      <c r="P633" s="17">
        <f aca="true" t="shared" si="53" ref="P633:P642">L633*M633</f>
        <v>89</v>
      </c>
      <c r="S633" s="23"/>
      <c r="T633" s="25"/>
      <c r="V633" s="37">
        <f t="shared" si="49"/>
        <v>0</v>
      </c>
    </row>
    <row r="634" spans="7:22" s="13" customFormat="1" ht="13.5" thickBot="1">
      <c r="G634" s="13" t="s">
        <v>29</v>
      </c>
      <c r="L634" s="13">
        <v>1</v>
      </c>
      <c r="M634" s="13">
        <v>89</v>
      </c>
      <c r="P634" s="17">
        <f t="shared" si="53"/>
        <v>89</v>
      </c>
      <c r="S634" s="23"/>
      <c r="T634" s="25"/>
      <c r="V634" s="37">
        <f t="shared" si="49"/>
        <v>0</v>
      </c>
    </row>
    <row r="635" spans="7:22" s="13" customFormat="1" ht="13.5" thickBot="1">
      <c r="G635" s="13" t="s">
        <v>30</v>
      </c>
      <c r="L635" s="13">
        <v>1</v>
      </c>
      <c r="M635" s="13">
        <v>99</v>
      </c>
      <c r="P635" s="17">
        <f t="shared" si="53"/>
        <v>99</v>
      </c>
      <c r="S635" s="23"/>
      <c r="T635" s="25"/>
      <c r="V635" s="37">
        <f t="shared" si="49"/>
        <v>0</v>
      </c>
    </row>
    <row r="636" spans="7:22" s="13" customFormat="1" ht="13.5" thickBot="1">
      <c r="G636" s="13" t="s">
        <v>31</v>
      </c>
      <c r="L636" s="13">
        <v>1</v>
      </c>
      <c r="M636" s="13">
        <v>129</v>
      </c>
      <c r="P636" s="17">
        <f t="shared" si="53"/>
        <v>129</v>
      </c>
      <c r="S636" s="23"/>
      <c r="T636" s="25"/>
      <c r="V636" s="37">
        <f t="shared" si="49"/>
        <v>0</v>
      </c>
    </row>
    <row r="637" spans="7:22" s="13" customFormat="1" ht="13.5" thickBot="1">
      <c r="G637" s="13" t="s">
        <v>54</v>
      </c>
      <c r="L637" s="13">
        <v>1</v>
      </c>
      <c r="M637" s="13">
        <v>229</v>
      </c>
      <c r="P637" s="17">
        <f t="shared" si="53"/>
        <v>229</v>
      </c>
      <c r="S637" s="23"/>
      <c r="T637" s="25"/>
      <c r="V637" s="37">
        <f t="shared" si="49"/>
        <v>0</v>
      </c>
    </row>
    <row r="638" spans="7:22" s="13" customFormat="1" ht="13.5" thickBot="1">
      <c r="G638" s="13" t="s">
        <v>58</v>
      </c>
      <c r="L638" s="13">
        <v>1</v>
      </c>
      <c r="M638" s="13">
        <v>149</v>
      </c>
      <c r="P638" s="17">
        <f t="shared" si="53"/>
        <v>149</v>
      </c>
      <c r="S638" s="23"/>
      <c r="T638" s="25"/>
      <c r="V638" s="37">
        <f t="shared" si="49"/>
        <v>0</v>
      </c>
    </row>
    <row r="639" spans="7:22" s="13" customFormat="1" ht="13.5" thickBot="1">
      <c r="G639" s="13" t="s">
        <v>17</v>
      </c>
      <c r="L639" s="13">
        <v>1</v>
      </c>
      <c r="M639" s="13">
        <v>209</v>
      </c>
      <c r="P639" s="17">
        <f t="shared" si="53"/>
        <v>209</v>
      </c>
      <c r="S639" s="23"/>
      <c r="T639" s="25"/>
      <c r="V639" s="37">
        <f t="shared" si="49"/>
        <v>0</v>
      </c>
    </row>
    <row r="640" spans="7:22" s="13" customFormat="1" ht="13.5" thickBot="1">
      <c r="G640" s="13" t="s">
        <v>134</v>
      </c>
      <c r="L640" s="13">
        <v>1</v>
      </c>
      <c r="M640" s="13">
        <v>99</v>
      </c>
      <c r="P640" s="17">
        <f t="shared" si="53"/>
        <v>99</v>
      </c>
      <c r="S640" s="23"/>
      <c r="T640" s="25"/>
      <c r="V640" s="37">
        <f t="shared" si="49"/>
        <v>0</v>
      </c>
    </row>
    <row r="641" spans="7:22" s="13" customFormat="1" ht="13.5" thickBot="1">
      <c r="G641" s="13" t="s">
        <v>144</v>
      </c>
      <c r="L641" s="13">
        <v>1</v>
      </c>
      <c r="M641" s="13">
        <v>119</v>
      </c>
      <c r="P641" s="17">
        <f t="shared" si="53"/>
        <v>119</v>
      </c>
      <c r="S641" s="23"/>
      <c r="T641" s="25"/>
      <c r="V641" s="37">
        <f t="shared" si="49"/>
        <v>0</v>
      </c>
    </row>
    <row r="642" spans="7:22" s="13" customFormat="1" ht="13.5" thickBot="1">
      <c r="G642" s="13" t="s">
        <v>145</v>
      </c>
      <c r="L642" s="13">
        <v>1</v>
      </c>
      <c r="M642" s="13">
        <v>159</v>
      </c>
      <c r="P642" s="17">
        <f t="shared" si="53"/>
        <v>159</v>
      </c>
      <c r="S642" s="23"/>
      <c r="T642" s="25"/>
      <c r="V642" s="37">
        <f t="shared" si="49"/>
        <v>0</v>
      </c>
    </row>
    <row r="643" spans="7:22" s="13" customFormat="1" ht="13.5" thickBot="1">
      <c r="G643" s="13" t="s">
        <v>14</v>
      </c>
      <c r="L643" s="13">
        <v>0.5</v>
      </c>
      <c r="M643" s="13">
        <v>390</v>
      </c>
      <c r="P643" s="17">
        <f>L643*M643</f>
        <v>195</v>
      </c>
      <c r="S643" s="23"/>
      <c r="T643" s="25"/>
      <c r="V643" s="37">
        <f t="shared" si="49"/>
        <v>0</v>
      </c>
    </row>
    <row r="644" spans="7:22" s="13" customFormat="1" ht="13.5" thickBot="1">
      <c r="G644" s="13" t="s">
        <v>15</v>
      </c>
      <c r="N644" s="13">
        <v>2</v>
      </c>
      <c r="O644" s="13">
        <v>59</v>
      </c>
      <c r="P644" s="13">
        <f>N644*O644</f>
        <v>118</v>
      </c>
      <c r="S644" s="23"/>
      <c r="T644" s="25"/>
      <c r="V644" s="37">
        <f t="shared" si="49"/>
        <v>0</v>
      </c>
    </row>
    <row r="645" spans="17:22" s="4" customFormat="1" ht="13.5" thickBot="1">
      <c r="Q645" s="4">
        <f>SUM(P633:P644)</f>
        <v>1683</v>
      </c>
      <c r="S645" s="21">
        <f>Q645*1.1</f>
        <v>1851.3000000000002</v>
      </c>
      <c r="T645" s="26">
        <v>1851</v>
      </c>
      <c r="V645" s="37">
        <f t="shared" si="49"/>
        <v>0.3000000000001819</v>
      </c>
    </row>
    <row r="646" spans="1:22" s="13" customFormat="1" ht="13.5" thickBot="1">
      <c r="A646" s="12" t="s">
        <v>127</v>
      </c>
      <c r="G646" s="13" t="s">
        <v>19</v>
      </c>
      <c r="L646" s="13">
        <v>1</v>
      </c>
      <c r="M646" s="13">
        <v>169</v>
      </c>
      <c r="P646" s="17">
        <f>L646*M646</f>
        <v>169</v>
      </c>
      <c r="S646" s="23"/>
      <c r="T646" s="25"/>
      <c r="V646" s="37">
        <f t="shared" si="49"/>
        <v>0</v>
      </c>
    </row>
    <row r="647" spans="1:22" s="13" customFormat="1" ht="13.5" thickBot="1">
      <c r="A647" s="12"/>
      <c r="G647" s="13" t="s">
        <v>143</v>
      </c>
      <c r="L647" s="13">
        <v>2</v>
      </c>
      <c r="M647" s="13">
        <v>89</v>
      </c>
      <c r="P647" s="17">
        <f>L647*M647</f>
        <v>178</v>
      </c>
      <c r="S647" s="23"/>
      <c r="T647" s="25"/>
      <c r="V647" s="37">
        <f t="shared" si="49"/>
        <v>0</v>
      </c>
    </row>
    <row r="648" spans="1:22" s="13" customFormat="1" ht="13.5" thickBot="1">
      <c r="A648" s="12"/>
      <c r="G648" s="13" t="s">
        <v>134</v>
      </c>
      <c r="L648" s="13">
        <v>2</v>
      </c>
      <c r="M648" s="13">
        <v>99</v>
      </c>
      <c r="P648" s="17">
        <f>L648*M648</f>
        <v>198</v>
      </c>
      <c r="S648" s="23"/>
      <c r="T648" s="25"/>
      <c r="V648" s="37">
        <f t="shared" si="49"/>
        <v>0</v>
      </c>
    </row>
    <row r="649" spans="7:22" s="13" customFormat="1" ht="13.5" thickBot="1">
      <c r="G649" s="13" t="s">
        <v>20</v>
      </c>
      <c r="L649" s="13">
        <v>2</v>
      </c>
      <c r="M649" s="13">
        <v>269</v>
      </c>
      <c r="P649" s="17">
        <f>L649*M649</f>
        <v>538</v>
      </c>
      <c r="Q649" s="13" t="s">
        <v>146</v>
      </c>
      <c r="S649" s="23"/>
      <c r="T649" s="25"/>
      <c r="V649" s="37">
        <f t="shared" si="49"/>
        <v>0</v>
      </c>
    </row>
    <row r="650" spans="17:22" s="4" customFormat="1" ht="13.5" thickBot="1">
      <c r="Q650" s="4">
        <f>SUM(P646:P649)</f>
        <v>1083</v>
      </c>
      <c r="S650" s="21">
        <f>Q650*1.15</f>
        <v>1245.4499999999998</v>
      </c>
      <c r="T650" s="26">
        <v>1245</v>
      </c>
      <c r="V650" s="37">
        <f t="shared" si="49"/>
        <v>0.4499999999998181</v>
      </c>
    </row>
    <row r="651" spans="1:22" s="13" customFormat="1" ht="13.5" thickBot="1">
      <c r="A651" s="12" t="s">
        <v>160</v>
      </c>
      <c r="G651" s="13" t="s">
        <v>29</v>
      </c>
      <c r="L651" s="13">
        <v>1</v>
      </c>
      <c r="M651" s="13">
        <v>89</v>
      </c>
      <c r="P651" s="17">
        <f aca="true" t="shared" si="54" ref="P651:P660">L651*M651</f>
        <v>89</v>
      </c>
      <c r="S651" s="23"/>
      <c r="T651" s="25"/>
      <c r="V651" s="37">
        <f t="shared" si="49"/>
        <v>0</v>
      </c>
    </row>
    <row r="652" spans="7:22" s="13" customFormat="1" ht="13.5" thickBot="1">
      <c r="G652" s="13" t="s">
        <v>30</v>
      </c>
      <c r="L652" s="13">
        <v>1</v>
      </c>
      <c r="M652" s="13">
        <v>99</v>
      </c>
      <c r="P652" s="17">
        <f t="shared" si="54"/>
        <v>99</v>
      </c>
      <c r="S652" s="23"/>
      <c r="T652" s="25"/>
      <c r="V652" s="37">
        <f t="shared" si="49"/>
        <v>0</v>
      </c>
    </row>
    <row r="653" spans="7:22" s="13" customFormat="1" ht="13.5" thickBot="1">
      <c r="G653" s="13" t="s">
        <v>54</v>
      </c>
      <c r="L653" s="13">
        <v>1</v>
      </c>
      <c r="M653" s="13">
        <v>229</v>
      </c>
      <c r="P653" s="17">
        <f t="shared" si="54"/>
        <v>229</v>
      </c>
      <c r="S653" s="23"/>
      <c r="T653" s="25"/>
      <c r="V653" s="37">
        <f t="shared" si="49"/>
        <v>0</v>
      </c>
    </row>
    <row r="654" spans="7:22" s="13" customFormat="1" ht="13.5" thickBot="1">
      <c r="G654" s="13" t="s">
        <v>34</v>
      </c>
      <c r="L654" s="13">
        <v>1</v>
      </c>
      <c r="M654" s="13">
        <v>309</v>
      </c>
      <c r="P654" s="17">
        <f t="shared" si="54"/>
        <v>309</v>
      </c>
      <c r="S654" s="23"/>
      <c r="T654" s="25"/>
      <c r="V654" s="37">
        <f t="shared" si="49"/>
        <v>0</v>
      </c>
    </row>
    <row r="655" spans="7:22" s="13" customFormat="1" ht="13.5" thickBot="1">
      <c r="G655" s="13" t="s">
        <v>64</v>
      </c>
      <c r="L655" s="13">
        <v>1</v>
      </c>
      <c r="M655" s="13">
        <v>129</v>
      </c>
      <c r="P655" s="17">
        <f t="shared" si="54"/>
        <v>129</v>
      </c>
      <c r="S655" s="23"/>
      <c r="T655" s="25"/>
      <c r="V655" s="37">
        <f aca="true" t="shared" si="55" ref="V655:V719">S655-T655</f>
        <v>0</v>
      </c>
    </row>
    <row r="656" spans="7:22" s="13" customFormat="1" ht="13.5" thickBot="1">
      <c r="G656" s="13" t="s">
        <v>38</v>
      </c>
      <c r="L656" s="13">
        <v>2</v>
      </c>
      <c r="M656" s="13">
        <v>269</v>
      </c>
      <c r="P656" s="17">
        <f t="shared" si="54"/>
        <v>538</v>
      </c>
      <c r="S656" s="23"/>
      <c r="T656" s="25"/>
      <c r="V656" s="37">
        <f t="shared" si="55"/>
        <v>0</v>
      </c>
    </row>
    <row r="657" spans="7:22" s="13" customFormat="1" ht="13.5" thickBot="1">
      <c r="G657" s="13" t="s">
        <v>17</v>
      </c>
      <c r="L657" s="13">
        <v>2</v>
      </c>
      <c r="M657" s="13">
        <v>209</v>
      </c>
      <c r="P657" s="17">
        <f t="shared" si="54"/>
        <v>418</v>
      </c>
      <c r="S657" s="23"/>
      <c r="T657" s="25"/>
      <c r="V657" s="37">
        <f t="shared" si="55"/>
        <v>0</v>
      </c>
    </row>
    <row r="658" spans="7:22" s="13" customFormat="1" ht="13.5" thickBot="1">
      <c r="G658" s="13" t="s">
        <v>14</v>
      </c>
      <c r="L658" s="13">
        <v>1</v>
      </c>
      <c r="M658" s="13">
        <v>390</v>
      </c>
      <c r="P658" s="13">
        <f t="shared" si="54"/>
        <v>390</v>
      </c>
      <c r="S658" s="23"/>
      <c r="T658" s="25"/>
      <c r="V658" s="37">
        <f t="shared" si="55"/>
        <v>0</v>
      </c>
    </row>
    <row r="659" spans="7:22" s="13" customFormat="1" ht="13.5" thickBot="1">
      <c r="G659" s="13" t="s">
        <v>19</v>
      </c>
      <c r="L659" s="13">
        <v>1</v>
      </c>
      <c r="M659" s="13">
        <v>169</v>
      </c>
      <c r="P659" s="17">
        <f t="shared" si="54"/>
        <v>169</v>
      </c>
      <c r="S659" s="23"/>
      <c r="T659" s="25"/>
      <c r="V659" s="37">
        <f t="shared" si="55"/>
        <v>0</v>
      </c>
    </row>
    <row r="660" spans="7:22" s="13" customFormat="1" ht="13.5" thickBot="1">
      <c r="G660" s="13" t="s">
        <v>158</v>
      </c>
      <c r="L660" s="13">
        <v>2</v>
      </c>
      <c r="M660" s="13">
        <v>149</v>
      </c>
      <c r="P660" s="17">
        <f t="shared" si="54"/>
        <v>298</v>
      </c>
      <c r="S660" s="23"/>
      <c r="T660" s="25"/>
      <c r="V660" s="37">
        <f t="shared" si="55"/>
        <v>0</v>
      </c>
    </row>
    <row r="661" spans="17:22" s="4" customFormat="1" ht="13.5" thickBot="1">
      <c r="Q661" s="4">
        <f>SUM(P651:P660)</f>
        <v>2668</v>
      </c>
      <c r="S661" s="21">
        <f>Q661*1.12</f>
        <v>2988.1600000000003</v>
      </c>
      <c r="T661" s="26">
        <v>2988</v>
      </c>
      <c r="V661" s="37">
        <f t="shared" si="55"/>
        <v>0.16000000000030923</v>
      </c>
    </row>
    <row r="662" spans="1:22" s="13" customFormat="1" ht="13.5" thickBot="1">
      <c r="A662" s="19" t="s">
        <v>78</v>
      </c>
      <c r="B662" s="13">
        <v>2</v>
      </c>
      <c r="G662" s="13" t="s">
        <v>129</v>
      </c>
      <c r="L662" s="13">
        <v>0.5</v>
      </c>
      <c r="M662" s="13">
        <v>269</v>
      </c>
      <c r="P662" s="17">
        <f>L662*M662</f>
        <v>134.5</v>
      </c>
      <c r="S662" s="23"/>
      <c r="T662" s="25"/>
      <c r="V662" s="37">
        <f t="shared" si="55"/>
        <v>0</v>
      </c>
    </row>
    <row r="663" spans="7:22" s="13" customFormat="1" ht="13.5" thickBot="1">
      <c r="G663" s="13" t="s">
        <v>17</v>
      </c>
      <c r="L663" s="13">
        <v>0.5</v>
      </c>
      <c r="M663" s="13">
        <v>209</v>
      </c>
      <c r="P663" s="17">
        <f>L663*M663</f>
        <v>104.5</v>
      </c>
      <c r="S663" s="23"/>
      <c r="T663" s="25"/>
      <c r="V663" s="37">
        <f t="shared" si="55"/>
        <v>0</v>
      </c>
    </row>
    <row r="664" spans="7:22" s="13" customFormat="1" ht="13.5" thickBot="1">
      <c r="G664" s="13" t="s">
        <v>139</v>
      </c>
      <c r="L664" s="13">
        <v>0.5</v>
      </c>
      <c r="M664" s="13">
        <v>149</v>
      </c>
      <c r="P664" s="17">
        <f>L664*M664</f>
        <v>74.5</v>
      </c>
      <c r="S664" s="23"/>
      <c r="T664" s="25"/>
      <c r="V664" s="37">
        <f t="shared" si="55"/>
        <v>0</v>
      </c>
    </row>
    <row r="665" spans="17:22" s="4" customFormat="1" ht="13.5" thickBot="1">
      <c r="Q665" s="4">
        <f>SUM(P662:P664)</f>
        <v>313.5</v>
      </c>
      <c r="S665" s="21">
        <f>Q665*1.15</f>
        <v>360.525</v>
      </c>
      <c r="T665" s="26"/>
      <c r="V665" s="37">
        <f t="shared" si="55"/>
        <v>360.525</v>
      </c>
    </row>
    <row r="666" spans="1:22" s="13" customFormat="1" ht="13.5" thickBot="1">
      <c r="A666" s="12" t="s">
        <v>161</v>
      </c>
      <c r="G666" s="13" t="s">
        <v>26</v>
      </c>
      <c r="L666" s="13">
        <v>1</v>
      </c>
      <c r="M666" s="13">
        <v>219</v>
      </c>
      <c r="P666" s="17">
        <f aca="true" t="shared" si="56" ref="P666:P673">L666*M666</f>
        <v>219</v>
      </c>
      <c r="S666" s="23"/>
      <c r="T666" s="25"/>
      <c r="V666" s="37">
        <f t="shared" si="55"/>
        <v>0</v>
      </c>
    </row>
    <row r="667" spans="7:22" s="13" customFormat="1" ht="13.5" thickBot="1">
      <c r="G667" s="13" t="s">
        <v>22</v>
      </c>
      <c r="L667" s="13">
        <v>1</v>
      </c>
      <c r="M667" s="13">
        <v>159</v>
      </c>
      <c r="P667" s="17">
        <f t="shared" si="56"/>
        <v>159</v>
      </c>
      <c r="S667" s="23"/>
      <c r="T667" s="25"/>
      <c r="V667" s="37">
        <f t="shared" si="55"/>
        <v>0</v>
      </c>
    </row>
    <row r="668" spans="7:22" s="13" customFormat="1" ht="13.5" thickBot="1">
      <c r="G668" s="13" t="s">
        <v>20</v>
      </c>
      <c r="L668" s="13">
        <v>1</v>
      </c>
      <c r="M668" s="13">
        <v>179</v>
      </c>
      <c r="P668" s="17">
        <f t="shared" si="56"/>
        <v>179</v>
      </c>
      <c r="S668" s="23"/>
      <c r="T668" s="25"/>
      <c r="V668" s="37">
        <f t="shared" si="55"/>
        <v>0</v>
      </c>
    </row>
    <row r="669" spans="7:22" s="13" customFormat="1" ht="13.5" thickBot="1">
      <c r="G669" s="13" t="s">
        <v>143</v>
      </c>
      <c r="L669" s="13">
        <v>1</v>
      </c>
      <c r="M669" s="13">
        <v>89</v>
      </c>
      <c r="P669" s="17">
        <f t="shared" si="56"/>
        <v>89</v>
      </c>
      <c r="S669" s="23"/>
      <c r="T669" s="25"/>
      <c r="V669" s="37">
        <f t="shared" si="55"/>
        <v>0</v>
      </c>
    </row>
    <row r="670" spans="7:22" s="13" customFormat="1" ht="13.5" thickBot="1">
      <c r="G670" s="13" t="s">
        <v>150</v>
      </c>
      <c r="L670" s="13">
        <v>0.5</v>
      </c>
      <c r="P670" s="17">
        <f t="shared" si="56"/>
        <v>0</v>
      </c>
      <c r="S670" s="23"/>
      <c r="T670" s="25"/>
      <c r="V670" s="37">
        <f t="shared" si="55"/>
        <v>0</v>
      </c>
    </row>
    <row r="671" spans="7:22" s="13" customFormat="1" ht="13.5" thickBot="1">
      <c r="G671" s="13" t="s">
        <v>162</v>
      </c>
      <c r="L671" s="13">
        <v>0.5</v>
      </c>
      <c r="P671" s="17">
        <f t="shared" si="56"/>
        <v>0</v>
      </c>
      <c r="S671" s="23"/>
      <c r="T671" s="25"/>
      <c r="V671" s="37">
        <f t="shared" si="55"/>
        <v>0</v>
      </c>
    </row>
    <row r="672" spans="7:22" s="13" customFormat="1" ht="13.5" thickBot="1">
      <c r="G672" s="13" t="s">
        <v>163</v>
      </c>
      <c r="L672" s="13">
        <v>0.5</v>
      </c>
      <c r="M672" s="13">
        <v>349</v>
      </c>
      <c r="P672" s="17">
        <f t="shared" si="56"/>
        <v>174.5</v>
      </c>
      <c r="S672" s="23"/>
      <c r="T672" s="25"/>
      <c r="V672" s="37">
        <f t="shared" si="55"/>
        <v>0</v>
      </c>
    </row>
    <row r="673" spans="7:22" s="13" customFormat="1" ht="13.5" thickBot="1">
      <c r="G673" s="13" t="s">
        <v>14</v>
      </c>
      <c r="L673" s="13">
        <v>1</v>
      </c>
      <c r="M673" s="13">
        <v>390</v>
      </c>
      <c r="P673" s="17">
        <f t="shared" si="56"/>
        <v>390</v>
      </c>
      <c r="S673" s="23"/>
      <c r="T673" s="25"/>
      <c r="V673" s="37">
        <f t="shared" si="55"/>
        <v>0</v>
      </c>
    </row>
    <row r="674" spans="17:22" s="4" customFormat="1" ht="13.5" thickBot="1">
      <c r="Q674" s="4">
        <f>SUM(P666:P673)</f>
        <v>1210.5</v>
      </c>
      <c r="S674" s="21">
        <f>Q674*1.15</f>
        <v>1392.0749999999998</v>
      </c>
      <c r="T674" s="26">
        <f>743+649</f>
        <v>1392</v>
      </c>
      <c r="V674" s="37">
        <f t="shared" si="55"/>
        <v>0.0749999999998181</v>
      </c>
    </row>
    <row r="675" spans="1:22" s="13" customFormat="1" ht="13.5" thickBot="1">
      <c r="A675" s="12" t="s">
        <v>166</v>
      </c>
      <c r="G675" s="13" t="s">
        <v>54</v>
      </c>
      <c r="L675" s="13">
        <v>2.5</v>
      </c>
      <c r="M675" s="13">
        <v>229</v>
      </c>
      <c r="P675" s="17">
        <f aca="true" t="shared" si="57" ref="P675:P682">L675*M675</f>
        <v>572.5</v>
      </c>
      <c r="S675" s="23"/>
      <c r="T675" s="25"/>
      <c r="V675" s="37">
        <f t="shared" si="55"/>
        <v>0</v>
      </c>
    </row>
    <row r="676" spans="7:22" s="13" customFormat="1" ht="13.5" thickBot="1">
      <c r="G676" s="13" t="s">
        <v>22</v>
      </c>
      <c r="L676" s="13">
        <v>1</v>
      </c>
      <c r="M676" s="13">
        <v>159</v>
      </c>
      <c r="P676" s="17">
        <f t="shared" si="57"/>
        <v>159</v>
      </c>
      <c r="S676" s="23"/>
      <c r="T676" s="25"/>
      <c r="V676" s="37">
        <f t="shared" si="55"/>
        <v>0</v>
      </c>
    </row>
    <row r="677" spans="7:22" s="13" customFormat="1" ht="13.5" thickBot="1">
      <c r="G677" s="13" t="s">
        <v>17</v>
      </c>
      <c r="L677" s="13">
        <v>0.5</v>
      </c>
      <c r="M677" s="13">
        <v>209</v>
      </c>
      <c r="P677" s="17">
        <f t="shared" si="57"/>
        <v>104.5</v>
      </c>
      <c r="S677" s="23"/>
      <c r="T677" s="25"/>
      <c r="V677" s="37">
        <f t="shared" si="55"/>
        <v>0</v>
      </c>
    </row>
    <row r="678" spans="7:22" s="13" customFormat="1" ht="13.5" thickBot="1">
      <c r="G678" s="13" t="s">
        <v>38</v>
      </c>
      <c r="L678" s="13">
        <v>1</v>
      </c>
      <c r="M678" s="13">
        <v>269</v>
      </c>
      <c r="P678" s="17">
        <f t="shared" si="57"/>
        <v>269</v>
      </c>
      <c r="S678" s="23"/>
      <c r="T678" s="25"/>
      <c r="V678" s="37">
        <f t="shared" si="55"/>
        <v>0</v>
      </c>
    </row>
    <row r="679" spans="7:22" s="13" customFormat="1" ht="13.5" thickBot="1">
      <c r="G679" s="13" t="s">
        <v>20</v>
      </c>
      <c r="L679" s="13">
        <v>1</v>
      </c>
      <c r="M679" s="13">
        <v>179</v>
      </c>
      <c r="P679" s="17">
        <f t="shared" si="57"/>
        <v>179</v>
      </c>
      <c r="S679" s="23"/>
      <c r="T679" s="25"/>
      <c r="V679" s="37">
        <f t="shared" si="55"/>
        <v>0</v>
      </c>
    </row>
    <row r="680" spans="7:22" s="13" customFormat="1" ht="13.5" thickBot="1">
      <c r="G680" s="13" t="s">
        <v>128</v>
      </c>
      <c r="L680" s="13">
        <v>2</v>
      </c>
      <c r="M680" s="13">
        <v>179</v>
      </c>
      <c r="P680" s="17">
        <f t="shared" si="57"/>
        <v>358</v>
      </c>
      <c r="S680" s="23"/>
      <c r="T680" s="25"/>
      <c r="V680" s="37">
        <f t="shared" si="55"/>
        <v>0</v>
      </c>
    </row>
    <row r="681" spans="7:22" s="13" customFormat="1" ht="13.5" thickBot="1">
      <c r="G681" s="13" t="s">
        <v>29</v>
      </c>
      <c r="L681" s="13">
        <v>3.5</v>
      </c>
      <c r="M681" s="13">
        <v>89</v>
      </c>
      <c r="P681" s="17">
        <f t="shared" si="57"/>
        <v>311.5</v>
      </c>
      <c r="S681" s="23"/>
      <c r="T681" s="25"/>
      <c r="V681" s="37">
        <f t="shared" si="55"/>
        <v>0</v>
      </c>
    </row>
    <row r="682" spans="7:22" s="13" customFormat="1" ht="13.5" thickBot="1">
      <c r="G682" s="13" t="s">
        <v>30</v>
      </c>
      <c r="L682" s="13">
        <v>1.5</v>
      </c>
      <c r="M682" s="13">
        <v>99</v>
      </c>
      <c r="P682" s="17">
        <f t="shared" si="57"/>
        <v>148.5</v>
      </c>
      <c r="S682" s="23"/>
      <c r="T682" s="25"/>
      <c r="V682" s="37">
        <f t="shared" si="55"/>
        <v>0</v>
      </c>
    </row>
    <row r="683" spans="7:22" s="13" customFormat="1" ht="13.5" thickBot="1">
      <c r="G683" s="13" t="s">
        <v>15</v>
      </c>
      <c r="N683" s="13">
        <v>2</v>
      </c>
      <c r="O683" s="13">
        <v>59</v>
      </c>
      <c r="P683" s="13">
        <f>N683*O683</f>
        <v>118</v>
      </c>
      <c r="S683" s="23"/>
      <c r="T683" s="25"/>
      <c r="V683" s="37">
        <f t="shared" si="55"/>
        <v>0</v>
      </c>
    </row>
    <row r="684" spans="7:22" s="13" customFormat="1" ht="13.5" thickBot="1">
      <c r="G684" s="13" t="s">
        <v>34</v>
      </c>
      <c r="L684" s="13">
        <v>2.5</v>
      </c>
      <c r="M684" s="13">
        <v>309</v>
      </c>
      <c r="P684" s="17">
        <f aca="true" t="shared" si="58" ref="P684:P690">L684*M684</f>
        <v>772.5</v>
      </c>
      <c r="S684" s="23"/>
      <c r="T684" s="25"/>
      <c r="V684" s="37">
        <f t="shared" si="55"/>
        <v>0</v>
      </c>
    </row>
    <row r="685" spans="7:22" s="13" customFormat="1" ht="13.5" thickBot="1">
      <c r="G685" s="13" t="s">
        <v>35</v>
      </c>
      <c r="L685" s="13">
        <v>1</v>
      </c>
      <c r="M685" s="13">
        <v>129</v>
      </c>
      <c r="P685" s="17">
        <f t="shared" si="58"/>
        <v>129</v>
      </c>
      <c r="S685" s="23"/>
      <c r="T685" s="25"/>
      <c r="V685" s="37">
        <f t="shared" si="55"/>
        <v>0</v>
      </c>
    </row>
    <row r="686" spans="7:22" s="13" customFormat="1" ht="13.5" thickBot="1">
      <c r="G686" s="13" t="s">
        <v>58</v>
      </c>
      <c r="L686" s="13">
        <v>2.5</v>
      </c>
      <c r="M686" s="13">
        <v>149</v>
      </c>
      <c r="P686" s="17">
        <f t="shared" si="58"/>
        <v>372.5</v>
      </c>
      <c r="S686" s="23"/>
      <c r="T686" s="25"/>
      <c r="V686" s="37">
        <f t="shared" si="55"/>
        <v>0</v>
      </c>
    </row>
    <row r="687" spans="7:22" s="13" customFormat="1" ht="13.5" thickBot="1">
      <c r="G687" s="13" t="s">
        <v>19</v>
      </c>
      <c r="L687" s="13">
        <v>1.5</v>
      </c>
      <c r="M687" s="13">
        <v>169</v>
      </c>
      <c r="P687" s="17">
        <f t="shared" si="58"/>
        <v>253.5</v>
      </c>
      <c r="S687" s="23"/>
      <c r="T687" s="25"/>
      <c r="V687" s="37">
        <f t="shared" si="55"/>
        <v>0</v>
      </c>
    </row>
    <row r="688" spans="7:22" s="13" customFormat="1" ht="13.5" thickBot="1">
      <c r="G688" s="13" t="s">
        <v>158</v>
      </c>
      <c r="L688" s="13">
        <v>2</v>
      </c>
      <c r="M688" s="13">
        <v>149</v>
      </c>
      <c r="P688" s="17">
        <f t="shared" si="58"/>
        <v>298</v>
      </c>
      <c r="S688" s="23"/>
      <c r="T688" s="25"/>
      <c r="V688" s="37">
        <f t="shared" si="55"/>
        <v>0</v>
      </c>
    </row>
    <row r="689" spans="7:22" s="13" customFormat="1" ht="13.5" thickBot="1">
      <c r="G689" s="13" t="s">
        <v>14</v>
      </c>
      <c r="L689" s="13">
        <v>0.5</v>
      </c>
      <c r="M689" s="13">
        <v>390</v>
      </c>
      <c r="P689" s="17">
        <f t="shared" si="58"/>
        <v>195</v>
      </c>
      <c r="S689" s="23"/>
      <c r="T689" s="25"/>
      <c r="V689" s="37">
        <f t="shared" si="55"/>
        <v>0</v>
      </c>
    </row>
    <row r="690" spans="7:22" s="13" customFormat="1" ht="13.5" thickBot="1">
      <c r="G690" s="13" t="s">
        <v>134</v>
      </c>
      <c r="L690" s="13">
        <v>1</v>
      </c>
      <c r="M690" s="13">
        <v>99</v>
      </c>
      <c r="P690" s="17">
        <f t="shared" si="58"/>
        <v>99</v>
      </c>
      <c r="S690" s="23"/>
      <c r="T690" s="25"/>
      <c r="V690" s="37">
        <f t="shared" si="55"/>
        <v>0</v>
      </c>
    </row>
    <row r="691" spans="17:22" s="4" customFormat="1" ht="13.5" thickBot="1">
      <c r="Q691" s="4">
        <f>SUM(P675:P690)</f>
        <v>4339.5</v>
      </c>
      <c r="S691" s="21">
        <f>Q691*1.12</f>
        <v>4860.240000000001</v>
      </c>
      <c r="T691" s="26">
        <f>4257+604</f>
        <v>4861</v>
      </c>
      <c r="V691" s="37">
        <f t="shared" si="55"/>
        <v>-0.7599999999993088</v>
      </c>
    </row>
    <row r="692" spans="1:22" ht="13.5" thickBot="1">
      <c r="A692" s="27" t="s">
        <v>167</v>
      </c>
      <c r="G692" s="13" t="s">
        <v>19</v>
      </c>
      <c r="H692" s="13"/>
      <c r="I692" s="13"/>
      <c r="J692" s="13"/>
      <c r="K692" s="13"/>
      <c r="L692" s="13">
        <v>2</v>
      </c>
      <c r="M692" s="13">
        <v>169</v>
      </c>
      <c r="N692" s="13"/>
      <c r="O692" s="13"/>
      <c r="P692" s="17">
        <f>L692*M692</f>
        <v>338</v>
      </c>
      <c r="V692" s="37">
        <f t="shared" si="55"/>
        <v>0</v>
      </c>
    </row>
    <row r="693" spans="7:22" ht="13.5" thickBot="1">
      <c r="G693" s="13" t="s">
        <v>38</v>
      </c>
      <c r="H693" s="13"/>
      <c r="I693" s="13"/>
      <c r="J693" s="13"/>
      <c r="K693" s="13"/>
      <c r="L693" s="13">
        <v>2</v>
      </c>
      <c r="M693" s="13">
        <v>269</v>
      </c>
      <c r="N693" s="13"/>
      <c r="O693" s="13"/>
      <c r="P693" s="17">
        <f>L693*M693</f>
        <v>538</v>
      </c>
      <c r="V693" s="37">
        <f t="shared" si="55"/>
        <v>0</v>
      </c>
    </row>
    <row r="694" spans="7:22" ht="13.5" thickBot="1">
      <c r="G694" s="13" t="s">
        <v>58</v>
      </c>
      <c r="H694" s="13"/>
      <c r="I694" s="13"/>
      <c r="J694" s="13"/>
      <c r="K694" s="13"/>
      <c r="L694" s="13">
        <v>2</v>
      </c>
      <c r="M694" s="13">
        <v>149</v>
      </c>
      <c r="N694" s="13"/>
      <c r="O694" s="13"/>
      <c r="P694" s="17">
        <f>L694*M694</f>
        <v>298</v>
      </c>
      <c r="V694" s="37">
        <f t="shared" si="55"/>
        <v>0</v>
      </c>
    </row>
    <row r="695" spans="7:22" ht="13.5" thickBot="1">
      <c r="G695" s="13" t="s">
        <v>145</v>
      </c>
      <c r="L695" s="13">
        <v>1</v>
      </c>
      <c r="M695" s="13">
        <v>159</v>
      </c>
      <c r="P695" s="17">
        <f>L695*M695</f>
        <v>159</v>
      </c>
      <c r="V695" s="37">
        <f t="shared" si="55"/>
        <v>0</v>
      </c>
    </row>
    <row r="696" spans="17:22" s="4" customFormat="1" ht="13.5" thickBot="1">
      <c r="Q696" s="4">
        <f>SUM(P692:P695)</f>
        <v>1333</v>
      </c>
      <c r="S696" s="21">
        <f>Q696*1.15</f>
        <v>1532.9499999999998</v>
      </c>
      <c r="T696" s="4">
        <v>1533</v>
      </c>
      <c r="V696" s="37">
        <f t="shared" si="55"/>
        <v>-0.0500000000001819</v>
      </c>
    </row>
    <row r="697" spans="1:22" ht="13.5" thickBot="1">
      <c r="A697" s="6" t="s">
        <v>168</v>
      </c>
      <c r="G697" s="13" t="s">
        <v>20</v>
      </c>
      <c r="H697" s="13"/>
      <c r="I697" s="13"/>
      <c r="J697" s="13"/>
      <c r="K697" s="13"/>
      <c r="L697" s="13">
        <v>0.5</v>
      </c>
      <c r="M697" s="13">
        <v>179</v>
      </c>
      <c r="N697" s="13"/>
      <c r="O697" s="13"/>
      <c r="P697" s="17">
        <f aca="true" t="shared" si="59" ref="P697:P702">L697*M697</f>
        <v>89.5</v>
      </c>
      <c r="V697" s="37">
        <f t="shared" si="55"/>
        <v>0</v>
      </c>
    </row>
    <row r="698" spans="7:22" ht="13.5" thickBot="1">
      <c r="G698" s="13" t="s">
        <v>128</v>
      </c>
      <c r="H698" s="13"/>
      <c r="I698" s="13"/>
      <c r="J698" s="13"/>
      <c r="K698" s="13"/>
      <c r="L698" s="13">
        <v>0.5</v>
      </c>
      <c r="M698" s="13">
        <v>179</v>
      </c>
      <c r="N698" s="13"/>
      <c r="O698" s="13"/>
      <c r="P698" s="17">
        <f t="shared" si="59"/>
        <v>89.5</v>
      </c>
      <c r="V698" s="37">
        <f t="shared" si="55"/>
        <v>0</v>
      </c>
    </row>
    <row r="699" spans="7:22" ht="13.5" thickBot="1">
      <c r="G699" s="13" t="s">
        <v>38</v>
      </c>
      <c r="H699" s="13"/>
      <c r="I699" s="13"/>
      <c r="J699" s="13"/>
      <c r="K699" s="13"/>
      <c r="L699" s="13">
        <v>1</v>
      </c>
      <c r="M699" s="13">
        <v>269</v>
      </c>
      <c r="N699" s="13"/>
      <c r="O699" s="13"/>
      <c r="P699" s="17">
        <f t="shared" si="59"/>
        <v>269</v>
      </c>
      <c r="V699" s="37">
        <f t="shared" si="55"/>
        <v>0</v>
      </c>
    </row>
    <row r="700" spans="7:22" ht="13.5" thickBot="1">
      <c r="G700" s="13" t="s">
        <v>58</v>
      </c>
      <c r="H700" s="13"/>
      <c r="I700" s="13"/>
      <c r="J700" s="13"/>
      <c r="K700" s="13"/>
      <c r="L700" s="13">
        <v>0.5</v>
      </c>
      <c r="M700" s="13">
        <v>149</v>
      </c>
      <c r="N700" s="13"/>
      <c r="O700" s="13"/>
      <c r="P700" s="17">
        <f t="shared" si="59"/>
        <v>74.5</v>
      </c>
      <c r="V700" s="37">
        <f t="shared" si="55"/>
        <v>0</v>
      </c>
    </row>
    <row r="701" spans="7:22" ht="13.5" thickBot="1">
      <c r="G701" s="13" t="s">
        <v>158</v>
      </c>
      <c r="H701" s="13"/>
      <c r="I701" s="13"/>
      <c r="J701" s="13"/>
      <c r="K701" s="13"/>
      <c r="L701" s="13">
        <v>0.5</v>
      </c>
      <c r="M701" s="13">
        <v>149</v>
      </c>
      <c r="N701" s="13"/>
      <c r="O701" s="13"/>
      <c r="P701" s="17">
        <f t="shared" si="59"/>
        <v>74.5</v>
      </c>
      <c r="V701" s="37">
        <f t="shared" si="55"/>
        <v>0</v>
      </c>
    </row>
    <row r="702" spans="7:22" ht="13.5" thickBot="1">
      <c r="G702" s="13" t="s">
        <v>54</v>
      </c>
      <c r="H702" s="13"/>
      <c r="I702" s="13"/>
      <c r="J702" s="13"/>
      <c r="K702" s="13"/>
      <c r="L702" s="13">
        <v>0.5</v>
      </c>
      <c r="M702" s="13">
        <v>229</v>
      </c>
      <c r="N702" s="13"/>
      <c r="O702" s="13"/>
      <c r="P702" s="17">
        <f t="shared" si="59"/>
        <v>114.5</v>
      </c>
      <c r="V702" s="37">
        <f t="shared" si="55"/>
        <v>0</v>
      </c>
    </row>
    <row r="703" spans="17:22" s="4" customFormat="1" ht="13.5" thickBot="1">
      <c r="Q703" s="4">
        <f>SUM(P697:P702)</f>
        <v>711.5</v>
      </c>
      <c r="S703" s="21">
        <f>Q703*1.15</f>
        <v>818.2249999999999</v>
      </c>
      <c r="T703" s="4">
        <v>818</v>
      </c>
      <c r="V703" s="37">
        <f t="shared" si="55"/>
        <v>0.22499999999990905</v>
      </c>
    </row>
    <row r="704" spans="1:22" ht="13.5" thickBot="1">
      <c r="A704" s="6" t="s">
        <v>170</v>
      </c>
      <c r="G704" s="13" t="s">
        <v>14</v>
      </c>
      <c r="H704" s="13"/>
      <c r="I704" s="13"/>
      <c r="J704" s="13"/>
      <c r="K704" s="13"/>
      <c r="L704" s="13">
        <v>1</v>
      </c>
      <c r="M704" s="13">
        <v>390</v>
      </c>
      <c r="N704" s="13"/>
      <c r="O704" s="13"/>
      <c r="P704" s="17">
        <f>L704*M704</f>
        <v>390</v>
      </c>
      <c r="V704" s="37">
        <f t="shared" si="55"/>
        <v>0</v>
      </c>
    </row>
    <row r="705" spans="1:22" ht="13.5" thickBot="1">
      <c r="A705" s="6"/>
      <c r="G705" s="13" t="s">
        <v>34</v>
      </c>
      <c r="H705" s="13"/>
      <c r="I705" s="13"/>
      <c r="J705" s="13"/>
      <c r="K705" s="13"/>
      <c r="L705" s="13">
        <v>0.5</v>
      </c>
      <c r="M705" s="13">
        <v>309</v>
      </c>
      <c r="N705" s="13"/>
      <c r="O705" s="13"/>
      <c r="P705" s="17">
        <f>L705*M705</f>
        <v>154.5</v>
      </c>
      <c r="V705" s="37"/>
    </row>
    <row r="706" spans="7:22" ht="13.5" thickBot="1">
      <c r="G706" s="13" t="s">
        <v>15</v>
      </c>
      <c r="H706" s="13"/>
      <c r="I706" s="13"/>
      <c r="J706" s="13"/>
      <c r="K706" s="13"/>
      <c r="L706" s="13"/>
      <c r="M706" s="13"/>
      <c r="N706" s="13">
        <v>3</v>
      </c>
      <c r="O706" s="13">
        <v>59</v>
      </c>
      <c r="P706" s="13">
        <f>N706*O706</f>
        <v>177</v>
      </c>
      <c r="V706" s="37">
        <f t="shared" si="55"/>
        <v>0</v>
      </c>
    </row>
    <row r="707" spans="17:22" s="4" customFormat="1" ht="13.5" thickBot="1">
      <c r="Q707" s="4">
        <f>SUM(P704:P706)</f>
        <v>721.5</v>
      </c>
      <c r="S707" s="21">
        <f>Q707*1.15</f>
        <v>829.7249999999999</v>
      </c>
      <c r="T707" s="4">
        <v>428</v>
      </c>
      <c r="V707" s="37">
        <f t="shared" si="55"/>
        <v>401.7249999999999</v>
      </c>
    </row>
    <row r="708" spans="1:22" s="44" customFormat="1" ht="13.5" thickBot="1">
      <c r="A708" s="48" t="s">
        <v>172</v>
      </c>
      <c r="G708" s="44" t="s">
        <v>158</v>
      </c>
      <c r="L708" s="44">
        <v>0.5</v>
      </c>
      <c r="M708" s="44">
        <v>149</v>
      </c>
      <c r="P708" s="3">
        <f>L708*M708</f>
        <v>74.5</v>
      </c>
      <c r="S708" s="23"/>
      <c r="V708" s="37">
        <f t="shared" si="55"/>
        <v>0</v>
      </c>
    </row>
    <row r="709" spans="1:22" s="44" customFormat="1" ht="13.5" thickBot="1">
      <c r="A709" s="48"/>
      <c r="G709" s="44" t="s">
        <v>22</v>
      </c>
      <c r="L709" s="44">
        <v>1</v>
      </c>
      <c r="M709" s="44">
        <v>159</v>
      </c>
      <c r="P709" s="3">
        <f>L709*M709</f>
        <v>159</v>
      </c>
      <c r="S709" s="23"/>
      <c r="V709" s="37">
        <f t="shared" si="55"/>
        <v>0</v>
      </c>
    </row>
    <row r="710" spans="7:22" s="44" customFormat="1" ht="13.5" thickBot="1">
      <c r="G710" s="44" t="s">
        <v>19</v>
      </c>
      <c r="L710" s="44">
        <v>0.5</v>
      </c>
      <c r="M710" s="44">
        <v>169</v>
      </c>
      <c r="P710" s="3">
        <f>L710*M710</f>
        <v>84.5</v>
      </c>
      <c r="S710" s="23"/>
      <c r="V710" s="37">
        <f t="shared" si="55"/>
        <v>0</v>
      </c>
    </row>
    <row r="711" spans="17:22" s="4" customFormat="1" ht="13.5" thickBot="1">
      <c r="Q711" s="4">
        <f>SUM(P708:P710)</f>
        <v>318</v>
      </c>
      <c r="S711" s="21">
        <f>Q711*1.15</f>
        <v>365.7</v>
      </c>
      <c r="T711" s="4">
        <v>366</v>
      </c>
      <c r="V711" s="37">
        <f t="shared" si="55"/>
        <v>-0.30000000000001137</v>
      </c>
    </row>
    <row r="712" spans="1:22" s="44" customFormat="1" ht="13.5" thickBot="1">
      <c r="A712" s="50" t="s">
        <v>173</v>
      </c>
      <c r="G712" s="44" t="s">
        <v>26</v>
      </c>
      <c r="L712" s="44">
        <v>1.5</v>
      </c>
      <c r="M712" s="44">
        <v>219</v>
      </c>
      <c r="P712" s="3">
        <f>L712*M712</f>
        <v>328.5</v>
      </c>
      <c r="S712" s="23"/>
      <c r="V712" s="37">
        <f t="shared" si="55"/>
        <v>0</v>
      </c>
    </row>
    <row r="713" spans="7:22" s="44" customFormat="1" ht="13.5" thickBot="1">
      <c r="G713" s="44" t="s">
        <v>58</v>
      </c>
      <c r="L713" s="44">
        <v>2</v>
      </c>
      <c r="M713" s="44">
        <v>149</v>
      </c>
      <c r="P713" s="3">
        <f>L713*M713</f>
        <v>298</v>
      </c>
      <c r="S713" s="23"/>
      <c r="V713" s="37">
        <f t="shared" si="55"/>
        <v>0</v>
      </c>
    </row>
    <row r="714" spans="7:22" s="44" customFormat="1" ht="13.5" thickBot="1">
      <c r="G714" s="44" t="s">
        <v>34</v>
      </c>
      <c r="L714" s="44">
        <v>0.5</v>
      </c>
      <c r="M714" s="44">
        <v>309</v>
      </c>
      <c r="P714" s="3">
        <f>L714*M714</f>
        <v>154.5</v>
      </c>
      <c r="S714" s="23"/>
      <c r="V714" s="37">
        <f t="shared" si="55"/>
        <v>0</v>
      </c>
    </row>
    <row r="715" spans="7:22" s="44" customFormat="1" ht="13.5" thickBot="1">
      <c r="G715" s="44" t="s">
        <v>20</v>
      </c>
      <c r="L715" s="44">
        <v>0.5</v>
      </c>
      <c r="M715" s="44">
        <v>179</v>
      </c>
      <c r="P715" s="3">
        <f>L715*M715</f>
        <v>89.5</v>
      </c>
      <c r="S715" s="23"/>
      <c r="V715" s="37">
        <f t="shared" si="55"/>
        <v>0</v>
      </c>
    </row>
    <row r="716" spans="17:22" s="4" customFormat="1" ht="13.5" thickBot="1">
      <c r="Q716" s="4">
        <f>SUM(P712:P715)</f>
        <v>870.5</v>
      </c>
      <c r="S716" s="21">
        <f>Q716*1.05</f>
        <v>914.0250000000001</v>
      </c>
      <c r="V716" s="37">
        <f t="shared" si="55"/>
        <v>914.0250000000001</v>
      </c>
    </row>
    <row r="717" spans="1:22" ht="13.5" thickBot="1">
      <c r="A717" s="42" t="s">
        <v>178</v>
      </c>
      <c r="G717" s="43" t="s">
        <v>35</v>
      </c>
      <c r="H717" s="44"/>
      <c r="I717" s="44"/>
      <c r="J717" s="44"/>
      <c r="K717" s="44"/>
      <c r="L717" s="44">
        <v>1</v>
      </c>
      <c r="M717" s="44">
        <v>129</v>
      </c>
      <c r="N717" s="44"/>
      <c r="O717" s="44"/>
      <c r="P717" s="3">
        <f aca="true" t="shared" si="60" ref="P717:P725">L717*M717</f>
        <v>129</v>
      </c>
      <c r="Q717" s="44"/>
      <c r="V717" s="37">
        <f t="shared" si="55"/>
        <v>0</v>
      </c>
    </row>
    <row r="718" spans="7:22" ht="13.5" thickBot="1">
      <c r="G718" s="44" t="s">
        <v>29</v>
      </c>
      <c r="H718" s="44"/>
      <c r="I718" s="44"/>
      <c r="J718" s="44"/>
      <c r="K718" s="44"/>
      <c r="L718" s="44">
        <v>1</v>
      </c>
      <c r="M718" s="44">
        <v>89</v>
      </c>
      <c r="N718" s="44"/>
      <c r="O718" s="44"/>
      <c r="P718" s="3">
        <f t="shared" si="60"/>
        <v>89</v>
      </c>
      <c r="Q718" s="44"/>
      <c r="V718" s="37">
        <f t="shared" si="55"/>
        <v>0</v>
      </c>
    </row>
    <row r="719" spans="7:22" ht="13.5" thickBot="1">
      <c r="G719" s="44" t="s">
        <v>30</v>
      </c>
      <c r="H719" s="44"/>
      <c r="I719" s="44"/>
      <c r="J719" s="44"/>
      <c r="K719" s="44"/>
      <c r="L719" s="44">
        <v>1</v>
      </c>
      <c r="M719" s="44">
        <v>99</v>
      </c>
      <c r="N719" s="44"/>
      <c r="O719" s="44"/>
      <c r="P719" s="3">
        <f t="shared" si="60"/>
        <v>99</v>
      </c>
      <c r="Q719" s="44"/>
      <c r="V719" s="37">
        <f t="shared" si="55"/>
        <v>0</v>
      </c>
    </row>
    <row r="720" spans="7:22" ht="13.5" thickBot="1">
      <c r="G720" s="44" t="s">
        <v>22</v>
      </c>
      <c r="H720" s="44"/>
      <c r="I720" s="44"/>
      <c r="J720" s="44"/>
      <c r="K720" s="44"/>
      <c r="L720" s="44">
        <v>1</v>
      </c>
      <c r="M720" s="44">
        <v>159</v>
      </c>
      <c r="N720" s="44"/>
      <c r="O720" s="44"/>
      <c r="P720" s="3">
        <f t="shared" si="60"/>
        <v>159</v>
      </c>
      <c r="Q720" s="44"/>
      <c r="V720" s="37">
        <f aca="true" t="shared" si="61" ref="V720:V784">S720-T720</f>
        <v>0</v>
      </c>
    </row>
    <row r="721" spans="7:22" ht="13.5" thickBot="1">
      <c r="G721" s="44" t="s">
        <v>158</v>
      </c>
      <c r="H721" s="44"/>
      <c r="I721" s="44"/>
      <c r="J721" s="44"/>
      <c r="K721" s="44"/>
      <c r="L721" s="44">
        <v>1</v>
      </c>
      <c r="M721" s="44">
        <v>149</v>
      </c>
      <c r="N721" s="44"/>
      <c r="O721" s="44"/>
      <c r="P721" s="3">
        <f t="shared" si="60"/>
        <v>149</v>
      </c>
      <c r="Q721" s="44"/>
      <c r="V721" s="37">
        <f t="shared" si="61"/>
        <v>0</v>
      </c>
    </row>
    <row r="722" spans="7:22" ht="13.5" thickBot="1">
      <c r="G722" s="44" t="s">
        <v>17</v>
      </c>
      <c r="H722" s="44"/>
      <c r="I722" s="44"/>
      <c r="J722" s="44"/>
      <c r="K722" s="44"/>
      <c r="L722" s="44">
        <v>0.5</v>
      </c>
      <c r="M722" s="44">
        <v>209</v>
      </c>
      <c r="N722" s="44"/>
      <c r="O722" s="44"/>
      <c r="P722" s="3">
        <f t="shared" si="60"/>
        <v>104.5</v>
      </c>
      <c r="Q722" s="44"/>
      <c r="V722" s="37">
        <f t="shared" si="61"/>
        <v>0</v>
      </c>
    </row>
    <row r="723" spans="7:22" ht="13.5" thickBot="1">
      <c r="G723" s="44" t="s">
        <v>54</v>
      </c>
      <c r="H723" s="44"/>
      <c r="I723" s="44"/>
      <c r="J723" s="44"/>
      <c r="K723" s="44"/>
      <c r="L723" s="44">
        <v>0.5</v>
      </c>
      <c r="M723" s="44">
        <v>229</v>
      </c>
      <c r="N723" s="44"/>
      <c r="O723" s="44"/>
      <c r="P723" s="3">
        <f t="shared" si="60"/>
        <v>114.5</v>
      </c>
      <c r="Q723" s="44"/>
      <c r="V723" s="37">
        <f t="shared" si="61"/>
        <v>0</v>
      </c>
    </row>
    <row r="724" spans="7:22" ht="13.5" thickBot="1">
      <c r="G724" s="44" t="s">
        <v>58</v>
      </c>
      <c r="H724" s="44"/>
      <c r="I724" s="44"/>
      <c r="J724" s="44"/>
      <c r="K724" s="44"/>
      <c r="L724" s="44">
        <v>1</v>
      </c>
      <c r="M724" s="44">
        <v>149</v>
      </c>
      <c r="N724" s="44"/>
      <c r="O724" s="44"/>
      <c r="P724" s="3">
        <f t="shared" si="60"/>
        <v>149</v>
      </c>
      <c r="Q724" s="44"/>
      <c r="V724" s="37"/>
    </row>
    <row r="725" spans="7:22" ht="13.5" thickBot="1">
      <c r="G725" s="44" t="s">
        <v>129</v>
      </c>
      <c r="H725" s="44"/>
      <c r="I725" s="44"/>
      <c r="J725" s="44"/>
      <c r="K725" s="44"/>
      <c r="L725" s="44">
        <v>0.5</v>
      </c>
      <c r="M725" s="44">
        <v>269</v>
      </c>
      <c r="N725" s="44"/>
      <c r="O725" s="44"/>
      <c r="P725" s="3">
        <f t="shared" si="60"/>
        <v>134.5</v>
      </c>
      <c r="Q725" s="44"/>
      <c r="V725" s="37">
        <f t="shared" si="61"/>
        <v>0</v>
      </c>
    </row>
    <row r="726" spans="17:22" s="4" customFormat="1" ht="13.5" thickBot="1">
      <c r="Q726" s="4">
        <f>SUM(P717:P725)</f>
        <v>1127.5</v>
      </c>
      <c r="S726" s="34">
        <f>Q726*1.15</f>
        <v>1296.625</v>
      </c>
      <c r="V726" s="37">
        <f t="shared" si="61"/>
        <v>1296.625</v>
      </c>
    </row>
    <row r="727" spans="1:22" ht="13.5" thickBot="1">
      <c r="A727" s="42" t="s">
        <v>179</v>
      </c>
      <c r="E727" s="44"/>
      <c r="F727" s="44"/>
      <c r="G727" s="44" t="s">
        <v>22</v>
      </c>
      <c r="H727" s="44"/>
      <c r="I727" s="44"/>
      <c r="J727" s="44"/>
      <c r="K727" s="44"/>
      <c r="L727" s="44">
        <v>1</v>
      </c>
      <c r="M727" s="44">
        <v>159</v>
      </c>
      <c r="N727" s="44"/>
      <c r="O727" s="44"/>
      <c r="P727" s="3">
        <f aca="true" t="shared" si="62" ref="P727:P733">L727*M727</f>
        <v>159</v>
      </c>
      <c r="Q727" s="44"/>
      <c r="V727" s="37">
        <f t="shared" si="61"/>
        <v>0</v>
      </c>
    </row>
    <row r="728" spans="5:22" ht="13.5" thickBot="1">
      <c r="E728" s="44"/>
      <c r="F728" s="44"/>
      <c r="G728" s="44" t="s">
        <v>26</v>
      </c>
      <c r="H728" s="44"/>
      <c r="I728" s="44"/>
      <c r="J728" s="44"/>
      <c r="K728" s="44"/>
      <c r="L728" s="44">
        <v>0.5</v>
      </c>
      <c r="M728" s="44">
        <v>219</v>
      </c>
      <c r="N728" s="44"/>
      <c r="O728" s="44"/>
      <c r="P728" s="3">
        <f t="shared" si="62"/>
        <v>109.5</v>
      </c>
      <c r="Q728" s="44"/>
      <c r="V728" s="37">
        <f t="shared" si="61"/>
        <v>0</v>
      </c>
    </row>
    <row r="729" spans="5:22" ht="13.5" thickBot="1">
      <c r="E729" s="44"/>
      <c r="F729" s="44"/>
      <c r="G729" s="44" t="s">
        <v>29</v>
      </c>
      <c r="H729" s="44"/>
      <c r="I729" s="44"/>
      <c r="J729" s="44"/>
      <c r="K729" s="44"/>
      <c r="L729" s="44">
        <v>1</v>
      </c>
      <c r="M729" s="44">
        <v>89</v>
      </c>
      <c r="N729" s="44"/>
      <c r="O729" s="44"/>
      <c r="P729" s="3">
        <f t="shared" si="62"/>
        <v>89</v>
      </c>
      <c r="Q729" s="44"/>
      <c r="V729" s="37">
        <f t="shared" si="61"/>
        <v>0</v>
      </c>
    </row>
    <row r="730" spans="5:22" ht="13.5" thickBot="1">
      <c r="E730" s="44"/>
      <c r="F730" s="44"/>
      <c r="G730" s="44" t="s">
        <v>30</v>
      </c>
      <c r="H730" s="44"/>
      <c r="I730" s="44"/>
      <c r="J730" s="44"/>
      <c r="K730" s="44"/>
      <c r="L730" s="44">
        <v>1</v>
      </c>
      <c r="M730" s="44">
        <v>99</v>
      </c>
      <c r="N730" s="44"/>
      <c r="O730" s="44"/>
      <c r="P730" s="3">
        <f t="shared" si="62"/>
        <v>99</v>
      </c>
      <c r="Q730" s="44"/>
      <c r="V730" s="37">
        <f t="shared" si="61"/>
        <v>0</v>
      </c>
    </row>
    <row r="731" spans="5:22" ht="13.5" thickBot="1">
      <c r="E731" s="44"/>
      <c r="F731" s="44"/>
      <c r="G731" s="44" t="s">
        <v>58</v>
      </c>
      <c r="H731" s="44"/>
      <c r="I731" s="44"/>
      <c r="J731" s="44"/>
      <c r="K731" s="44"/>
      <c r="L731" s="44">
        <v>0.5</v>
      </c>
      <c r="M731" s="44">
        <v>149</v>
      </c>
      <c r="N731" s="44"/>
      <c r="O731" s="44"/>
      <c r="P731" s="3">
        <f t="shared" si="62"/>
        <v>74.5</v>
      </c>
      <c r="Q731" s="44"/>
      <c r="V731" s="37">
        <f t="shared" si="61"/>
        <v>0</v>
      </c>
    </row>
    <row r="732" spans="5:22" ht="13.5" thickBot="1">
      <c r="E732" s="44"/>
      <c r="F732" s="44"/>
      <c r="G732" s="44" t="s">
        <v>136</v>
      </c>
      <c r="H732" s="44"/>
      <c r="I732" s="44"/>
      <c r="J732" s="44"/>
      <c r="K732" s="44"/>
      <c r="L732" s="44">
        <v>1</v>
      </c>
      <c r="M732" s="44">
        <v>89</v>
      </c>
      <c r="N732" s="44"/>
      <c r="O732" s="44"/>
      <c r="P732" s="3">
        <f t="shared" si="62"/>
        <v>89</v>
      </c>
      <c r="Q732" s="44"/>
      <c r="V732" s="37">
        <f t="shared" si="61"/>
        <v>0</v>
      </c>
    </row>
    <row r="733" spans="5:22" ht="13.5" thickBot="1">
      <c r="E733" s="44"/>
      <c r="F733" s="44"/>
      <c r="G733" s="44" t="s">
        <v>64</v>
      </c>
      <c r="H733" s="44"/>
      <c r="I733" s="44"/>
      <c r="J733" s="44"/>
      <c r="K733" s="44"/>
      <c r="L733" s="44">
        <v>0.5</v>
      </c>
      <c r="M733" s="44">
        <v>129</v>
      </c>
      <c r="N733" s="44"/>
      <c r="O733" s="44"/>
      <c r="P733" s="3">
        <f t="shared" si="62"/>
        <v>64.5</v>
      </c>
      <c r="Q733" s="44"/>
      <c r="V733" s="37">
        <f t="shared" si="61"/>
        <v>0</v>
      </c>
    </row>
    <row r="734" spans="17:22" s="4" customFormat="1" ht="13.5" thickBot="1">
      <c r="Q734" s="4">
        <f>SUM(P727:P733)</f>
        <v>684.5</v>
      </c>
      <c r="S734" s="34">
        <f>Q734*1.15</f>
        <v>787.175</v>
      </c>
      <c r="V734" s="37">
        <f t="shared" si="61"/>
        <v>787.175</v>
      </c>
    </row>
    <row r="735" spans="1:22" ht="13.5" thickBot="1">
      <c r="A735" s="42" t="s">
        <v>180</v>
      </c>
      <c r="F735" s="44"/>
      <c r="G735" s="44" t="s">
        <v>128</v>
      </c>
      <c r="H735" s="44"/>
      <c r="I735" s="44"/>
      <c r="J735" s="44"/>
      <c r="K735" s="44"/>
      <c r="L735" s="44">
        <v>2</v>
      </c>
      <c r="M735" s="44">
        <v>179</v>
      </c>
      <c r="N735" s="44"/>
      <c r="O735" s="44"/>
      <c r="P735" s="3">
        <f aca="true" t="shared" si="63" ref="P735:P743">L735*M735</f>
        <v>358</v>
      </c>
      <c r="Q735" s="44"/>
      <c r="V735" s="37">
        <f t="shared" si="61"/>
        <v>0</v>
      </c>
    </row>
    <row r="736" spans="6:22" ht="13.5" thickBot="1">
      <c r="F736" s="44"/>
      <c r="G736" s="44" t="s">
        <v>129</v>
      </c>
      <c r="H736" s="44"/>
      <c r="I736" s="44"/>
      <c r="J736" s="44"/>
      <c r="K736" s="44"/>
      <c r="L736" s="44">
        <v>2</v>
      </c>
      <c r="M736" s="44">
        <v>269</v>
      </c>
      <c r="N736" s="44"/>
      <c r="O736" s="44"/>
      <c r="P736" s="3">
        <f t="shared" si="63"/>
        <v>538</v>
      </c>
      <c r="Q736" s="44"/>
      <c r="V736" s="37">
        <f t="shared" si="61"/>
        <v>0</v>
      </c>
    </row>
    <row r="737" spans="6:22" ht="13.5" thickBot="1">
      <c r="F737" s="44"/>
      <c r="G737" s="44" t="s">
        <v>17</v>
      </c>
      <c r="H737" s="44"/>
      <c r="I737" s="44"/>
      <c r="J737" s="44"/>
      <c r="K737" s="44"/>
      <c r="L737" s="44">
        <v>1</v>
      </c>
      <c r="M737" s="44">
        <v>209</v>
      </c>
      <c r="N737" s="44"/>
      <c r="O737" s="44"/>
      <c r="P737" s="3">
        <f t="shared" si="63"/>
        <v>209</v>
      </c>
      <c r="Q737" s="44"/>
      <c r="V737" s="37">
        <f t="shared" si="61"/>
        <v>0</v>
      </c>
    </row>
    <row r="738" spans="6:22" ht="13.5" thickBot="1">
      <c r="F738" s="44"/>
      <c r="G738" s="44" t="s">
        <v>22</v>
      </c>
      <c r="H738" s="44"/>
      <c r="I738" s="44"/>
      <c r="J738" s="44"/>
      <c r="K738" s="44"/>
      <c r="L738" s="44">
        <v>1</v>
      </c>
      <c r="M738" s="44">
        <v>159</v>
      </c>
      <c r="N738" s="44"/>
      <c r="O738" s="44"/>
      <c r="P738" s="3">
        <f t="shared" si="63"/>
        <v>159</v>
      </c>
      <c r="Q738" s="44"/>
      <c r="V738" s="37">
        <f t="shared" si="61"/>
        <v>0</v>
      </c>
    </row>
    <row r="739" spans="6:22" ht="13.5" thickBot="1">
      <c r="F739" s="44"/>
      <c r="G739" s="44" t="s">
        <v>26</v>
      </c>
      <c r="H739" s="44"/>
      <c r="I739" s="44"/>
      <c r="J739" s="44"/>
      <c r="K739" s="44"/>
      <c r="L739" s="44">
        <v>1</v>
      </c>
      <c r="M739" s="44">
        <v>219</v>
      </c>
      <c r="N739" s="44"/>
      <c r="O739" s="44"/>
      <c r="P739" s="3">
        <f t="shared" si="63"/>
        <v>219</v>
      </c>
      <c r="Q739" s="44"/>
      <c r="V739" s="37">
        <f t="shared" si="61"/>
        <v>0</v>
      </c>
    </row>
    <row r="740" spans="6:22" ht="13.5" thickBot="1">
      <c r="F740" s="44"/>
      <c r="G740" s="44" t="s">
        <v>29</v>
      </c>
      <c r="H740" s="44"/>
      <c r="I740" s="44"/>
      <c r="J740" s="44"/>
      <c r="K740" s="44"/>
      <c r="L740" s="44">
        <v>2</v>
      </c>
      <c r="M740" s="44">
        <v>89</v>
      </c>
      <c r="N740" s="44"/>
      <c r="O740" s="44"/>
      <c r="P740" s="3">
        <f t="shared" si="63"/>
        <v>178</v>
      </c>
      <c r="Q740" s="44"/>
      <c r="V740" s="37">
        <f t="shared" si="61"/>
        <v>0</v>
      </c>
    </row>
    <row r="741" spans="6:22" ht="13.5" thickBot="1">
      <c r="F741" s="44"/>
      <c r="G741" s="44" t="s">
        <v>58</v>
      </c>
      <c r="H741" s="44"/>
      <c r="I741" s="44"/>
      <c r="J741" s="44"/>
      <c r="K741" s="44"/>
      <c r="L741" s="44">
        <v>1</v>
      </c>
      <c r="M741" s="44">
        <v>149</v>
      </c>
      <c r="N741" s="44"/>
      <c r="O741" s="44"/>
      <c r="P741" s="3">
        <f t="shared" si="63"/>
        <v>149</v>
      </c>
      <c r="Q741" s="44"/>
      <c r="V741" s="37">
        <f t="shared" si="61"/>
        <v>0</v>
      </c>
    </row>
    <row r="742" spans="6:22" ht="13.5" thickBot="1">
      <c r="F742" s="44"/>
      <c r="G742" s="44" t="s">
        <v>14</v>
      </c>
      <c r="H742" s="44"/>
      <c r="I742" s="44"/>
      <c r="J742" s="44"/>
      <c r="K742" s="44"/>
      <c r="L742" s="44">
        <v>1</v>
      </c>
      <c r="M742" s="44">
        <v>390</v>
      </c>
      <c r="N742" s="44"/>
      <c r="O742" s="44"/>
      <c r="P742" s="3">
        <f t="shared" si="63"/>
        <v>390</v>
      </c>
      <c r="Q742" s="44"/>
      <c r="V742" s="37">
        <f t="shared" si="61"/>
        <v>0</v>
      </c>
    </row>
    <row r="743" spans="6:22" ht="13.5" thickBot="1">
      <c r="F743" s="44"/>
      <c r="G743" s="44" t="s">
        <v>34</v>
      </c>
      <c r="H743" s="44"/>
      <c r="I743" s="44"/>
      <c r="J743" s="44"/>
      <c r="K743" s="44"/>
      <c r="L743" s="44">
        <v>1</v>
      </c>
      <c r="M743" s="44">
        <v>309</v>
      </c>
      <c r="N743" s="44"/>
      <c r="O743" s="44"/>
      <c r="P743" s="3">
        <f t="shared" si="63"/>
        <v>309</v>
      </c>
      <c r="Q743" s="44"/>
      <c r="V743" s="37">
        <f t="shared" si="61"/>
        <v>0</v>
      </c>
    </row>
    <row r="744" spans="6:22" ht="13.5" thickBot="1">
      <c r="F744" s="44"/>
      <c r="G744" s="44" t="s">
        <v>15</v>
      </c>
      <c r="H744" s="44"/>
      <c r="I744" s="44"/>
      <c r="J744" s="44"/>
      <c r="K744" s="44"/>
      <c r="L744" s="44"/>
      <c r="M744" s="44"/>
      <c r="N744" s="44">
        <v>5</v>
      </c>
      <c r="O744" s="44">
        <v>59</v>
      </c>
      <c r="P744" s="44">
        <f>N744*O744</f>
        <v>295</v>
      </c>
      <c r="Q744" s="44"/>
      <c r="V744" s="37">
        <f t="shared" si="61"/>
        <v>0</v>
      </c>
    </row>
    <row r="745" spans="6:22" ht="13.5" thickBot="1">
      <c r="F745" s="44"/>
      <c r="G745" s="44" t="s">
        <v>19</v>
      </c>
      <c r="H745" s="44"/>
      <c r="I745" s="44"/>
      <c r="J745" s="44"/>
      <c r="K745" s="44"/>
      <c r="L745" s="44">
        <v>2</v>
      </c>
      <c r="M745" s="44">
        <v>169</v>
      </c>
      <c r="N745" s="44"/>
      <c r="O745" s="44"/>
      <c r="P745" s="3">
        <f>L745*M745</f>
        <v>338</v>
      </c>
      <c r="Q745" s="44"/>
      <c r="S745"/>
      <c r="V745" s="37">
        <f t="shared" si="61"/>
        <v>0</v>
      </c>
    </row>
    <row r="746" spans="6:22" ht="13.5" thickBot="1">
      <c r="F746" s="44"/>
      <c r="G746" s="44" t="s">
        <v>136</v>
      </c>
      <c r="H746" s="44"/>
      <c r="I746" s="44"/>
      <c r="J746" s="44"/>
      <c r="K746" s="44"/>
      <c r="L746" s="44">
        <v>2</v>
      </c>
      <c r="M746" s="44">
        <v>89</v>
      </c>
      <c r="N746" s="44"/>
      <c r="O746" s="44"/>
      <c r="P746" s="3">
        <f>L746*M746</f>
        <v>178</v>
      </c>
      <c r="Q746" s="44"/>
      <c r="V746" s="37">
        <f t="shared" si="61"/>
        <v>0</v>
      </c>
    </row>
    <row r="747" spans="7:22" ht="13.5" thickBot="1">
      <c r="G747" t="s">
        <v>43</v>
      </c>
      <c r="L747">
        <v>0.5</v>
      </c>
      <c r="M747">
        <v>349</v>
      </c>
      <c r="P747" s="3">
        <f>L747*M747</f>
        <v>174.5</v>
      </c>
      <c r="V747" s="37">
        <f t="shared" si="61"/>
        <v>0</v>
      </c>
    </row>
    <row r="748" spans="17:22" s="4" customFormat="1" ht="13.5" thickBot="1">
      <c r="Q748" s="4">
        <f>SUM(P735:P747)</f>
        <v>3494.5</v>
      </c>
      <c r="S748" s="34">
        <f>Q748*1.12</f>
        <v>3913.84</v>
      </c>
      <c r="V748" s="37">
        <f t="shared" si="61"/>
        <v>3913.84</v>
      </c>
    </row>
    <row r="749" spans="1:22" ht="13.5" thickBot="1">
      <c r="A749" s="42" t="s">
        <v>181</v>
      </c>
      <c r="G749" s="44" t="s">
        <v>129</v>
      </c>
      <c r="H749" s="44"/>
      <c r="I749" s="44"/>
      <c r="J749" s="44"/>
      <c r="K749" s="44"/>
      <c r="L749" s="44">
        <v>1</v>
      </c>
      <c r="M749" s="44">
        <v>269</v>
      </c>
      <c r="N749" s="44"/>
      <c r="O749" s="44"/>
      <c r="P749" s="3">
        <f>L749*M749</f>
        <v>269</v>
      </c>
      <c r="V749" s="37">
        <f t="shared" si="61"/>
        <v>0</v>
      </c>
    </row>
    <row r="750" spans="7:22" ht="13.5" thickBot="1">
      <c r="G750" s="44" t="s">
        <v>30</v>
      </c>
      <c r="H750" s="44"/>
      <c r="I750" s="44"/>
      <c r="J750" s="44"/>
      <c r="K750" s="44"/>
      <c r="L750" s="44">
        <v>1</v>
      </c>
      <c r="M750" s="44">
        <v>99</v>
      </c>
      <c r="N750" s="44"/>
      <c r="O750" s="44"/>
      <c r="P750" s="3">
        <f>L750*M750</f>
        <v>99</v>
      </c>
      <c r="V750" s="37">
        <f t="shared" si="61"/>
        <v>0</v>
      </c>
    </row>
    <row r="751" spans="7:22" ht="13.5" thickBot="1">
      <c r="G751" s="13" t="s">
        <v>31</v>
      </c>
      <c r="H751" s="13"/>
      <c r="I751" s="13"/>
      <c r="J751" s="13"/>
      <c r="K751" s="13"/>
      <c r="L751" s="13">
        <v>1</v>
      </c>
      <c r="M751" s="13">
        <v>129</v>
      </c>
      <c r="N751" s="13"/>
      <c r="O751" s="13"/>
      <c r="P751" s="17">
        <f>L751*M751</f>
        <v>129</v>
      </c>
      <c r="V751" s="37">
        <f t="shared" si="61"/>
        <v>0</v>
      </c>
    </row>
    <row r="752" spans="7:22" ht="13.5" thickBot="1">
      <c r="G752" s="44" t="s">
        <v>19</v>
      </c>
      <c r="H752" s="44"/>
      <c r="I752" s="44"/>
      <c r="J752" s="44"/>
      <c r="K752" s="44"/>
      <c r="L752" s="44">
        <v>1</v>
      </c>
      <c r="M752" s="44">
        <v>169</v>
      </c>
      <c r="N752" s="44"/>
      <c r="O752" s="44"/>
      <c r="P752" s="3">
        <f>L752*M752</f>
        <v>169</v>
      </c>
      <c r="V752" s="37">
        <f t="shared" si="61"/>
        <v>0</v>
      </c>
    </row>
    <row r="753" spans="7:22" ht="13.5" thickBot="1">
      <c r="G753" s="44" t="s">
        <v>15</v>
      </c>
      <c r="H753" s="44"/>
      <c r="I753" s="44"/>
      <c r="J753" s="44"/>
      <c r="K753" s="44"/>
      <c r="L753" s="44"/>
      <c r="M753" s="44"/>
      <c r="N753" s="44">
        <v>4</v>
      </c>
      <c r="O753" s="44">
        <v>59</v>
      </c>
      <c r="P753" s="44">
        <f>N753*O753</f>
        <v>236</v>
      </c>
      <c r="V753" s="37">
        <f t="shared" si="61"/>
        <v>0</v>
      </c>
    </row>
    <row r="754" spans="7:22" ht="13.5" thickBot="1">
      <c r="G754" s="44" t="s">
        <v>42</v>
      </c>
      <c r="L754" s="44">
        <v>1</v>
      </c>
      <c r="M754" s="44">
        <v>379</v>
      </c>
      <c r="P754" s="3">
        <f>L754*M754</f>
        <v>379</v>
      </c>
      <c r="V754" s="37">
        <f t="shared" si="61"/>
        <v>0</v>
      </c>
    </row>
    <row r="755" spans="17:22" s="4" customFormat="1" ht="13.5" thickBot="1">
      <c r="Q755" s="4">
        <f>SUM(P749:P754)</f>
        <v>1281</v>
      </c>
      <c r="S755" s="34">
        <f>Q755*1.15</f>
        <v>1473.1499999999999</v>
      </c>
      <c r="V755" s="37">
        <f t="shared" si="61"/>
        <v>1473.1499999999999</v>
      </c>
    </row>
    <row r="756" spans="1:22" ht="13.5" thickBot="1">
      <c r="A756" s="42" t="s">
        <v>182</v>
      </c>
      <c r="G756" s="44"/>
      <c r="H756" s="44"/>
      <c r="I756" s="44"/>
      <c r="J756" s="44"/>
      <c r="K756" s="44"/>
      <c r="L756" s="44"/>
      <c r="M756" s="44"/>
      <c r="N756" s="44"/>
      <c r="O756" s="44"/>
      <c r="P756" s="3"/>
      <c r="V756" s="37">
        <f t="shared" si="61"/>
        <v>0</v>
      </c>
    </row>
    <row r="757" spans="7:22" ht="13.5" thickBot="1">
      <c r="G757" s="44" t="s">
        <v>31</v>
      </c>
      <c r="H757" s="44"/>
      <c r="I757" s="44"/>
      <c r="J757" s="44"/>
      <c r="K757" s="44"/>
      <c r="L757" s="44">
        <v>1</v>
      </c>
      <c r="M757" s="44">
        <v>129</v>
      </c>
      <c r="N757" s="44"/>
      <c r="O757" s="44"/>
      <c r="P757" s="3">
        <f>L757*M757</f>
        <v>129</v>
      </c>
      <c r="V757" s="37">
        <f t="shared" si="61"/>
        <v>0</v>
      </c>
    </row>
    <row r="758" spans="7:22" ht="13.5" thickBot="1">
      <c r="G758" s="44" t="s">
        <v>19</v>
      </c>
      <c r="H758" s="44"/>
      <c r="I758" s="44"/>
      <c r="J758" s="44"/>
      <c r="K758" s="44"/>
      <c r="L758" s="44">
        <v>1</v>
      </c>
      <c r="M758" s="44">
        <v>169</v>
      </c>
      <c r="N758" s="44"/>
      <c r="O758" s="44"/>
      <c r="P758" s="3">
        <f>L758*M758</f>
        <v>169</v>
      </c>
      <c r="V758" s="37">
        <f t="shared" si="61"/>
        <v>0</v>
      </c>
    </row>
    <row r="759" spans="7:22" ht="13.5" thickBot="1">
      <c r="G759" s="44" t="s">
        <v>58</v>
      </c>
      <c r="H759" s="44"/>
      <c r="I759" s="44"/>
      <c r="J759" s="44"/>
      <c r="K759" s="44"/>
      <c r="L759" s="44">
        <v>1</v>
      </c>
      <c r="M759" s="44">
        <v>149</v>
      </c>
      <c r="N759" s="44"/>
      <c r="O759" s="44"/>
      <c r="P759" s="3">
        <f>L759*M759</f>
        <v>149</v>
      </c>
      <c r="V759" s="37">
        <f t="shared" si="61"/>
        <v>0</v>
      </c>
    </row>
    <row r="760" spans="17:22" s="4" customFormat="1" ht="13.5" thickBot="1">
      <c r="Q760" s="4">
        <f>SUM(P756:P759)</f>
        <v>447</v>
      </c>
      <c r="S760" s="34">
        <f>Q760*1.15</f>
        <v>514.05</v>
      </c>
      <c r="V760" s="37">
        <f t="shared" si="61"/>
        <v>514.05</v>
      </c>
    </row>
    <row r="761" spans="1:22" ht="13.5" thickBot="1">
      <c r="A761" s="42" t="s">
        <v>183</v>
      </c>
      <c r="G761" s="44" t="s">
        <v>129</v>
      </c>
      <c r="H761" s="44"/>
      <c r="I761" s="44"/>
      <c r="J761" s="44"/>
      <c r="K761" s="44"/>
      <c r="L761" s="44">
        <v>1</v>
      </c>
      <c r="M761" s="44">
        <v>269</v>
      </c>
      <c r="N761" s="44"/>
      <c r="O761" s="44"/>
      <c r="P761" s="3">
        <f>L761*M761</f>
        <v>269</v>
      </c>
      <c r="V761" s="37">
        <f t="shared" si="61"/>
        <v>0</v>
      </c>
    </row>
    <row r="762" spans="7:22" ht="13.5" thickBot="1">
      <c r="G762" s="44" t="s">
        <v>17</v>
      </c>
      <c r="H762" s="44"/>
      <c r="I762" s="44"/>
      <c r="J762" s="44"/>
      <c r="K762" s="44"/>
      <c r="L762" s="44">
        <v>1</v>
      </c>
      <c r="M762" s="44">
        <v>209</v>
      </c>
      <c r="N762" s="44"/>
      <c r="O762" s="44"/>
      <c r="P762" s="3">
        <f>L762*M762</f>
        <v>209</v>
      </c>
      <c r="V762" s="37">
        <f t="shared" si="61"/>
        <v>0</v>
      </c>
    </row>
    <row r="763" spans="7:22" ht="13.5" thickBot="1">
      <c r="G763" s="44" t="s">
        <v>22</v>
      </c>
      <c r="H763" s="44"/>
      <c r="I763" s="44"/>
      <c r="J763" s="44"/>
      <c r="K763" s="44"/>
      <c r="L763" s="44">
        <v>1</v>
      </c>
      <c r="M763" s="44">
        <v>159</v>
      </c>
      <c r="N763" s="44"/>
      <c r="O763" s="44"/>
      <c r="P763" s="3">
        <f>L763*M763</f>
        <v>159</v>
      </c>
      <c r="V763" s="37">
        <f t="shared" si="61"/>
        <v>0</v>
      </c>
    </row>
    <row r="764" spans="7:22" ht="13.5" thickBot="1">
      <c r="G764" s="44" t="s">
        <v>26</v>
      </c>
      <c r="H764" s="44"/>
      <c r="I764" s="44"/>
      <c r="J764" s="44"/>
      <c r="K764" s="44"/>
      <c r="L764" s="44">
        <v>1</v>
      </c>
      <c r="M764" s="44">
        <v>219</v>
      </c>
      <c r="N764" s="44"/>
      <c r="O764" s="44"/>
      <c r="P764" s="3">
        <f>L764*M764</f>
        <v>219</v>
      </c>
      <c r="V764" s="37">
        <f t="shared" si="61"/>
        <v>0</v>
      </c>
    </row>
    <row r="765" spans="7:22" ht="13.5" thickBot="1">
      <c r="G765" s="44" t="s">
        <v>54</v>
      </c>
      <c r="H765" s="44"/>
      <c r="I765" s="44"/>
      <c r="J765" s="44"/>
      <c r="K765" s="44"/>
      <c r="L765" s="44">
        <v>1</v>
      </c>
      <c r="M765" s="44">
        <v>229</v>
      </c>
      <c r="N765" s="44"/>
      <c r="O765" s="44"/>
      <c r="P765" s="3">
        <f>L765*M765</f>
        <v>229</v>
      </c>
      <c r="V765" s="37">
        <f t="shared" si="61"/>
        <v>0</v>
      </c>
    </row>
    <row r="766" spans="7:22" ht="13.5" thickBot="1">
      <c r="G766" s="44" t="s">
        <v>31</v>
      </c>
      <c r="H766" s="44"/>
      <c r="I766" s="44"/>
      <c r="J766" s="44"/>
      <c r="K766" s="44"/>
      <c r="L766" s="44">
        <v>1</v>
      </c>
      <c r="M766" s="44">
        <v>129</v>
      </c>
      <c r="N766" s="44"/>
      <c r="O766" s="44"/>
      <c r="P766" s="3">
        <f>L766*M766</f>
        <v>129</v>
      </c>
      <c r="V766" s="37">
        <f t="shared" si="61"/>
        <v>0</v>
      </c>
    </row>
    <row r="767" spans="7:22" ht="13.5" thickBot="1">
      <c r="G767" s="44" t="s">
        <v>58</v>
      </c>
      <c r="H767" s="44"/>
      <c r="I767" s="44"/>
      <c r="J767" s="44"/>
      <c r="K767" s="44"/>
      <c r="L767" s="44">
        <v>1</v>
      </c>
      <c r="M767" s="44">
        <v>149</v>
      </c>
      <c r="N767" s="44"/>
      <c r="O767" s="44"/>
      <c r="P767" s="3">
        <f>L767*M767</f>
        <v>149</v>
      </c>
      <c r="V767" s="37">
        <f t="shared" si="61"/>
        <v>0</v>
      </c>
    </row>
    <row r="768" spans="7:22" ht="13.5" thickBot="1">
      <c r="G768" s="44" t="s">
        <v>14</v>
      </c>
      <c r="H768" s="44"/>
      <c r="I768" s="44"/>
      <c r="J768" s="44"/>
      <c r="K768" s="44"/>
      <c r="L768" s="44">
        <v>1</v>
      </c>
      <c r="M768" s="44">
        <v>390</v>
      </c>
      <c r="N768" s="44"/>
      <c r="O768" s="44"/>
      <c r="P768" s="3">
        <f>L768*M768</f>
        <v>390</v>
      </c>
      <c r="V768" s="37">
        <f t="shared" si="61"/>
        <v>0</v>
      </c>
    </row>
    <row r="769" spans="7:22" ht="13.5" thickBot="1">
      <c r="G769" s="44" t="s">
        <v>34</v>
      </c>
      <c r="H769" s="44"/>
      <c r="I769" s="44"/>
      <c r="J769" s="44"/>
      <c r="K769" s="44"/>
      <c r="L769" s="44">
        <v>1</v>
      </c>
      <c r="M769" s="44">
        <v>309</v>
      </c>
      <c r="N769" s="44"/>
      <c r="O769" s="44"/>
      <c r="P769" s="3">
        <f>L769*M769</f>
        <v>309</v>
      </c>
      <c r="V769" s="37">
        <f t="shared" si="61"/>
        <v>0</v>
      </c>
    </row>
    <row r="770" spans="7:22" ht="13.5" thickBot="1">
      <c r="G770" s="44" t="s">
        <v>19</v>
      </c>
      <c r="H770" s="44"/>
      <c r="I770" s="44"/>
      <c r="J770" s="44"/>
      <c r="K770" s="44"/>
      <c r="L770" s="44">
        <v>1</v>
      </c>
      <c r="M770" s="44">
        <v>169</v>
      </c>
      <c r="N770" s="44"/>
      <c r="O770" s="44"/>
      <c r="P770" s="3">
        <f>L770*M770</f>
        <v>169</v>
      </c>
      <c r="V770" s="37">
        <f t="shared" si="61"/>
        <v>0</v>
      </c>
    </row>
    <row r="771" spans="7:22" ht="13.5" thickBot="1">
      <c r="G771" s="44" t="s">
        <v>158</v>
      </c>
      <c r="H771" s="44"/>
      <c r="I771" s="44"/>
      <c r="J771" s="44"/>
      <c r="K771" s="44"/>
      <c r="L771" s="44">
        <v>1</v>
      </c>
      <c r="M771" s="44">
        <v>149</v>
      </c>
      <c r="N771" s="44"/>
      <c r="O771" s="44"/>
      <c r="P771" s="3">
        <f>L771*M771</f>
        <v>149</v>
      </c>
      <c r="V771" s="37">
        <f t="shared" si="61"/>
        <v>0</v>
      </c>
    </row>
    <row r="772" spans="17:22" s="4" customFormat="1" ht="13.5" thickBot="1">
      <c r="Q772" s="4">
        <f>SUM(P761:P771)</f>
        <v>2380</v>
      </c>
      <c r="S772" s="34">
        <f>Q772*1.12</f>
        <v>2665.6000000000004</v>
      </c>
      <c r="V772" s="37">
        <f t="shared" si="61"/>
        <v>2665.6000000000004</v>
      </c>
    </row>
    <row r="773" spans="1:22" ht="13.5" thickBot="1">
      <c r="A773" s="42" t="s">
        <v>184</v>
      </c>
      <c r="G773" s="44" t="s">
        <v>129</v>
      </c>
      <c r="H773" s="44"/>
      <c r="I773" s="44"/>
      <c r="J773" s="44"/>
      <c r="K773" s="44"/>
      <c r="L773" s="44">
        <v>1</v>
      </c>
      <c r="M773" s="44">
        <v>269</v>
      </c>
      <c r="N773" s="44"/>
      <c r="O773" s="44"/>
      <c r="P773" s="3">
        <f>L773*M773</f>
        <v>269</v>
      </c>
      <c r="V773" s="37">
        <f t="shared" si="61"/>
        <v>0</v>
      </c>
    </row>
    <row r="774" ht="13.5" thickBot="1">
      <c r="V774" s="37">
        <f t="shared" si="61"/>
        <v>0</v>
      </c>
    </row>
    <row r="775" spans="7:22" ht="13.5" thickBot="1">
      <c r="G775" s="44" t="s">
        <v>26</v>
      </c>
      <c r="H775" s="44"/>
      <c r="I775" s="44"/>
      <c r="J775" s="44"/>
      <c r="K775" s="44"/>
      <c r="L775" s="44">
        <v>1</v>
      </c>
      <c r="M775" s="44">
        <v>219</v>
      </c>
      <c r="N775" s="44"/>
      <c r="O775" s="44"/>
      <c r="P775" s="3">
        <f>L775*M775</f>
        <v>219</v>
      </c>
      <c r="V775" s="37">
        <f t="shared" si="61"/>
        <v>0</v>
      </c>
    </row>
    <row r="776" spans="7:22" ht="13.5" thickBot="1">
      <c r="G776" s="44" t="s">
        <v>58</v>
      </c>
      <c r="H776" s="44"/>
      <c r="I776" s="44"/>
      <c r="J776" s="44"/>
      <c r="K776" s="44"/>
      <c r="L776" s="44">
        <v>1</v>
      </c>
      <c r="M776" s="44">
        <v>149</v>
      </c>
      <c r="N776" s="44"/>
      <c r="O776" s="44"/>
      <c r="P776" s="3">
        <f>L776*M776</f>
        <v>149</v>
      </c>
      <c r="V776" s="37">
        <f t="shared" si="61"/>
        <v>0</v>
      </c>
    </row>
    <row r="777" spans="7:22" ht="13.5" thickBot="1">
      <c r="G777" s="44" t="s">
        <v>34</v>
      </c>
      <c r="H777" s="44"/>
      <c r="I777" s="44"/>
      <c r="J777" s="44"/>
      <c r="K777" s="44"/>
      <c r="L777" s="44">
        <v>1</v>
      </c>
      <c r="M777" s="44">
        <v>309</v>
      </c>
      <c r="N777" s="44"/>
      <c r="O777" s="44"/>
      <c r="P777" s="3">
        <f>L777*M777</f>
        <v>309</v>
      </c>
      <c r="V777" s="37">
        <f t="shared" si="61"/>
        <v>0</v>
      </c>
    </row>
    <row r="778" spans="7:22" ht="13.5" thickBot="1">
      <c r="G778" s="44" t="s">
        <v>19</v>
      </c>
      <c r="H778" s="44"/>
      <c r="I778" s="44"/>
      <c r="J778" s="44"/>
      <c r="K778" s="44"/>
      <c r="L778" s="44">
        <v>1</v>
      </c>
      <c r="M778" s="44">
        <v>169</v>
      </c>
      <c r="N778" s="44"/>
      <c r="O778" s="44"/>
      <c r="P778" s="3">
        <f>L778*M778</f>
        <v>169</v>
      </c>
      <c r="V778" s="37">
        <f t="shared" si="61"/>
        <v>0</v>
      </c>
    </row>
    <row r="779" spans="7:22" ht="13.5" thickBot="1">
      <c r="G779" t="s">
        <v>43</v>
      </c>
      <c r="L779">
        <v>0.5</v>
      </c>
      <c r="M779">
        <v>349</v>
      </c>
      <c r="P779" s="3">
        <f>L779*M779</f>
        <v>174.5</v>
      </c>
      <c r="V779" s="37">
        <f t="shared" si="61"/>
        <v>0</v>
      </c>
    </row>
    <row r="780" spans="17:22" s="46" customFormat="1" ht="13.5" thickBot="1">
      <c r="Q780" s="46">
        <f>SUM(P773:P779)</f>
        <v>1289.5</v>
      </c>
      <c r="S780" s="47">
        <f>Q780*1.15</f>
        <v>1482.925</v>
      </c>
      <c r="V780" s="37">
        <f t="shared" si="61"/>
        <v>1482.925</v>
      </c>
    </row>
    <row r="781" spans="1:22" ht="13.5" thickBot="1">
      <c r="A781" s="42" t="s">
        <v>185</v>
      </c>
      <c r="G781" s="44" t="s">
        <v>17</v>
      </c>
      <c r="H781" s="44"/>
      <c r="I781" s="44"/>
      <c r="J781" s="44"/>
      <c r="K781" s="44"/>
      <c r="L781" s="44">
        <v>1</v>
      </c>
      <c r="M781" s="44">
        <v>209</v>
      </c>
      <c r="N781" s="44"/>
      <c r="O781" s="44"/>
      <c r="P781" s="3">
        <f>L781*M781</f>
        <v>209</v>
      </c>
      <c r="V781" s="37">
        <f t="shared" si="61"/>
        <v>0</v>
      </c>
    </row>
    <row r="782" spans="7:22" ht="13.5" thickBot="1">
      <c r="G782" s="44" t="s">
        <v>34</v>
      </c>
      <c r="H782" s="44"/>
      <c r="I782" s="44"/>
      <c r="J782" s="44"/>
      <c r="K782" s="44"/>
      <c r="L782" s="44">
        <v>1</v>
      </c>
      <c r="M782" s="44">
        <v>309</v>
      </c>
      <c r="N782" s="44"/>
      <c r="O782" s="44"/>
      <c r="P782" s="3">
        <f>L782*M782</f>
        <v>309</v>
      </c>
      <c r="V782" s="37">
        <f t="shared" si="61"/>
        <v>0</v>
      </c>
    </row>
    <row r="783" spans="17:22" s="4" customFormat="1" ht="13.5" thickBot="1">
      <c r="Q783" s="4">
        <f>SUM(P781:P782)</f>
        <v>518</v>
      </c>
      <c r="S783" s="47">
        <f>Q783*1.15</f>
        <v>595.6999999999999</v>
      </c>
      <c r="V783" s="37">
        <f t="shared" si="61"/>
        <v>595.6999999999999</v>
      </c>
    </row>
    <row r="784" spans="1:22" ht="13.5" thickBot="1">
      <c r="A784" s="42" t="s">
        <v>186</v>
      </c>
      <c r="G784" s="44" t="s">
        <v>128</v>
      </c>
      <c r="H784" s="44"/>
      <c r="I784" s="44"/>
      <c r="J784" s="44"/>
      <c r="K784" s="44"/>
      <c r="L784" s="44">
        <v>0.5</v>
      </c>
      <c r="M784" s="44">
        <v>179</v>
      </c>
      <c r="N784" s="44"/>
      <c r="O784" s="44"/>
      <c r="P784" s="3">
        <f aca="true" t="shared" si="64" ref="P784:P790">L784*M784</f>
        <v>89.5</v>
      </c>
      <c r="V784" s="37">
        <f t="shared" si="61"/>
        <v>0</v>
      </c>
    </row>
    <row r="785" spans="7:22" ht="13.5" thickBot="1">
      <c r="G785" s="44" t="s">
        <v>26</v>
      </c>
      <c r="H785" s="44"/>
      <c r="I785" s="44"/>
      <c r="J785" s="44"/>
      <c r="K785" s="44"/>
      <c r="L785" s="44">
        <v>0.5</v>
      </c>
      <c r="M785" s="44">
        <v>219</v>
      </c>
      <c r="N785" s="44"/>
      <c r="O785" s="44"/>
      <c r="P785" s="3">
        <f t="shared" si="64"/>
        <v>109.5</v>
      </c>
      <c r="V785" s="37">
        <f aca="true" t="shared" si="65" ref="V785:V848">S785-T785</f>
        <v>0</v>
      </c>
    </row>
    <row r="786" spans="7:22" ht="13.5" thickBot="1">
      <c r="G786" s="44" t="s">
        <v>54</v>
      </c>
      <c r="H786" s="44"/>
      <c r="I786" s="44"/>
      <c r="J786" s="44"/>
      <c r="K786" s="44"/>
      <c r="L786" s="44">
        <v>0.5</v>
      </c>
      <c r="M786" s="44">
        <v>229</v>
      </c>
      <c r="N786" s="44"/>
      <c r="O786" s="44"/>
      <c r="P786" s="3">
        <f t="shared" si="64"/>
        <v>114.5</v>
      </c>
      <c r="V786" s="37">
        <f t="shared" si="65"/>
        <v>0</v>
      </c>
    </row>
    <row r="787" spans="7:22" ht="13.5" thickBot="1">
      <c r="G787" s="44" t="s">
        <v>58</v>
      </c>
      <c r="H787" s="44"/>
      <c r="I787" s="44"/>
      <c r="J787" s="44"/>
      <c r="K787" s="44"/>
      <c r="L787" s="44">
        <v>0.5</v>
      </c>
      <c r="M787" s="44">
        <v>149</v>
      </c>
      <c r="N787" s="44"/>
      <c r="O787" s="44"/>
      <c r="P787" s="3">
        <f t="shared" si="64"/>
        <v>74.5</v>
      </c>
      <c r="V787" s="37">
        <f t="shared" si="65"/>
        <v>0</v>
      </c>
    </row>
    <row r="788" spans="7:22" ht="13.5" thickBot="1">
      <c r="G788" s="44" t="s">
        <v>34</v>
      </c>
      <c r="H788" s="44"/>
      <c r="I788" s="44"/>
      <c r="J788" s="44"/>
      <c r="K788" s="44"/>
      <c r="L788" s="44">
        <v>0.5</v>
      </c>
      <c r="M788" s="44">
        <v>309</v>
      </c>
      <c r="N788" s="44"/>
      <c r="O788" s="44"/>
      <c r="P788" s="3">
        <f t="shared" si="64"/>
        <v>154.5</v>
      </c>
      <c r="V788" s="37">
        <f t="shared" si="65"/>
        <v>0</v>
      </c>
    </row>
    <row r="789" spans="7:22" ht="13.5" thickBot="1">
      <c r="G789" s="44" t="s">
        <v>145</v>
      </c>
      <c r="L789" s="44">
        <v>0.5</v>
      </c>
      <c r="M789" s="44">
        <v>159</v>
      </c>
      <c r="P789" s="3">
        <f t="shared" si="64"/>
        <v>79.5</v>
      </c>
      <c r="V789" s="37">
        <f t="shared" si="65"/>
        <v>0</v>
      </c>
    </row>
    <row r="790" spans="7:22" ht="13.5" thickBot="1">
      <c r="G790" s="44" t="s">
        <v>187</v>
      </c>
      <c r="L790" s="44">
        <v>1</v>
      </c>
      <c r="M790" s="44">
        <v>119</v>
      </c>
      <c r="P790" s="3">
        <f t="shared" si="64"/>
        <v>119</v>
      </c>
      <c r="V790" s="37">
        <f t="shared" si="65"/>
        <v>0</v>
      </c>
    </row>
    <row r="791" spans="7:22" ht="13.5" thickBot="1">
      <c r="G791" s="44" t="s">
        <v>19</v>
      </c>
      <c r="H791" s="44"/>
      <c r="I791" s="44"/>
      <c r="J791" s="44"/>
      <c r="K791" s="44"/>
      <c r="L791" s="44">
        <v>0.5</v>
      </c>
      <c r="M791" s="44">
        <v>169</v>
      </c>
      <c r="N791" s="44"/>
      <c r="O791" s="44"/>
      <c r="P791" s="3">
        <f>L791*M791</f>
        <v>84.5</v>
      </c>
      <c r="V791" s="37">
        <f t="shared" si="65"/>
        <v>0</v>
      </c>
    </row>
    <row r="792" spans="17:22" s="4" customFormat="1" ht="13.5" thickBot="1">
      <c r="Q792" s="4">
        <f>SUM(P784:P791)</f>
        <v>825.5</v>
      </c>
      <c r="S792" s="47">
        <f>Q792*1.15</f>
        <v>949.3249999999999</v>
      </c>
      <c r="V792" s="34">
        <f t="shared" si="65"/>
        <v>949.3249999999999</v>
      </c>
    </row>
    <row r="793" spans="1:22" ht="13.5" thickBot="1">
      <c r="A793" s="42" t="s">
        <v>188</v>
      </c>
      <c r="G793" s="44" t="s">
        <v>20</v>
      </c>
      <c r="H793" s="44"/>
      <c r="I793" s="44"/>
      <c r="J793" s="44"/>
      <c r="K793" s="44"/>
      <c r="L793" s="44">
        <v>1</v>
      </c>
      <c r="M793" s="44">
        <v>179</v>
      </c>
      <c r="N793" s="44"/>
      <c r="O793" s="44"/>
      <c r="P793" s="3">
        <f>L793*M793</f>
        <v>179</v>
      </c>
      <c r="V793" s="37">
        <f t="shared" si="65"/>
        <v>0</v>
      </c>
    </row>
    <row r="794" spans="7:22" ht="13.5" thickBot="1">
      <c r="G794" s="44" t="s">
        <v>128</v>
      </c>
      <c r="H794" s="44"/>
      <c r="I794" s="44"/>
      <c r="J794" s="44"/>
      <c r="K794" s="44"/>
      <c r="L794" s="44">
        <v>1</v>
      </c>
      <c r="M794" s="44">
        <v>179</v>
      </c>
      <c r="N794" s="44"/>
      <c r="O794" s="44"/>
      <c r="P794" s="3">
        <f>L794*M794</f>
        <v>179</v>
      </c>
      <c r="V794" s="37">
        <f t="shared" si="65"/>
        <v>0</v>
      </c>
    </row>
    <row r="795" spans="7:22" ht="13.5" thickBot="1">
      <c r="G795" s="44" t="s">
        <v>26</v>
      </c>
      <c r="H795" s="44"/>
      <c r="I795" s="44"/>
      <c r="J795" s="44"/>
      <c r="K795" s="44"/>
      <c r="L795" s="44">
        <v>1</v>
      </c>
      <c r="M795" s="44">
        <v>219</v>
      </c>
      <c r="N795" s="44"/>
      <c r="O795" s="44"/>
      <c r="P795" s="3">
        <f>L795*M795</f>
        <v>219</v>
      </c>
      <c r="V795" s="37">
        <f t="shared" si="65"/>
        <v>0</v>
      </c>
    </row>
    <row r="796" spans="7:22" ht="13.5" thickBot="1">
      <c r="G796" s="44" t="s">
        <v>19</v>
      </c>
      <c r="H796" s="44"/>
      <c r="I796" s="44"/>
      <c r="J796" s="44"/>
      <c r="K796" s="44"/>
      <c r="L796" s="44">
        <v>1</v>
      </c>
      <c r="M796" s="44">
        <v>169</v>
      </c>
      <c r="N796" s="44"/>
      <c r="O796" s="44"/>
      <c r="P796" s="3">
        <f>L796*M796</f>
        <v>169</v>
      </c>
      <c r="V796" s="37">
        <f t="shared" si="65"/>
        <v>0</v>
      </c>
    </row>
    <row r="797" spans="7:22" ht="13.5" thickBot="1">
      <c r="G797" s="44" t="s">
        <v>136</v>
      </c>
      <c r="H797" s="44"/>
      <c r="I797" s="44"/>
      <c r="J797" s="44"/>
      <c r="K797" s="44"/>
      <c r="L797" s="44">
        <v>1</v>
      </c>
      <c r="M797" s="44">
        <v>89</v>
      </c>
      <c r="N797" s="44"/>
      <c r="O797" s="44"/>
      <c r="P797" s="3">
        <f>L797*M797</f>
        <v>89</v>
      </c>
      <c r="V797" s="37">
        <f t="shared" si="65"/>
        <v>0</v>
      </c>
    </row>
    <row r="798" spans="7:22" ht="13.5" thickBot="1">
      <c r="G798" s="44" t="s">
        <v>187</v>
      </c>
      <c r="L798" s="44">
        <v>1</v>
      </c>
      <c r="M798" s="44">
        <v>119</v>
      </c>
      <c r="P798" s="3">
        <f>L798*M798</f>
        <v>119</v>
      </c>
      <c r="V798" s="37">
        <f t="shared" si="65"/>
        <v>0</v>
      </c>
    </row>
    <row r="799" spans="7:22" ht="13.5" thickBot="1">
      <c r="G799" t="s">
        <v>43</v>
      </c>
      <c r="L799">
        <v>1</v>
      </c>
      <c r="M799">
        <v>349</v>
      </c>
      <c r="P799" s="3">
        <f>L799*M799</f>
        <v>349</v>
      </c>
      <c r="V799" s="37">
        <f t="shared" si="65"/>
        <v>0</v>
      </c>
    </row>
    <row r="800" spans="7:22" ht="13.5" thickBot="1">
      <c r="G800" t="s">
        <v>42</v>
      </c>
      <c r="L800">
        <v>1</v>
      </c>
      <c r="M800">
        <v>379</v>
      </c>
      <c r="P800" s="3">
        <f>L800*M800</f>
        <v>379</v>
      </c>
      <c r="V800" s="37">
        <f t="shared" si="65"/>
        <v>0</v>
      </c>
    </row>
    <row r="801" spans="17:22" s="4" customFormat="1" ht="13.5" thickBot="1">
      <c r="Q801" s="4">
        <f>SUM(P793:P800)</f>
        <v>1682</v>
      </c>
      <c r="S801" s="47">
        <f>Q801*1.12</f>
        <v>1883.8400000000001</v>
      </c>
      <c r="V801" s="34">
        <f t="shared" si="65"/>
        <v>1883.8400000000001</v>
      </c>
    </row>
    <row r="802" ht="13.5" thickBot="1">
      <c r="V802" s="37">
        <f t="shared" si="65"/>
        <v>0</v>
      </c>
    </row>
    <row r="803" ht="13.5" thickBot="1">
      <c r="V803" s="37">
        <f t="shared" si="65"/>
        <v>0</v>
      </c>
    </row>
    <row r="804" ht="13.5" thickBot="1">
      <c r="V804" s="37">
        <f t="shared" si="65"/>
        <v>0</v>
      </c>
    </row>
    <row r="805" ht="13.5" thickBot="1">
      <c r="V805" s="37">
        <f t="shared" si="65"/>
        <v>0</v>
      </c>
    </row>
    <row r="806" ht="13.5" thickBot="1">
      <c r="V806" s="37">
        <f t="shared" si="65"/>
        <v>0</v>
      </c>
    </row>
    <row r="807" ht="13.5" thickBot="1">
      <c r="V807" s="37">
        <f t="shared" si="65"/>
        <v>0</v>
      </c>
    </row>
    <row r="808" ht="13.5" thickBot="1">
      <c r="V808" s="37">
        <f t="shared" si="65"/>
        <v>0</v>
      </c>
    </row>
    <row r="809" ht="13.5" thickBot="1">
      <c r="V809" s="37">
        <f t="shared" si="65"/>
        <v>0</v>
      </c>
    </row>
    <row r="810" ht="13.5" thickBot="1">
      <c r="V810" s="37">
        <f t="shared" si="65"/>
        <v>0</v>
      </c>
    </row>
    <row r="811" ht="13.5" thickBot="1">
      <c r="V811" s="37">
        <f t="shared" si="65"/>
        <v>0</v>
      </c>
    </row>
    <row r="812" ht="13.5" thickBot="1">
      <c r="V812" s="37">
        <f t="shared" si="65"/>
        <v>0</v>
      </c>
    </row>
    <row r="813" ht="13.5" thickBot="1">
      <c r="V813" s="37">
        <f t="shared" si="65"/>
        <v>0</v>
      </c>
    </row>
    <row r="814" ht="13.5" thickBot="1">
      <c r="V814" s="37">
        <f t="shared" si="65"/>
        <v>0</v>
      </c>
    </row>
    <row r="815" ht="13.5" thickBot="1">
      <c r="V815" s="37">
        <f t="shared" si="65"/>
        <v>0</v>
      </c>
    </row>
    <row r="816" ht="13.5" thickBot="1">
      <c r="V816" s="37">
        <f t="shared" si="65"/>
        <v>0</v>
      </c>
    </row>
    <row r="817" ht="13.5" thickBot="1">
      <c r="V817" s="37">
        <f t="shared" si="65"/>
        <v>0</v>
      </c>
    </row>
    <row r="818" ht="13.5" thickBot="1">
      <c r="V818" s="37">
        <f t="shared" si="65"/>
        <v>0</v>
      </c>
    </row>
    <row r="819" ht="13.5" thickBot="1">
      <c r="V819" s="37">
        <f t="shared" si="65"/>
        <v>0</v>
      </c>
    </row>
    <row r="820" ht="13.5" thickBot="1">
      <c r="V820" s="37">
        <f t="shared" si="65"/>
        <v>0</v>
      </c>
    </row>
    <row r="821" ht="13.5" thickBot="1">
      <c r="V821" s="37">
        <f t="shared" si="65"/>
        <v>0</v>
      </c>
    </row>
    <row r="822" ht="13.5" thickBot="1">
      <c r="V822" s="37">
        <f t="shared" si="65"/>
        <v>0</v>
      </c>
    </row>
    <row r="823" ht="13.5" thickBot="1">
      <c r="V823" s="37">
        <f t="shared" si="65"/>
        <v>0</v>
      </c>
    </row>
    <row r="824" ht="13.5" thickBot="1">
      <c r="V824" s="37">
        <f t="shared" si="65"/>
        <v>0</v>
      </c>
    </row>
    <row r="825" ht="13.5" thickBot="1">
      <c r="V825" s="37">
        <f t="shared" si="65"/>
        <v>0</v>
      </c>
    </row>
    <row r="826" ht="13.5" thickBot="1">
      <c r="V826" s="37">
        <f t="shared" si="65"/>
        <v>0</v>
      </c>
    </row>
    <row r="827" ht="13.5" thickBot="1">
      <c r="V827" s="37">
        <f t="shared" si="65"/>
        <v>0</v>
      </c>
    </row>
    <row r="828" ht="13.5" thickBot="1">
      <c r="V828" s="37">
        <f t="shared" si="65"/>
        <v>0</v>
      </c>
    </row>
    <row r="829" ht="13.5" thickBot="1">
      <c r="V829" s="37">
        <f t="shared" si="65"/>
        <v>0</v>
      </c>
    </row>
    <row r="830" ht="13.5" thickBot="1">
      <c r="V830" s="37">
        <f t="shared" si="65"/>
        <v>0</v>
      </c>
    </row>
    <row r="831" ht="13.5" thickBot="1">
      <c r="V831" s="37">
        <f t="shared" si="65"/>
        <v>0</v>
      </c>
    </row>
    <row r="832" ht="13.5" thickBot="1">
      <c r="V832" s="37">
        <f t="shared" si="65"/>
        <v>0</v>
      </c>
    </row>
    <row r="833" ht="13.5" thickBot="1">
      <c r="V833" s="37">
        <f t="shared" si="65"/>
        <v>0</v>
      </c>
    </row>
    <row r="834" ht="13.5" thickBot="1">
      <c r="V834" s="37">
        <f t="shared" si="65"/>
        <v>0</v>
      </c>
    </row>
    <row r="835" ht="13.5" thickBot="1">
      <c r="V835" s="37">
        <f t="shared" si="65"/>
        <v>0</v>
      </c>
    </row>
    <row r="836" ht="13.5" thickBot="1">
      <c r="V836" s="37">
        <f t="shared" si="65"/>
        <v>0</v>
      </c>
    </row>
    <row r="837" ht="13.5" thickBot="1">
      <c r="V837" s="37">
        <f t="shared" si="65"/>
        <v>0</v>
      </c>
    </row>
    <row r="838" ht="13.5" thickBot="1">
      <c r="V838" s="37">
        <f t="shared" si="65"/>
        <v>0</v>
      </c>
    </row>
    <row r="839" ht="13.5" thickBot="1">
      <c r="V839" s="37">
        <f t="shared" si="65"/>
        <v>0</v>
      </c>
    </row>
    <row r="840" ht="13.5" thickBot="1">
      <c r="V840" s="37">
        <f t="shared" si="65"/>
        <v>0</v>
      </c>
    </row>
    <row r="841" ht="13.5" thickBot="1">
      <c r="V841" s="37">
        <f t="shared" si="65"/>
        <v>0</v>
      </c>
    </row>
    <row r="842" ht="13.5" thickBot="1">
      <c r="V842" s="37">
        <f t="shared" si="65"/>
        <v>0</v>
      </c>
    </row>
    <row r="843" ht="13.5" thickBot="1">
      <c r="V843" s="37">
        <f t="shared" si="65"/>
        <v>0</v>
      </c>
    </row>
    <row r="844" ht="13.5" thickBot="1">
      <c r="V844" s="37">
        <f t="shared" si="65"/>
        <v>0</v>
      </c>
    </row>
    <row r="845" ht="13.5" thickBot="1">
      <c r="V845" s="37">
        <f t="shared" si="65"/>
        <v>0</v>
      </c>
    </row>
    <row r="846" ht="13.5" thickBot="1">
      <c r="V846" s="37">
        <f t="shared" si="65"/>
        <v>0</v>
      </c>
    </row>
    <row r="847" ht="13.5" thickBot="1">
      <c r="V847" s="37">
        <f t="shared" si="65"/>
        <v>0</v>
      </c>
    </row>
    <row r="848" ht="13.5" thickBot="1">
      <c r="V848" s="37">
        <f t="shared" si="65"/>
        <v>0</v>
      </c>
    </row>
    <row r="849" ht="13.5" thickBot="1">
      <c r="V849" s="37">
        <f aca="true" t="shared" si="66" ref="V849:V910">S849-T849</f>
        <v>0</v>
      </c>
    </row>
    <row r="850" ht="13.5" thickBot="1">
      <c r="V850" s="37">
        <f t="shared" si="66"/>
        <v>0</v>
      </c>
    </row>
    <row r="851" ht="13.5" thickBot="1">
      <c r="V851" s="37">
        <f t="shared" si="66"/>
        <v>0</v>
      </c>
    </row>
    <row r="852" ht="13.5" thickBot="1">
      <c r="V852" s="37">
        <f t="shared" si="66"/>
        <v>0</v>
      </c>
    </row>
    <row r="853" ht="13.5" thickBot="1">
      <c r="V853" s="37">
        <f t="shared" si="66"/>
        <v>0</v>
      </c>
    </row>
    <row r="854" ht="13.5" thickBot="1">
      <c r="V854" s="37">
        <f t="shared" si="66"/>
        <v>0</v>
      </c>
    </row>
    <row r="855" ht="13.5" thickBot="1">
      <c r="V855" s="37">
        <f t="shared" si="66"/>
        <v>0</v>
      </c>
    </row>
    <row r="856" ht="13.5" thickBot="1">
      <c r="V856" s="37">
        <f t="shared" si="66"/>
        <v>0</v>
      </c>
    </row>
    <row r="857" ht="13.5" thickBot="1">
      <c r="V857" s="37">
        <f t="shared" si="66"/>
        <v>0</v>
      </c>
    </row>
    <row r="858" ht="13.5" thickBot="1">
      <c r="V858" s="37">
        <f t="shared" si="66"/>
        <v>0</v>
      </c>
    </row>
    <row r="859" ht="13.5" thickBot="1">
      <c r="V859" s="37">
        <f t="shared" si="66"/>
        <v>0</v>
      </c>
    </row>
    <row r="860" ht="13.5" thickBot="1">
      <c r="V860" s="37">
        <f t="shared" si="66"/>
        <v>0</v>
      </c>
    </row>
    <row r="861" ht="13.5" thickBot="1">
      <c r="V861" s="37">
        <f t="shared" si="66"/>
        <v>0</v>
      </c>
    </row>
    <row r="862" ht="13.5" thickBot="1">
      <c r="V862" s="37">
        <f t="shared" si="66"/>
        <v>0</v>
      </c>
    </row>
    <row r="863" ht="13.5" thickBot="1">
      <c r="V863" s="37">
        <f t="shared" si="66"/>
        <v>0</v>
      </c>
    </row>
    <row r="864" ht="13.5" thickBot="1">
      <c r="V864" s="37">
        <f t="shared" si="66"/>
        <v>0</v>
      </c>
    </row>
    <row r="865" ht="13.5" thickBot="1">
      <c r="V865" s="37">
        <f t="shared" si="66"/>
        <v>0</v>
      </c>
    </row>
    <row r="866" ht="13.5" thickBot="1">
      <c r="V866" s="37">
        <f t="shared" si="66"/>
        <v>0</v>
      </c>
    </row>
    <row r="867" ht="13.5" thickBot="1">
      <c r="V867" s="37">
        <f t="shared" si="66"/>
        <v>0</v>
      </c>
    </row>
    <row r="868" ht="13.5" thickBot="1">
      <c r="V868" s="37">
        <f t="shared" si="66"/>
        <v>0</v>
      </c>
    </row>
    <row r="869" ht="13.5" thickBot="1">
      <c r="V869" s="37">
        <f t="shared" si="66"/>
        <v>0</v>
      </c>
    </row>
    <row r="870" ht="13.5" thickBot="1">
      <c r="V870" s="37">
        <f t="shared" si="66"/>
        <v>0</v>
      </c>
    </row>
    <row r="871" ht="13.5" thickBot="1">
      <c r="V871" s="37">
        <f t="shared" si="66"/>
        <v>0</v>
      </c>
    </row>
    <row r="872" ht="13.5" thickBot="1">
      <c r="V872" s="37">
        <f t="shared" si="66"/>
        <v>0</v>
      </c>
    </row>
    <row r="873" ht="13.5" thickBot="1">
      <c r="V873" s="37">
        <f t="shared" si="66"/>
        <v>0</v>
      </c>
    </row>
    <row r="874" ht="13.5" thickBot="1">
      <c r="V874" s="37">
        <f t="shared" si="66"/>
        <v>0</v>
      </c>
    </row>
    <row r="875" ht="13.5" thickBot="1">
      <c r="V875" s="37">
        <f t="shared" si="66"/>
        <v>0</v>
      </c>
    </row>
    <row r="876" ht="13.5" thickBot="1">
      <c r="V876" s="37">
        <f t="shared" si="66"/>
        <v>0</v>
      </c>
    </row>
    <row r="877" ht="13.5" thickBot="1">
      <c r="V877" s="37">
        <f t="shared" si="66"/>
        <v>0</v>
      </c>
    </row>
    <row r="878" ht="13.5" thickBot="1">
      <c r="V878" s="37">
        <f t="shared" si="66"/>
        <v>0</v>
      </c>
    </row>
    <row r="879" ht="13.5" thickBot="1">
      <c r="V879" s="37">
        <f t="shared" si="66"/>
        <v>0</v>
      </c>
    </row>
    <row r="880" ht="13.5" thickBot="1">
      <c r="V880" s="37">
        <f t="shared" si="66"/>
        <v>0</v>
      </c>
    </row>
    <row r="881" ht="13.5" thickBot="1">
      <c r="V881" s="37">
        <f t="shared" si="66"/>
        <v>0</v>
      </c>
    </row>
    <row r="882" ht="13.5" thickBot="1">
      <c r="V882" s="37">
        <f t="shared" si="66"/>
        <v>0</v>
      </c>
    </row>
    <row r="883" ht="13.5" thickBot="1">
      <c r="V883" s="37">
        <f t="shared" si="66"/>
        <v>0</v>
      </c>
    </row>
    <row r="884" ht="13.5" thickBot="1">
      <c r="V884" s="37">
        <f t="shared" si="66"/>
        <v>0</v>
      </c>
    </row>
    <row r="885" ht="13.5" thickBot="1">
      <c r="V885" s="37">
        <f t="shared" si="66"/>
        <v>0</v>
      </c>
    </row>
    <row r="886" ht="13.5" thickBot="1">
      <c r="V886" s="37">
        <f t="shared" si="66"/>
        <v>0</v>
      </c>
    </row>
    <row r="887" ht="13.5" thickBot="1">
      <c r="V887" s="37">
        <f t="shared" si="66"/>
        <v>0</v>
      </c>
    </row>
    <row r="888" ht="13.5" thickBot="1">
      <c r="V888" s="37">
        <f t="shared" si="66"/>
        <v>0</v>
      </c>
    </row>
    <row r="889" ht="13.5" thickBot="1">
      <c r="V889" s="37">
        <f t="shared" si="66"/>
        <v>0</v>
      </c>
    </row>
    <row r="890" ht="13.5" thickBot="1">
      <c r="V890" s="37">
        <f t="shared" si="66"/>
        <v>0</v>
      </c>
    </row>
    <row r="891" ht="13.5" thickBot="1">
      <c r="V891" s="37">
        <f t="shared" si="66"/>
        <v>0</v>
      </c>
    </row>
    <row r="892" ht="13.5" thickBot="1">
      <c r="V892" s="37">
        <f t="shared" si="66"/>
        <v>0</v>
      </c>
    </row>
    <row r="893" ht="13.5" thickBot="1">
      <c r="V893" s="37">
        <f t="shared" si="66"/>
        <v>0</v>
      </c>
    </row>
    <row r="894" ht="13.5" thickBot="1">
      <c r="V894" s="37">
        <f t="shared" si="66"/>
        <v>0</v>
      </c>
    </row>
    <row r="895" ht="13.5" thickBot="1">
      <c r="V895" s="37">
        <f t="shared" si="66"/>
        <v>0</v>
      </c>
    </row>
    <row r="896" ht="13.5" thickBot="1">
      <c r="V896" s="37">
        <f t="shared" si="66"/>
        <v>0</v>
      </c>
    </row>
    <row r="897" ht="13.5" thickBot="1">
      <c r="V897" s="37">
        <f t="shared" si="66"/>
        <v>0</v>
      </c>
    </row>
    <row r="898" ht="13.5" thickBot="1">
      <c r="V898" s="37">
        <f t="shared" si="66"/>
        <v>0</v>
      </c>
    </row>
    <row r="899" ht="13.5" thickBot="1">
      <c r="V899" s="37">
        <f t="shared" si="66"/>
        <v>0</v>
      </c>
    </row>
    <row r="900" ht="13.5" thickBot="1">
      <c r="V900" s="37">
        <f t="shared" si="66"/>
        <v>0</v>
      </c>
    </row>
    <row r="901" ht="13.5" thickBot="1">
      <c r="V901" s="37">
        <f t="shared" si="66"/>
        <v>0</v>
      </c>
    </row>
    <row r="902" ht="13.5" thickBot="1">
      <c r="V902" s="37">
        <f t="shared" si="66"/>
        <v>0</v>
      </c>
    </row>
    <row r="903" ht="13.5" thickBot="1">
      <c r="V903" s="37">
        <f t="shared" si="66"/>
        <v>0</v>
      </c>
    </row>
    <row r="904" ht="13.5" thickBot="1">
      <c r="V904" s="37">
        <f t="shared" si="66"/>
        <v>0</v>
      </c>
    </row>
    <row r="905" ht="13.5" thickBot="1">
      <c r="V905" s="37">
        <f t="shared" si="66"/>
        <v>0</v>
      </c>
    </row>
    <row r="906" ht="13.5" thickBot="1">
      <c r="V906" s="37">
        <f t="shared" si="66"/>
        <v>0</v>
      </c>
    </row>
    <row r="907" ht="13.5" thickBot="1">
      <c r="V907" s="37">
        <f t="shared" si="66"/>
        <v>0</v>
      </c>
    </row>
    <row r="908" ht="13.5" thickBot="1">
      <c r="V908" s="37">
        <f t="shared" si="66"/>
        <v>0</v>
      </c>
    </row>
    <row r="909" ht="13.5" thickBot="1">
      <c r="V909" s="37">
        <f t="shared" si="66"/>
        <v>0</v>
      </c>
    </row>
    <row r="910" ht="13.5" thickBot="1">
      <c r="V910" s="37">
        <f t="shared" si="66"/>
        <v>0</v>
      </c>
    </row>
    <row r="911" spans="19:22" ht="12.75">
      <c r="S911" s="23">
        <f>SUM(S2:S910)</f>
        <v>164677.17499999996</v>
      </c>
      <c r="T911" s="23">
        <f>SUM(T2:T910)</f>
        <v>133090.1</v>
      </c>
      <c r="U911" s="23">
        <f>SUM(U2:U910)</f>
        <v>0</v>
      </c>
      <c r="V911" s="49">
        <f>SUM(V2:V910)</f>
        <v>31587.07500000001</v>
      </c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5" r:id="rId4" display="http://blog.sibmama.ru/weblog_entry.php?e=421947"/>
    <hyperlink ref="A37" r:id="rId5" display="http://blog.sibmama.ru/weblog_entry.php?e=421947&amp;postdays=0&amp;postorder=asc&amp;start=0"/>
    <hyperlink ref="A45" r:id="rId6" display="http://blog.sibmama.ru/weblog_entry.php?e=421947&amp;postdays=0&amp;postorder=asc&amp;start=0"/>
    <hyperlink ref="A53" r:id="rId7" display="http://blog.sibmama.ru/weblog_entry.php?e=421947&amp;postdays=0&amp;postorder=asc&amp;start=0"/>
    <hyperlink ref="A66" r:id="rId8" display="http://blog.sibmama.ru/weblog_entry.php?e=421947&amp;postdays=0&amp;postorder=asc&amp;start=10"/>
    <hyperlink ref="A77" r:id="rId9" display="http://blog.sibmama.ru/weblog_entry.php?e=421947&amp;postdays=0&amp;postorder=asc&amp;start=10"/>
    <hyperlink ref="A81" r:id="rId10" display="http://blog.sibmama.ru/weblog_entry.php?e=421947&amp;postdays=0&amp;postorder=asc&amp;start=10"/>
    <hyperlink ref="A89" r:id="rId11" display="http://blog.sibmama.ru/weblog_entry.php?e=421947&amp;postdays=0&amp;postorder=asc&amp;start=20"/>
    <hyperlink ref="A103" r:id="rId12" display="http://blog.sibmama.ru/weblog_entry.php?e=421947&amp;postdays=0&amp;postorder=asc&amp;start=20"/>
    <hyperlink ref="A117" r:id="rId13" display="http://blog.sibmama.ru/weblog_entry.php?e=421947&amp;postdays=0&amp;postorder=asc&amp;start=30&amp;sid=84d3fd2f39f147c5a94d96472e7d502c"/>
    <hyperlink ref="A126" r:id="rId14" display="http://blog.sibmama.ru/weblog_entry.php?e=421947&amp;postdays=0&amp;postorder=asc&amp;start=30&amp;sid=84d3fd2f39f147c5a94d96472e7d502c"/>
    <hyperlink ref="A134" r:id="rId15" display="http://blog.sibmama.ru/weblog_entry.php?e=421947&amp;postdays=0&amp;postorder=asc&amp;start=40"/>
    <hyperlink ref="A150" r:id="rId16" display="http://blog.sibmama.ru/weblog_entry.php?e=421947&amp;postdays=0&amp;postorder=asc&amp;start=40"/>
    <hyperlink ref="A164" r:id="rId17" display="http://blog.sibmama.ru/weblog_entry.php?e=421947&amp;postdays=0&amp;postorder=asc&amp;start=40"/>
    <hyperlink ref="A172" r:id="rId18" display="http://blog.sibmama.ru/weblog_entry.php?e=421947&amp;postdays=0&amp;postorder=asc&amp;start=40"/>
    <hyperlink ref="A180" r:id="rId19" display="http://blog.sibmama.ru/weblog_entry.php?e=421947&amp;postdays=0&amp;postorder=asc&amp;start=50"/>
    <hyperlink ref="A184" r:id="rId20" display="http://blog.sibmama.ru/weblog_entry.php?e=421947&amp;postdays=0&amp;postorder=asc&amp;start=50"/>
    <hyperlink ref="A193" r:id="rId21" display="http://blog.sibmama.ru/weblog_entry.php?e=421947&amp;postdays=0&amp;postorder=asc&amp;start=50"/>
    <hyperlink ref="A202" r:id="rId22" display="http://blog.sibmama.ru/weblog_entry.php?e=421947&amp;postdays=0&amp;postorder=asc&amp;start=50"/>
    <hyperlink ref="A207" r:id="rId23" display="http://blog.sibmama.ru/weblog_entry.php?e=421947&amp;postdays=0&amp;postorder=asc&amp;start=50"/>
    <hyperlink ref="A212" r:id="rId24" display="http://blog.sibmama.ru/weblog_entry.php?e=421947&amp;postdays=0&amp;postorder=asc&amp;start=60"/>
    <hyperlink ref="A221" r:id="rId25" display="http://blog.sibmama.ru/weblog_entry.php?e=421947&amp;postdays=0&amp;postorder=asc&amp;start=60"/>
    <hyperlink ref="A240" r:id="rId26" display="http://blog.sibmama.ru/weblog_entry.php?e=421947&amp;postdays=0&amp;postorder=asc&amp;start=60"/>
    <hyperlink ref="A248" r:id="rId27" display="http://blog.sibmama.ru/weblog_entry.php?e=421947&amp;postdays=0&amp;postorder=asc&amp;start=60"/>
    <hyperlink ref="A261" r:id="rId28" display="http://blog.sibmama.ru/weblog_entry.php?e=421947&amp;postdays=0&amp;postorder=asc&amp;start=70"/>
    <hyperlink ref="A275" r:id="rId29" display="http://blog.sibmama.ru/weblog_entry.php?e=421947&amp;postdays=0&amp;postorder=asc&amp;start=70"/>
    <hyperlink ref="A284" r:id="rId30" display="http://blog.sibmama.ru/weblog_entry.php?e=421947&amp;postdays=0&amp;postorder=asc&amp;start=70"/>
    <hyperlink ref="A291" r:id="rId31" display="http://blog.sibmama.ru/weblog_entry.php?e=421947&amp;postdays=0&amp;postorder=asc&amp;start=80"/>
    <hyperlink ref="A304" r:id="rId32" display="http://blog.sibmama.ru/weblog_entry.php?e=421947&amp;postdays=0&amp;postorder=asc&amp;start=80"/>
    <hyperlink ref="A310" r:id="rId33" display="http://blog.sibmama.ru/weblog_entry.php?e=421947&amp;postdays=0&amp;postorder=asc&amp;start=80"/>
    <hyperlink ref="A312" r:id="rId34" display="http://blog.sibmama.ru/weblog_entry.php?e=421947&amp;postdays=0&amp;postorder=asc&amp;start=90"/>
    <hyperlink ref="A325" r:id="rId35" display="http://blog.sibmama.ru/weblog_entry.php?e=421947&amp;postdays=0&amp;postorder=asc&amp;start=90"/>
    <hyperlink ref="A333" r:id="rId36" display="http://blog.sibmama.ru/weblog_entry.php?e=421947&amp;postdays=0&amp;postorder=asc&amp;start=90"/>
    <hyperlink ref="A342" r:id="rId37" display="http://blog.sibmama.ru/weblog_entry.php?e=421947&amp;postdays=0&amp;postorder=asc&amp;start=90"/>
    <hyperlink ref="A356" r:id="rId38" display="http://blog.sibmama.ru/weblog_entry.php?e=421947&amp;postdays=0&amp;postorder=asc&amp;start=90"/>
    <hyperlink ref="A364" r:id="rId39" display="http://blog.sibmama.ru/weblog_entry.php?e=421947&amp;postdays=0&amp;postorder=asc&amp;start=90"/>
    <hyperlink ref="A366" r:id="rId40" display="http://blog.sibmama.ru/weblog_entry.php?e=421947&amp;postdays=0&amp;postorder=asc&amp;start=100"/>
    <hyperlink ref="A377" r:id="rId41" display="http://blog.sibmama.ru/weblog_entry.php?e=421947&amp;postdays=0&amp;postorder=asc&amp;start=100"/>
    <hyperlink ref="A381" r:id="rId42" display="http://blog.sibmama.ru/weblog_entry.php?e=421947&amp;postdays=0&amp;postorder=asc&amp;start=110"/>
    <hyperlink ref="A394" r:id="rId43" display="http://blog.sibmama.ru/weblog_entry.php?e=421947&amp;postdays=0&amp;postorder=asc&amp;start=110"/>
    <hyperlink ref="A405" r:id="rId44" display="http://blog.sibmama.ru/weblog_entry.php?e=421947&amp;postdays=0&amp;postorder=asc&amp;start=120"/>
    <hyperlink ref="A412" r:id="rId45" display="http://blog.sibmama.ru/weblog_entry.php?e=421947&amp;postdays=0&amp;postorder=asc&amp;start=120"/>
    <hyperlink ref="A420" r:id="rId46" display="http://blog.sibmama.ru/weblog_entry.php?e=421947&amp;postdays=0&amp;postorder=asc&amp;start=120"/>
    <hyperlink ref="A438" r:id="rId47" display="http://blog.sibmama.ru/weblog_entry.php?e=421947&amp;postdays=0&amp;postorder=asc&amp;start=120"/>
    <hyperlink ref="A445" r:id="rId48" display="http://blog.sibmama.ru/weblog_entry.php?e=421947&amp;postdays=0&amp;postorder=asc&amp;start=120"/>
    <hyperlink ref="A462" r:id="rId49" display="http://blog.sibmama.ru/weblog_entry.php?e=421947&amp;postdays=0&amp;postorder=asc&amp;start=130"/>
    <hyperlink ref="A470" r:id="rId50" display="http://blog.sibmama.ru/weblog_entry.php?e=421947&amp;postdays=0&amp;postorder=asc&amp;start=130"/>
    <hyperlink ref="A475" r:id="rId51" display="http://blog.sibmama.ru/weblog_entry.php?e=421947&amp;postdays=0&amp;postorder=asc&amp;start=130"/>
    <hyperlink ref="A481" r:id="rId52" display="http://blog.sibmama.ru/weblog_entry.php?e=421947&amp;postdays=0&amp;postorder=asc&amp;start=140"/>
    <hyperlink ref="A491" r:id="rId53" display="http://blog.sibmama.ru/weblog_entry.php?e=421947&amp;postdays=0&amp;postorder=asc&amp;start=150"/>
    <hyperlink ref="A510" r:id="rId54" display="http://blog.sibmama.ru/weblog_entry.php?e=421947&amp;postdays=0&amp;postorder=asc&amp;start=170"/>
    <hyperlink ref="A515" r:id="rId55" display="http://blog.sibmama.ru/weblog_entry.php?e=421947&amp;postdays=0&amp;postorder=asc&amp;start=170"/>
    <hyperlink ref="A517" r:id="rId56" display="http://blog.sibmama.ru/weblog_entry.php?e=421947&amp;postdays=0&amp;postorder=asc&amp;start=180"/>
    <hyperlink ref="A525" r:id="rId57" display="http://blog.sibmama.ru/weblog_entry.php?e=421947&amp;postdays=0&amp;postorder=asc&amp;start=180"/>
    <hyperlink ref="A530" r:id="rId58" display="http://blog.sibmama.ru/weblog_entry.php?e=421947&amp;postdays=0&amp;postorder=asc&amp;start=180"/>
    <hyperlink ref="A541" r:id="rId59" display="http://blog.sibmama.ru/weblog_entry.php?e=421947&amp;postdays=0&amp;postorder=asc&amp;start=180"/>
    <hyperlink ref="A547" r:id="rId60" display="http://blog.sibmama.ru/weblog_entry.php?e=421947&amp;postdays=0&amp;postorder=asc&amp;start=190"/>
    <hyperlink ref="A557" r:id="rId61" display="http://blog.sibmama.ru/weblog_entry.php?e=421947&amp;postdays=0&amp;postorder=asc&amp;start=190"/>
    <hyperlink ref="A579" r:id="rId62" display="http://blog.sibmama.ru/weblog_entry.php?r=4644989"/>
    <hyperlink ref="A589" r:id="rId63" display="http://blog.sibmama.ru/weblog_entry.php?r=4644989"/>
    <hyperlink ref="A606" r:id="rId64" display="http://blog.sibmama.ru/weblog_entry.php?r=4650944"/>
    <hyperlink ref="A615" r:id="rId65" display="http://blog.sibmama.ru/weblog_entry.php?e=421947&amp;postdays=0&amp;postorder=asc&amp;start=210"/>
    <hyperlink ref="A624" r:id="rId66" display="http://blog.sibmama.ru/weblog_entry.php?e=421947&amp;postdays=0&amp;postorder=asc&amp;start=220"/>
    <hyperlink ref="A633" r:id="rId67" display="http://blog.sibmama.ru/weblog_entry.php?e=421947&amp;postdays=0&amp;postorder=asc&amp;start=220"/>
    <hyperlink ref="A646" r:id="rId68" display="http://blog.sibmama.ru/weblog_entry.php?e=421947&amp;postdays=0&amp;postorder=asc&amp;start=220"/>
    <hyperlink ref="A599" r:id="rId69" display="http://blog.sibmama.ru/weblog_entry.php?e=421947&amp;postdays=0&amp;postorder=asc&amp;start=200"/>
    <hyperlink ref="A651" r:id="rId70" display="http://blog.sibmama.ru/weblog_entry.php?e=421947&amp;postdays=0&amp;postorder=asc&amp;start=270"/>
    <hyperlink ref="A662" r:id="rId71" display="http://blog.sibmama.ru/weblog_entry.php?e=421947&amp;postdays=0&amp;postorder=asc&amp;start=270"/>
    <hyperlink ref="A666" r:id="rId72" display="http://blog.sibmama.ru/weblog_entry.php?e=421947&amp;postdays=0&amp;postorder=asc&amp;start=270"/>
    <hyperlink ref="A675" r:id="rId73" display="http://blog.sibmama.ru/weblog_entry.php?e=421947&amp;postdays=0&amp;postorder=asc&amp;start=290"/>
    <hyperlink ref="A692"/>
    <hyperlink ref="A697"/>
    <hyperlink ref="A704" r:id="rId74" display="http://blog.sibmama.ru/weblog_entry.php?e=421947&amp;postdays=0&amp;postorder=asc&amp;start=350"/>
    <hyperlink ref="A708"/>
    <hyperlink ref="A712" r:id="rId75" display="http://blog.sibmama.ru/weblog_entry.php?e=421947&amp;postdays=0&amp;postorder=asc&amp;start=420"/>
    <hyperlink ref="A717"/>
    <hyperlink ref="A727"/>
    <hyperlink ref="A735"/>
    <hyperlink ref="A749"/>
    <hyperlink ref="A756"/>
    <hyperlink ref="A761"/>
    <hyperlink ref="A773"/>
    <hyperlink ref="A781"/>
    <hyperlink ref="A784"/>
    <hyperlink ref="A793"/>
  </hyperlinks>
  <printOptions/>
  <pageMargins left="0.75" right="0.75" top="1" bottom="1" header="0.5" footer="0.5"/>
  <pageSetup horizontalDpi="100" verticalDpi="1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6"/>
  <sheetViews>
    <sheetView tabSelected="1" zoomScalePageLayoutView="0" workbookViewId="0" topLeftCell="A1">
      <pane ySplit="1" topLeftCell="BM65" activePane="bottomLeft" state="frozen"/>
      <selection pane="topLeft" activeCell="A1" sqref="A1"/>
      <selection pane="bottomLeft" activeCell="B111" sqref="B111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spans="1:19" ht="12.75">
      <c r="A2" t="s">
        <v>13</v>
      </c>
      <c r="P2" s="29">
        <v>1</v>
      </c>
      <c r="S2">
        <v>3</v>
      </c>
    </row>
    <row r="3" spans="1:20" ht="12.75">
      <c r="A3" t="s">
        <v>16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7" ht="12.75">
      <c r="A4" t="s">
        <v>21</v>
      </c>
      <c r="E4" s="11">
        <v>0.5</v>
      </c>
      <c r="F4">
        <v>2</v>
      </c>
      <c r="G4">
        <v>1</v>
      </c>
    </row>
    <row r="5" spans="1:29" ht="12.75">
      <c r="A5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1</v>
      </c>
      <c r="S8">
        <v>1</v>
      </c>
      <c r="V8">
        <v>1</v>
      </c>
      <c r="W8">
        <v>0.5</v>
      </c>
    </row>
    <row r="9" spans="1:31" ht="12.75">
      <c r="A9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51</v>
      </c>
      <c r="P10" s="28">
        <v>1</v>
      </c>
      <c r="S10">
        <v>2</v>
      </c>
      <c r="W10">
        <v>1</v>
      </c>
    </row>
    <row r="11" spans="1:16" ht="12.75">
      <c r="A11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61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65</v>
      </c>
      <c r="B20">
        <v>1</v>
      </c>
      <c r="O20">
        <v>3</v>
      </c>
      <c r="T20">
        <v>1</v>
      </c>
    </row>
    <row r="21" spans="1:19" ht="12.75">
      <c r="A21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68</v>
      </c>
      <c r="H23">
        <v>1</v>
      </c>
      <c r="Q23">
        <v>4</v>
      </c>
      <c r="S23">
        <v>2</v>
      </c>
    </row>
    <row r="24" spans="1:10" ht="12.75">
      <c r="A24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80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82</v>
      </c>
      <c r="C32" s="9">
        <v>2</v>
      </c>
      <c r="E32" s="11">
        <v>2</v>
      </c>
      <c r="F32">
        <v>2</v>
      </c>
      <c r="G32">
        <v>4</v>
      </c>
      <c r="H32">
        <v>3</v>
      </c>
      <c r="I32">
        <v>5</v>
      </c>
      <c r="K32">
        <v>1</v>
      </c>
      <c r="L32">
        <v>4</v>
      </c>
      <c r="M32">
        <v>5</v>
      </c>
      <c r="R32">
        <v>3</v>
      </c>
      <c r="S32">
        <v>2</v>
      </c>
      <c r="T32">
        <v>1</v>
      </c>
      <c r="W32">
        <v>3</v>
      </c>
    </row>
    <row r="33" spans="1:19" ht="12.75">
      <c r="A33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84</v>
      </c>
      <c r="N34" s="9">
        <v>4</v>
      </c>
    </row>
    <row r="35" spans="1:34" ht="12.75">
      <c r="A35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86</v>
      </c>
      <c r="G37">
        <v>1</v>
      </c>
      <c r="K37">
        <v>1</v>
      </c>
      <c r="L37">
        <v>1</v>
      </c>
      <c r="M37">
        <v>1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7</v>
      </c>
      <c r="T38">
        <v>1</v>
      </c>
      <c r="W38">
        <v>1</v>
      </c>
      <c r="AF38">
        <v>2</v>
      </c>
    </row>
    <row r="39" spans="1:19" ht="12.75">
      <c r="A39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90</v>
      </c>
      <c r="AF40">
        <v>5</v>
      </c>
    </row>
    <row r="41" spans="1:20" ht="12.75">
      <c r="A41" t="s">
        <v>91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32" ht="12.75">
      <c r="A42" t="s">
        <v>92</v>
      </c>
      <c r="K42">
        <v>2</v>
      </c>
      <c r="S42">
        <v>2</v>
      </c>
      <c r="AF42">
        <v>0.5</v>
      </c>
    </row>
    <row r="43" spans="1:32" ht="12.75">
      <c r="A43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O43">
        <v>0.5</v>
      </c>
      <c r="T43">
        <v>0.5</v>
      </c>
      <c r="Y43">
        <v>1</v>
      </c>
      <c r="AB43">
        <v>1</v>
      </c>
      <c r="AF43">
        <v>2</v>
      </c>
    </row>
    <row r="44" spans="1:34" ht="12.75">
      <c r="A44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L49">
        <v>2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103</v>
      </c>
      <c r="C52" s="9">
        <v>1</v>
      </c>
      <c r="K52">
        <v>1</v>
      </c>
      <c r="AF52">
        <v>1</v>
      </c>
    </row>
    <row r="53" spans="1:32" ht="12.75">
      <c r="A53" t="s">
        <v>104</v>
      </c>
      <c r="AF53">
        <v>2</v>
      </c>
    </row>
    <row r="54" spans="1:23" ht="12.75">
      <c r="A54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111</v>
      </c>
      <c r="O58">
        <v>8</v>
      </c>
    </row>
    <row r="59" spans="1:33" ht="12.75">
      <c r="A59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114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1" ht="12.75">
      <c r="A63" t="s">
        <v>116</v>
      </c>
      <c r="B63">
        <v>1</v>
      </c>
      <c r="C63" s="9">
        <v>1</v>
      </c>
      <c r="F63">
        <v>0.5</v>
      </c>
      <c r="H63">
        <v>0.5</v>
      </c>
      <c r="K63">
        <v>1</v>
      </c>
      <c r="M63">
        <v>0.5</v>
      </c>
      <c r="Q63">
        <v>0.5</v>
      </c>
      <c r="T63">
        <v>1</v>
      </c>
      <c r="U63">
        <v>1</v>
      </c>
    </row>
    <row r="64" spans="1:21" ht="12.75">
      <c r="A64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118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5</v>
      </c>
      <c r="P65" s="29">
        <v>2</v>
      </c>
      <c r="Q65">
        <v>1</v>
      </c>
      <c r="S65">
        <v>5</v>
      </c>
      <c r="T65">
        <v>2</v>
      </c>
      <c r="U65" t="s">
        <v>169</v>
      </c>
    </row>
    <row r="66" spans="1:23" ht="12.75">
      <c r="A6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121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154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127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160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161</v>
      </c>
      <c r="B75">
        <v>1</v>
      </c>
      <c r="G75">
        <v>1</v>
      </c>
      <c r="H75">
        <v>1</v>
      </c>
      <c r="P75" s="28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167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170</v>
      </c>
      <c r="P79" s="30">
        <v>1</v>
      </c>
      <c r="Q79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t="s">
        <v>172</v>
      </c>
      <c r="G81">
        <v>1</v>
      </c>
      <c r="T81">
        <v>0.5</v>
      </c>
      <c r="V81">
        <v>0.5</v>
      </c>
    </row>
    <row r="82" spans="1:17" ht="12.75">
      <c r="A82" t="s">
        <v>173</v>
      </c>
      <c r="B82">
        <v>0.5</v>
      </c>
      <c r="H82">
        <v>1.5</v>
      </c>
      <c r="O82">
        <v>2</v>
      </c>
      <c r="Q82">
        <v>0.5</v>
      </c>
    </row>
    <row r="83" spans="1:22" ht="12.75">
      <c r="A83" t="s">
        <v>178</v>
      </c>
      <c r="E83" s="11">
        <v>0.5</v>
      </c>
      <c r="F83">
        <v>0.5</v>
      </c>
      <c r="G83">
        <v>1</v>
      </c>
      <c r="I83">
        <v>0.5</v>
      </c>
      <c r="K83">
        <v>1</v>
      </c>
      <c r="L83">
        <v>1</v>
      </c>
      <c r="O83">
        <v>1</v>
      </c>
      <c r="R83">
        <v>1</v>
      </c>
      <c r="V83">
        <v>1</v>
      </c>
    </row>
    <row r="84" spans="1:32" ht="12.75">
      <c r="A84" t="s">
        <v>179</v>
      </c>
      <c r="G84">
        <v>1</v>
      </c>
      <c r="H84">
        <v>0.5</v>
      </c>
      <c r="K84">
        <v>1</v>
      </c>
      <c r="L84">
        <v>1</v>
      </c>
      <c r="O84">
        <v>0.5</v>
      </c>
      <c r="U84">
        <v>1</v>
      </c>
      <c r="AF84">
        <v>0.5</v>
      </c>
    </row>
    <row r="85" spans="1:29" ht="12.75">
      <c r="A85" t="s">
        <v>180</v>
      </c>
      <c r="D85" s="11">
        <v>2</v>
      </c>
      <c r="E85" s="11">
        <v>2</v>
      </c>
      <c r="F85">
        <v>1</v>
      </c>
      <c r="G85">
        <v>1</v>
      </c>
      <c r="H85">
        <v>1</v>
      </c>
      <c r="K85">
        <v>2</v>
      </c>
      <c r="O85">
        <v>1</v>
      </c>
      <c r="P85" s="29">
        <v>1</v>
      </c>
      <c r="Q85">
        <v>1</v>
      </c>
      <c r="S85">
        <v>5</v>
      </c>
      <c r="T85">
        <v>2</v>
      </c>
      <c r="U85">
        <v>2</v>
      </c>
      <c r="AC85">
        <v>0.5</v>
      </c>
    </row>
    <row r="86" spans="1:27" ht="12.75">
      <c r="A86" t="s">
        <v>181</v>
      </c>
      <c r="E86" s="11">
        <v>1</v>
      </c>
      <c r="L86">
        <v>1</v>
      </c>
      <c r="M86">
        <v>1</v>
      </c>
      <c r="S86">
        <v>4</v>
      </c>
      <c r="T86">
        <v>1</v>
      </c>
      <c r="AA86">
        <v>1</v>
      </c>
    </row>
    <row r="87" spans="1:20" ht="12.75">
      <c r="A87" t="s">
        <v>182</v>
      </c>
      <c r="M87">
        <v>1</v>
      </c>
      <c r="O87">
        <v>1</v>
      </c>
      <c r="T87">
        <v>1</v>
      </c>
    </row>
    <row r="88" spans="1:22" ht="12.75">
      <c r="A88" t="s">
        <v>183</v>
      </c>
      <c r="E88" s="11">
        <v>1</v>
      </c>
      <c r="F88">
        <v>1</v>
      </c>
      <c r="G88">
        <v>1</v>
      </c>
      <c r="H88">
        <v>1</v>
      </c>
      <c r="I88">
        <v>1</v>
      </c>
      <c r="M88">
        <v>1</v>
      </c>
      <c r="O88">
        <v>1</v>
      </c>
      <c r="P88" s="29">
        <v>1</v>
      </c>
      <c r="Q88" s="29">
        <v>1</v>
      </c>
      <c r="T88">
        <v>1</v>
      </c>
      <c r="V88">
        <v>1</v>
      </c>
    </row>
    <row r="89" spans="1:29" ht="12.75">
      <c r="A89" t="s">
        <v>184</v>
      </c>
      <c r="E89" s="11">
        <v>1</v>
      </c>
      <c r="H89">
        <v>1</v>
      </c>
      <c r="O89">
        <v>1</v>
      </c>
      <c r="Q89">
        <v>1</v>
      </c>
      <c r="T89">
        <v>1</v>
      </c>
      <c r="AC89">
        <v>1</v>
      </c>
    </row>
    <row r="90" spans="1:17" ht="12.75">
      <c r="A90" t="s">
        <v>185</v>
      </c>
      <c r="F90">
        <v>1</v>
      </c>
      <c r="Q90">
        <v>1</v>
      </c>
    </row>
    <row r="91" spans="1:28" ht="12.75">
      <c r="A91" t="s">
        <v>186</v>
      </c>
      <c r="D91" s="11">
        <v>0.5</v>
      </c>
      <c r="H91">
        <v>0.5</v>
      </c>
      <c r="I91">
        <v>0.5</v>
      </c>
      <c r="O91">
        <v>0.5</v>
      </c>
      <c r="Q91">
        <v>0.5</v>
      </c>
      <c r="T91">
        <v>0.5</v>
      </c>
      <c r="X91">
        <v>1</v>
      </c>
      <c r="AB91">
        <v>0.5</v>
      </c>
    </row>
    <row r="92" spans="1:29" ht="12.75">
      <c r="A92" t="s">
        <v>188</v>
      </c>
      <c r="B92">
        <v>1</v>
      </c>
      <c r="D92" s="11">
        <v>1</v>
      </c>
      <c r="H92">
        <v>1</v>
      </c>
      <c r="T92">
        <v>1</v>
      </c>
      <c r="U92">
        <v>1</v>
      </c>
      <c r="X92">
        <v>1</v>
      </c>
      <c r="AA92">
        <v>1</v>
      </c>
      <c r="AC92">
        <v>1</v>
      </c>
    </row>
    <row r="102" spans="2:44" ht="12.75">
      <c r="B102">
        <f>SUM(B2:B101)</f>
        <v>42.5</v>
      </c>
      <c r="C102">
        <f aca="true" t="shared" si="0" ref="C102:AM102">SUM(C2:C101)</f>
        <v>69</v>
      </c>
      <c r="D102">
        <f t="shared" si="0"/>
        <v>17</v>
      </c>
      <c r="E102">
        <f t="shared" si="0"/>
        <v>49.5</v>
      </c>
      <c r="F102">
        <f t="shared" si="0"/>
        <v>54.5</v>
      </c>
      <c r="G102">
        <f t="shared" si="0"/>
        <v>38</v>
      </c>
      <c r="H102">
        <f t="shared" si="0"/>
        <v>50</v>
      </c>
      <c r="I102">
        <f t="shared" si="0"/>
        <v>26.5</v>
      </c>
      <c r="J102">
        <f t="shared" si="0"/>
        <v>2.5</v>
      </c>
      <c r="K102">
        <f t="shared" si="0"/>
        <v>70</v>
      </c>
      <c r="L102">
        <f t="shared" si="0"/>
        <v>60</v>
      </c>
      <c r="M102">
        <f t="shared" si="0"/>
        <v>50</v>
      </c>
      <c r="N102">
        <f t="shared" si="0"/>
        <v>47.5</v>
      </c>
      <c r="O102">
        <f t="shared" si="0"/>
        <v>55</v>
      </c>
      <c r="P102">
        <f t="shared" si="0"/>
        <v>40</v>
      </c>
      <c r="Q102">
        <f t="shared" si="0"/>
        <v>34.5</v>
      </c>
      <c r="R102">
        <f t="shared" si="0"/>
        <v>10</v>
      </c>
      <c r="S102">
        <f t="shared" si="0"/>
        <v>100</v>
      </c>
      <c r="T102">
        <f t="shared" si="0"/>
        <v>69</v>
      </c>
      <c r="U102">
        <f t="shared" si="0"/>
        <v>17</v>
      </c>
      <c r="V102">
        <f t="shared" si="0"/>
        <v>13</v>
      </c>
      <c r="W102">
        <f t="shared" si="0"/>
        <v>20.5</v>
      </c>
      <c r="X102">
        <f t="shared" si="0"/>
        <v>6</v>
      </c>
      <c r="Y102">
        <f t="shared" si="0"/>
        <v>2</v>
      </c>
      <c r="Z102">
        <f t="shared" si="0"/>
        <v>3.5</v>
      </c>
      <c r="AA102">
        <f t="shared" si="0"/>
        <v>8.5</v>
      </c>
      <c r="AB102">
        <f t="shared" si="0"/>
        <v>3.5</v>
      </c>
      <c r="AC102">
        <f t="shared" si="0"/>
        <v>8</v>
      </c>
      <c r="AD102">
        <f t="shared" si="0"/>
        <v>1</v>
      </c>
      <c r="AE102">
        <f t="shared" si="0"/>
        <v>0.5</v>
      </c>
      <c r="AF102">
        <f t="shared" si="0"/>
        <v>30</v>
      </c>
      <c r="AG102">
        <f t="shared" si="0"/>
        <v>7</v>
      </c>
      <c r="AH102">
        <f t="shared" si="0"/>
        <v>2.5</v>
      </c>
      <c r="AI102">
        <f t="shared" si="0"/>
        <v>1</v>
      </c>
      <c r="AJ102">
        <f t="shared" si="0"/>
        <v>1</v>
      </c>
      <c r="AK102">
        <f t="shared" si="0"/>
        <v>0</v>
      </c>
      <c r="AL102">
        <f t="shared" si="0"/>
        <v>0</v>
      </c>
      <c r="AM102">
        <f t="shared" si="0"/>
        <v>0</v>
      </c>
      <c r="AN102">
        <f>SUM(AN2:AN84)</f>
        <v>0</v>
      </c>
      <c r="AO102">
        <f>SUM(AO2:AO84)</f>
        <v>0</v>
      </c>
      <c r="AP102">
        <f>SUM(AP2:AP64)</f>
        <v>0</v>
      </c>
      <c r="AQ102">
        <f>SUM(AQ2:AQ64)</f>
        <v>0</v>
      </c>
      <c r="AR102">
        <f>SUM(AR2:AR64)</f>
        <v>0</v>
      </c>
    </row>
    <row r="104" spans="1:32" ht="12.75">
      <c r="A104" t="s">
        <v>119</v>
      </c>
      <c r="B104">
        <v>42.5</v>
      </c>
      <c r="C104" s="9">
        <v>0</v>
      </c>
      <c r="D104" s="11">
        <v>19</v>
      </c>
      <c r="E104" s="29">
        <v>50</v>
      </c>
      <c r="F104">
        <v>60</v>
      </c>
      <c r="G104">
        <v>40</v>
      </c>
      <c r="H104">
        <v>50</v>
      </c>
      <c r="I104">
        <v>30</v>
      </c>
      <c r="K104">
        <v>70</v>
      </c>
      <c r="L104">
        <v>60</v>
      </c>
      <c r="M104">
        <v>50</v>
      </c>
      <c r="N104" s="9">
        <v>0</v>
      </c>
      <c r="O104">
        <v>60</v>
      </c>
      <c r="P104" s="29">
        <v>40</v>
      </c>
      <c r="Q104">
        <v>40</v>
      </c>
      <c r="R104">
        <v>10</v>
      </c>
      <c r="S104">
        <v>100</v>
      </c>
      <c r="T104">
        <v>70</v>
      </c>
      <c r="U104">
        <v>20</v>
      </c>
      <c r="V104">
        <v>30</v>
      </c>
      <c r="W104">
        <v>30</v>
      </c>
      <c r="X104">
        <v>10</v>
      </c>
      <c r="Y104">
        <v>10</v>
      </c>
      <c r="AA104">
        <v>10</v>
      </c>
      <c r="AB104">
        <v>10</v>
      </c>
      <c r="AC104">
        <v>10</v>
      </c>
      <c r="AF104">
        <v>30</v>
      </c>
    </row>
    <row r="106" spans="2:32" ht="12.75">
      <c r="B106" s="39">
        <f>B104-B102</f>
        <v>0</v>
      </c>
      <c r="C106" s="45">
        <f aca="true" t="shared" si="1" ref="C106:AF106">C104-C102</f>
        <v>-69</v>
      </c>
      <c r="D106">
        <f t="shared" si="1"/>
        <v>2</v>
      </c>
      <c r="E106">
        <f t="shared" si="1"/>
        <v>0.5</v>
      </c>
      <c r="F106">
        <f t="shared" si="1"/>
        <v>5.5</v>
      </c>
      <c r="G106">
        <f t="shared" si="1"/>
        <v>2</v>
      </c>
      <c r="H106" s="39">
        <f t="shared" si="1"/>
        <v>0</v>
      </c>
      <c r="I106">
        <f t="shared" si="1"/>
        <v>3.5</v>
      </c>
      <c r="J106" s="45">
        <f t="shared" si="1"/>
        <v>-2.5</v>
      </c>
      <c r="K106" s="39">
        <f t="shared" si="1"/>
        <v>0</v>
      </c>
      <c r="L106" s="39">
        <f t="shared" si="1"/>
        <v>0</v>
      </c>
      <c r="M106" s="39">
        <f t="shared" si="1"/>
        <v>0</v>
      </c>
      <c r="N106" s="45">
        <f t="shared" si="1"/>
        <v>-47.5</v>
      </c>
      <c r="O106">
        <f t="shared" si="1"/>
        <v>5</v>
      </c>
      <c r="P106" s="39">
        <f t="shared" si="1"/>
        <v>0</v>
      </c>
      <c r="Q106">
        <f t="shared" si="1"/>
        <v>5.5</v>
      </c>
      <c r="R106" s="39">
        <f t="shared" si="1"/>
        <v>0</v>
      </c>
      <c r="S106" s="39">
        <f t="shared" si="1"/>
        <v>0</v>
      </c>
      <c r="T106">
        <f t="shared" si="1"/>
        <v>1</v>
      </c>
      <c r="U106">
        <f t="shared" si="1"/>
        <v>3</v>
      </c>
      <c r="V106">
        <f t="shared" si="1"/>
        <v>17</v>
      </c>
      <c r="W106">
        <f t="shared" si="1"/>
        <v>9.5</v>
      </c>
      <c r="X106">
        <f t="shared" si="1"/>
        <v>4</v>
      </c>
      <c r="Y106">
        <f t="shared" si="1"/>
        <v>8</v>
      </c>
      <c r="Z106" s="45">
        <f t="shared" si="1"/>
        <v>-3.5</v>
      </c>
      <c r="AA106">
        <f t="shared" si="1"/>
        <v>1.5</v>
      </c>
      <c r="AB106">
        <f t="shared" si="1"/>
        <v>6.5</v>
      </c>
      <c r="AC106">
        <f t="shared" si="1"/>
        <v>2</v>
      </c>
      <c r="AD106" s="45">
        <f t="shared" si="1"/>
        <v>-1</v>
      </c>
      <c r="AE106" s="45">
        <f t="shared" si="1"/>
        <v>-0.5</v>
      </c>
      <c r="AF106" s="39">
        <f t="shared" si="1"/>
        <v>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User</cp:lastModifiedBy>
  <dcterms:created xsi:type="dcterms:W3CDTF">2013-12-14T16:45:27Z</dcterms:created>
  <dcterms:modified xsi:type="dcterms:W3CDTF">2014-03-29T17:49:20Z</dcterms:modified>
  <cp:category/>
  <cp:version/>
  <cp:contentType/>
  <cp:contentStatus/>
</cp:coreProperties>
</file>