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20" windowHeight="1240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<sst xmlns="http://schemas.openxmlformats.org/spreadsheetml/2006/main" count="983" uniqueCount="193">
  <si>
    <t>Имя</t>
  </si>
  <si>
    <t>телефон</t>
  </si>
  <si>
    <t>наименование</t>
  </si>
  <si>
    <t>в штуках</t>
  </si>
  <si>
    <t>за шт</t>
  </si>
  <si>
    <t>объем</t>
  </si>
  <si>
    <t>за кг</t>
  </si>
  <si>
    <t>цена</t>
  </si>
  <si>
    <t>сумма</t>
  </si>
  <si>
    <t>c орг%</t>
  </si>
  <si>
    <t>оплачено</t>
  </si>
  <si>
    <t>транспорт</t>
  </si>
  <si>
    <t>орг%</t>
  </si>
  <si>
    <t>Самомама</t>
  </si>
  <si>
    <t>хурма</t>
  </si>
  <si>
    <t>дыня</t>
  </si>
  <si>
    <t>Елена 9999</t>
  </si>
  <si>
    <t>урюк светлый</t>
  </si>
  <si>
    <t>Финики на ветке</t>
  </si>
  <si>
    <t>чернослив отборный</t>
  </si>
  <si>
    <t>курага красная</t>
  </si>
  <si>
    <t>ELENKA_161282</t>
  </si>
  <si>
    <t>урюк темный</t>
  </si>
  <si>
    <t>кур темн</t>
  </si>
  <si>
    <t>урюк св</t>
  </si>
  <si>
    <t>урюк т</t>
  </si>
  <si>
    <t>изюм в/с</t>
  </si>
  <si>
    <t>изюм хв</t>
  </si>
  <si>
    <t>дж хв</t>
  </si>
  <si>
    <t>яблоки</t>
  </si>
  <si>
    <t>груши</t>
  </si>
  <si>
    <t>персики</t>
  </si>
  <si>
    <t>фин вет</t>
  </si>
  <si>
    <t>фин элит</t>
  </si>
  <si>
    <t>инжир</t>
  </si>
  <si>
    <t>шиповник</t>
  </si>
  <si>
    <t>черн отб</t>
  </si>
  <si>
    <t>Оль.</t>
  </si>
  <si>
    <t>курага темная</t>
  </si>
  <si>
    <t>кишмиш</t>
  </si>
  <si>
    <t>финики</t>
  </si>
  <si>
    <t>арахис</t>
  </si>
  <si>
    <t>кешью</t>
  </si>
  <si>
    <t>фундук</t>
  </si>
  <si>
    <t>myasoed</t>
  </si>
  <si>
    <t>Сафо</t>
  </si>
  <si>
    <t>Elenka1983</t>
  </si>
  <si>
    <t>HelgaElga</t>
  </si>
  <si>
    <t>бразильский орех</t>
  </si>
  <si>
    <t>фисташки</t>
  </si>
  <si>
    <t>браз. Орех</t>
  </si>
  <si>
    <t>Юм-юм</t>
  </si>
  <si>
    <t>Плюша*</t>
  </si>
  <si>
    <t>SvetlanaI</t>
  </si>
  <si>
    <t>изюм экстра</t>
  </si>
  <si>
    <t>печеные косточки</t>
  </si>
  <si>
    <t>Аня-N</t>
  </si>
  <si>
    <t>varra</t>
  </si>
  <si>
    <t>финики элитные</t>
  </si>
  <si>
    <t>Holomi</t>
  </si>
  <si>
    <t>Михаэлька</t>
  </si>
  <si>
    <t>Celika</t>
  </si>
  <si>
    <t>Alenchik75</t>
  </si>
  <si>
    <t>MatildaM</t>
  </si>
  <si>
    <t>печ кост</t>
  </si>
  <si>
    <t>LaikA</t>
  </si>
  <si>
    <t>CHEV</t>
  </si>
  <si>
    <t>SvBag</t>
  </si>
  <si>
    <t>elena_serdyuk</t>
  </si>
  <si>
    <t>Tati_83</t>
  </si>
  <si>
    <t>изюм Дж</t>
  </si>
  <si>
    <t>TanyaV</t>
  </si>
  <si>
    <t>Виктория Виктория</t>
  </si>
  <si>
    <t>нут</t>
  </si>
  <si>
    <t>innothka</t>
  </si>
  <si>
    <t>Anna80</t>
  </si>
  <si>
    <t>vaginan75</t>
  </si>
  <si>
    <t>финики Иран</t>
  </si>
  <si>
    <t>TattiLu</t>
  </si>
  <si>
    <t>фин иран</t>
  </si>
  <si>
    <t>Surchina</t>
  </si>
  <si>
    <t>абр кост</t>
  </si>
  <si>
    <t>Jyli</t>
  </si>
  <si>
    <t>kneo</t>
  </si>
  <si>
    <t>Guliya3011</t>
  </si>
  <si>
    <t>Bareo</t>
  </si>
  <si>
    <t>ruhig</t>
  </si>
  <si>
    <t>oksano4ka</t>
  </si>
  <si>
    <t>абр косточки</t>
  </si>
  <si>
    <t>Котейка-с-тигрейкой</t>
  </si>
  <si>
    <t>yagenij</t>
  </si>
  <si>
    <t>МамаТрехсерийная</t>
  </si>
  <si>
    <t>Земляничка!</t>
  </si>
  <si>
    <t>Chigov</t>
  </si>
  <si>
    <t>Jaguarundi</t>
  </si>
  <si>
    <t>Дарья-мамик</t>
  </si>
  <si>
    <t>Екатерина2106</t>
  </si>
  <si>
    <t>Ollik</t>
  </si>
  <si>
    <t>nata_m</t>
  </si>
  <si>
    <t>ОЛЬГУНЯ70</t>
  </si>
  <si>
    <t>абракадабра</t>
  </si>
  <si>
    <t>абр. Кост</t>
  </si>
  <si>
    <t>Nadina1</t>
  </si>
  <si>
    <t>Вреднуля</t>
  </si>
  <si>
    <t>Петровна01</t>
  </si>
  <si>
    <t>ТаТатуся</t>
  </si>
  <si>
    <t xml:space="preserve">кешью </t>
  </si>
  <si>
    <t>Край Земли</t>
  </si>
  <si>
    <t>korolevishnaT</t>
  </si>
  <si>
    <t>замена в/с</t>
  </si>
  <si>
    <t>Наталья Юрьевна</t>
  </si>
  <si>
    <t>Ninulik2253</t>
  </si>
  <si>
    <t>Bootrinka</t>
  </si>
  <si>
    <t>Ola-la-la</t>
  </si>
  <si>
    <t>Мариам</t>
  </si>
  <si>
    <t>NataI</t>
  </si>
  <si>
    <t>Macovsky</t>
  </si>
  <si>
    <t>alemara</t>
  </si>
  <si>
    <t>Pelenka</t>
  </si>
  <si>
    <t>в заказе</t>
  </si>
  <si>
    <t>Helinka</t>
  </si>
  <si>
    <t>elena.nsk</t>
  </si>
  <si>
    <t>Svekky</t>
  </si>
  <si>
    <t>любой</t>
  </si>
  <si>
    <t>Ольга_Кос</t>
  </si>
  <si>
    <t>юлюлю</t>
  </si>
  <si>
    <t>Катерина-солнышко</t>
  </si>
  <si>
    <t>kivlova</t>
  </si>
  <si>
    <t>курага желтая</t>
  </si>
  <si>
    <t>курага шок</t>
  </si>
  <si>
    <t xml:space="preserve">курага красная </t>
  </si>
  <si>
    <t>замена желтая</t>
  </si>
  <si>
    <t xml:space="preserve">айва </t>
  </si>
  <si>
    <t>на замену шок</t>
  </si>
  <si>
    <t>айва</t>
  </si>
  <si>
    <t>чернослив Элиот</t>
  </si>
  <si>
    <t>чернослив элиот</t>
  </si>
  <si>
    <t>орехи гр скорл</t>
  </si>
  <si>
    <t>черн элиот</t>
  </si>
  <si>
    <t>черн кост</t>
  </si>
  <si>
    <t>грецкие неочищ</t>
  </si>
  <si>
    <t>арахис неоч</t>
  </si>
  <si>
    <t>курага желт</t>
  </si>
  <si>
    <t xml:space="preserve">чернослив Элиот </t>
  </si>
  <si>
    <t>гр неочищ</t>
  </si>
  <si>
    <t>фундук неоч</t>
  </si>
  <si>
    <t>или желт</t>
  </si>
  <si>
    <t>гр неоч</t>
  </si>
  <si>
    <t>арах неоч</t>
  </si>
  <si>
    <t>фунд неоч</t>
  </si>
  <si>
    <t>миндаль</t>
  </si>
  <si>
    <t>гр бабочка</t>
  </si>
  <si>
    <t>Финики элитные</t>
  </si>
  <si>
    <t>кешью отб</t>
  </si>
  <si>
    <t>lisenok*</t>
  </si>
  <si>
    <t>Lisenok*</t>
  </si>
  <si>
    <t xml:space="preserve">браз орех </t>
  </si>
  <si>
    <t>черн отборный</t>
  </si>
  <si>
    <t>чернослив кост</t>
  </si>
  <si>
    <t>курага  шок</t>
  </si>
  <si>
    <t>nbad</t>
  </si>
  <si>
    <t>issna</t>
  </si>
  <si>
    <t>гр орех бабочка</t>
  </si>
  <si>
    <t>функ очищ</t>
  </si>
  <si>
    <t>235 нут</t>
  </si>
  <si>
    <t>пекан скорл</t>
  </si>
  <si>
    <t>Персифона</t>
  </si>
  <si>
    <t>Natazzka</t>
  </si>
  <si>
    <t>Марча</t>
  </si>
  <si>
    <t xml:space="preserve">                                                                                                                                                         </t>
  </si>
  <si>
    <t>Мангустинка</t>
  </si>
  <si>
    <t>тенька</t>
  </si>
  <si>
    <t>Ivanova0709</t>
  </si>
  <si>
    <t>Ollena</t>
  </si>
  <si>
    <t>курага крас</t>
  </si>
  <si>
    <t>долг</t>
  </si>
  <si>
    <t>сразу не добавился</t>
  </si>
  <si>
    <t>Nata Morozova</t>
  </si>
  <si>
    <t>Silmaril</t>
  </si>
  <si>
    <t>Pevsy</t>
  </si>
  <si>
    <t>Izuminka</t>
  </si>
  <si>
    <t>ukis</t>
  </si>
  <si>
    <t>*Лаванда*</t>
  </si>
  <si>
    <t>Чотуманта</t>
  </si>
  <si>
    <t>наталья 31</t>
  </si>
  <si>
    <t>Тейя</t>
  </si>
  <si>
    <t>грецкие скорл</t>
  </si>
  <si>
    <t>Е лена</t>
  </si>
  <si>
    <t>Мария Сокольская</t>
  </si>
  <si>
    <t>smerechinka</t>
  </si>
  <si>
    <t>allapo</t>
  </si>
  <si>
    <t>Ируся</t>
  </si>
  <si>
    <t>ануси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</si>
</sst>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10" xfId="0" applyFont="1" applyFill="1" applyBorder="1" applyAlignment="1">
      <alignment/>
    </xf>
    <xf numFmtId="0" fontId="3" fillId="0" borderId="0" xfId="42" applyFont="1" applyAlignment="1" applyProtection="1">
      <alignment/>
      <protection/>
    </xf>
    <xf numFmtId="0" fontId="0" fillId="25" borderId="0" xfId="0" applyFill="1" applyAlignment="1">
      <alignment/>
    </xf>
    <xf numFmtId="0" fontId="5" fillId="25" borderId="0" xfId="0" applyFont="1" applyFill="1" applyAlignment="1">
      <alignment/>
    </xf>
    <xf numFmtId="0" fontId="5" fillId="0" borderId="0" xfId="0" applyFont="1" applyAlignment="1">
      <alignment/>
    </xf>
    <xf numFmtId="0" fontId="0" fillId="25" borderId="0" xfId="0" applyFont="1" applyFill="1" applyAlignment="1">
      <alignment/>
    </xf>
    <xf numFmtId="0" fontId="0" fillId="0" borderId="0" xfId="0" applyFont="1" applyAlignment="1">
      <alignment/>
    </xf>
    <xf numFmtId="0" fontId="3" fillId="26" borderId="0" xfId="42" applyFont="1" applyFill="1" applyAlignment="1" applyProtection="1">
      <alignment/>
      <protection/>
    </xf>
    <xf numFmtId="0" fontId="0" fillId="26" borderId="0" xfId="0" applyFill="1" applyAlignment="1">
      <alignment/>
    </xf>
    <xf numFmtId="0" fontId="5" fillId="26" borderId="0" xfId="0" applyFont="1" applyFill="1" applyAlignment="1">
      <alignment/>
    </xf>
    <xf numFmtId="0" fontId="5" fillId="26" borderId="0" xfId="0" applyFont="1" applyFill="1" applyBorder="1" applyAlignment="1">
      <alignment/>
    </xf>
    <xf numFmtId="0" fontId="0" fillId="26" borderId="0" xfId="0" applyFont="1" applyFill="1" applyAlignment="1">
      <alignment/>
    </xf>
    <xf numFmtId="0" fontId="0" fillId="26" borderId="0" xfId="0" applyFont="1" applyFill="1" applyBorder="1" applyAlignment="1">
      <alignment/>
    </xf>
    <xf numFmtId="0" fontId="0" fillId="26" borderId="0" xfId="0" applyFill="1" applyBorder="1" applyAlignment="1">
      <alignment/>
    </xf>
    <xf numFmtId="0" fontId="3" fillId="26" borderId="0" xfId="42" applyFill="1" applyAlignment="1" applyProtection="1">
      <alignment/>
      <protection/>
    </xf>
    <xf numFmtId="0" fontId="0" fillId="10" borderId="10" xfId="0" applyFill="1" applyBorder="1" applyAlignment="1">
      <alignment/>
    </xf>
    <xf numFmtId="1" fontId="0" fillId="10" borderId="10" xfId="0" applyNumberFormat="1" applyFill="1" applyBorder="1" applyAlignment="1">
      <alignment/>
    </xf>
    <xf numFmtId="1" fontId="1" fillId="10" borderId="0" xfId="0" applyNumberFormat="1" applyFont="1" applyFill="1" applyAlignment="1">
      <alignment/>
    </xf>
    <xf numFmtId="1" fontId="0" fillId="10" borderId="0" xfId="0" applyNumberFormat="1" applyFill="1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10" xfId="0" applyFill="1" applyBorder="1" applyAlignment="1">
      <alignment/>
    </xf>
    <xf numFmtId="0" fontId="3" fillId="0" borderId="0" xfId="42" applyAlignment="1" applyProtection="1">
      <alignment/>
      <protection/>
    </xf>
    <xf numFmtId="0" fontId="0" fillId="25" borderId="0" xfId="0" applyFont="1" applyFill="1" applyAlignment="1">
      <alignment/>
    </xf>
    <xf numFmtId="0" fontId="0" fillId="0" borderId="0" xfId="0" applyFont="1" applyAlignment="1">
      <alignment/>
    </xf>
    <xf numFmtId="0" fontId="0" fillId="10" borderId="0" xfId="0" applyFont="1" applyFill="1" applyAlignment="1">
      <alignment/>
    </xf>
    <xf numFmtId="0" fontId="0" fillId="26" borderId="0" xfId="0" applyFont="1" applyFill="1" applyAlignment="1">
      <alignment/>
    </xf>
    <xf numFmtId="0" fontId="0" fillId="26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" fontId="0" fillId="24" borderId="10" xfId="0" applyNumberFormat="1" applyFill="1" applyBorder="1" applyAlignment="1">
      <alignment/>
    </xf>
    <xf numFmtId="0" fontId="1" fillId="3" borderId="0" xfId="0" applyFont="1" applyFill="1" applyAlignment="1">
      <alignment/>
    </xf>
    <xf numFmtId="0" fontId="0" fillId="3" borderId="0" xfId="0" applyFill="1" applyAlignment="1">
      <alignment/>
    </xf>
    <xf numFmtId="1" fontId="0" fillId="3" borderId="10" xfId="0" applyNumberFormat="1" applyFill="1" applyBorder="1" applyAlignment="1">
      <alignment/>
    </xf>
    <xf numFmtId="0" fontId="0" fillId="17" borderId="0" xfId="0" applyFill="1" applyAlignment="1">
      <alignment/>
    </xf>
    <xf numFmtId="0" fontId="3" fillId="0" borderId="0" xfId="42" applyFont="1" applyFill="1" applyAlignment="1" applyProtection="1">
      <alignment/>
      <protection/>
    </xf>
    <xf numFmtId="0" fontId="0" fillId="0" borderId="0" xfId="0" applyFill="1" applyAlignment="1">
      <alignment/>
    </xf>
    <xf numFmtId="0" fontId="0" fillId="8" borderId="0" xfId="0" applyFill="1" applyAlignment="1">
      <alignment/>
    </xf>
    <xf numFmtId="0" fontId="0" fillId="24" borderId="0" xfId="0" applyFill="1" applyAlignment="1">
      <alignment/>
    </xf>
    <xf numFmtId="1" fontId="0" fillId="24" borderId="0" xfId="0" applyNumberFormat="1" applyFill="1" applyAlignment="1">
      <alignment/>
    </xf>
    <xf numFmtId="1" fontId="0" fillId="3" borderId="0" xfId="0" applyNumberFormat="1" applyFill="1" applyAlignment="1">
      <alignment/>
    </xf>
    <xf numFmtId="0" fontId="3" fillId="0" borderId="0" xfId="42" applyFill="1" applyAlignment="1" applyProtection="1">
      <alignment/>
      <protection/>
    </xf>
    <xf numFmtId="1" fontId="0" fillId="24" borderId="10" xfId="0" applyNumberFormat="1" applyFill="1" applyBorder="1" applyAlignment="1">
      <alignment/>
    </xf>
    <xf numFmtId="0" fontId="0" fillId="24" borderId="10" xfId="0" applyFill="1" applyBorder="1" applyAlignment="1">
      <alignment/>
    </xf>
    <xf numFmtId="0" fontId="0" fillId="17" borderId="0" xfId="0" applyFill="1" applyAlignment="1">
      <alignment/>
    </xf>
    <xf numFmtId="1" fontId="0" fillId="0" borderId="0" xfId="0" applyNumberFormat="1" applyFill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0" fillId="26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3" fillId="0" borderId="0" xfId="42" applyAlignment="1">
      <alignment/>
    </xf>
    <xf numFmtId="0" fontId="3" fillId="0" borderId="0" xfId="42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profile.php?mode=viewprofile&amp;u=113436" TargetMode="External" /><Relationship Id="rId2" Type="http://schemas.openxmlformats.org/officeDocument/2006/relationships/hyperlink" Target="http://forum.sibmama.ru/profile.php?mode=viewprofile&amp;u=114777" TargetMode="External" /><Relationship Id="rId3" Type="http://schemas.openxmlformats.org/officeDocument/2006/relationships/hyperlink" Target="http://blog.sibmama.ru/weblog_entry.php?e=421947" TargetMode="External" /><Relationship Id="rId4" Type="http://schemas.openxmlformats.org/officeDocument/2006/relationships/hyperlink" Target="http://blog.sibmama.ru/weblog_entry.php?e=421947" TargetMode="External" /><Relationship Id="rId5" Type="http://schemas.openxmlformats.org/officeDocument/2006/relationships/hyperlink" Target="http://blog.sibmama.ru/weblog_entry.php?e=421947&amp;postdays=0&amp;postorder=asc&amp;start=0" TargetMode="External" /><Relationship Id="rId6" Type="http://schemas.openxmlformats.org/officeDocument/2006/relationships/hyperlink" Target="http://blog.sibmama.ru/weblog_entry.php?e=421947&amp;postdays=0&amp;postorder=asc&amp;start=0" TargetMode="External" /><Relationship Id="rId7" Type="http://schemas.openxmlformats.org/officeDocument/2006/relationships/hyperlink" Target="http://blog.sibmama.ru/weblog_entry.php?e=421947&amp;postdays=0&amp;postorder=asc&amp;start=0" TargetMode="External" /><Relationship Id="rId8" Type="http://schemas.openxmlformats.org/officeDocument/2006/relationships/hyperlink" Target="http://blog.sibmama.ru/weblog_entry.php?e=421947&amp;postdays=0&amp;postorder=asc&amp;start=10" TargetMode="External" /><Relationship Id="rId9" Type="http://schemas.openxmlformats.org/officeDocument/2006/relationships/hyperlink" Target="http://blog.sibmama.ru/weblog_entry.php?e=421947&amp;postdays=0&amp;postorder=asc&amp;start=10" TargetMode="External" /><Relationship Id="rId10" Type="http://schemas.openxmlformats.org/officeDocument/2006/relationships/hyperlink" Target="http://blog.sibmama.ru/weblog_entry.php?e=421947&amp;postdays=0&amp;postorder=asc&amp;start=10" TargetMode="External" /><Relationship Id="rId11" Type="http://schemas.openxmlformats.org/officeDocument/2006/relationships/hyperlink" Target="http://blog.sibmama.ru/weblog_entry.php?e=421947&amp;postdays=0&amp;postorder=asc&amp;start=20" TargetMode="External" /><Relationship Id="rId12" Type="http://schemas.openxmlformats.org/officeDocument/2006/relationships/hyperlink" Target="http://blog.sibmama.ru/weblog_entry.php?e=421947&amp;postdays=0&amp;postorder=asc&amp;start=20" TargetMode="External" /><Relationship Id="rId13" Type="http://schemas.openxmlformats.org/officeDocument/2006/relationships/hyperlink" Target="http://blog.sibmama.ru/weblog_entry.php?e=421947&amp;postdays=0&amp;postorder=asc&amp;start=30&amp;sid=84d3fd2f39f147c5a94d96472e7d502c" TargetMode="External" /><Relationship Id="rId14" Type="http://schemas.openxmlformats.org/officeDocument/2006/relationships/hyperlink" Target="http://blog.sibmama.ru/weblog_entry.php?e=421947&amp;postdays=0&amp;postorder=asc&amp;start=30&amp;sid=84d3fd2f39f147c5a94d96472e7d502c" TargetMode="External" /><Relationship Id="rId15" Type="http://schemas.openxmlformats.org/officeDocument/2006/relationships/hyperlink" Target="http://blog.sibmama.ru/weblog_entry.php?e=421947&amp;postdays=0&amp;postorder=asc&amp;start=40" TargetMode="External" /><Relationship Id="rId16" Type="http://schemas.openxmlformats.org/officeDocument/2006/relationships/hyperlink" Target="http://blog.sibmama.ru/weblog_entry.php?e=421947&amp;postdays=0&amp;postorder=asc&amp;start=40" TargetMode="External" /><Relationship Id="rId17" Type="http://schemas.openxmlformats.org/officeDocument/2006/relationships/hyperlink" Target="http://blog.sibmama.ru/weblog_entry.php?e=421947&amp;postdays=0&amp;postorder=asc&amp;start=40" TargetMode="External" /><Relationship Id="rId18" Type="http://schemas.openxmlformats.org/officeDocument/2006/relationships/hyperlink" Target="http://blog.sibmama.ru/weblog_entry.php?e=421947&amp;postdays=0&amp;postorder=asc&amp;start=40" TargetMode="External" /><Relationship Id="rId19" Type="http://schemas.openxmlformats.org/officeDocument/2006/relationships/hyperlink" Target="http://blog.sibmama.ru/weblog_entry.php?e=421947&amp;postdays=0&amp;postorder=asc&amp;start=50" TargetMode="External" /><Relationship Id="rId20" Type="http://schemas.openxmlformats.org/officeDocument/2006/relationships/hyperlink" Target="http://blog.sibmama.ru/weblog_entry.php?e=421947&amp;postdays=0&amp;postorder=asc&amp;start=50" TargetMode="External" /><Relationship Id="rId21" Type="http://schemas.openxmlformats.org/officeDocument/2006/relationships/hyperlink" Target="http://blog.sibmama.ru/weblog_entry.php?e=421947&amp;postdays=0&amp;postorder=asc&amp;start=50" TargetMode="External" /><Relationship Id="rId22" Type="http://schemas.openxmlformats.org/officeDocument/2006/relationships/hyperlink" Target="http://blog.sibmama.ru/weblog_entry.php?e=421947&amp;postdays=0&amp;postorder=asc&amp;start=50" TargetMode="External" /><Relationship Id="rId23" Type="http://schemas.openxmlformats.org/officeDocument/2006/relationships/hyperlink" Target="http://blog.sibmama.ru/weblog_entry.php?e=421947&amp;postdays=0&amp;postorder=asc&amp;start=50" TargetMode="External" /><Relationship Id="rId24" Type="http://schemas.openxmlformats.org/officeDocument/2006/relationships/hyperlink" Target="http://blog.sibmama.ru/weblog_entry.php?e=421947&amp;postdays=0&amp;postorder=asc&amp;start=60" TargetMode="External" /><Relationship Id="rId25" Type="http://schemas.openxmlformats.org/officeDocument/2006/relationships/hyperlink" Target="http://blog.sibmama.ru/weblog_entry.php?e=421947&amp;postdays=0&amp;postorder=asc&amp;start=60" TargetMode="External" /><Relationship Id="rId26" Type="http://schemas.openxmlformats.org/officeDocument/2006/relationships/hyperlink" Target="http://blog.sibmama.ru/weblog_entry.php?e=421947&amp;postdays=0&amp;postorder=asc&amp;start=60" TargetMode="External" /><Relationship Id="rId27" Type="http://schemas.openxmlformats.org/officeDocument/2006/relationships/hyperlink" Target="http://blog.sibmama.ru/weblog_entry.php?e=421947&amp;postdays=0&amp;postorder=asc&amp;start=60" TargetMode="External" /><Relationship Id="rId28" Type="http://schemas.openxmlformats.org/officeDocument/2006/relationships/hyperlink" Target="http://blog.sibmama.ru/weblog_entry.php?e=421947&amp;postdays=0&amp;postorder=asc&amp;start=70" TargetMode="External" /><Relationship Id="rId29" Type="http://schemas.openxmlformats.org/officeDocument/2006/relationships/hyperlink" Target="http://blog.sibmama.ru/weblog_entry.php?e=421947&amp;postdays=0&amp;postorder=asc&amp;start=70" TargetMode="External" /><Relationship Id="rId30" Type="http://schemas.openxmlformats.org/officeDocument/2006/relationships/hyperlink" Target="http://blog.sibmama.ru/weblog_entry.php?e=421947&amp;postdays=0&amp;postorder=asc&amp;start=70" TargetMode="External" /><Relationship Id="rId31" Type="http://schemas.openxmlformats.org/officeDocument/2006/relationships/hyperlink" Target="http://blog.sibmama.ru/weblog_entry.php?e=421947&amp;postdays=0&amp;postorder=asc&amp;start=80" TargetMode="External" /><Relationship Id="rId32" Type="http://schemas.openxmlformats.org/officeDocument/2006/relationships/hyperlink" Target="http://blog.sibmama.ru/weblog_entry.php?e=421947&amp;postdays=0&amp;postorder=asc&amp;start=80" TargetMode="External" /><Relationship Id="rId33" Type="http://schemas.openxmlformats.org/officeDocument/2006/relationships/hyperlink" Target="http://blog.sibmama.ru/weblog_entry.php?e=421947&amp;postdays=0&amp;postorder=asc&amp;start=80" TargetMode="External" /><Relationship Id="rId34" Type="http://schemas.openxmlformats.org/officeDocument/2006/relationships/hyperlink" Target="http://blog.sibmama.ru/weblog_entry.php?e=421947&amp;postdays=0&amp;postorder=asc&amp;start=90" TargetMode="External" /><Relationship Id="rId35" Type="http://schemas.openxmlformats.org/officeDocument/2006/relationships/hyperlink" Target="http://blog.sibmama.ru/weblog_entry.php?e=421947&amp;postdays=0&amp;postorder=asc&amp;start=90" TargetMode="External" /><Relationship Id="rId36" Type="http://schemas.openxmlformats.org/officeDocument/2006/relationships/hyperlink" Target="http://blog.sibmama.ru/weblog_entry.php?e=421947&amp;postdays=0&amp;postorder=asc&amp;start=90" TargetMode="External" /><Relationship Id="rId37" Type="http://schemas.openxmlformats.org/officeDocument/2006/relationships/hyperlink" Target="http://blog.sibmama.ru/weblog_entry.php?e=421947&amp;postdays=0&amp;postorder=asc&amp;start=90" TargetMode="External" /><Relationship Id="rId38" Type="http://schemas.openxmlformats.org/officeDocument/2006/relationships/hyperlink" Target="http://blog.sibmama.ru/weblog_entry.php?e=421947&amp;postdays=0&amp;postorder=asc&amp;start=90" TargetMode="External" /><Relationship Id="rId39" Type="http://schemas.openxmlformats.org/officeDocument/2006/relationships/hyperlink" Target="http://blog.sibmama.ru/weblog_entry.php?e=421947&amp;postdays=0&amp;postorder=asc&amp;start=90" TargetMode="External" /><Relationship Id="rId40" Type="http://schemas.openxmlformats.org/officeDocument/2006/relationships/hyperlink" Target="http://blog.sibmama.ru/weblog_entry.php?e=421947&amp;postdays=0&amp;postorder=asc&amp;start=100" TargetMode="External" /><Relationship Id="rId41" Type="http://schemas.openxmlformats.org/officeDocument/2006/relationships/hyperlink" Target="http://blog.sibmama.ru/weblog_entry.php?e=421947&amp;postdays=0&amp;postorder=asc&amp;start=100" TargetMode="External" /><Relationship Id="rId42" Type="http://schemas.openxmlformats.org/officeDocument/2006/relationships/hyperlink" Target="http://blog.sibmama.ru/weblog_entry.php?e=421947&amp;postdays=0&amp;postorder=asc&amp;start=110" TargetMode="External" /><Relationship Id="rId43" Type="http://schemas.openxmlformats.org/officeDocument/2006/relationships/hyperlink" Target="http://blog.sibmama.ru/weblog_entry.php?e=421947&amp;postdays=0&amp;postorder=asc&amp;start=110" TargetMode="External" /><Relationship Id="rId44" Type="http://schemas.openxmlformats.org/officeDocument/2006/relationships/hyperlink" Target="http://blog.sibmama.ru/weblog_entry.php?e=421947&amp;postdays=0&amp;postorder=asc&amp;start=120" TargetMode="External" /><Relationship Id="rId45" Type="http://schemas.openxmlformats.org/officeDocument/2006/relationships/hyperlink" Target="http://blog.sibmama.ru/weblog_entry.php?e=421947&amp;postdays=0&amp;postorder=asc&amp;start=120" TargetMode="External" /><Relationship Id="rId46" Type="http://schemas.openxmlformats.org/officeDocument/2006/relationships/hyperlink" Target="http://blog.sibmama.ru/weblog_entry.php?e=421947&amp;postdays=0&amp;postorder=asc&amp;start=120" TargetMode="External" /><Relationship Id="rId47" Type="http://schemas.openxmlformats.org/officeDocument/2006/relationships/hyperlink" Target="http://blog.sibmama.ru/weblog_entry.php?e=421947&amp;postdays=0&amp;postorder=asc&amp;start=120" TargetMode="External" /><Relationship Id="rId48" Type="http://schemas.openxmlformats.org/officeDocument/2006/relationships/hyperlink" Target="http://blog.sibmama.ru/weblog_entry.php?e=421947&amp;postdays=0&amp;postorder=asc&amp;start=120" TargetMode="External" /><Relationship Id="rId49" Type="http://schemas.openxmlformats.org/officeDocument/2006/relationships/hyperlink" Target="http://blog.sibmama.ru/weblog_entry.php?e=421947&amp;postdays=0&amp;postorder=asc&amp;start=130" TargetMode="External" /><Relationship Id="rId50" Type="http://schemas.openxmlformats.org/officeDocument/2006/relationships/hyperlink" Target="http://blog.sibmama.ru/weblog_entry.php?e=421947&amp;postdays=0&amp;postorder=asc&amp;start=130" TargetMode="External" /><Relationship Id="rId51" Type="http://schemas.openxmlformats.org/officeDocument/2006/relationships/hyperlink" Target="http://blog.sibmama.ru/weblog_entry.php?e=421947&amp;postdays=0&amp;postorder=asc&amp;start=130" TargetMode="External" /><Relationship Id="rId52" Type="http://schemas.openxmlformats.org/officeDocument/2006/relationships/hyperlink" Target="http://blog.sibmama.ru/weblog_entry.php?e=421947&amp;postdays=0&amp;postorder=asc&amp;start=140" TargetMode="External" /><Relationship Id="rId53" Type="http://schemas.openxmlformats.org/officeDocument/2006/relationships/hyperlink" Target="http://blog.sibmama.ru/weblog_entry.php?e=421947&amp;postdays=0&amp;postorder=asc&amp;start=150" TargetMode="External" /><Relationship Id="rId54" Type="http://schemas.openxmlformats.org/officeDocument/2006/relationships/hyperlink" Target="http://blog.sibmama.ru/weblog_entry.php?e=421947&amp;postdays=0&amp;postorder=asc&amp;start=170" TargetMode="External" /><Relationship Id="rId55" Type="http://schemas.openxmlformats.org/officeDocument/2006/relationships/hyperlink" Target="http://blog.sibmama.ru/weblog_entry.php?e=421947&amp;postdays=0&amp;postorder=asc&amp;start=170" TargetMode="External" /><Relationship Id="rId56" Type="http://schemas.openxmlformats.org/officeDocument/2006/relationships/hyperlink" Target="http://blog.sibmama.ru/weblog_entry.php?e=421947&amp;postdays=0&amp;postorder=asc&amp;start=180" TargetMode="External" /><Relationship Id="rId57" Type="http://schemas.openxmlformats.org/officeDocument/2006/relationships/hyperlink" Target="http://blog.sibmama.ru/weblog_entry.php?e=421947&amp;postdays=0&amp;postorder=asc&amp;start=180" TargetMode="External" /><Relationship Id="rId58" Type="http://schemas.openxmlformats.org/officeDocument/2006/relationships/hyperlink" Target="http://blog.sibmama.ru/weblog_entry.php?e=421947&amp;postdays=0&amp;postorder=asc&amp;start=180" TargetMode="External" /><Relationship Id="rId59" Type="http://schemas.openxmlformats.org/officeDocument/2006/relationships/hyperlink" Target="http://blog.sibmama.ru/weblog_entry.php?e=421947&amp;postdays=0&amp;postorder=asc&amp;start=180" TargetMode="External" /><Relationship Id="rId60" Type="http://schemas.openxmlformats.org/officeDocument/2006/relationships/hyperlink" Target="http://blog.sibmama.ru/weblog_entry.php?e=421947&amp;postdays=0&amp;postorder=asc&amp;start=190" TargetMode="External" /><Relationship Id="rId61" Type="http://schemas.openxmlformats.org/officeDocument/2006/relationships/hyperlink" Target="http://blog.sibmama.ru/weblog_entry.php?e=421947&amp;postdays=0&amp;postorder=asc&amp;start=190" TargetMode="External" /><Relationship Id="rId62" Type="http://schemas.openxmlformats.org/officeDocument/2006/relationships/hyperlink" Target="http://blog.sibmama.ru/weblog_entry.php?r=4644989" TargetMode="External" /><Relationship Id="rId63" Type="http://schemas.openxmlformats.org/officeDocument/2006/relationships/hyperlink" Target="http://blog.sibmama.ru/weblog_entry.php?r=4644989" TargetMode="External" /><Relationship Id="rId64" Type="http://schemas.openxmlformats.org/officeDocument/2006/relationships/hyperlink" Target="http://blog.sibmama.ru/weblog_entry.php?r=4650944" TargetMode="External" /><Relationship Id="rId65" Type="http://schemas.openxmlformats.org/officeDocument/2006/relationships/hyperlink" Target="http://blog.sibmama.ru/weblog_entry.php?e=421947&amp;postdays=0&amp;postorder=asc&amp;start=210" TargetMode="External" /><Relationship Id="rId66" Type="http://schemas.openxmlformats.org/officeDocument/2006/relationships/hyperlink" Target="http://blog.sibmama.ru/weblog_entry.php?e=421947&amp;postdays=0&amp;postorder=asc&amp;start=220" TargetMode="External" /><Relationship Id="rId67" Type="http://schemas.openxmlformats.org/officeDocument/2006/relationships/hyperlink" Target="http://blog.sibmama.ru/weblog_entry.php?e=421947&amp;postdays=0&amp;postorder=asc&amp;start=220" TargetMode="External" /><Relationship Id="rId68" Type="http://schemas.openxmlformats.org/officeDocument/2006/relationships/hyperlink" Target="http://blog.sibmama.ru/weblog_entry.php?e=421947&amp;postdays=0&amp;postorder=asc&amp;start=220" TargetMode="External" /><Relationship Id="rId69" Type="http://schemas.openxmlformats.org/officeDocument/2006/relationships/hyperlink" Target="http://blog.sibmama.ru/weblog_entry.php?e=421947&amp;postdays=0&amp;postorder=asc&amp;start=200" TargetMode="External" /><Relationship Id="rId70" Type="http://schemas.openxmlformats.org/officeDocument/2006/relationships/hyperlink" Target="http://blog.sibmama.ru/weblog_entry.php?e=421947&amp;postdays=0&amp;postorder=asc&amp;start=270" TargetMode="External" /><Relationship Id="rId71" Type="http://schemas.openxmlformats.org/officeDocument/2006/relationships/hyperlink" Target="http://blog.sibmama.ru/weblog_entry.php?e=421947&amp;postdays=0&amp;postorder=asc&amp;start=270" TargetMode="External" /><Relationship Id="rId72" Type="http://schemas.openxmlformats.org/officeDocument/2006/relationships/hyperlink" Target="http://blog.sibmama.ru/weblog_entry.php?e=421947&amp;postdays=0&amp;postorder=asc&amp;start=270" TargetMode="External" /><Relationship Id="rId73" Type="http://schemas.openxmlformats.org/officeDocument/2006/relationships/hyperlink" Target="http://blog.sibmama.ru/weblog_entry.php?e=421947&amp;postdays=0&amp;postorder=asc&amp;start=290" TargetMode="External" /><Relationship Id="rId74" Type="http://schemas.openxmlformats.org/officeDocument/2006/relationships/hyperlink" Target="http://blog.sibmama.ru/weblog_entry.php?e=421947&amp;postdays=0&amp;postorder=asc&amp;start=350" TargetMode="External" /><Relationship Id="rId75" Type="http://schemas.openxmlformats.org/officeDocument/2006/relationships/hyperlink" Target="http://blog.sibmama.ru/weblog_entry.php?e=421947&amp;postdays=0&amp;postorder=asc&amp;start=420" TargetMode="External" /><Relationship Id="rId76" Type="http://schemas.openxmlformats.org/officeDocument/2006/relationships/hyperlink" Target="http://blog.sibmama.ru/weblog_entry.php?e=421947&amp;postdays=0&amp;postorder=asc&amp;start=510" TargetMode="External" /><Relationship Id="rId77" Type="http://schemas.openxmlformats.org/officeDocument/2006/relationships/hyperlink" Target="http://blog.sibmama.ru/weblog_entry.php?e=421947&amp;postdays=0&amp;postorder=asc&amp;start=520" TargetMode="External" /><Relationship Id="rId78" Type="http://schemas.openxmlformats.org/officeDocument/2006/relationships/hyperlink" Target="http://blog.sibmama.ru/weblog_entry.php?e=421947&amp;postdays=0&amp;postorder=asc&amp;start=530" TargetMode="External" /><Relationship Id="rId7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14"/>
  <sheetViews>
    <sheetView tabSelected="1" zoomScalePageLayoutView="0" workbookViewId="0" topLeftCell="A227">
      <selection activeCell="A249" sqref="A249"/>
    </sheetView>
  </sheetViews>
  <sheetFormatPr defaultColWidth="9.00390625" defaultRowHeight="12.75"/>
  <cols>
    <col min="19" max="19" width="9.125" style="23" customWidth="1"/>
    <col min="20" max="20" width="9.125" style="25" customWidth="1"/>
    <col min="22" max="22" width="9.125" style="51" customWidth="1"/>
    <col min="23" max="23" width="9.125" style="36" customWidth="1"/>
  </cols>
  <sheetData>
    <row r="1" spans="1:23" s="1" customFormat="1" ht="12.75">
      <c r="A1" s="1" t="s">
        <v>0</v>
      </c>
      <c r="C1" s="1" t="s">
        <v>1</v>
      </c>
      <c r="F1" s="1" t="s">
        <v>12</v>
      </c>
      <c r="G1" s="2" t="s">
        <v>2</v>
      </c>
      <c r="H1" s="2"/>
      <c r="I1" s="2"/>
      <c r="L1" s="1" t="s">
        <v>5</v>
      </c>
      <c r="M1" s="1" t="s">
        <v>6</v>
      </c>
      <c r="N1" s="1" t="s">
        <v>3</v>
      </c>
      <c r="O1" s="1" t="s">
        <v>4</v>
      </c>
      <c r="P1" s="1" t="s">
        <v>7</v>
      </c>
      <c r="Q1" s="1" t="s">
        <v>8</v>
      </c>
      <c r="S1" s="22" t="s">
        <v>9</v>
      </c>
      <c r="T1" s="24" t="s">
        <v>10</v>
      </c>
      <c r="U1" s="1" t="s">
        <v>11</v>
      </c>
      <c r="V1" s="50"/>
      <c r="W1" s="35" t="s">
        <v>175</v>
      </c>
    </row>
    <row r="2" spans="1:22" s="40" customFormat="1" ht="12.75">
      <c r="A2" s="39" t="s">
        <v>13</v>
      </c>
      <c r="G2" s="40" t="s">
        <v>14</v>
      </c>
      <c r="L2" s="40">
        <v>0</v>
      </c>
      <c r="M2" s="40">
        <v>390</v>
      </c>
      <c r="P2" s="3">
        <f>L2*M2</f>
        <v>0</v>
      </c>
      <c r="S2" s="49"/>
      <c r="V2" s="49"/>
    </row>
    <row r="3" spans="7:22" s="40" customFormat="1" ht="12.75">
      <c r="G3" s="40" t="s">
        <v>15</v>
      </c>
      <c r="N3" s="40">
        <v>0</v>
      </c>
      <c r="O3" s="40">
        <v>59</v>
      </c>
      <c r="P3" s="40">
        <f>N3*O3</f>
        <v>0</v>
      </c>
      <c r="S3" s="49"/>
      <c r="V3" s="49"/>
    </row>
    <row r="4" spans="17:23" s="4" customFormat="1" ht="13.5" thickBot="1">
      <c r="Q4" s="4">
        <f>SUM(P2:P3)</f>
        <v>0</v>
      </c>
      <c r="S4" s="21">
        <f>Q4*1.05</f>
        <v>0</v>
      </c>
      <c r="T4" s="26"/>
      <c r="V4" s="34"/>
      <c r="W4" s="37">
        <f aca="true" t="shared" si="0" ref="W4:W17">S4-T4</f>
        <v>0</v>
      </c>
    </row>
    <row r="5" spans="1:23" ht="13.5" thickBot="1">
      <c r="A5" s="6" t="s">
        <v>16</v>
      </c>
      <c r="G5" t="s">
        <v>17</v>
      </c>
      <c r="L5">
        <v>2</v>
      </c>
      <c r="M5">
        <v>209</v>
      </c>
      <c r="P5" s="3">
        <f>L5*M5</f>
        <v>418</v>
      </c>
      <c r="U5">
        <f>L5*11</f>
        <v>22</v>
      </c>
      <c r="W5" s="37">
        <f t="shared" si="0"/>
        <v>0</v>
      </c>
    </row>
    <row r="6" spans="7:23" ht="13.5" thickBot="1">
      <c r="G6" t="s">
        <v>15</v>
      </c>
      <c r="N6">
        <v>15</v>
      </c>
      <c r="O6">
        <v>59</v>
      </c>
      <c r="P6">
        <f>N6*O6</f>
        <v>885</v>
      </c>
      <c r="U6">
        <f>N6*2.2</f>
        <v>33</v>
      </c>
      <c r="W6" s="37">
        <f t="shared" si="0"/>
        <v>0</v>
      </c>
    </row>
    <row r="7" spans="7:23" ht="13.5" thickBot="1">
      <c r="G7" t="s">
        <v>152</v>
      </c>
      <c r="L7">
        <v>6</v>
      </c>
      <c r="M7">
        <v>149</v>
      </c>
      <c r="P7" s="3">
        <f aca="true" t="shared" si="1" ref="P7:P17">L7*M7</f>
        <v>894</v>
      </c>
      <c r="U7">
        <f aca="true" t="shared" si="2" ref="U7:U69">L7*11</f>
        <v>66</v>
      </c>
      <c r="W7" s="37">
        <f t="shared" si="0"/>
        <v>0</v>
      </c>
    </row>
    <row r="8" spans="7:23" ht="13.5" thickBot="1">
      <c r="G8" t="s">
        <v>14</v>
      </c>
      <c r="L8">
        <v>2</v>
      </c>
      <c r="M8">
        <v>390</v>
      </c>
      <c r="P8" s="3">
        <f t="shared" si="1"/>
        <v>780</v>
      </c>
      <c r="U8">
        <f t="shared" si="2"/>
        <v>22</v>
      </c>
      <c r="W8" s="37">
        <f t="shared" si="0"/>
        <v>0</v>
      </c>
    </row>
    <row r="9" spans="7:23" ht="13.5" thickBot="1">
      <c r="G9" t="s">
        <v>19</v>
      </c>
      <c r="L9">
        <v>2</v>
      </c>
      <c r="M9">
        <v>169</v>
      </c>
      <c r="P9" s="3">
        <f t="shared" si="1"/>
        <v>338</v>
      </c>
      <c r="U9">
        <f t="shared" si="2"/>
        <v>22</v>
      </c>
      <c r="W9" s="37">
        <f t="shared" si="0"/>
        <v>0</v>
      </c>
    </row>
    <row r="10" spans="7:23" ht="13.5" thickBot="1">
      <c r="G10" t="s">
        <v>129</v>
      </c>
      <c r="L10">
        <v>1</v>
      </c>
      <c r="M10">
        <v>269</v>
      </c>
      <c r="P10" s="3">
        <f t="shared" si="1"/>
        <v>269</v>
      </c>
      <c r="U10">
        <f t="shared" si="2"/>
        <v>11</v>
      </c>
      <c r="W10" s="37">
        <f t="shared" si="0"/>
        <v>0</v>
      </c>
    </row>
    <row r="11" spans="7:23" ht="13.5" thickBot="1">
      <c r="G11" t="s">
        <v>20</v>
      </c>
      <c r="L11">
        <v>2</v>
      </c>
      <c r="M11">
        <v>179</v>
      </c>
      <c r="P11" s="3">
        <f t="shared" si="1"/>
        <v>358</v>
      </c>
      <c r="U11">
        <f t="shared" si="2"/>
        <v>22</v>
      </c>
      <c r="W11" s="37">
        <f t="shared" si="0"/>
        <v>0</v>
      </c>
    </row>
    <row r="12" spans="7:23" ht="13.5" thickBot="1">
      <c r="G12" t="s">
        <v>54</v>
      </c>
      <c r="L12">
        <v>2</v>
      </c>
      <c r="M12">
        <v>229</v>
      </c>
      <c r="P12" s="3">
        <f t="shared" si="1"/>
        <v>458</v>
      </c>
      <c r="U12">
        <f t="shared" si="2"/>
        <v>22</v>
      </c>
      <c r="W12" s="37">
        <f t="shared" si="0"/>
        <v>0</v>
      </c>
    </row>
    <row r="13" spans="7:23" ht="13.5" thickBot="1">
      <c r="G13" t="s">
        <v>26</v>
      </c>
      <c r="L13">
        <v>2</v>
      </c>
      <c r="M13">
        <v>219</v>
      </c>
      <c r="P13" s="3">
        <f t="shared" si="1"/>
        <v>438</v>
      </c>
      <c r="U13">
        <f t="shared" si="2"/>
        <v>22</v>
      </c>
      <c r="W13" s="37">
        <f t="shared" si="0"/>
        <v>0</v>
      </c>
    </row>
    <row r="14" spans="7:23" ht="13.5" thickBot="1">
      <c r="G14" t="s">
        <v>34</v>
      </c>
      <c r="L14">
        <v>1</v>
      </c>
      <c r="M14">
        <v>309</v>
      </c>
      <c r="P14" s="3">
        <f t="shared" si="1"/>
        <v>309</v>
      </c>
      <c r="U14">
        <f t="shared" si="2"/>
        <v>11</v>
      </c>
      <c r="W14" s="37">
        <f t="shared" si="0"/>
        <v>0</v>
      </c>
    </row>
    <row r="15" spans="7:23" ht="13.5" thickBot="1">
      <c r="G15" t="s">
        <v>29</v>
      </c>
      <c r="L15">
        <v>1</v>
      </c>
      <c r="M15">
        <v>89</v>
      </c>
      <c r="P15" s="3">
        <f t="shared" si="1"/>
        <v>89</v>
      </c>
      <c r="U15">
        <f t="shared" si="2"/>
        <v>11</v>
      </c>
      <c r="W15" s="37">
        <f t="shared" si="0"/>
        <v>0</v>
      </c>
    </row>
    <row r="16" spans="7:23" ht="13.5" thickBot="1">
      <c r="G16" t="s">
        <v>30</v>
      </c>
      <c r="L16">
        <v>1</v>
      </c>
      <c r="M16">
        <v>99</v>
      </c>
      <c r="P16" s="3">
        <f t="shared" si="1"/>
        <v>99</v>
      </c>
      <c r="U16">
        <f t="shared" si="2"/>
        <v>11</v>
      </c>
      <c r="W16" s="37">
        <f t="shared" si="0"/>
        <v>0</v>
      </c>
    </row>
    <row r="17" spans="7:23" ht="13.5" thickBot="1">
      <c r="G17" t="s">
        <v>145</v>
      </c>
      <c r="L17">
        <v>0</v>
      </c>
      <c r="M17">
        <v>159</v>
      </c>
      <c r="P17" s="3">
        <f t="shared" si="1"/>
        <v>0</v>
      </c>
      <c r="Q17" t="s">
        <v>176</v>
      </c>
      <c r="U17">
        <f t="shared" si="2"/>
        <v>0</v>
      </c>
      <c r="W17" s="37">
        <f t="shared" si="0"/>
        <v>0</v>
      </c>
    </row>
    <row r="18" spans="16:23" s="4" customFormat="1" ht="13.5" thickBot="1">
      <c r="P18" s="5">
        <f aca="true" t="shared" si="3" ref="P18:P30">L18*M18</f>
        <v>0</v>
      </c>
      <c r="Q18" s="4">
        <f>SUM(P5:P17)</f>
        <v>5335</v>
      </c>
      <c r="S18" s="21">
        <f>Q18*1.1</f>
        <v>5868.500000000001</v>
      </c>
      <c r="T18" s="26">
        <v>5869</v>
      </c>
      <c r="U18">
        <f t="shared" si="2"/>
        <v>0</v>
      </c>
      <c r="V18" s="34">
        <f>SUM(U5:U17)</f>
        <v>275</v>
      </c>
      <c r="W18" s="37">
        <f>S18+V18-T18</f>
        <v>274.5000000000009</v>
      </c>
    </row>
    <row r="19" spans="1:23" ht="13.5" thickBot="1">
      <c r="A19" s="6" t="s">
        <v>21</v>
      </c>
      <c r="G19" t="s">
        <v>14</v>
      </c>
      <c r="L19">
        <v>0</v>
      </c>
      <c r="M19">
        <v>390</v>
      </c>
      <c r="P19" s="3">
        <f t="shared" si="3"/>
        <v>0</v>
      </c>
      <c r="U19">
        <f t="shared" si="2"/>
        <v>0</v>
      </c>
      <c r="W19" s="37">
        <f aca="true" t="shared" si="4" ref="W19:W82">S19+V19-T19</f>
        <v>0</v>
      </c>
    </row>
    <row r="20" spans="7:23" ht="13.5" thickBot="1">
      <c r="G20" t="s">
        <v>17</v>
      </c>
      <c r="L20">
        <v>2</v>
      </c>
      <c r="M20">
        <v>209</v>
      </c>
      <c r="P20" s="3">
        <f t="shared" si="3"/>
        <v>418</v>
      </c>
      <c r="U20">
        <f t="shared" si="2"/>
        <v>22</v>
      </c>
      <c r="W20" s="37">
        <f t="shared" si="4"/>
        <v>0</v>
      </c>
    </row>
    <row r="21" spans="7:23" ht="13.5" thickBot="1">
      <c r="G21" t="s">
        <v>22</v>
      </c>
      <c r="L21">
        <v>1</v>
      </c>
      <c r="M21">
        <v>159</v>
      </c>
      <c r="P21" s="3">
        <f t="shared" si="3"/>
        <v>159</v>
      </c>
      <c r="U21">
        <f t="shared" si="2"/>
        <v>11</v>
      </c>
      <c r="W21" s="37">
        <f t="shared" si="4"/>
        <v>0</v>
      </c>
    </row>
    <row r="22" spans="7:23" ht="13.5" thickBot="1">
      <c r="G22" t="s">
        <v>129</v>
      </c>
      <c r="L22">
        <v>0.5</v>
      </c>
      <c r="M22">
        <v>269</v>
      </c>
      <c r="P22" s="3">
        <f t="shared" si="3"/>
        <v>134.5</v>
      </c>
      <c r="U22">
        <f t="shared" si="2"/>
        <v>5.5</v>
      </c>
      <c r="W22" s="37">
        <f t="shared" si="4"/>
        <v>0</v>
      </c>
    </row>
    <row r="23" spans="7:23" ht="13.5" thickBot="1">
      <c r="G23" t="s">
        <v>55</v>
      </c>
      <c r="L23">
        <v>3</v>
      </c>
      <c r="M23">
        <v>129</v>
      </c>
      <c r="P23" s="3">
        <f t="shared" si="3"/>
        <v>387</v>
      </c>
      <c r="U23">
        <f t="shared" si="2"/>
        <v>33</v>
      </c>
      <c r="W23" s="37">
        <f t="shared" si="4"/>
        <v>0</v>
      </c>
    </row>
    <row r="24" spans="16:23" s="4" customFormat="1" ht="13.5" thickBot="1">
      <c r="P24" s="5">
        <f t="shared" si="3"/>
        <v>0</v>
      </c>
      <c r="Q24" s="4">
        <f>SUM(P19:P23)</f>
        <v>1098.5</v>
      </c>
      <c r="S24" s="21">
        <f>Q24*1.15</f>
        <v>1263.2749999999999</v>
      </c>
      <c r="T24" s="26">
        <f>850+260</f>
        <v>1110</v>
      </c>
      <c r="U24">
        <f t="shared" si="2"/>
        <v>0</v>
      </c>
      <c r="V24" s="34">
        <f>SUM(U19:U23)</f>
        <v>71.5</v>
      </c>
      <c r="W24" s="37">
        <f t="shared" si="4"/>
        <v>224.77499999999986</v>
      </c>
    </row>
    <row r="25" spans="1:23" ht="13.5" thickBot="1">
      <c r="A25" s="6" t="s">
        <v>37</v>
      </c>
      <c r="G25" t="s">
        <v>38</v>
      </c>
      <c r="L25">
        <v>3</v>
      </c>
      <c r="M25">
        <v>269</v>
      </c>
      <c r="P25" s="3">
        <f t="shared" si="3"/>
        <v>807</v>
      </c>
      <c r="U25">
        <f t="shared" si="2"/>
        <v>33</v>
      </c>
      <c r="W25" s="37">
        <f t="shared" si="4"/>
        <v>0</v>
      </c>
    </row>
    <row r="26" spans="7:23" ht="13.5" thickBot="1">
      <c r="G26" t="s">
        <v>17</v>
      </c>
      <c r="L26">
        <v>5</v>
      </c>
      <c r="M26">
        <v>209</v>
      </c>
      <c r="P26" s="3">
        <f t="shared" si="3"/>
        <v>1045</v>
      </c>
      <c r="U26">
        <f t="shared" si="2"/>
        <v>55</v>
      </c>
      <c r="W26" s="37">
        <f t="shared" si="4"/>
        <v>0</v>
      </c>
    </row>
    <row r="27" spans="7:23" ht="13.5" thickBot="1">
      <c r="G27" t="s">
        <v>22</v>
      </c>
      <c r="L27">
        <v>2</v>
      </c>
      <c r="M27">
        <v>159</v>
      </c>
      <c r="P27" s="3">
        <f t="shared" si="3"/>
        <v>318</v>
      </c>
      <c r="U27">
        <f t="shared" si="2"/>
        <v>22</v>
      </c>
      <c r="W27" s="37">
        <f t="shared" si="4"/>
        <v>0</v>
      </c>
    </row>
    <row r="28" spans="7:23" ht="13.5" thickBot="1">
      <c r="G28" t="s">
        <v>39</v>
      </c>
      <c r="P28" s="3">
        <f t="shared" si="3"/>
        <v>0</v>
      </c>
      <c r="U28">
        <f t="shared" si="2"/>
        <v>0</v>
      </c>
      <c r="W28" s="37">
        <f t="shared" si="4"/>
        <v>0</v>
      </c>
    </row>
    <row r="29" spans="7:23" ht="13.5" thickBot="1">
      <c r="G29" t="s">
        <v>40</v>
      </c>
      <c r="P29" s="3">
        <f t="shared" si="3"/>
        <v>0</v>
      </c>
      <c r="U29">
        <f t="shared" si="2"/>
        <v>0</v>
      </c>
      <c r="W29" s="37">
        <f t="shared" si="4"/>
        <v>0</v>
      </c>
    </row>
    <row r="30" spans="7:23" ht="13.5" thickBot="1">
      <c r="G30" t="s">
        <v>19</v>
      </c>
      <c r="L30">
        <v>2</v>
      </c>
      <c r="M30">
        <v>169</v>
      </c>
      <c r="P30" s="3">
        <f t="shared" si="3"/>
        <v>338</v>
      </c>
      <c r="U30">
        <f t="shared" si="2"/>
        <v>22</v>
      </c>
      <c r="W30" s="37">
        <f t="shared" si="4"/>
        <v>0</v>
      </c>
    </row>
    <row r="31" spans="7:23" ht="13.5" thickBot="1">
      <c r="G31" t="s">
        <v>15</v>
      </c>
      <c r="N31">
        <v>5</v>
      </c>
      <c r="O31">
        <v>59</v>
      </c>
      <c r="P31">
        <f>N31*O31</f>
        <v>295</v>
      </c>
      <c r="U31">
        <f>N31*2.2</f>
        <v>11</v>
      </c>
      <c r="W31" s="37">
        <f t="shared" si="4"/>
        <v>0</v>
      </c>
    </row>
    <row r="32" spans="7:23" ht="13.5" thickBot="1">
      <c r="G32" t="s">
        <v>14</v>
      </c>
      <c r="L32">
        <v>1</v>
      </c>
      <c r="M32">
        <v>390</v>
      </c>
      <c r="P32" s="3">
        <f aca="true" t="shared" si="5" ref="P32:P55">L32*M32</f>
        <v>390</v>
      </c>
      <c r="U32">
        <f t="shared" si="2"/>
        <v>11</v>
      </c>
      <c r="W32" s="37">
        <f t="shared" si="4"/>
        <v>0</v>
      </c>
    </row>
    <row r="33" spans="7:23" ht="13.5" thickBot="1">
      <c r="G33" t="s">
        <v>41</v>
      </c>
      <c r="P33" s="3">
        <f t="shared" si="5"/>
        <v>0</v>
      </c>
      <c r="U33">
        <f t="shared" si="2"/>
        <v>0</v>
      </c>
      <c r="W33" s="37">
        <f t="shared" si="4"/>
        <v>0</v>
      </c>
    </row>
    <row r="34" spans="7:23" ht="13.5" thickBot="1">
      <c r="G34" t="s">
        <v>42</v>
      </c>
      <c r="L34">
        <v>2</v>
      </c>
      <c r="M34">
        <v>379</v>
      </c>
      <c r="P34" s="3">
        <f t="shared" si="5"/>
        <v>758</v>
      </c>
      <c r="U34">
        <f t="shared" si="2"/>
        <v>22</v>
      </c>
      <c r="W34" s="37">
        <f t="shared" si="4"/>
        <v>0</v>
      </c>
    </row>
    <row r="35" spans="7:23" ht="13.5" thickBot="1">
      <c r="G35" t="s">
        <v>43</v>
      </c>
      <c r="L35">
        <v>4</v>
      </c>
      <c r="M35">
        <v>349</v>
      </c>
      <c r="P35" s="3">
        <f t="shared" si="5"/>
        <v>1396</v>
      </c>
      <c r="U35">
        <f t="shared" si="2"/>
        <v>44</v>
      </c>
      <c r="W35" s="37">
        <f t="shared" si="4"/>
        <v>0</v>
      </c>
    </row>
    <row r="36" spans="16:23" s="4" customFormat="1" ht="13.5" thickBot="1">
      <c r="P36" s="5">
        <f t="shared" si="5"/>
        <v>0</v>
      </c>
      <c r="Q36" s="4">
        <f>SUM(P25:P35)</f>
        <v>5347</v>
      </c>
      <c r="S36" s="21">
        <f>Q36*1.12</f>
        <v>5988.64</v>
      </c>
      <c r="T36" s="26">
        <v>6000</v>
      </c>
      <c r="U36">
        <f t="shared" si="2"/>
        <v>0</v>
      </c>
      <c r="V36" s="34">
        <f>SUM(U25:U35)</f>
        <v>220</v>
      </c>
      <c r="W36" s="37">
        <f t="shared" si="4"/>
        <v>208.64000000000033</v>
      </c>
    </row>
    <row r="37" spans="1:23" ht="13.5" thickBot="1">
      <c r="A37" s="6" t="s">
        <v>44</v>
      </c>
      <c r="G37" t="s">
        <v>17</v>
      </c>
      <c r="L37">
        <v>1</v>
      </c>
      <c r="M37">
        <v>209</v>
      </c>
      <c r="P37" s="3">
        <f t="shared" si="5"/>
        <v>209</v>
      </c>
      <c r="U37">
        <f t="shared" si="2"/>
        <v>11</v>
      </c>
      <c r="W37" s="37">
        <f t="shared" si="4"/>
        <v>0</v>
      </c>
    </row>
    <row r="38" spans="7:23" ht="13.5" thickBot="1">
      <c r="G38" t="s">
        <v>22</v>
      </c>
      <c r="L38">
        <v>1</v>
      </c>
      <c r="M38">
        <v>159</v>
      </c>
      <c r="P38" s="3">
        <f t="shared" si="5"/>
        <v>159</v>
      </c>
      <c r="U38">
        <f t="shared" si="2"/>
        <v>11</v>
      </c>
      <c r="W38" s="37">
        <f t="shared" si="4"/>
        <v>0</v>
      </c>
    </row>
    <row r="39" spans="7:23" ht="13.5" thickBot="1">
      <c r="G39" t="s">
        <v>26</v>
      </c>
      <c r="L39">
        <v>1</v>
      </c>
      <c r="M39">
        <v>219</v>
      </c>
      <c r="P39" s="3">
        <f t="shared" si="5"/>
        <v>219</v>
      </c>
      <c r="U39">
        <f t="shared" si="2"/>
        <v>11</v>
      </c>
      <c r="W39" s="37">
        <f t="shared" si="4"/>
        <v>0</v>
      </c>
    </row>
    <row r="40" spans="7:23" ht="13.5" thickBot="1">
      <c r="G40" t="s">
        <v>19</v>
      </c>
      <c r="L40">
        <v>1</v>
      </c>
      <c r="M40">
        <v>169</v>
      </c>
      <c r="P40" s="3">
        <f t="shared" si="5"/>
        <v>169</v>
      </c>
      <c r="U40">
        <f t="shared" si="2"/>
        <v>11</v>
      </c>
      <c r="W40" s="37">
        <f t="shared" si="4"/>
        <v>0</v>
      </c>
    </row>
    <row r="41" spans="7:23" ht="13.5" thickBot="1">
      <c r="G41" t="s">
        <v>38</v>
      </c>
      <c r="M41">
        <v>0</v>
      </c>
      <c r="P41" s="3">
        <f t="shared" si="5"/>
        <v>0</v>
      </c>
      <c r="U41">
        <f t="shared" si="2"/>
        <v>0</v>
      </c>
      <c r="W41" s="37">
        <f t="shared" si="4"/>
        <v>0</v>
      </c>
    </row>
    <row r="42" spans="7:23" ht="13.5" thickBot="1">
      <c r="G42" t="s">
        <v>14</v>
      </c>
      <c r="L42">
        <v>0.5</v>
      </c>
      <c r="M42">
        <v>390</v>
      </c>
      <c r="P42" s="3">
        <f>L42*M42</f>
        <v>195</v>
      </c>
      <c r="U42">
        <f t="shared" si="2"/>
        <v>5.5</v>
      </c>
      <c r="W42" s="37">
        <f t="shared" si="4"/>
        <v>0</v>
      </c>
    </row>
    <row r="43" spans="7:23" ht="13.5" thickBot="1">
      <c r="G43" t="s">
        <v>18</v>
      </c>
      <c r="M43">
        <v>0</v>
      </c>
      <c r="P43" s="3">
        <f t="shared" si="5"/>
        <v>0</v>
      </c>
      <c r="U43">
        <f t="shared" si="2"/>
        <v>0</v>
      </c>
      <c r="W43" s="37">
        <f t="shared" si="4"/>
        <v>0</v>
      </c>
    </row>
    <row r="44" spans="16:23" s="4" customFormat="1" ht="13.5" thickBot="1">
      <c r="P44" s="5">
        <f t="shared" si="5"/>
        <v>0</v>
      </c>
      <c r="Q44" s="4">
        <f>SUM(P37:P43)</f>
        <v>951</v>
      </c>
      <c r="S44" s="21">
        <f>Q44*1.1</f>
        <v>1046.1000000000001</v>
      </c>
      <c r="T44" s="26">
        <v>1446</v>
      </c>
      <c r="U44">
        <f t="shared" si="2"/>
        <v>0</v>
      </c>
      <c r="V44" s="34">
        <f>SUM(U37:U43)</f>
        <v>49.5</v>
      </c>
      <c r="W44" s="37">
        <f t="shared" si="4"/>
        <v>-350.39999999999986</v>
      </c>
    </row>
    <row r="45" spans="1:23" ht="13.5" thickBot="1">
      <c r="A45" s="6" t="s">
        <v>45</v>
      </c>
      <c r="G45" t="s">
        <v>17</v>
      </c>
      <c r="L45">
        <v>1</v>
      </c>
      <c r="M45">
        <v>209</v>
      </c>
      <c r="P45" s="3">
        <f t="shared" si="5"/>
        <v>209</v>
      </c>
      <c r="U45">
        <f t="shared" si="2"/>
        <v>11</v>
      </c>
      <c r="W45" s="37">
        <f t="shared" si="4"/>
        <v>0</v>
      </c>
    </row>
    <row r="46" spans="7:23" ht="13.5" thickBot="1">
      <c r="G46" t="s">
        <v>26</v>
      </c>
      <c r="L46">
        <v>1</v>
      </c>
      <c r="M46">
        <v>219</v>
      </c>
      <c r="P46" s="3">
        <f t="shared" si="5"/>
        <v>219</v>
      </c>
      <c r="U46">
        <f t="shared" si="2"/>
        <v>11</v>
      </c>
      <c r="W46" s="37">
        <f t="shared" si="4"/>
        <v>0</v>
      </c>
    </row>
    <row r="47" spans="7:23" ht="13.5" thickBot="1">
      <c r="G47" t="s">
        <v>129</v>
      </c>
      <c r="L47">
        <v>3</v>
      </c>
      <c r="M47">
        <v>269</v>
      </c>
      <c r="P47" s="3">
        <f t="shared" si="5"/>
        <v>807</v>
      </c>
      <c r="U47">
        <f t="shared" si="2"/>
        <v>33</v>
      </c>
      <c r="W47" s="37">
        <f t="shared" si="4"/>
        <v>0</v>
      </c>
    </row>
    <row r="48" spans="7:23" ht="13.5" thickBot="1">
      <c r="G48" t="s">
        <v>19</v>
      </c>
      <c r="L48">
        <v>2</v>
      </c>
      <c r="M48">
        <v>169</v>
      </c>
      <c r="P48" s="3">
        <f t="shared" si="5"/>
        <v>338</v>
      </c>
      <c r="U48">
        <f t="shared" si="2"/>
        <v>22</v>
      </c>
      <c r="W48" s="37">
        <f t="shared" si="4"/>
        <v>0</v>
      </c>
    </row>
    <row r="49" spans="7:23" ht="13.5" thickBot="1">
      <c r="G49" t="s">
        <v>14</v>
      </c>
      <c r="L49">
        <v>0.5</v>
      </c>
      <c r="M49">
        <v>390</v>
      </c>
      <c r="P49" s="33">
        <f t="shared" si="5"/>
        <v>195</v>
      </c>
      <c r="U49">
        <f t="shared" si="2"/>
        <v>5.5</v>
      </c>
      <c r="W49" s="37">
        <f t="shared" si="4"/>
        <v>0</v>
      </c>
    </row>
    <row r="50" spans="7:23" ht="13.5" thickBot="1">
      <c r="G50" t="s">
        <v>29</v>
      </c>
      <c r="L50">
        <v>5</v>
      </c>
      <c r="M50">
        <v>89</v>
      </c>
      <c r="P50" s="3">
        <f t="shared" si="5"/>
        <v>445</v>
      </c>
      <c r="U50">
        <f t="shared" si="2"/>
        <v>55</v>
      </c>
      <c r="W50" s="37">
        <f t="shared" si="4"/>
        <v>0</v>
      </c>
    </row>
    <row r="51" spans="7:23" ht="13.5" thickBot="1">
      <c r="G51" t="s">
        <v>42</v>
      </c>
      <c r="L51">
        <v>2</v>
      </c>
      <c r="M51">
        <v>379</v>
      </c>
      <c r="P51" s="3">
        <f t="shared" si="5"/>
        <v>758</v>
      </c>
      <c r="U51">
        <f t="shared" si="2"/>
        <v>22</v>
      </c>
      <c r="W51" s="37">
        <f t="shared" si="4"/>
        <v>0</v>
      </c>
    </row>
    <row r="52" spans="16:23" s="4" customFormat="1" ht="13.5" thickBot="1">
      <c r="P52" s="5">
        <f t="shared" si="5"/>
        <v>0</v>
      </c>
      <c r="Q52" s="4">
        <f>SUM(P45:P51)</f>
        <v>2971</v>
      </c>
      <c r="S52" s="21">
        <f>Q52*1.1</f>
        <v>3268.1000000000004</v>
      </c>
      <c r="T52" s="26">
        <v>3268</v>
      </c>
      <c r="U52">
        <f t="shared" si="2"/>
        <v>0</v>
      </c>
      <c r="V52" s="34">
        <f>SUM(U45:U51)</f>
        <v>159.5</v>
      </c>
      <c r="W52" s="37">
        <f t="shared" si="4"/>
        <v>159.60000000000036</v>
      </c>
    </row>
    <row r="53" spans="1:23" ht="13.5" thickBot="1">
      <c r="A53" s="6" t="s">
        <v>46</v>
      </c>
      <c r="G53" t="s">
        <v>152</v>
      </c>
      <c r="L53">
        <v>1</v>
      </c>
      <c r="M53">
        <v>149</v>
      </c>
      <c r="P53" s="3">
        <f t="shared" si="5"/>
        <v>149</v>
      </c>
      <c r="U53">
        <f t="shared" si="2"/>
        <v>11</v>
      </c>
      <c r="W53" s="37">
        <f t="shared" si="4"/>
        <v>0</v>
      </c>
    </row>
    <row r="54" spans="7:23" ht="13.5" thickBot="1">
      <c r="G54" t="s">
        <v>54</v>
      </c>
      <c r="L54">
        <v>0.5</v>
      </c>
      <c r="M54">
        <v>229</v>
      </c>
      <c r="P54" s="3">
        <f t="shared" si="5"/>
        <v>114.5</v>
      </c>
      <c r="U54">
        <f t="shared" si="2"/>
        <v>5.5</v>
      </c>
      <c r="W54" s="37">
        <f t="shared" si="4"/>
        <v>0</v>
      </c>
    </row>
    <row r="55" spans="7:23" ht="13.5" thickBot="1">
      <c r="G55" t="s">
        <v>34</v>
      </c>
      <c r="L55">
        <v>2</v>
      </c>
      <c r="M55">
        <v>309</v>
      </c>
      <c r="P55" s="3">
        <f t="shared" si="5"/>
        <v>618</v>
      </c>
      <c r="U55">
        <f t="shared" si="2"/>
        <v>22</v>
      </c>
      <c r="W55" s="37">
        <f t="shared" si="4"/>
        <v>0</v>
      </c>
    </row>
    <row r="56" spans="7:23" ht="13.5" thickBot="1">
      <c r="G56" t="s">
        <v>15</v>
      </c>
      <c r="N56">
        <v>1</v>
      </c>
      <c r="O56">
        <v>59</v>
      </c>
      <c r="P56">
        <f>N56*O56</f>
        <v>59</v>
      </c>
      <c r="U56">
        <f>N56*2.2</f>
        <v>2.2</v>
      </c>
      <c r="W56" s="37">
        <f t="shared" si="4"/>
        <v>0</v>
      </c>
    </row>
    <row r="57" spans="7:23" ht="13.5" thickBot="1">
      <c r="G57" t="s">
        <v>165</v>
      </c>
      <c r="U57">
        <f t="shared" si="2"/>
        <v>0</v>
      </c>
      <c r="W57" s="37">
        <f t="shared" si="4"/>
        <v>0</v>
      </c>
    </row>
    <row r="58" spans="7:23" ht="13.5" thickBot="1">
      <c r="G58" t="s">
        <v>17</v>
      </c>
      <c r="L58">
        <v>1</v>
      </c>
      <c r="M58">
        <v>209</v>
      </c>
      <c r="P58" s="3">
        <f aca="true" t="shared" si="6" ref="P58:P67">L58*M58</f>
        <v>209</v>
      </c>
      <c r="U58">
        <f t="shared" si="2"/>
        <v>11</v>
      </c>
      <c r="W58" s="37">
        <f t="shared" si="4"/>
        <v>0</v>
      </c>
    </row>
    <row r="59" spans="7:23" ht="13.5" thickBot="1">
      <c r="G59" t="s">
        <v>22</v>
      </c>
      <c r="L59">
        <v>1</v>
      </c>
      <c r="M59">
        <v>159</v>
      </c>
      <c r="P59" s="3">
        <f t="shared" si="6"/>
        <v>159</v>
      </c>
      <c r="U59">
        <f t="shared" si="2"/>
        <v>11</v>
      </c>
      <c r="W59" s="37">
        <f t="shared" si="4"/>
        <v>0</v>
      </c>
    </row>
    <row r="60" spans="7:23" ht="13.5" thickBot="1">
      <c r="G60" t="s">
        <v>29</v>
      </c>
      <c r="L60">
        <v>2</v>
      </c>
      <c r="M60">
        <v>89</v>
      </c>
      <c r="P60" s="3">
        <f t="shared" si="6"/>
        <v>178</v>
      </c>
      <c r="U60">
        <f t="shared" si="2"/>
        <v>22</v>
      </c>
      <c r="W60" s="37">
        <f t="shared" si="4"/>
        <v>0</v>
      </c>
    </row>
    <row r="61" spans="7:23" ht="13.5" thickBot="1">
      <c r="G61" t="s">
        <v>158</v>
      </c>
      <c r="L61">
        <v>1</v>
      </c>
      <c r="M61">
        <v>149</v>
      </c>
      <c r="P61" s="3">
        <f t="shared" si="6"/>
        <v>149</v>
      </c>
      <c r="U61">
        <f t="shared" si="2"/>
        <v>11</v>
      </c>
      <c r="W61" s="37">
        <f t="shared" si="4"/>
        <v>0</v>
      </c>
    </row>
    <row r="62" spans="7:23" ht="13.5" thickBot="1">
      <c r="G62" t="s">
        <v>14</v>
      </c>
      <c r="L62">
        <v>2</v>
      </c>
      <c r="M62">
        <v>390</v>
      </c>
      <c r="P62" s="33">
        <f t="shared" si="6"/>
        <v>780</v>
      </c>
      <c r="U62">
        <f t="shared" si="2"/>
        <v>22</v>
      </c>
      <c r="W62" s="37">
        <f t="shared" si="4"/>
        <v>0</v>
      </c>
    </row>
    <row r="63" spans="7:23" ht="13.5" thickBot="1">
      <c r="G63" t="s">
        <v>174</v>
      </c>
      <c r="L63">
        <v>1</v>
      </c>
      <c r="M63">
        <v>179</v>
      </c>
      <c r="P63" s="33">
        <f t="shared" si="6"/>
        <v>179</v>
      </c>
      <c r="U63">
        <f t="shared" si="2"/>
        <v>11</v>
      </c>
      <c r="W63" s="37">
        <f t="shared" si="4"/>
        <v>0</v>
      </c>
    </row>
    <row r="64" spans="7:23" ht="13.5" thickBot="1">
      <c r="G64" t="s">
        <v>134</v>
      </c>
      <c r="L64">
        <v>0.5</v>
      </c>
      <c r="M64">
        <v>99</v>
      </c>
      <c r="P64" s="3">
        <f t="shared" si="6"/>
        <v>49.5</v>
      </c>
      <c r="U64">
        <f t="shared" si="2"/>
        <v>5.5</v>
      </c>
      <c r="W64" s="37">
        <f t="shared" si="4"/>
        <v>0</v>
      </c>
    </row>
    <row r="65" spans="16:23" s="4" customFormat="1" ht="13.5" thickBot="1">
      <c r="P65" s="5">
        <f t="shared" si="6"/>
        <v>0</v>
      </c>
      <c r="Q65" s="4">
        <f>SUM(P53:P64)</f>
        <v>2644</v>
      </c>
      <c r="S65" s="21">
        <f>Q65</f>
        <v>2644</v>
      </c>
      <c r="T65" s="26">
        <v>2800</v>
      </c>
      <c r="U65">
        <f t="shared" si="2"/>
        <v>0</v>
      </c>
      <c r="V65" s="34">
        <f>SUM(U53:U64)</f>
        <v>134.2</v>
      </c>
      <c r="W65" s="37">
        <f t="shared" si="4"/>
        <v>-21.800000000000182</v>
      </c>
    </row>
    <row r="66" spans="1:23" ht="13.5" thickBot="1">
      <c r="A66" s="6" t="s">
        <v>47</v>
      </c>
      <c r="G66" t="s">
        <v>14</v>
      </c>
      <c r="L66">
        <v>1.5</v>
      </c>
      <c r="M66">
        <v>390</v>
      </c>
      <c r="P66" s="3">
        <f t="shared" si="6"/>
        <v>585</v>
      </c>
      <c r="U66">
        <f t="shared" si="2"/>
        <v>16.5</v>
      </c>
      <c r="W66" s="37">
        <f t="shared" si="4"/>
        <v>0</v>
      </c>
    </row>
    <row r="67" spans="7:23" ht="13.5" thickBot="1">
      <c r="G67" t="s">
        <v>48</v>
      </c>
      <c r="P67" s="3">
        <f t="shared" si="6"/>
        <v>0</v>
      </c>
      <c r="U67">
        <f t="shared" si="2"/>
        <v>0</v>
      </c>
      <c r="W67" s="37">
        <f t="shared" si="4"/>
        <v>0</v>
      </c>
    </row>
    <row r="68" spans="7:23" ht="13.5" thickBot="1">
      <c r="G68" t="s">
        <v>49</v>
      </c>
      <c r="P68" s="3">
        <f aca="true" t="shared" si="7" ref="P68:P75">L68*M68</f>
        <v>0</v>
      </c>
      <c r="U68">
        <f t="shared" si="2"/>
        <v>0</v>
      </c>
      <c r="W68" s="37">
        <f t="shared" si="4"/>
        <v>0</v>
      </c>
    </row>
    <row r="69" spans="7:23" ht="13.5" thickBot="1">
      <c r="G69" t="s">
        <v>34</v>
      </c>
      <c r="L69">
        <v>1</v>
      </c>
      <c r="M69">
        <v>309</v>
      </c>
      <c r="P69" s="3">
        <f t="shared" si="7"/>
        <v>309</v>
      </c>
      <c r="U69">
        <f t="shared" si="2"/>
        <v>11</v>
      </c>
      <c r="W69" s="37">
        <f t="shared" si="4"/>
        <v>0</v>
      </c>
    </row>
    <row r="70" spans="7:23" ht="13.5" thickBot="1">
      <c r="G70" t="s">
        <v>18</v>
      </c>
      <c r="M70">
        <v>0</v>
      </c>
      <c r="P70" s="3">
        <f t="shared" si="7"/>
        <v>0</v>
      </c>
      <c r="U70">
        <f aca="true" t="shared" si="8" ref="U70:U133">L70*11</f>
        <v>0</v>
      </c>
      <c r="W70" s="37">
        <f t="shared" si="4"/>
        <v>0</v>
      </c>
    </row>
    <row r="71" spans="7:23" ht="13.5" thickBot="1">
      <c r="G71" t="s">
        <v>26</v>
      </c>
      <c r="L71">
        <v>1</v>
      </c>
      <c r="M71">
        <v>219</v>
      </c>
      <c r="P71" s="3">
        <f t="shared" si="7"/>
        <v>219</v>
      </c>
      <c r="U71">
        <f t="shared" si="8"/>
        <v>11</v>
      </c>
      <c r="W71" s="37">
        <f t="shared" si="4"/>
        <v>0</v>
      </c>
    </row>
    <row r="72" spans="7:23" ht="13.5" thickBot="1">
      <c r="G72" t="s">
        <v>31</v>
      </c>
      <c r="L72">
        <v>0.5</v>
      </c>
      <c r="M72">
        <v>129</v>
      </c>
      <c r="P72" s="3">
        <f t="shared" si="7"/>
        <v>64.5</v>
      </c>
      <c r="U72">
        <f t="shared" si="8"/>
        <v>5.5</v>
      </c>
      <c r="W72" s="37">
        <f t="shared" si="4"/>
        <v>0</v>
      </c>
    </row>
    <row r="73" spans="7:23" ht="13.5" thickBot="1">
      <c r="G73" t="s">
        <v>29</v>
      </c>
      <c r="L73">
        <v>1</v>
      </c>
      <c r="M73">
        <v>89</v>
      </c>
      <c r="P73" s="3">
        <f t="shared" si="7"/>
        <v>89</v>
      </c>
      <c r="U73">
        <f t="shared" si="8"/>
        <v>11</v>
      </c>
      <c r="W73" s="37">
        <f t="shared" si="4"/>
        <v>0</v>
      </c>
    </row>
    <row r="74" spans="7:23" ht="13.5" thickBot="1">
      <c r="G74" t="s">
        <v>17</v>
      </c>
      <c r="L74">
        <v>1</v>
      </c>
      <c r="M74">
        <v>209</v>
      </c>
      <c r="P74" s="3">
        <f t="shared" si="7"/>
        <v>209</v>
      </c>
      <c r="U74">
        <f t="shared" si="8"/>
        <v>11</v>
      </c>
      <c r="W74" s="37">
        <f t="shared" si="4"/>
        <v>0</v>
      </c>
    </row>
    <row r="75" spans="7:23" ht="13.5" thickBot="1">
      <c r="G75" t="s">
        <v>22</v>
      </c>
      <c r="L75">
        <v>1</v>
      </c>
      <c r="M75">
        <v>159</v>
      </c>
      <c r="P75" s="3">
        <f t="shared" si="7"/>
        <v>159</v>
      </c>
      <c r="U75">
        <f t="shared" si="8"/>
        <v>11</v>
      </c>
      <c r="W75" s="37">
        <f t="shared" si="4"/>
        <v>0</v>
      </c>
    </row>
    <row r="76" spans="16:23" s="4" customFormat="1" ht="13.5" thickBot="1">
      <c r="P76" s="5">
        <f>L76*M76</f>
        <v>0</v>
      </c>
      <c r="Q76" s="4">
        <f>SUM(P66:P75)</f>
        <v>1634.5</v>
      </c>
      <c r="S76" s="21">
        <f>Q76*1.15</f>
        <v>1879.675</v>
      </c>
      <c r="T76" s="26">
        <v>1210</v>
      </c>
      <c r="U76">
        <f t="shared" si="8"/>
        <v>0</v>
      </c>
      <c r="V76" s="34">
        <f>SUM(U66:U75)</f>
        <v>77</v>
      </c>
      <c r="W76" s="37">
        <f t="shared" si="4"/>
        <v>746.675</v>
      </c>
    </row>
    <row r="77" spans="1:23" s="13" customFormat="1" ht="13.5" thickBot="1">
      <c r="A77" s="12" t="s">
        <v>51</v>
      </c>
      <c r="G77" s="13" t="s">
        <v>134</v>
      </c>
      <c r="L77" s="13">
        <v>1</v>
      </c>
      <c r="M77" s="13">
        <v>99</v>
      </c>
      <c r="P77" s="17">
        <f>L77*M77</f>
        <v>99</v>
      </c>
      <c r="S77" s="23"/>
      <c r="T77" s="25"/>
      <c r="U77">
        <f t="shared" si="8"/>
        <v>11</v>
      </c>
      <c r="V77" s="52"/>
      <c r="W77" s="37">
        <f t="shared" si="4"/>
        <v>0</v>
      </c>
    </row>
    <row r="78" spans="1:23" s="13" customFormat="1" ht="13.5" thickBot="1">
      <c r="A78" s="12"/>
      <c r="G78" s="13" t="s">
        <v>14</v>
      </c>
      <c r="L78" s="13">
        <v>1</v>
      </c>
      <c r="M78" s="13">
        <v>390</v>
      </c>
      <c r="P78" s="17">
        <f>L78*M78</f>
        <v>390</v>
      </c>
      <c r="S78" s="23"/>
      <c r="T78" s="25"/>
      <c r="U78">
        <f t="shared" si="8"/>
        <v>11</v>
      </c>
      <c r="V78" s="52"/>
      <c r="W78" s="37">
        <f t="shared" si="4"/>
        <v>0</v>
      </c>
    </row>
    <row r="79" spans="7:23" s="13" customFormat="1" ht="13.5" thickBot="1">
      <c r="G79" s="13" t="s">
        <v>15</v>
      </c>
      <c r="N79" s="13">
        <v>2</v>
      </c>
      <c r="O79" s="13">
        <v>59</v>
      </c>
      <c r="P79" s="13">
        <f>N79*O79</f>
        <v>118</v>
      </c>
      <c r="S79" s="23"/>
      <c r="T79" s="25"/>
      <c r="U79">
        <f>N79*2.2</f>
        <v>4.4</v>
      </c>
      <c r="V79" s="52"/>
      <c r="W79" s="37">
        <f t="shared" si="4"/>
        <v>0</v>
      </c>
    </row>
    <row r="80" spans="16:23" s="4" customFormat="1" ht="13.5" thickBot="1">
      <c r="P80" s="5">
        <f aca="true" t="shared" si="9" ref="P80:P115">L80*M80</f>
        <v>0</v>
      </c>
      <c r="Q80" s="4">
        <f>SUM(P77:P79)</f>
        <v>607</v>
      </c>
      <c r="S80" s="21">
        <f>Q80*1.15</f>
        <v>698.05</v>
      </c>
      <c r="T80" s="26">
        <f>250+448</f>
        <v>698</v>
      </c>
      <c r="U80">
        <f t="shared" si="8"/>
        <v>0</v>
      </c>
      <c r="V80" s="34">
        <f>SUM(U77:U79)</f>
        <v>26.4</v>
      </c>
      <c r="W80" s="37">
        <f t="shared" si="4"/>
        <v>26.449999999999932</v>
      </c>
    </row>
    <row r="81" spans="1:23" s="40" customFormat="1" ht="13.5" thickBot="1">
      <c r="A81" s="39" t="s">
        <v>52</v>
      </c>
      <c r="G81" s="40" t="s">
        <v>38</v>
      </c>
      <c r="M81" s="40">
        <v>0</v>
      </c>
      <c r="P81" s="3">
        <f t="shared" si="9"/>
        <v>0</v>
      </c>
      <c r="S81" s="49"/>
      <c r="U81">
        <f t="shared" si="8"/>
        <v>0</v>
      </c>
      <c r="V81" s="49"/>
      <c r="W81" s="37">
        <f t="shared" si="4"/>
        <v>0</v>
      </c>
    </row>
    <row r="82" spans="7:23" s="40" customFormat="1" ht="13.5" thickBot="1">
      <c r="G82" s="40" t="s">
        <v>17</v>
      </c>
      <c r="L82" s="40">
        <v>1</v>
      </c>
      <c r="M82" s="40">
        <v>209</v>
      </c>
      <c r="P82" s="3">
        <f t="shared" si="9"/>
        <v>209</v>
      </c>
      <c r="S82" s="49"/>
      <c r="U82">
        <f t="shared" si="8"/>
        <v>11</v>
      </c>
      <c r="V82" s="49"/>
      <c r="W82" s="37">
        <f t="shared" si="4"/>
        <v>0</v>
      </c>
    </row>
    <row r="83" spans="7:23" s="40" customFormat="1" ht="13.5" thickBot="1">
      <c r="G83" s="40" t="s">
        <v>29</v>
      </c>
      <c r="L83" s="40">
        <v>1</v>
      </c>
      <c r="M83" s="40">
        <v>89</v>
      </c>
      <c r="P83" s="3">
        <f t="shared" si="9"/>
        <v>89</v>
      </c>
      <c r="S83" s="49"/>
      <c r="U83">
        <f t="shared" si="8"/>
        <v>11</v>
      </c>
      <c r="V83" s="49"/>
      <c r="W83" s="37">
        <f aca="true" t="shared" si="10" ref="W83:W146">S83+V83-T83</f>
        <v>0</v>
      </c>
    </row>
    <row r="84" spans="7:23" s="40" customFormat="1" ht="13.5" thickBot="1">
      <c r="G84" s="40" t="s">
        <v>30</v>
      </c>
      <c r="L84" s="40">
        <v>1</v>
      </c>
      <c r="M84" s="40">
        <v>99</v>
      </c>
      <c r="P84" s="3">
        <f t="shared" si="9"/>
        <v>99</v>
      </c>
      <c r="S84" s="49"/>
      <c r="U84">
        <f t="shared" si="8"/>
        <v>11</v>
      </c>
      <c r="V84" s="49"/>
      <c r="W84" s="37">
        <f t="shared" si="10"/>
        <v>0</v>
      </c>
    </row>
    <row r="85" spans="7:23" s="40" customFormat="1" ht="13.5" thickBot="1">
      <c r="G85" s="40" t="s">
        <v>31</v>
      </c>
      <c r="L85" s="40">
        <v>0.5</v>
      </c>
      <c r="M85" s="40">
        <v>129</v>
      </c>
      <c r="P85" s="3">
        <f t="shared" si="9"/>
        <v>64.5</v>
      </c>
      <c r="S85" s="49"/>
      <c r="U85">
        <f t="shared" si="8"/>
        <v>5.5</v>
      </c>
      <c r="V85" s="49"/>
      <c r="W85" s="37">
        <f t="shared" si="10"/>
        <v>0</v>
      </c>
    </row>
    <row r="86" spans="7:23" s="40" customFormat="1" ht="13.5" thickBot="1">
      <c r="G86" s="40" t="s">
        <v>27</v>
      </c>
      <c r="L86" s="40">
        <v>1</v>
      </c>
      <c r="M86" s="40">
        <v>229</v>
      </c>
      <c r="P86" s="3">
        <f t="shared" si="9"/>
        <v>229</v>
      </c>
      <c r="S86" s="49"/>
      <c r="U86">
        <f t="shared" si="8"/>
        <v>11</v>
      </c>
      <c r="V86" s="49"/>
      <c r="W86" s="37">
        <f t="shared" si="10"/>
        <v>0</v>
      </c>
    </row>
    <row r="87" spans="7:23" s="40" customFormat="1" ht="13.5" thickBot="1">
      <c r="G87" s="40" t="s">
        <v>14</v>
      </c>
      <c r="L87" s="40">
        <v>1</v>
      </c>
      <c r="M87" s="40">
        <v>390</v>
      </c>
      <c r="P87" s="3">
        <f t="shared" si="9"/>
        <v>390</v>
      </c>
      <c r="S87" s="49"/>
      <c r="U87">
        <f t="shared" si="8"/>
        <v>11</v>
      </c>
      <c r="V87" s="49"/>
      <c r="W87" s="37">
        <f t="shared" si="10"/>
        <v>0</v>
      </c>
    </row>
    <row r="88" spans="16:23" s="4" customFormat="1" ht="13.5" thickBot="1">
      <c r="P88" s="5">
        <f t="shared" si="9"/>
        <v>0</v>
      </c>
      <c r="Q88" s="4">
        <f>SUM(P81:P87)</f>
        <v>1080.5</v>
      </c>
      <c r="S88" s="21">
        <f>Q88*1.1</f>
        <v>1188.5500000000002</v>
      </c>
      <c r="T88" s="26">
        <v>1189</v>
      </c>
      <c r="U88">
        <f t="shared" si="8"/>
        <v>0</v>
      </c>
      <c r="V88" s="34">
        <f>SUM(U81:U87)</f>
        <v>60.5</v>
      </c>
      <c r="W88" s="37">
        <f t="shared" si="10"/>
        <v>60.05000000000018</v>
      </c>
    </row>
    <row r="89" spans="1:23" s="13" customFormat="1" ht="13.5" thickBot="1">
      <c r="A89" s="12" t="s">
        <v>53</v>
      </c>
      <c r="G89" s="13" t="s">
        <v>17</v>
      </c>
      <c r="L89" s="13">
        <v>3</v>
      </c>
      <c r="M89" s="13">
        <v>209</v>
      </c>
      <c r="P89" s="17">
        <f t="shared" si="9"/>
        <v>627</v>
      </c>
      <c r="S89" s="23"/>
      <c r="T89" s="25"/>
      <c r="U89">
        <f t="shared" si="8"/>
        <v>33</v>
      </c>
      <c r="V89" s="52"/>
      <c r="W89" s="37">
        <f t="shared" si="10"/>
        <v>0</v>
      </c>
    </row>
    <row r="90" spans="7:23" s="13" customFormat="1" ht="13.5" thickBot="1">
      <c r="G90" s="13" t="s">
        <v>26</v>
      </c>
      <c r="L90" s="13">
        <v>1</v>
      </c>
      <c r="M90" s="13">
        <v>219</v>
      </c>
      <c r="P90" s="17">
        <f t="shared" si="9"/>
        <v>219</v>
      </c>
      <c r="S90" s="23"/>
      <c r="T90" s="25"/>
      <c r="U90">
        <f t="shared" si="8"/>
        <v>11</v>
      </c>
      <c r="V90" s="52"/>
      <c r="W90" s="37">
        <f t="shared" si="10"/>
        <v>0</v>
      </c>
    </row>
    <row r="91" spans="7:23" s="13" customFormat="1" ht="13.5" thickBot="1">
      <c r="G91" s="13" t="s">
        <v>54</v>
      </c>
      <c r="L91" s="13">
        <v>3</v>
      </c>
      <c r="M91" s="13">
        <v>229</v>
      </c>
      <c r="P91" s="17">
        <f t="shared" si="9"/>
        <v>687</v>
      </c>
      <c r="S91" s="23"/>
      <c r="T91" s="25"/>
      <c r="U91">
        <f t="shared" si="8"/>
        <v>33</v>
      </c>
      <c r="V91" s="52"/>
      <c r="W91" s="37">
        <f t="shared" si="10"/>
        <v>0</v>
      </c>
    </row>
    <row r="92" spans="7:23" s="13" customFormat="1" ht="13.5" thickBot="1">
      <c r="G92" s="13" t="s">
        <v>19</v>
      </c>
      <c r="L92" s="13">
        <v>2</v>
      </c>
      <c r="M92" s="13">
        <v>169</v>
      </c>
      <c r="P92" s="17">
        <f t="shared" si="9"/>
        <v>338</v>
      </c>
      <c r="S92" s="23"/>
      <c r="T92" s="25"/>
      <c r="U92">
        <f t="shared" si="8"/>
        <v>22</v>
      </c>
      <c r="V92" s="52"/>
      <c r="W92" s="37">
        <f t="shared" si="10"/>
        <v>0</v>
      </c>
    </row>
    <row r="93" spans="7:23" s="13" customFormat="1" ht="13.5" thickBot="1">
      <c r="G93" s="14" t="s">
        <v>18</v>
      </c>
      <c r="H93" s="14"/>
      <c r="I93" s="14"/>
      <c r="J93" s="14"/>
      <c r="K93" s="14"/>
      <c r="L93" s="14"/>
      <c r="M93" s="14">
        <v>0</v>
      </c>
      <c r="N93" s="14"/>
      <c r="O93" s="14"/>
      <c r="P93" s="15">
        <f t="shared" si="9"/>
        <v>0</v>
      </c>
      <c r="S93" s="23"/>
      <c r="T93" s="25"/>
      <c r="U93">
        <f t="shared" si="8"/>
        <v>0</v>
      </c>
      <c r="V93" s="52"/>
      <c r="W93" s="37">
        <f t="shared" si="10"/>
        <v>0</v>
      </c>
    </row>
    <row r="94" spans="7:23" s="13" customFormat="1" ht="13.5" thickBot="1">
      <c r="G94" s="13" t="s">
        <v>58</v>
      </c>
      <c r="L94" s="13">
        <v>0.5</v>
      </c>
      <c r="M94" s="13">
        <v>149</v>
      </c>
      <c r="P94" s="17">
        <f t="shared" si="9"/>
        <v>74.5</v>
      </c>
      <c r="S94" s="23"/>
      <c r="T94" s="25"/>
      <c r="U94">
        <f t="shared" si="8"/>
        <v>5.5</v>
      </c>
      <c r="V94" s="52"/>
      <c r="W94" s="37">
        <f t="shared" si="10"/>
        <v>0</v>
      </c>
    </row>
    <row r="95" spans="7:23" s="13" customFormat="1" ht="13.5" thickBot="1">
      <c r="G95" s="13" t="s">
        <v>35</v>
      </c>
      <c r="L95" s="13">
        <v>2</v>
      </c>
      <c r="M95" s="13">
        <v>129</v>
      </c>
      <c r="P95" s="17">
        <f t="shared" si="9"/>
        <v>258</v>
      </c>
      <c r="S95" s="23"/>
      <c r="T95" s="25"/>
      <c r="U95">
        <f t="shared" si="8"/>
        <v>22</v>
      </c>
      <c r="V95" s="52"/>
      <c r="W95" s="37">
        <f t="shared" si="10"/>
        <v>0</v>
      </c>
    </row>
    <row r="96" spans="7:23" s="13" customFormat="1" ht="13.5" thickBot="1">
      <c r="G96" s="14" t="s">
        <v>38</v>
      </c>
      <c r="H96" s="14"/>
      <c r="I96" s="14"/>
      <c r="J96" s="14"/>
      <c r="K96" s="14"/>
      <c r="L96" s="14"/>
      <c r="M96" s="14">
        <v>0</v>
      </c>
      <c r="N96" s="14"/>
      <c r="O96" s="14"/>
      <c r="P96" s="15">
        <f t="shared" si="9"/>
        <v>0</v>
      </c>
      <c r="S96" s="23"/>
      <c r="T96" s="25"/>
      <c r="U96">
        <f t="shared" si="8"/>
        <v>0</v>
      </c>
      <c r="V96" s="52"/>
      <c r="W96" s="37">
        <f t="shared" si="10"/>
        <v>0</v>
      </c>
    </row>
    <row r="97" spans="7:23" s="13" customFormat="1" ht="13.5" thickBot="1">
      <c r="G97" s="13" t="s">
        <v>20</v>
      </c>
      <c r="L97" s="13">
        <v>2</v>
      </c>
      <c r="M97" s="13">
        <v>179</v>
      </c>
      <c r="P97" s="17">
        <f t="shared" si="9"/>
        <v>358</v>
      </c>
      <c r="S97" s="23"/>
      <c r="T97" s="25"/>
      <c r="U97">
        <f t="shared" si="8"/>
        <v>22</v>
      </c>
      <c r="V97" s="52"/>
      <c r="W97" s="37">
        <f t="shared" si="10"/>
        <v>0</v>
      </c>
    </row>
    <row r="98" spans="7:23" s="13" customFormat="1" ht="13.5" thickBot="1">
      <c r="G98" s="13" t="s">
        <v>29</v>
      </c>
      <c r="L98" s="13">
        <v>1</v>
      </c>
      <c r="M98" s="13">
        <v>89</v>
      </c>
      <c r="P98" s="17">
        <f t="shared" si="9"/>
        <v>89</v>
      </c>
      <c r="S98" s="23"/>
      <c r="T98" s="25"/>
      <c r="U98">
        <f t="shared" si="8"/>
        <v>11</v>
      </c>
      <c r="V98" s="52"/>
      <c r="W98" s="37">
        <f t="shared" si="10"/>
        <v>0</v>
      </c>
    </row>
    <row r="99" spans="7:23" s="13" customFormat="1" ht="13.5" thickBot="1">
      <c r="G99" s="13" t="s">
        <v>30</v>
      </c>
      <c r="L99" s="13">
        <v>1</v>
      </c>
      <c r="M99" s="13">
        <v>99</v>
      </c>
      <c r="P99" s="17">
        <f t="shared" si="9"/>
        <v>99</v>
      </c>
      <c r="S99" s="23"/>
      <c r="T99" s="25"/>
      <c r="U99">
        <f t="shared" si="8"/>
        <v>11</v>
      </c>
      <c r="V99" s="52"/>
      <c r="W99" s="37">
        <f t="shared" si="10"/>
        <v>0</v>
      </c>
    </row>
    <row r="100" spans="7:23" s="13" customFormat="1" ht="13.5" thickBot="1">
      <c r="G100" s="13" t="s">
        <v>31</v>
      </c>
      <c r="L100" s="13">
        <v>1</v>
      </c>
      <c r="M100" s="13">
        <v>129</v>
      </c>
      <c r="P100" s="17">
        <f t="shared" si="9"/>
        <v>129</v>
      </c>
      <c r="S100" s="23"/>
      <c r="T100" s="25"/>
      <c r="U100">
        <f t="shared" si="8"/>
        <v>11</v>
      </c>
      <c r="V100" s="52"/>
      <c r="W100" s="37">
        <f t="shared" si="10"/>
        <v>0</v>
      </c>
    </row>
    <row r="101" spans="7:23" s="13" customFormat="1" ht="13.5" thickBot="1">
      <c r="G101" s="13" t="s">
        <v>55</v>
      </c>
      <c r="L101" s="13">
        <v>1</v>
      </c>
      <c r="M101" s="13">
        <v>129</v>
      </c>
      <c r="P101" s="17">
        <f t="shared" si="9"/>
        <v>129</v>
      </c>
      <c r="S101" s="23"/>
      <c r="T101" s="25"/>
      <c r="U101">
        <f t="shared" si="8"/>
        <v>11</v>
      </c>
      <c r="V101" s="52"/>
      <c r="W101" s="37">
        <f t="shared" si="10"/>
        <v>0</v>
      </c>
    </row>
    <row r="102" spans="16:23" s="4" customFormat="1" ht="13.5" thickBot="1">
      <c r="P102" s="5">
        <f t="shared" si="9"/>
        <v>0</v>
      </c>
      <c r="Q102" s="4">
        <f>SUM(P89:P101)</f>
        <v>3007.5</v>
      </c>
      <c r="S102" s="21">
        <f>Q102*1.1</f>
        <v>3308.2500000000005</v>
      </c>
      <c r="T102" s="26">
        <v>2058</v>
      </c>
      <c r="U102">
        <f t="shared" si="8"/>
        <v>0</v>
      </c>
      <c r="V102" s="34">
        <f>SUM(U89:U101)</f>
        <v>192.5</v>
      </c>
      <c r="W102" s="37">
        <f t="shared" si="10"/>
        <v>1442.7500000000005</v>
      </c>
    </row>
    <row r="103" spans="1:23" ht="13.5" thickBot="1">
      <c r="A103" s="6" t="s">
        <v>56</v>
      </c>
      <c r="G103" t="s">
        <v>20</v>
      </c>
      <c r="L103">
        <v>2</v>
      </c>
      <c r="M103">
        <v>179</v>
      </c>
      <c r="P103" s="3">
        <f t="shared" si="9"/>
        <v>358</v>
      </c>
      <c r="U103">
        <f t="shared" si="8"/>
        <v>22</v>
      </c>
      <c r="W103" s="37">
        <f t="shared" si="10"/>
        <v>0</v>
      </c>
    </row>
    <row r="104" spans="7:23" ht="13.5" thickBot="1">
      <c r="G104" t="s">
        <v>128</v>
      </c>
      <c r="L104">
        <v>5</v>
      </c>
      <c r="M104">
        <v>179</v>
      </c>
      <c r="P104" s="3">
        <f t="shared" si="9"/>
        <v>895</v>
      </c>
      <c r="U104">
        <f t="shared" si="8"/>
        <v>55</v>
      </c>
      <c r="W104" s="37">
        <f t="shared" si="10"/>
        <v>0</v>
      </c>
    </row>
    <row r="105" spans="7:23" ht="13.5" thickBot="1">
      <c r="G105" t="s">
        <v>17</v>
      </c>
      <c r="L105">
        <v>2</v>
      </c>
      <c r="M105">
        <v>209</v>
      </c>
      <c r="P105" s="3">
        <f t="shared" si="9"/>
        <v>418</v>
      </c>
      <c r="U105">
        <f t="shared" si="8"/>
        <v>22</v>
      </c>
      <c r="W105" s="37">
        <f t="shared" si="10"/>
        <v>0</v>
      </c>
    </row>
    <row r="106" spans="7:23" ht="13.5" thickBot="1">
      <c r="G106" t="s">
        <v>22</v>
      </c>
      <c r="L106">
        <v>5</v>
      </c>
      <c r="M106">
        <v>159</v>
      </c>
      <c r="P106" s="3">
        <f t="shared" si="9"/>
        <v>795</v>
      </c>
      <c r="U106">
        <f t="shared" si="8"/>
        <v>55</v>
      </c>
      <c r="W106" s="37">
        <f t="shared" si="10"/>
        <v>0</v>
      </c>
    </row>
    <row r="107" spans="7:23" ht="13.5" thickBot="1">
      <c r="G107" t="s">
        <v>29</v>
      </c>
      <c r="L107">
        <v>5</v>
      </c>
      <c r="M107">
        <v>89</v>
      </c>
      <c r="P107" s="3">
        <f t="shared" si="9"/>
        <v>445</v>
      </c>
      <c r="U107">
        <f t="shared" si="8"/>
        <v>55</v>
      </c>
      <c r="W107" s="37">
        <f t="shared" si="10"/>
        <v>0</v>
      </c>
    </row>
    <row r="108" spans="7:23" ht="13.5" thickBot="1">
      <c r="G108" t="s">
        <v>30</v>
      </c>
      <c r="L108">
        <v>4</v>
      </c>
      <c r="M108">
        <v>99</v>
      </c>
      <c r="P108" s="3">
        <f t="shared" si="9"/>
        <v>396</v>
      </c>
      <c r="U108">
        <f t="shared" si="8"/>
        <v>44</v>
      </c>
      <c r="W108" s="37">
        <f t="shared" si="10"/>
        <v>0</v>
      </c>
    </row>
    <row r="109" spans="7:23" ht="13.5" thickBot="1">
      <c r="G109" t="s">
        <v>31</v>
      </c>
      <c r="L109">
        <v>4</v>
      </c>
      <c r="M109">
        <v>129</v>
      </c>
      <c r="P109" s="3">
        <f t="shared" si="9"/>
        <v>516</v>
      </c>
      <c r="U109">
        <f t="shared" si="8"/>
        <v>44</v>
      </c>
      <c r="W109" s="37">
        <f t="shared" si="10"/>
        <v>0</v>
      </c>
    </row>
    <row r="110" spans="7:23" ht="13.5" thickBot="1">
      <c r="G110" t="s">
        <v>26</v>
      </c>
      <c r="L110">
        <v>4</v>
      </c>
      <c r="M110">
        <v>219</v>
      </c>
      <c r="P110" s="3">
        <f t="shared" si="9"/>
        <v>876</v>
      </c>
      <c r="U110">
        <f t="shared" si="8"/>
        <v>44</v>
      </c>
      <c r="W110" s="37">
        <f t="shared" si="10"/>
        <v>0</v>
      </c>
    </row>
    <row r="111" spans="7:23" ht="13.5" thickBot="1">
      <c r="G111" t="s">
        <v>54</v>
      </c>
      <c r="L111">
        <v>3</v>
      </c>
      <c r="M111">
        <v>229</v>
      </c>
      <c r="P111" s="3">
        <f t="shared" si="9"/>
        <v>687</v>
      </c>
      <c r="U111">
        <f t="shared" si="8"/>
        <v>33</v>
      </c>
      <c r="W111" s="37">
        <f t="shared" si="10"/>
        <v>0</v>
      </c>
    </row>
    <row r="112" spans="7:23" ht="13.5" thickBot="1">
      <c r="G112" t="s">
        <v>19</v>
      </c>
      <c r="L112">
        <v>2</v>
      </c>
      <c r="M112">
        <v>169</v>
      </c>
      <c r="P112" s="3">
        <f t="shared" si="9"/>
        <v>338</v>
      </c>
      <c r="U112">
        <f t="shared" si="8"/>
        <v>22</v>
      </c>
      <c r="W112" s="37">
        <f t="shared" si="10"/>
        <v>0</v>
      </c>
    </row>
    <row r="113" spans="7:23" ht="13.5" thickBot="1">
      <c r="G113" t="s">
        <v>135</v>
      </c>
      <c r="L113">
        <v>4</v>
      </c>
      <c r="M113">
        <v>89</v>
      </c>
      <c r="P113" s="3">
        <f t="shared" si="9"/>
        <v>356</v>
      </c>
      <c r="U113">
        <f t="shared" si="8"/>
        <v>44</v>
      </c>
      <c r="W113" s="37">
        <f t="shared" si="10"/>
        <v>0</v>
      </c>
    </row>
    <row r="114" spans="7:23" ht="13.5" thickBot="1">
      <c r="G114" s="13" t="s">
        <v>134</v>
      </c>
      <c r="H114" s="13"/>
      <c r="I114" s="13"/>
      <c r="J114" s="13"/>
      <c r="K114" s="13"/>
      <c r="L114" s="13">
        <v>3</v>
      </c>
      <c r="M114" s="13">
        <v>99</v>
      </c>
      <c r="N114" s="13"/>
      <c r="O114" s="13"/>
      <c r="P114" s="17">
        <f>L114*M114</f>
        <v>297</v>
      </c>
      <c r="U114">
        <f t="shared" si="8"/>
        <v>33</v>
      </c>
      <c r="W114" s="37">
        <f t="shared" si="10"/>
        <v>0</v>
      </c>
    </row>
    <row r="115" spans="7:23" ht="13.5" thickBot="1">
      <c r="G115" s="13" t="s">
        <v>58</v>
      </c>
      <c r="H115" s="13"/>
      <c r="I115" s="13"/>
      <c r="J115" s="13"/>
      <c r="K115" s="13"/>
      <c r="L115" s="13">
        <v>1</v>
      </c>
      <c r="M115" s="13">
        <v>149</v>
      </c>
      <c r="N115" s="13"/>
      <c r="O115" s="13"/>
      <c r="P115" s="17">
        <f t="shared" si="9"/>
        <v>149</v>
      </c>
      <c r="U115">
        <f t="shared" si="8"/>
        <v>11</v>
      </c>
      <c r="W115" s="37">
        <f t="shared" si="10"/>
        <v>0</v>
      </c>
    </row>
    <row r="116" spans="16:23" s="4" customFormat="1" ht="13.5" thickBot="1">
      <c r="P116" s="5">
        <f aca="true" t="shared" si="11" ref="P116:P126">L116*M116</f>
        <v>0</v>
      </c>
      <c r="Q116" s="4">
        <f>SUM(P103:P115)</f>
        <v>6526</v>
      </c>
      <c r="S116" s="21">
        <f>Q116*1.1</f>
        <v>7178.6</v>
      </c>
      <c r="T116" s="26">
        <f>4000+3179</f>
        <v>7179</v>
      </c>
      <c r="U116">
        <f t="shared" si="8"/>
        <v>0</v>
      </c>
      <c r="V116" s="34">
        <f>SUM(U103:U115)</f>
        <v>484</v>
      </c>
      <c r="W116" s="37">
        <f t="shared" si="10"/>
        <v>483.60000000000036</v>
      </c>
    </row>
    <row r="117" spans="1:23" s="13" customFormat="1" ht="13.5" thickBot="1">
      <c r="A117" s="12" t="s">
        <v>57</v>
      </c>
      <c r="G117" s="13" t="s">
        <v>20</v>
      </c>
      <c r="L117" s="13">
        <v>0.5</v>
      </c>
      <c r="M117" s="13">
        <v>179</v>
      </c>
      <c r="P117" s="17">
        <f t="shared" si="11"/>
        <v>89.5</v>
      </c>
      <c r="S117" s="23"/>
      <c r="T117" s="25"/>
      <c r="U117">
        <f t="shared" si="8"/>
        <v>5.5</v>
      </c>
      <c r="V117" s="52"/>
      <c r="W117" s="37">
        <f t="shared" si="10"/>
        <v>0</v>
      </c>
    </row>
    <row r="118" spans="7:23" s="13" customFormat="1" ht="13.5" thickBot="1">
      <c r="G118" s="13" t="s">
        <v>129</v>
      </c>
      <c r="L118" s="13">
        <v>1</v>
      </c>
      <c r="M118" s="13">
        <v>269</v>
      </c>
      <c r="P118" s="17">
        <f t="shared" si="11"/>
        <v>269</v>
      </c>
      <c r="S118" s="23"/>
      <c r="T118" s="25"/>
      <c r="U118">
        <f t="shared" si="8"/>
        <v>11</v>
      </c>
      <c r="V118" s="52"/>
      <c r="W118" s="37">
        <f t="shared" si="10"/>
        <v>0</v>
      </c>
    </row>
    <row r="119" spans="7:23" s="13" customFormat="1" ht="13.5" thickBot="1">
      <c r="G119" s="13" t="s">
        <v>17</v>
      </c>
      <c r="L119" s="13">
        <v>1</v>
      </c>
      <c r="M119" s="13">
        <v>209</v>
      </c>
      <c r="P119" s="17">
        <f t="shared" si="11"/>
        <v>209</v>
      </c>
      <c r="S119" s="23"/>
      <c r="T119" s="25"/>
      <c r="U119">
        <f t="shared" si="8"/>
        <v>11</v>
      </c>
      <c r="V119" s="52"/>
      <c r="W119" s="37">
        <f t="shared" si="10"/>
        <v>0</v>
      </c>
    </row>
    <row r="120" spans="7:23" s="13" customFormat="1" ht="13.5" thickBot="1">
      <c r="G120" s="13" t="s">
        <v>54</v>
      </c>
      <c r="L120" s="13">
        <v>0.5</v>
      </c>
      <c r="M120" s="13">
        <v>229</v>
      </c>
      <c r="P120" s="17">
        <f t="shared" si="11"/>
        <v>114.5</v>
      </c>
      <c r="Q120" s="13" t="s">
        <v>109</v>
      </c>
      <c r="S120" s="23"/>
      <c r="T120" s="25"/>
      <c r="U120">
        <f t="shared" si="8"/>
        <v>5.5</v>
      </c>
      <c r="V120" s="52"/>
      <c r="W120" s="37">
        <f t="shared" si="10"/>
        <v>0</v>
      </c>
    </row>
    <row r="121" spans="7:23" s="13" customFormat="1" ht="13.5" thickBot="1">
      <c r="G121" s="13" t="s">
        <v>58</v>
      </c>
      <c r="L121" s="13">
        <v>1</v>
      </c>
      <c r="M121" s="13">
        <v>149</v>
      </c>
      <c r="P121" s="17">
        <f t="shared" si="11"/>
        <v>149</v>
      </c>
      <c r="S121" s="23"/>
      <c r="T121" s="25"/>
      <c r="U121">
        <f t="shared" si="8"/>
        <v>11</v>
      </c>
      <c r="V121" s="52"/>
      <c r="W121" s="37">
        <f t="shared" si="10"/>
        <v>0</v>
      </c>
    </row>
    <row r="122" spans="7:23" s="13" customFormat="1" ht="13.5" thickBot="1">
      <c r="G122" s="13" t="s">
        <v>14</v>
      </c>
      <c r="L122" s="13">
        <v>1</v>
      </c>
      <c r="M122" s="13">
        <v>390</v>
      </c>
      <c r="P122" s="17">
        <f t="shared" si="11"/>
        <v>390</v>
      </c>
      <c r="S122" s="23"/>
      <c r="T122" s="25"/>
      <c r="U122">
        <f t="shared" si="8"/>
        <v>11</v>
      </c>
      <c r="V122" s="52"/>
      <c r="W122" s="37">
        <f t="shared" si="10"/>
        <v>0</v>
      </c>
    </row>
    <row r="123" spans="7:23" s="13" customFormat="1" ht="13.5" thickBot="1">
      <c r="G123" s="13" t="s">
        <v>34</v>
      </c>
      <c r="L123" s="13">
        <v>1</v>
      </c>
      <c r="M123" s="13">
        <v>309</v>
      </c>
      <c r="P123" s="17">
        <f t="shared" si="11"/>
        <v>309</v>
      </c>
      <c r="S123" s="23"/>
      <c r="T123" s="25"/>
      <c r="U123">
        <f t="shared" si="8"/>
        <v>11</v>
      </c>
      <c r="V123" s="52"/>
      <c r="W123" s="37">
        <f t="shared" si="10"/>
        <v>0</v>
      </c>
    </row>
    <row r="124" spans="7:23" s="13" customFormat="1" ht="13.5" thickBot="1">
      <c r="G124" s="13" t="s">
        <v>147</v>
      </c>
      <c r="L124" s="13">
        <v>1</v>
      </c>
      <c r="M124" s="13">
        <v>119</v>
      </c>
      <c r="P124" s="17">
        <f t="shared" si="11"/>
        <v>119</v>
      </c>
      <c r="S124" s="23"/>
      <c r="T124" s="25"/>
      <c r="U124">
        <f t="shared" si="8"/>
        <v>11</v>
      </c>
      <c r="V124" s="52"/>
      <c r="W124" s="37">
        <f t="shared" si="10"/>
        <v>0</v>
      </c>
    </row>
    <row r="125" spans="16:23" s="4" customFormat="1" ht="13.5" thickBot="1">
      <c r="P125" s="5">
        <f t="shared" si="11"/>
        <v>0</v>
      </c>
      <c r="Q125" s="4">
        <f>SUM(P117:P124)</f>
        <v>1649</v>
      </c>
      <c r="S125" s="21">
        <f>Q125*1.05</f>
        <v>1731.45</v>
      </c>
      <c r="T125" s="26">
        <f>1322+409+77</f>
        <v>1808</v>
      </c>
      <c r="U125">
        <f t="shared" si="8"/>
        <v>0</v>
      </c>
      <c r="V125" s="34">
        <f>SUM(U117:U124)</f>
        <v>77</v>
      </c>
      <c r="W125" s="37">
        <f t="shared" si="10"/>
        <v>0.4500000000000455</v>
      </c>
    </row>
    <row r="126" spans="1:23" ht="13.5" thickBot="1">
      <c r="A126" s="6" t="s">
        <v>59</v>
      </c>
      <c r="G126" t="s">
        <v>38</v>
      </c>
      <c r="M126">
        <v>0</v>
      </c>
      <c r="P126" s="3">
        <f t="shared" si="11"/>
        <v>0</v>
      </c>
      <c r="U126">
        <f t="shared" si="8"/>
        <v>0</v>
      </c>
      <c r="W126" s="37">
        <f t="shared" si="10"/>
        <v>0</v>
      </c>
    </row>
    <row r="127" spans="7:23" ht="13.5" thickBot="1">
      <c r="G127" t="s">
        <v>29</v>
      </c>
      <c r="L127">
        <v>2</v>
      </c>
      <c r="M127">
        <v>89</v>
      </c>
      <c r="P127" s="3">
        <f aca="true" t="shared" si="12" ref="P127:P132">L127*M127</f>
        <v>178</v>
      </c>
      <c r="U127">
        <f t="shared" si="8"/>
        <v>22</v>
      </c>
      <c r="W127" s="37">
        <f t="shared" si="10"/>
        <v>0</v>
      </c>
    </row>
    <row r="128" spans="7:23" ht="13.5" thickBot="1">
      <c r="G128" t="s">
        <v>30</v>
      </c>
      <c r="L128">
        <v>2</v>
      </c>
      <c r="M128">
        <v>99</v>
      </c>
      <c r="P128" s="3">
        <f t="shared" si="12"/>
        <v>198</v>
      </c>
      <c r="U128">
        <f t="shared" si="8"/>
        <v>22</v>
      </c>
      <c r="W128" s="37">
        <f t="shared" si="10"/>
        <v>0</v>
      </c>
    </row>
    <row r="129" spans="7:23" ht="13.5" thickBot="1">
      <c r="G129" t="s">
        <v>31</v>
      </c>
      <c r="L129">
        <v>1</v>
      </c>
      <c r="M129">
        <v>129</v>
      </c>
      <c r="P129" s="3">
        <f t="shared" si="12"/>
        <v>129</v>
      </c>
      <c r="U129">
        <f t="shared" si="8"/>
        <v>11</v>
      </c>
      <c r="W129" s="37">
        <f t="shared" si="10"/>
        <v>0</v>
      </c>
    </row>
    <row r="130" spans="7:23" ht="13.5" thickBot="1">
      <c r="G130" t="s">
        <v>18</v>
      </c>
      <c r="M130">
        <v>0</v>
      </c>
      <c r="P130" s="3">
        <f t="shared" si="12"/>
        <v>0</v>
      </c>
      <c r="U130">
        <f t="shared" si="8"/>
        <v>0</v>
      </c>
      <c r="W130" s="37">
        <f t="shared" si="10"/>
        <v>0</v>
      </c>
    </row>
    <row r="131" spans="7:23" ht="13.5" thickBot="1">
      <c r="G131" t="s">
        <v>14</v>
      </c>
      <c r="L131">
        <v>2</v>
      </c>
      <c r="M131">
        <v>390</v>
      </c>
      <c r="P131" s="3">
        <f t="shared" si="12"/>
        <v>780</v>
      </c>
      <c r="U131">
        <f t="shared" si="8"/>
        <v>22</v>
      </c>
      <c r="W131" s="37">
        <f t="shared" si="10"/>
        <v>0</v>
      </c>
    </row>
    <row r="132" spans="7:23" ht="13.5" thickBot="1">
      <c r="G132" t="s">
        <v>19</v>
      </c>
      <c r="L132">
        <v>1</v>
      </c>
      <c r="M132">
        <v>169</v>
      </c>
      <c r="P132" s="3">
        <f t="shared" si="12"/>
        <v>169</v>
      </c>
      <c r="U132">
        <f t="shared" si="8"/>
        <v>11</v>
      </c>
      <c r="W132" s="37">
        <f t="shared" si="10"/>
        <v>0</v>
      </c>
    </row>
    <row r="133" spans="16:23" s="4" customFormat="1" ht="13.5" thickBot="1">
      <c r="P133" s="5">
        <f aca="true" t="shared" si="13" ref="P133:P142">L133*M133</f>
        <v>0</v>
      </c>
      <c r="Q133" s="4">
        <f>SUM(P126:P132)</f>
        <v>1454</v>
      </c>
      <c r="S133" s="21">
        <f>Q133*1.15</f>
        <v>1672.1</v>
      </c>
      <c r="T133" s="26">
        <f>775+897</f>
        <v>1672</v>
      </c>
      <c r="U133">
        <f t="shared" si="8"/>
        <v>0</v>
      </c>
      <c r="V133" s="34">
        <f>SUM(U126:U132)</f>
        <v>88</v>
      </c>
      <c r="W133" s="37">
        <f t="shared" si="10"/>
        <v>88.09999999999991</v>
      </c>
    </row>
    <row r="134" spans="1:23" s="13" customFormat="1" ht="13.5" thickBot="1">
      <c r="A134" s="12" t="s">
        <v>60</v>
      </c>
      <c r="G134" s="13" t="s">
        <v>26</v>
      </c>
      <c r="L134" s="13">
        <v>1</v>
      </c>
      <c r="M134" s="13">
        <v>219</v>
      </c>
      <c r="P134" s="17">
        <f t="shared" si="13"/>
        <v>219</v>
      </c>
      <c r="S134" s="23"/>
      <c r="T134" s="25"/>
      <c r="U134">
        <f aca="true" t="shared" si="14" ref="U134:U197">L134*11</f>
        <v>11</v>
      </c>
      <c r="V134" s="52"/>
      <c r="W134" s="37">
        <f t="shared" si="10"/>
        <v>0</v>
      </c>
    </row>
    <row r="135" spans="7:23" s="13" customFormat="1" ht="13.5" thickBot="1">
      <c r="G135" s="13" t="s">
        <v>54</v>
      </c>
      <c r="L135" s="13">
        <v>1</v>
      </c>
      <c r="M135" s="13">
        <v>229</v>
      </c>
      <c r="P135" s="17">
        <f t="shared" si="13"/>
        <v>229</v>
      </c>
      <c r="S135" s="23"/>
      <c r="T135" s="25"/>
      <c r="U135">
        <f t="shared" si="14"/>
        <v>11</v>
      </c>
      <c r="V135" s="52"/>
      <c r="W135" s="37">
        <f t="shared" si="10"/>
        <v>0</v>
      </c>
    </row>
    <row r="136" spans="7:23" s="13" customFormat="1" ht="13.5" thickBot="1">
      <c r="G136" s="13" t="s">
        <v>17</v>
      </c>
      <c r="L136" s="13">
        <v>1</v>
      </c>
      <c r="M136" s="13">
        <v>209</v>
      </c>
      <c r="P136" s="17">
        <f t="shared" si="13"/>
        <v>209</v>
      </c>
      <c r="S136" s="23"/>
      <c r="T136" s="25"/>
      <c r="U136">
        <f t="shared" si="14"/>
        <v>11</v>
      </c>
      <c r="V136" s="52"/>
      <c r="W136" s="37">
        <f t="shared" si="10"/>
        <v>0</v>
      </c>
    </row>
    <row r="137" spans="7:23" s="13" customFormat="1" ht="13.5" thickBot="1">
      <c r="G137" s="13" t="s">
        <v>22</v>
      </c>
      <c r="L137" s="13">
        <v>1</v>
      </c>
      <c r="M137" s="13">
        <v>159</v>
      </c>
      <c r="P137" s="17">
        <f t="shared" si="13"/>
        <v>159</v>
      </c>
      <c r="S137" s="23"/>
      <c r="T137" s="25"/>
      <c r="U137">
        <f t="shared" si="14"/>
        <v>11</v>
      </c>
      <c r="V137" s="52"/>
      <c r="W137" s="37">
        <f t="shared" si="10"/>
        <v>0</v>
      </c>
    </row>
    <row r="138" spans="7:23" s="13" customFormat="1" ht="13.5" thickBot="1">
      <c r="G138" s="13" t="s">
        <v>20</v>
      </c>
      <c r="L138" s="13">
        <v>1</v>
      </c>
      <c r="M138" s="13">
        <v>179</v>
      </c>
      <c r="P138" s="17">
        <f t="shared" si="13"/>
        <v>179</v>
      </c>
      <c r="S138" s="23"/>
      <c r="T138" s="25"/>
      <c r="U138">
        <f t="shared" si="14"/>
        <v>11</v>
      </c>
      <c r="V138" s="52"/>
      <c r="W138" s="37">
        <f t="shared" si="10"/>
        <v>0</v>
      </c>
    </row>
    <row r="139" spans="7:23" s="13" customFormat="1" ht="13.5" thickBot="1">
      <c r="G139" s="14" t="s">
        <v>38</v>
      </c>
      <c r="H139" s="14"/>
      <c r="I139" s="14"/>
      <c r="J139" s="14"/>
      <c r="K139" s="14"/>
      <c r="L139" s="14"/>
      <c r="M139" s="14">
        <v>0</v>
      </c>
      <c r="N139" s="14"/>
      <c r="O139" s="14"/>
      <c r="P139" s="15">
        <f t="shared" si="13"/>
        <v>0</v>
      </c>
      <c r="S139" s="23"/>
      <c r="T139" s="25"/>
      <c r="U139">
        <f t="shared" si="14"/>
        <v>0</v>
      </c>
      <c r="V139" s="52"/>
      <c r="W139" s="37">
        <f t="shared" si="10"/>
        <v>0</v>
      </c>
    </row>
    <row r="140" spans="7:23" s="13" customFormat="1" ht="13.5" thickBot="1">
      <c r="G140" s="13" t="s">
        <v>29</v>
      </c>
      <c r="L140" s="13">
        <v>2</v>
      </c>
      <c r="M140" s="13">
        <v>89</v>
      </c>
      <c r="P140" s="17">
        <f t="shared" si="13"/>
        <v>178</v>
      </c>
      <c r="S140" s="23"/>
      <c r="T140" s="25"/>
      <c r="U140">
        <f t="shared" si="14"/>
        <v>22</v>
      </c>
      <c r="V140" s="52"/>
      <c r="W140" s="37">
        <f t="shared" si="10"/>
        <v>0</v>
      </c>
    </row>
    <row r="141" spans="7:23" s="13" customFormat="1" ht="13.5" thickBot="1">
      <c r="G141" s="13" t="s">
        <v>30</v>
      </c>
      <c r="L141" s="13">
        <v>2</v>
      </c>
      <c r="M141" s="13">
        <v>99</v>
      </c>
      <c r="P141" s="17">
        <f t="shared" si="13"/>
        <v>198</v>
      </c>
      <c r="S141" s="23"/>
      <c r="T141" s="25"/>
      <c r="U141">
        <f t="shared" si="14"/>
        <v>22</v>
      </c>
      <c r="V141" s="52"/>
      <c r="W141" s="37">
        <f t="shared" si="10"/>
        <v>0</v>
      </c>
    </row>
    <row r="142" spans="7:23" s="13" customFormat="1" ht="13.5" thickBot="1">
      <c r="G142" s="13" t="s">
        <v>31</v>
      </c>
      <c r="L142" s="13">
        <v>2</v>
      </c>
      <c r="M142" s="13">
        <v>129</v>
      </c>
      <c r="P142" s="17">
        <f t="shared" si="13"/>
        <v>258</v>
      </c>
      <c r="S142" s="23"/>
      <c r="T142" s="25"/>
      <c r="U142">
        <f t="shared" si="14"/>
        <v>22</v>
      </c>
      <c r="V142" s="52"/>
      <c r="W142" s="37">
        <f t="shared" si="10"/>
        <v>0</v>
      </c>
    </row>
    <row r="143" spans="7:23" s="13" customFormat="1" ht="13.5" thickBot="1">
      <c r="G143" s="13" t="s">
        <v>34</v>
      </c>
      <c r="L143" s="13">
        <v>2</v>
      </c>
      <c r="M143" s="13">
        <v>309</v>
      </c>
      <c r="P143" s="17">
        <f aca="true" t="shared" si="15" ref="P143:P149">L143*M143</f>
        <v>618</v>
      </c>
      <c r="S143" s="23"/>
      <c r="T143" s="25"/>
      <c r="U143">
        <f t="shared" si="14"/>
        <v>22</v>
      </c>
      <c r="V143" s="52"/>
      <c r="W143" s="37">
        <f t="shared" si="10"/>
        <v>0</v>
      </c>
    </row>
    <row r="144" spans="7:23" s="13" customFormat="1" ht="13.5" thickBot="1">
      <c r="G144" s="14" t="s">
        <v>18</v>
      </c>
      <c r="H144" s="14"/>
      <c r="I144" s="14"/>
      <c r="J144" s="14"/>
      <c r="K144" s="14"/>
      <c r="L144" s="14"/>
      <c r="M144" s="14">
        <v>0</v>
      </c>
      <c r="N144" s="14"/>
      <c r="O144" s="14"/>
      <c r="P144" s="15">
        <f t="shared" si="15"/>
        <v>0</v>
      </c>
      <c r="S144" s="23"/>
      <c r="T144" s="25"/>
      <c r="U144">
        <f t="shared" si="14"/>
        <v>0</v>
      </c>
      <c r="V144" s="52"/>
      <c r="W144" s="37">
        <f t="shared" si="10"/>
        <v>0</v>
      </c>
    </row>
    <row r="145" spans="7:23" s="13" customFormat="1" ht="13.5" thickBot="1">
      <c r="G145" s="13" t="s">
        <v>58</v>
      </c>
      <c r="L145" s="13">
        <v>3</v>
      </c>
      <c r="M145" s="13">
        <v>149</v>
      </c>
      <c r="P145" s="17">
        <f t="shared" si="15"/>
        <v>447</v>
      </c>
      <c r="S145" s="23"/>
      <c r="T145" s="25"/>
      <c r="U145">
        <f t="shared" si="14"/>
        <v>33</v>
      </c>
      <c r="V145" s="52"/>
      <c r="W145" s="37">
        <f t="shared" si="10"/>
        <v>0</v>
      </c>
    </row>
    <row r="146" spans="7:23" s="13" customFormat="1" ht="13.5" thickBot="1">
      <c r="G146" s="13" t="s">
        <v>19</v>
      </c>
      <c r="L146" s="13">
        <v>2</v>
      </c>
      <c r="M146" s="13">
        <v>169</v>
      </c>
      <c r="P146" s="17">
        <f t="shared" si="15"/>
        <v>338</v>
      </c>
      <c r="S146" s="23"/>
      <c r="T146" s="25"/>
      <c r="U146">
        <f t="shared" si="14"/>
        <v>22</v>
      </c>
      <c r="V146" s="52"/>
      <c r="W146" s="37">
        <f t="shared" si="10"/>
        <v>0</v>
      </c>
    </row>
    <row r="147" spans="7:23" s="13" customFormat="1" ht="13.5" thickBot="1">
      <c r="G147" s="13" t="s">
        <v>129</v>
      </c>
      <c r="L147" s="13">
        <v>2</v>
      </c>
      <c r="M147" s="13">
        <v>269</v>
      </c>
      <c r="P147" s="17">
        <f t="shared" si="15"/>
        <v>538</v>
      </c>
      <c r="S147" s="23"/>
      <c r="T147" s="25"/>
      <c r="U147">
        <f t="shared" si="14"/>
        <v>22</v>
      </c>
      <c r="V147" s="52"/>
      <c r="W147" s="37">
        <f aca="true" t="shared" si="16" ref="W147:W210">S147+V147-T147</f>
        <v>0</v>
      </c>
    </row>
    <row r="148" spans="7:23" s="13" customFormat="1" ht="13.5" thickBot="1">
      <c r="G148" s="14" t="s">
        <v>14</v>
      </c>
      <c r="H148" s="14"/>
      <c r="I148" s="14"/>
      <c r="J148" s="14"/>
      <c r="K148" s="14"/>
      <c r="L148" s="14">
        <v>1</v>
      </c>
      <c r="M148" s="14">
        <v>390</v>
      </c>
      <c r="N148" s="14"/>
      <c r="O148" s="14"/>
      <c r="P148" s="15">
        <f t="shared" si="15"/>
        <v>390</v>
      </c>
      <c r="S148" s="23"/>
      <c r="T148" s="25"/>
      <c r="U148">
        <f t="shared" si="14"/>
        <v>11</v>
      </c>
      <c r="V148" s="52"/>
      <c r="W148" s="37">
        <f t="shared" si="16"/>
        <v>0</v>
      </c>
    </row>
    <row r="149" spans="16:23" s="4" customFormat="1" ht="13.5" thickBot="1">
      <c r="P149" s="5">
        <f t="shared" si="15"/>
        <v>0</v>
      </c>
      <c r="Q149" s="4">
        <f>SUM(P134:P148)</f>
        <v>3960</v>
      </c>
      <c r="S149" s="21">
        <f>Q149*1.1</f>
        <v>4356</v>
      </c>
      <c r="T149" s="26">
        <f>3927+429+231</f>
        <v>4587</v>
      </c>
      <c r="U149">
        <f t="shared" si="14"/>
        <v>0</v>
      </c>
      <c r="V149" s="34">
        <f>SUM(U134:U148)</f>
        <v>231</v>
      </c>
      <c r="W149" s="37">
        <f t="shared" si="16"/>
        <v>0</v>
      </c>
    </row>
    <row r="150" spans="1:23" s="13" customFormat="1" ht="13.5" thickBot="1">
      <c r="A150" s="12" t="s">
        <v>61</v>
      </c>
      <c r="G150" s="13" t="s">
        <v>17</v>
      </c>
      <c r="L150" s="13">
        <v>3</v>
      </c>
      <c r="M150" s="13">
        <v>209</v>
      </c>
      <c r="P150" s="17">
        <f aca="true" t="shared" si="17" ref="P150:P163">L150*M150</f>
        <v>627</v>
      </c>
      <c r="S150" s="23"/>
      <c r="T150" s="25"/>
      <c r="U150">
        <f t="shared" si="14"/>
        <v>33</v>
      </c>
      <c r="V150" s="52"/>
      <c r="W150" s="37">
        <f t="shared" si="16"/>
        <v>0</v>
      </c>
    </row>
    <row r="151" spans="7:23" s="13" customFormat="1" ht="13.5" thickBot="1">
      <c r="G151" s="13" t="s">
        <v>22</v>
      </c>
      <c r="L151" s="13">
        <v>2</v>
      </c>
      <c r="M151" s="13">
        <v>159</v>
      </c>
      <c r="P151" s="17">
        <f t="shared" si="17"/>
        <v>318</v>
      </c>
      <c r="S151" s="23"/>
      <c r="T151" s="25"/>
      <c r="U151">
        <f t="shared" si="14"/>
        <v>22</v>
      </c>
      <c r="V151" s="52"/>
      <c r="W151" s="37">
        <f t="shared" si="16"/>
        <v>0</v>
      </c>
    </row>
    <row r="152" spans="7:23" s="13" customFormat="1" ht="13.5" thickBot="1">
      <c r="G152" s="13" t="s">
        <v>129</v>
      </c>
      <c r="L152" s="13">
        <v>4</v>
      </c>
      <c r="M152" s="13">
        <v>269</v>
      </c>
      <c r="P152" s="17">
        <f t="shared" si="17"/>
        <v>1076</v>
      </c>
      <c r="S152" s="23"/>
      <c r="T152" s="25"/>
      <c r="U152">
        <f t="shared" si="14"/>
        <v>44</v>
      </c>
      <c r="V152" s="52"/>
      <c r="W152" s="37">
        <f t="shared" si="16"/>
        <v>0</v>
      </c>
    </row>
    <row r="153" spans="7:23" s="13" customFormat="1" ht="13.5" thickBot="1">
      <c r="G153" s="13" t="s">
        <v>139</v>
      </c>
      <c r="L153" s="13">
        <v>3</v>
      </c>
      <c r="M153" s="13">
        <v>149</v>
      </c>
      <c r="P153" s="17">
        <f t="shared" si="17"/>
        <v>447</v>
      </c>
      <c r="S153" s="23"/>
      <c r="T153" s="25"/>
      <c r="U153">
        <f t="shared" si="14"/>
        <v>33</v>
      </c>
      <c r="V153" s="52"/>
      <c r="W153" s="37">
        <f t="shared" si="16"/>
        <v>0</v>
      </c>
    </row>
    <row r="154" spans="7:23" s="13" customFormat="1" ht="13.5" thickBot="1">
      <c r="G154" s="13" t="s">
        <v>19</v>
      </c>
      <c r="L154" s="13">
        <v>1</v>
      </c>
      <c r="M154" s="13">
        <v>169</v>
      </c>
      <c r="P154" s="17">
        <f t="shared" si="17"/>
        <v>169</v>
      </c>
      <c r="S154" s="23"/>
      <c r="T154" s="25"/>
      <c r="U154">
        <f t="shared" si="14"/>
        <v>11</v>
      </c>
      <c r="V154" s="52"/>
      <c r="W154" s="37">
        <f t="shared" si="16"/>
        <v>0</v>
      </c>
    </row>
    <row r="155" spans="7:23" s="13" customFormat="1" ht="13.5" thickBot="1">
      <c r="G155" s="13" t="s">
        <v>34</v>
      </c>
      <c r="L155" s="13">
        <v>1</v>
      </c>
      <c r="M155" s="13">
        <v>309</v>
      </c>
      <c r="P155" s="17">
        <f t="shared" si="17"/>
        <v>309</v>
      </c>
      <c r="S155" s="23"/>
      <c r="T155" s="25"/>
      <c r="U155">
        <f t="shared" si="14"/>
        <v>11</v>
      </c>
      <c r="V155" s="52"/>
      <c r="W155" s="37">
        <f t="shared" si="16"/>
        <v>0</v>
      </c>
    </row>
    <row r="156" spans="7:23" s="13" customFormat="1" ht="13.5" thickBot="1">
      <c r="G156" s="13" t="s">
        <v>134</v>
      </c>
      <c r="L156" s="13">
        <v>3</v>
      </c>
      <c r="M156" s="13">
        <v>99</v>
      </c>
      <c r="P156" s="17">
        <f t="shared" si="17"/>
        <v>297</v>
      </c>
      <c r="S156" s="23"/>
      <c r="T156" s="25"/>
      <c r="U156">
        <f t="shared" si="14"/>
        <v>33</v>
      </c>
      <c r="V156" s="52"/>
      <c r="W156" s="37">
        <f t="shared" si="16"/>
        <v>0</v>
      </c>
    </row>
    <row r="157" spans="7:23" s="13" customFormat="1" ht="13.5" thickBot="1">
      <c r="G157" s="13" t="s">
        <v>58</v>
      </c>
      <c r="L157" s="13">
        <v>3</v>
      </c>
      <c r="M157" s="13">
        <v>149</v>
      </c>
      <c r="P157" s="17">
        <f t="shared" si="17"/>
        <v>447</v>
      </c>
      <c r="S157" s="23"/>
      <c r="T157" s="25"/>
      <c r="U157">
        <f t="shared" si="14"/>
        <v>33</v>
      </c>
      <c r="V157" s="52"/>
      <c r="W157" s="37">
        <f t="shared" si="16"/>
        <v>0</v>
      </c>
    </row>
    <row r="158" spans="7:23" s="13" customFormat="1" ht="13.5" thickBot="1">
      <c r="G158" s="13" t="s">
        <v>136</v>
      </c>
      <c r="L158" s="13">
        <v>2</v>
      </c>
      <c r="M158" s="13">
        <v>89</v>
      </c>
      <c r="P158" s="17">
        <f t="shared" si="17"/>
        <v>178</v>
      </c>
      <c r="S158" s="23"/>
      <c r="T158" s="25"/>
      <c r="U158">
        <f t="shared" si="14"/>
        <v>22</v>
      </c>
      <c r="V158" s="52"/>
      <c r="W158" s="37">
        <f t="shared" si="16"/>
        <v>0</v>
      </c>
    </row>
    <row r="159" spans="7:23" s="13" customFormat="1" ht="13.5" thickBot="1">
      <c r="G159" s="13" t="s">
        <v>31</v>
      </c>
      <c r="L159" s="13">
        <v>1</v>
      </c>
      <c r="M159" s="13">
        <v>129</v>
      </c>
      <c r="P159" s="17">
        <f t="shared" si="17"/>
        <v>129</v>
      </c>
      <c r="S159" s="23"/>
      <c r="T159" s="25"/>
      <c r="U159">
        <f t="shared" si="14"/>
        <v>11</v>
      </c>
      <c r="V159" s="52"/>
      <c r="W159" s="37">
        <f t="shared" si="16"/>
        <v>0</v>
      </c>
    </row>
    <row r="160" spans="7:23" s="13" customFormat="1" ht="13.5" thickBot="1">
      <c r="G160" s="13" t="s">
        <v>147</v>
      </c>
      <c r="L160" s="13">
        <v>5</v>
      </c>
      <c r="M160" s="13">
        <v>119</v>
      </c>
      <c r="P160" s="17">
        <f t="shared" si="17"/>
        <v>595</v>
      </c>
      <c r="S160" s="23"/>
      <c r="T160" s="25"/>
      <c r="U160">
        <f t="shared" si="14"/>
        <v>55</v>
      </c>
      <c r="V160" s="52"/>
      <c r="W160" s="37">
        <f t="shared" si="16"/>
        <v>0</v>
      </c>
    </row>
    <row r="161" spans="7:23" s="13" customFormat="1" ht="13.5" thickBot="1">
      <c r="G161" s="13" t="s">
        <v>148</v>
      </c>
      <c r="L161" s="13">
        <v>1</v>
      </c>
      <c r="M161" s="13">
        <v>89</v>
      </c>
      <c r="P161" s="17">
        <f t="shared" si="17"/>
        <v>89</v>
      </c>
      <c r="S161" s="23"/>
      <c r="T161" s="25"/>
      <c r="U161">
        <f t="shared" si="14"/>
        <v>11</v>
      </c>
      <c r="V161" s="52"/>
      <c r="W161" s="37">
        <f t="shared" si="16"/>
        <v>0</v>
      </c>
    </row>
    <row r="162" spans="7:23" s="13" customFormat="1" ht="13.5" thickBot="1">
      <c r="G162" s="13" t="s">
        <v>149</v>
      </c>
      <c r="L162" s="13">
        <v>0</v>
      </c>
      <c r="M162" s="13">
        <v>159</v>
      </c>
      <c r="P162" s="17">
        <f t="shared" si="17"/>
        <v>0</v>
      </c>
      <c r="S162" s="23"/>
      <c r="T162" s="25"/>
      <c r="U162">
        <f t="shared" si="14"/>
        <v>0</v>
      </c>
      <c r="V162" s="52"/>
      <c r="W162" s="37">
        <f t="shared" si="16"/>
        <v>0</v>
      </c>
    </row>
    <row r="163" spans="7:23" s="13" customFormat="1" ht="13.5" thickBot="1">
      <c r="G163" s="13" t="s">
        <v>26</v>
      </c>
      <c r="L163" s="13">
        <v>1</v>
      </c>
      <c r="M163" s="13">
        <v>219</v>
      </c>
      <c r="P163" s="17">
        <f t="shared" si="17"/>
        <v>219</v>
      </c>
      <c r="S163" s="23"/>
      <c r="T163" s="25"/>
      <c r="U163">
        <f t="shared" si="14"/>
        <v>11</v>
      </c>
      <c r="V163" s="52"/>
      <c r="W163" s="37">
        <f t="shared" si="16"/>
        <v>0</v>
      </c>
    </row>
    <row r="164" spans="16:23" s="4" customFormat="1" ht="13.5" thickBot="1">
      <c r="P164" s="5">
        <f aca="true" t="shared" si="18" ref="P164:P175">L164*M164</f>
        <v>0</v>
      </c>
      <c r="Q164" s="4">
        <f>SUM(P150:P163)</f>
        <v>4900</v>
      </c>
      <c r="S164" s="21">
        <f>Q164*1.1</f>
        <v>5390</v>
      </c>
      <c r="T164" s="26">
        <f>4374+1242+104</f>
        <v>5720</v>
      </c>
      <c r="U164">
        <f t="shared" si="14"/>
        <v>0</v>
      </c>
      <c r="V164" s="34">
        <f>SUM(U150:U163)</f>
        <v>330</v>
      </c>
      <c r="W164" s="37">
        <f t="shared" si="16"/>
        <v>0</v>
      </c>
    </row>
    <row r="165" spans="1:23" ht="13.5" thickBot="1">
      <c r="A165" s="6" t="s">
        <v>62</v>
      </c>
      <c r="G165" t="s">
        <v>26</v>
      </c>
      <c r="L165">
        <v>0.5</v>
      </c>
      <c r="M165">
        <v>219</v>
      </c>
      <c r="P165" s="3">
        <f t="shared" si="18"/>
        <v>109.5</v>
      </c>
      <c r="U165">
        <f t="shared" si="14"/>
        <v>5.5</v>
      </c>
      <c r="W165" s="37">
        <f t="shared" si="16"/>
        <v>0</v>
      </c>
    </row>
    <row r="166" spans="7:23" ht="13.5" thickBot="1">
      <c r="G166" t="s">
        <v>20</v>
      </c>
      <c r="L166">
        <v>1</v>
      </c>
      <c r="M166">
        <v>179</v>
      </c>
      <c r="P166" s="3">
        <f t="shared" si="18"/>
        <v>179</v>
      </c>
      <c r="U166">
        <f t="shared" si="14"/>
        <v>11</v>
      </c>
      <c r="W166" s="37">
        <f t="shared" si="16"/>
        <v>0</v>
      </c>
    </row>
    <row r="167" spans="7:23" ht="13.5" thickBot="1">
      <c r="G167" t="s">
        <v>29</v>
      </c>
      <c r="L167">
        <v>1</v>
      </c>
      <c r="M167">
        <v>89</v>
      </c>
      <c r="P167" s="3">
        <f t="shared" si="18"/>
        <v>89</v>
      </c>
      <c r="U167">
        <f t="shared" si="14"/>
        <v>11</v>
      </c>
      <c r="W167" s="37">
        <f t="shared" si="16"/>
        <v>0</v>
      </c>
    </row>
    <row r="168" spans="7:23" ht="13.5" thickBot="1">
      <c r="G168" t="s">
        <v>30</v>
      </c>
      <c r="L168">
        <v>1</v>
      </c>
      <c r="M168">
        <v>99</v>
      </c>
      <c r="P168" s="3">
        <f t="shared" si="18"/>
        <v>99</v>
      </c>
      <c r="U168">
        <f t="shared" si="14"/>
        <v>11</v>
      </c>
      <c r="W168" s="37">
        <f t="shared" si="16"/>
        <v>0</v>
      </c>
    </row>
    <row r="169" spans="7:23" ht="13.5" thickBot="1">
      <c r="G169" t="s">
        <v>31</v>
      </c>
      <c r="L169">
        <v>1</v>
      </c>
      <c r="M169">
        <v>129</v>
      </c>
      <c r="P169" s="3">
        <f t="shared" si="18"/>
        <v>129</v>
      </c>
      <c r="U169">
        <f t="shared" si="14"/>
        <v>11</v>
      </c>
      <c r="W169" s="37">
        <f t="shared" si="16"/>
        <v>0</v>
      </c>
    </row>
    <row r="170" spans="7:23" ht="13.5" thickBot="1">
      <c r="G170" t="s">
        <v>35</v>
      </c>
      <c r="L170">
        <v>0.5</v>
      </c>
      <c r="M170">
        <v>129</v>
      </c>
      <c r="P170" s="3">
        <f t="shared" si="18"/>
        <v>64.5</v>
      </c>
      <c r="U170">
        <f t="shared" si="14"/>
        <v>5.5</v>
      </c>
      <c r="W170" s="37">
        <f t="shared" si="16"/>
        <v>0</v>
      </c>
    </row>
    <row r="171" spans="7:23" ht="13.5" thickBot="1">
      <c r="G171" t="s">
        <v>18</v>
      </c>
      <c r="M171">
        <v>0</v>
      </c>
      <c r="P171" s="3">
        <f t="shared" si="18"/>
        <v>0</v>
      </c>
      <c r="U171">
        <f t="shared" si="14"/>
        <v>0</v>
      </c>
      <c r="W171" s="37">
        <f t="shared" si="16"/>
        <v>0</v>
      </c>
    </row>
    <row r="172" spans="16:23" s="4" customFormat="1" ht="13.5" thickBot="1">
      <c r="P172" s="5">
        <f t="shared" si="18"/>
        <v>0</v>
      </c>
      <c r="Q172" s="4">
        <f>SUM(P165:P171)</f>
        <v>670</v>
      </c>
      <c r="S172" s="21">
        <f>Q172*1.15</f>
        <v>770.4999999999999</v>
      </c>
      <c r="T172" s="26">
        <v>770.5</v>
      </c>
      <c r="U172">
        <f t="shared" si="14"/>
        <v>0</v>
      </c>
      <c r="V172" s="34">
        <f>SUM(U165:U171)</f>
        <v>55</v>
      </c>
      <c r="W172" s="37">
        <f t="shared" si="16"/>
        <v>54.999999999999886</v>
      </c>
    </row>
    <row r="173" spans="1:23" ht="13.5" thickBot="1">
      <c r="A173" s="6" t="s">
        <v>63</v>
      </c>
      <c r="G173" t="s">
        <v>29</v>
      </c>
      <c r="L173">
        <v>2</v>
      </c>
      <c r="M173">
        <v>89</v>
      </c>
      <c r="P173" s="3">
        <f t="shared" si="18"/>
        <v>178</v>
      </c>
      <c r="U173">
        <f t="shared" si="14"/>
        <v>22</v>
      </c>
      <c r="W173" s="37">
        <f t="shared" si="16"/>
        <v>0</v>
      </c>
    </row>
    <row r="174" spans="7:23" ht="13.5" thickBot="1">
      <c r="G174" t="s">
        <v>30</v>
      </c>
      <c r="L174">
        <v>2</v>
      </c>
      <c r="M174">
        <v>99</v>
      </c>
      <c r="P174" s="3">
        <f t="shared" si="18"/>
        <v>198</v>
      </c>
      <c r="U174">
        <f t="shared" si="14"/>
        <v>22</v>
      </c>
      <c r="W174" s="37">
        <f t="shared" si="16"/>
        <v>0</v>
      </c>
    </row>
    <row r="175" spans="7:23" ht="13.5" thickBot="1">
      <c r="G175" t="s">
        <v>55</v>
      </c>
      <c r="L175">
        <v>2</v>
      </c>
      <c r="M175">
        <v>129</v>
      </c>
      <c r="P175" s="3">
        <f t="shared" si="18"/>
        <v>258</v>
      </c>
      <c r="U175">
        <f t="shared" si="14"/>
        <v>22</v>
      </c>
      <c r="W175" s="37">
        <f t="shared" si="16"/>
        <v>0</v>
      </c>
    </row>
    <row r="176" spans="7:23" ht="13.5" thickBot="1">
      <c r="G176" t="s">
        <v>15</v>
      </c>
      <c r="N176">
        <v>2</v>
      </c>
      <c r="O176">
        <v>59</v>
      </c>
      <c r="P176">
        <f>N176*O176</f>
        <v>118</v>
      </c>
      <c r="U176">
        <f>N176*2.2</f>
        <v>4.4</v>
      </c>
      <c r="W176" s="37">
        <f t="shared" si="16"/>
        <v>0</v>
      </c>
    </row>
    <row r="177" spans="7:23" ht="13.5" thickBot="1">
      <c r="G177" t="s">
        <v>14</v>
      </c>
      <c r="L177">
        <v>0.5</v>
      </c>
      <c r="M177">
        <v>390</v>
      </c>
      <c r="P177" s="3">
        <f aca="true" t="shared" si="19" ref="P177:P188">L177*M177</f>
        <v>195</v>
      </c>
      <c r="U177">
        <f t="shared" si="14"/>
        <v>5.5</v>
      </c>
      <c r="W177" s="37">
        <f t="shared" si="16"/>
        <v>0</v>
      </c>
    </row>
    <row r="178" spans="7:23" ht="13.5" thickBot="1">
      <c r="G178" t="s">
        <v>31</v>
      </c>
      <c r="L178">
        <v>0.5</v>
      </c>
      <c r="M178">
        <v>129</v>
      </c>
      <c r="P178" s="3">
        <f t="shared" si="19"/>
        <v>64.5</v>
      </c>
      <c r="U178">
        <f t="shared" si="14"/>
        <v>5.5</v>
      </c>
      <c r="W178" s="37">
        <f t="shared" si="16"/>
        <v>0</v>
      </c>
    </row>
    <row r="179" spans="7:23" ht="13.5" thickBot="1">
      <c r="G179" t="s">
        <v>34</v>
      </c>
      <c r="L179">
        <v>0.5</v>
      </c>
      <c r="M179">
        <v>309</v>
      </c>
      <c r="P179" s="3">
        <f t="shared" si="19"/>
        <v>154.5</v>
      </c>
      <c r="U179">
        <f t="shared" si="14"/>
        <v>5.5</v>
      </c>
      <c r="W179" s="37">
        <f t="shared" si="16"/>
        <v>0</v>
      </c>
    </row>
    <row r="180" spans="16:23" s="4" customFormat="1" ht="13.5" thickBot="1">
      <c r="P180" s="5">
        <f t="shared" si="19"/>
        <v>0</v>
      </c>
      <c r="Q180" s="4">
        <f>SUM(P173:P179)</f>
        <v>1166</v>
      </c>
      <c r="S180" s="21">
        <f>Q180*1.15</f>
        <v>1340.8999999999999</v>
      </c>
      <c r="T180" s="26">
        <f>1117+300</f>
        <v>1417</v>
      </c>
      <c r="U180">
        <f t="shared" si="14"/>
        <v>0</v>
      </c>
      <c r="V180" s="34">
        <f>SUM(U173:U179)</f>
        <v>86.9</v>
      </c>
      <c r="W180" s="37">
        <f t="shared" si="16"/>
        <v>10.799999999999955</v>
      </c>
    </row>
    <row r="181" spans="1:23" s="40" customFormat="1" ht="13.5" thickBot="1">
      <c r="A181" s="39" t="s">
        <v>65</v>
      </c>
      <c r="G181" s="40" t="s">
        <v>20</v>
      </c>
      <c r="L181" s="40">
        <v>1</v>
      </c>
      <c r="M181" s="40">
        <v>179</v>
      </c>
      <c r="P181" s="3">
        <f t="shared" si="19"/>
        <v>179</v>
      </c>
      <c r="S181" s="49"/>
      <c r="U181">
        <f t="shared" si="14"/>
        <v>11</v>
      </c>
      <c r="V181" s="49"/>
      <c r="W181" s="37">
        <f t="shared" si="16"/>
        <v>0</v>
      </c>
    </row>
    <row r="182" spans="7:23" s="40" customFormat="1" ht="13.5" thickBot="1">
      <c r="G182" s="40" t="s">
        <v>58</v>
      </c>
      <c r="L182" s="40">
        <v>3</v>
      </c>
      <c r="M182" s="40">
        <v>149</v>
      </c>
      <c r="P182" s="3">
        <f t="shared" si="19"/>
        <v>447</v>
      </c>
      <c r="S182" s="49"/>
      <c r="U182">
        <f t="shared" si="14"/>
        <v>33</v>
      </c>
      <c r="V182" s="49"/>
      <c r="W182" s="37">
        <f t="shared" si="16"/>
        <v>0</v>
      </c>
    </row>
    <row r="183" spans="7:23" s="40" customFormat="1" ht="13.5" thickBot="1">
      <c r="G183" s="40" t="s">
        <v>19</v>
      </c>
      <c r="L183" s="40">
        <v>1</v>
      </c>
      <c r="M183" s="40">
        <v>169</v>
      </c>
      <c r="P183" s="3">
        <f t="shared" si="19"/>
        <v>169</v>
      </c>
      <c r="S183" s="49"/>
      <c r="U183">
        <f t="shared" si="14"/>
        <v>11</v>
      </c>
      <c r="V183" s="49"/>
      <c r="W183" s="37">
        <f t="shared" si="16"/>
        <v>0</v>
      </c>
    </row>
    <row r="184" spans="16:23" s="4" customFormat="1" ht="13.5" thickBot="1">
      <c r="P184" s="5">
        <f t="shared" si="19"/>
        <v>0</v>
      </c>
      <c r="Q184" s="4">
        <f>SUM(P181:P183)</f>
        <v>795</v>
      </c>
      <c r="S184" s="21">
        <f>Q184*1.15</f>
        <v>914.2499999999999</v>
      </c>
      <c r="T184" s="26">
        <v>914</v>
      </c>
      <c r="U184">
        <f t="shared" si="14"/>
        <v>0</v>
      </c>
      <c r="V184" s="34">
        <f>SUM(U181:U183)</f>
        <v>55</v>
      </c>
      <c r="W184" s="37">
        <f t="shared" si="16"/>
        <v>55.249999999999886</v>
      </c>
    </row>
    <row r="185" spans="1:23" s="13" customFormat="1" ht="13.5" thickBot="1">
      <c r="A185" s="12" t="s">
        <v>66</v>
      </c>
      <c r="G185" s="13" t="s">
        <v>20</v>
      </c>
      <c r="L185" s="13">
        <v>1</v>
      </c>
      <c r="M185" s="13">
        <v>179</v>
      </c>
      <c r="P185" s="17">
        <f t="shared" si="19"/>
        <v>179</v>
      </c>
      <c r="S185" s="23"/>
      <c r="T185" s="25"/>
      <c r="U185">
        <f t="shared" si="14"/>
        <v>11</v>
      </c>
      <c r="V185" s="52"/>
      <c r="W185" s="37">
        <f t="shared" si="16"/>
        <v>0</v>
      </c>
    </row>
    <row r="186" spans="7:23" s="13" customFormat="1" ht="13.5" thickBot="1">
      <c r="G186" s="13" t="s">
        <v>30</v>
      </c>
      <c r="L186" s="13">
        <v>1</v>
      </c>
      <c r="M186" s="13">
        <v>99</v>
      </c>
      <c r="P186" s="17">
        <f t="shared" si="19"/>
        <v>99</v>
      </c>
      <c r="S186" s="23"/>
      <c r="T186" s="25"/>
      <c r="U186">
        <f t="shared" si="14"/>
        <v>11</v>
      </c>
      <c r="V186" s="52"/>
      <c r="W186" s="37">
        <f t="shared" si="16"/>
        <v>0</v>
      </c>
    </row>
    <row r="187" spans="7:23" s="13" customFormat="1" ht="13.5" thickBot="1">
      <c r="G187" s="13" t="s">
        <v>31</v>
      </c>
      <c r="L187" s="13">
        <v>1</v>
      </c>
      <c r="M187" s="13">
        <v>129</v>
      </c>
      <c r="P187" s="17">
        <f t="shared" si="19"/>
        <v>129</v>
      </c>
      <c r="S187" s="23"/>
      <c r="T187" s="25"/>
      <c r="U187">
        <f t="shared" si="14"/>
        <v>11</v>
      </c>
      <c r="V187" s="52"/>
      <c r="W187" s="37">
        <f t="shared" si="16"/>
        <v>0</v>
      </c>
    </row>
    <row r="188" spans="7:23" s="13" customFormat="1" ht="13.5" thickBot="1">
      <c r="G188" s="14" t="s">
        <v>18</v>
      </c>
      <c r="H188" s="14"/>
      <c r="I188" s="14"/>
      <c r="J188" s="14"/>
      <c r="K188" s="14"/>
      <c r="L188" s="14"/>
      <c r="M188" s="14">
        <v>0</v>
      </c>
      <c r="N188" s="14"/>
      <c r="O188" s="14"/>
      <c r="P188" s="15">
        <f t="shared" si="19"/>
        <v>0</v>
      </c>
      <c r="S188" s="23"/>
      <c r="T188" s="25"/>
      <c r="U188">
        <f t="shared" si="14"/>
        <v>0</v>
      </c>
      <c r="V188" s="52"/>
      <c r="W188" s="37">
        <f t="shared" si="16"/>
        <v>0</v>
      </c>
    </row>
    <row r="189" spans="7:23" s="13" customFormat="1" ht="13.5" thickBot="1">
      <c r="G189" s="13" t="s">
        <v>15</v>
      </c>
      <c r="N189" s="13">
        <v>2</v>
      </c>
      <c r="O189" s="13">
        <v>59</v>
      </c>
      <c r="P189" s="13">
        <f>N189*O189</f>
        <v>118</v>
      </c>
      <c r="S189" s="23"/>
      <c r="T189" s="25"/>
      <c r="U189">
        <f>N189*2.2</f>
        <v>4.4</v>
      </c>
      <c r="V189" s="52"/>
      <c r="W189" s="37">
        <f t="shared" si="16"/>
        <v>0</v>
      </c>
    </row>
    <row r="190" spans="7:23" s="13" customFormat="1" ht="13.5" thickBot="1">
      <c r="G190" s="13" t="s">
        <v>22</v>
      </c>
      <c r="L190" s="13">
        <v>1</v>
      </c>
      <c r="M190" s="13">
        <v>159</v>
      </c>
      <c r="P190" s="17">
        <f>L190*M190</f>
        <v>159</v>
      </c>
      <c r="S190" s="23"/>
      <c r="T190" s="25"/>
      <c r="U190">
        <f t="shared" si="14"/>
        <v>11</v>
      </c>
      <c r="V190" s="52"/>
      <c r="W190" s="37">
        <f t="shared" si="16"/>
        <v>0</v>
      </c>
    </row>
    <row r="191" spans="7:23" s="13" customFormat="1" ht="13.5" thickBot="1">
      <c r="G191" s="13" t="s">
        <v>26</v>
      </c>
      <c r="L191" s="13">
        <v>1</v>
      </c>
      <c r="M191" s="13">
        <v>219</v>
      </c>
      <c r="P191" s="17">
        <f>L191*M191</f>
        <v>219</v>
      </c>
      <c r="S191" s="23"/>
      <c r="T191" s="25"/>
      <c r="U191">
        <f t="shared" si="14"/>
        <v>11</v>
      </c>
      <c r="V191" s="52"/>
      <c r="W191" s="37">
        <f t="shared" si="16"/>
        <v>0</v>
      </c>
    </row>
    <row r="192" spans="7:23" s="13" customFormat="1" ht="13.5" thickBot="1">
      <c r="G192" s="13" t="s">
        <v>29</v>
      </c>
      <c r="L192" s="13">
        <v>1</v>
      </c>
      <c r="M192" s="13">
        <v>89</v>
      </c>
      <c r="P192" s="17">
        <f>L192*M192</f>
        <v>89</v>
      </c>
      <c r="S192" s="23"/>
      <c r="T192" s="25"/>
      <c r="U192">
        <f t="shared" si="14"/>
        <v>11</v>
      </c>
      <c r="V192" s="52"/>
      <c r="W192" s="37">
        <f t="shared" si="16"/>
        <v>0</v>
      </c>
    </row>
    <row r="193" spans="16:23" s="4" customFormat="1" ht="13.5" thickBot="1">
      <c r="P193" s="5">
        <f aca="true" t="shared" si="20" ref="P193:P233">L193*M193</f>
        <v>0</v>
      </c>
      <c r="Q193" s="4">
        <f>SUM(P185:P192)</f>
        <v>992</v>
      </c>
      <c r="S193" s="21">
        <f>Q193*1.15</f>
        <v>1140.8</v>
      </c>
      <c r="T193" s="26">
        <v>1141</v>
      </c>
      <c r="U193">
        <f t="shared" si="14"/>
        <v>0</v>
      </c>
      <c r="V193" s="34">
        <f>SUM(U185:U192)</f>
        <v>70.4</v>
      </c>
      <c r="W193" s="37">
        <f t="shared" si="16"/>
        <v>70.20000000000005</v>
      </c>
    </row>
    <row r="194" spans="1:23" s="13" customFormat="1" ht="13.5" thickBot="1">
      <c r="A194" s="12" t="s">
        <v>67</v>
      </c>
      <c r="G194" s="13" t="s">
        <v>129</v>
      </c>
      <c r="L194" s="13">
        <v>1</v>
      </c>
      <c r="M194" s="13">
        <v>269</v>
      </c>
      <c r="P194" s="17">
        <f aca="true" t="shared" si="21" ref="P194:P201">L194*M194</f>
        <v>269</v>
      </c>
      <c r="S194" s="23"/>
      <c r="T194" s="25"/>
      <c r="U194">
        <f t="shared" si="14"/>
        <v>11</v>
      </c>
      <c r="V194" s="52"/>
      <c r="W194" s="37">
        <f t="shared" si="16"/>
        <v>0</v>
      </c>
    </row>
    <row r="195" spans="7:23" s="13" customFormat="1" ht="13.5" thickBot="1">
      <c r="G195" s="13" t="s">
        <v>17</v>
      </c>
      <c r="L195" s="13">
        <v>1</v>
      </c>
      <c r="M195" s="13">
        <v>209</v>
      </c>
      <c r="P195" s="17">
        <f t="shared" si="21"/>
        <v>209</v>
      </c>
      <c r="S195" s="23"/>
      <c r="T195" s="25"/>
      <c r="U195">
        <f t="shared" si="14"/>
        <v>11</v>
      </c>
      <c r="V195" s="52"/>
      <c r="W195" s="37">
        <f t="shared" si="16"/>
        <v>0</v>
      </c>
    </row>
    <row r="196" spans="7:23" s="13" customFormat="1" ht="13.5" thickBot="1">
      <c r="G196" s="13" t="s">
        <v>22</v>
      </c>
      <c r="L196" s="13">
        <v>1</v>
      </c>
      <c r="M196" s="13">
        <v>159</v>
      </c>
      <c r="P196" s="17">
        <f t="shared" si="21"/>
        <v>159</v>
      </c>
      <c r="S196" s="23"/>
      <c r="T196" s="25"/>
      <c r="U196">
        <f t="shared" si="14"/>
        <v>11</v>
      </c>
      <c r="V196" s="52"/>
      <c r="W196" s="37">
        <f t="shared" si="16"/>
        <v>0</v>
      </c>
    </row>
    <row r="197" spans="7:23" s="13" customFormat="1" ht="13.5" thickBot="1">
      <c r="G197" s="13" t="s">
        <v>29</v>
      </c>
      <c r="L197" s="13">
        <v>3</v>
      </c>
      <c r="M197" s="13">
        <v>89</v>
      </c>
      <c r="P197" s="17">
        <f t="shared" si="21"/>
        <v>267</v>
      </c>
      <c r="S197" s="23"/>
      <c r="T197" s="25"/>
      <c r="U197">
        <f t="shared" si="14"/>
        <v>33</v>
      </c>
      <c r="V197" s="52"/>
      <c r="W197" s="37">
        <f t="shared" si="16"/>
        <v>0</v>
      </c>
    </row>
    <row r="198" spans="7:23" s="13" customFormat="1" ht="13.5" thickBot="1">
      <c r="G198" s="13" t="s">
        <v>30</v>
      </c>
      <c r="L198" s="13">
        <v>1</v>
      </c>
      <c r="M198" s="13">
        <v>99</v>
      </c>
      <c r="P198" s="17">
        <f t="shared" si="21"/>
        <v>99</v>
      </c>
      <c r="S198" s="23"/>
      <c r="T198" s="25"/>
      <c r="U198">
        <f aca="true" t="shared" si="22" ref="U198:U261">L198*11</f>
        <v>11</v>
      </c>
      <c r="V198" s="52"/>
      <c r="W198" s="37">
        <f t="shared" si="16"/>
        <v>0</v>
      </c>
    </row>
    <row r="199" spans="7:23" s="13" customFormat="1" ht="13.5" thickBot="1">
      <c r="G199" s="13" t="s">
        <v>31</v>
      </c>
      <c r="L199" s="13">
        <v>1</v>
      </c>
      <c r="M199" s="13">
        <v>129</v>
      </c>
      <c r="P199" s="17">
        <f t="shared" si="21"/>
        <v>129</v>
      </c>
      <c r="S199" s="23"/>
      <c r="T199" s="25"/>
      <c r="U199">
        <f t="shared" si="22"/>
        <v>11</v>
      </c>
      <c r="V199" s="52"/>
      <c r="W199" s="37">
        <f t="shared" si="16"/>
        <v>0</v>
      </c>
    </row>
    <row r="200" spans="7:23" s="13" customFormat="1" ht="13.5" thickBot="1">
      <c r="G200" s="13" t="s">
        <v>26</v>
      </c>
      <c r="L200" s="13">
        <v>1</v>
      </c>
      <c r="M200" s="13">
        <v>219</v>
      </c>
      <c r="P200" s="17">
        <f t="shared" si="21"/>
        <v>219</v>
      </c>
      <c r="S200" s="23"/>
      <c r="T200" s="25"/>
      <c r="U200">
        <f t="shared" si="22"/>
        <v>11</v>
      </c>
      <c r="V200" s="52"/>
      <c r="W200" s="37">
        <f t="shared" si="16"/>
        <v>0</v>
      </c>
    </row>
    <row r="201" spans="7:23" s="13" customFormat="1" ht="13.5" thickBot="1">
      <c r="G201" s="13" t="s">
        <v>18</v>
      </c>
      <c r="M201" s="13">
        <v>0</v>
      </c>
      <c r="P201" s="17">
        <f t="shared" si="21"/>
        <v>0</v>
      </c>
      <c r="S201" s="23"/>
      <c r="T201" s="25"/>
      <c r="U201">
        <f t="shared" si="22"/>
        <v>0</v>
      </c>
      <c r="V201" s="52"/>
      <c r="W201" s="37">
        <f t="shared" si="16"/>
        <v>0</v>
      </c>
    </row>
    <row r="202" spans="16:23" s="4" customFormat="1" ht="13.5" thickBot="1">
      <c r="P202" s="5">
        <f t="shared" si="20"/>
        <v>0</v>
      </c>
      <c r="Q202" s="4">
        <f>SUM(P194:P201)</f>
        <v>1351</v>
      </c>
      <c r="S202" s="21">
        <f>Q202*1.15</f>
        <v>1553.6499999999999</v>
      </c>
      <c r="T202" s="26">
        <v>1554</v>
      </c>
      <c r="U202">
        <f t="shared" si="22"/>
        <v>0</v>
      </c>
      <c r="V202" s="34">
        <f>SUM(U194:U201)</f>
        <v>99</v>
      </c>
      <c r="W202" s="37">
        <f t="shared" si="16"/>
        <v>98.64999999999986</v>
      </c>
    </row>
    <row r="203" spans="1:23" ht="13.5" thickBot="1">
      <c r="A203" s="6" t="s">
        <v>68</v>
      </c>
      <c r="G203" t="s">
        <v>34</v>
      </c>
      <c r="L203">
        <v>3</v>
      </c>
      <c r="M203">
        <v>309</v>
      </c>
      <c r="P203" s="3">
        <f t="shared" si="20"/>
        <v>927</v>
      </c>
      <c r="U203">
        <f t="shared" si="22"/>
        <v>33</v>
      </c>
      <c r="W203" s="37">
        <f t="shared" si="16"/>
        <v>0</v>
      </c>
    </row>
    <row r="204" spans="1:23" ht="13.5" thickBot="1">
      <c r="A204" s="6"/>
      <c r="G204" t="s">
        <v>26</v>
      </c>
      <c r="L204">
        <v>1</v>
      </c>
      <c r="M204">
        <v>219</v>
      </c>
      <c r="P204" s="3">
        <f>L204*M204</f>
        <v>219</v>
      </c>
      <c r="U204">
        <f t="shared" si="22"/>
        <v>11</v>
      </c>
      <c r="W204" s="37">
        <f t="shared" si="16"/>
        <v>0</v>
      </c>
    </row>
    <row r="205" spans="1:23" ht="13.5" thickBot="1">
      <c r="A205" s="6"/>
      <c r="G205" t="s">
        <v>34</v>
      </c>
      <c r="L205">
        <v>1</v>
      </c>
      <c r="M205">
        <v>309</v>
      </c>
      <c r="P205" s="3">
        <f>L205*M205</f>
        <v>309</v>
      </c>
      <c r="U205">
        <f t="shared" si="22"/>
        <v>11</v>
      </c>
      <c r="W205" s="37">
        <f t="shared" si="16"/>
        <v>0</v>
      </c>
    </row>
    <row r="206" spans="1:23" ht="13.5" thickBot="1">
      <c r="A206" s="6"/>
      <c r="G206" t="s">
        <v>15</v>
      </c>
      <c r="N206">
        <v>3</v>
      </c>
      <c r="O206">
        <v>59</v>
      </c>
      <c r="P206">
        <f>N206*O206</f>
        <v>177</v>
      </c>
      <c r="U206">
        <f>N206*2.2</f>
        <v>6.6000000000000005</v>
      </c>
      <c r="W206" s="37">
        <f t="shared" si="16"/>
        <v>0</v>
      </c>
    </row>
    <row r="207" spans="16:23" s="4" customFormat="1" ht="13.5" thickBot="1">
      <c r="P207" s="5">
        <f t="shared" si="20"/>
        <v>0</v>
      </c>
      <c r="Q207" s="4">
        <f>SUM(P203:P206)</f>
        <v>1632</v>
      </c>
      <c r="S207" s="21">
        <f>Q207*1.1</f>
        <v>1795.2</v>
      </c>
      <c r="T207" s="26">
        <v>1521</v>
      </c>
      <c r="U207">
        <f t="shared" si="22"/>
        <v>0</v>
      </c>
      <c r="V207" s="34">
        <f>SUM(U203:U206)</f>
        <v>61.6</v>
      </c>
      <c r="W207" s="37">
        <f t="shared" si="16"/>
        <v>335.79999999999995</v>
      </c>
    </row>
    <row r="208" spans="1:23" ht="13.5" thickBot="1">
      <c r="A208" s="6" t="s">
        <v>69</v>
      </c>
      <c r="G208" t="s">
        <v>20</v>
      </c>
      <c r="L208">
        <v>2</v>
      </c>
      <c r="M208">
        <v>179</v>
      </c>
      <c r="P208" s="3">
        <f t="shared" si="20"/>
        <v>358</v>
      </c>
      <c r="U208">
        <f t="shared" si="22"/>
        <v>22</v>
      </c>
      <c r="W208" s="37">
        <f t="shared" si="16"/>
        <v>0</v>
      </c>
    </row>
    <row r="209" spans="7:23" ht="13.5" thickBot="1">
      <c r="G209" t="s">
        <v>17</v>
      </c>
      <c r="L209">
        <v>1</v>
      </c>
      <c r="M209">
        <v>209</v>
      </c>
      <c r="P209" s="3">
        <f t="shared" si="20"/>
        <v>209</v>
      </c>
      <c r="U209">
        <f t="shared" si="22"/>
        <v>11</v>
      </c>
      <c r="W209" s="37">
        <f t="shared" si="16"/>
        <v>0</v>
      </c>
    </row>
    <row r="210" spans="7:23" ht="13.5" thickBot="1">
      <c r="G210" t="s">
        <v>26</v>
      </c>
      <c r="L210">
        <v>2</v>
      </c>
      <c r="M210">
        <v>219</v>
      </c>
      <c r="P210" s="3">
        <f t="shared" si="20"/>
        <v>438</v>
      </c>
      <c r="U210">
        <f t="shared" si="22"/>
        <v>22</v>
      </c>
      <c r="W210" s="37">
        <f t="shared" si="16"/>
        <v>0</v>
      </c>
    </row>
    <row r="211" spans="7:23" ht="13.5" thickBot="1">
      <c r="G211" t="s">
        <v>70</v>
      </c>
      <c r="M211">
        <v>0</v>
      </c>
      <c r="P211" s="3">
        <f t="shared" si="20"/>
        <v>0</v>
      </c>
      <c r="U211">
        <f t="shared" si="22"/>
        <v>0</v>
      </c>
      <c r="W211" s="37">
        <f aca="true" t="shared" si="23" ref="W211:W274">S211+V211-T211</f>
        <v>0</v>
      </c>
    </row>
    <row r="212" spans="16:23" s="4" customFormat="1" ht="13.5" thickBot="1">
      <c r="P212" s="5">
        <f t="shared" si="20"/>
        <v>0</v>
      </c>
      <c r="Q212" s="4">
        <f>SUM(P208:P211)</f>
        <v>1005</v>
      </c>
      <c r="S212" s="21">
        <f>Q212*1.15</f>
        <v>1155.75</v>
      </c>
      <c r="T212" s="26">
        <v>1156</v>
      </c>
      <c r="U212">
        <f t="shared" si="22"/>
        <v>0</v>
      </c>
      <c r="V212" s="34">
        <f>SUM(U208:U211)</f>
        <v>55</v>
      </c>
      <c r="W212" s="37">
        <f t="shared" si="23"/>
        <v>54.75</v>
      </c>
    </row>
    <row r="213" spans="1:23" s="13" customFormat="1" ht="13.5" thickBot="1">
      <c r="A213" s="12" t="s">
        <v>71</v>
      </c>
      <c r="G213" s="13" t="s">
        <v>129</v>
      </c>
      <c r="L213" s="13">
        <v>1</v>
      </c>
      <c r="M213" s="13">
        <v>269</v>
      </c>
      <c r="P213" s="17">
        <f t="shared" si="20"/>
        <v>269</v>
      </c>
      <c r="S213" s="23"/>
      <c r="T213" s="25"/>
      <c r="U213">
        <f t="shared" si="22"/>
        <v>11</v>
      </c>
      <c r="V213" s="52"/>
      <c r="W213" s="37">
        <f t="shared" si="23"/>
        <v>0</v>
      </c>
    </row>
    <row r="214" spans="7:23" s="13" customFormat="1" ht="13.5" thickBot="1">
      <c r="G214" s="13" t="s">
        <v>17</v>
      </c>
      <c r="L214" s="13">
        <v>1</v>
      </c>
      <c r="M214" s="13">
        <v>209</v>
      </c>
      <c r="P214" s="17">
        <f aca="true" t="shared" si="24" ref="P214:P220">L214*M214</f>
        <v>209</v>
      </c>
      <c r="S214" s="23"/>
      <c r="T214" s="25"/>
      <c r="U214">
        <f t="shared" si="22"/>
        <v>11</v>
      </c>
      <c r="V214" s="52"/>
      <c r="W214" s="37">
        <f t="shared" si="23"/>
        <v>0</v>
      </c>
    </row>
    <row r="215" spans="7:23" s="13" customFormat="1" ht="13.5" thickBot="1">
      <c r="G215" s="13" t="s">
        <v>31</v>
      </c>
      <c r="L215" s="13">
        <v>0.5</v>
      </c>
      <c r="M215" s="13">
        <v>129</v>
      </c>
      <c r="P215" s="17">
        <f t="shared" si="24"/>
        <v>64.5</v>
      </c>
      <c r="S215" s="23"/>
      <c r="T215" s="25"/>
      <c r="U215">
        <f t="shared" si="22"/>
        <v>5.5</v>
      </c>
      <c r="V215" s="52"/>
      <c r="W215" s="37">
        <f t="shared" si="23"/>
        <v>0</v>
      </c>
    </row>
    <row r="216" spans="7:23" s="13" customFormat="1" ht="13.5" thickBot="1">
      <c r="G216" s="13" t="s">
        <v>26</v>
      </c>
      <c r="L216" s="13">
        <v>0.5</v>
      </c>
      <c r="M216" s="13">
        <v>219</v>
      </c>
      <c r="P216" s="17">
        <f t="shared" si="24"/>
        <v>109.5</v>
      </c>
      <c r="S216" s="23"/>
      <c r="T216" s="25"/>
      <c r="U216">
        <f t="shared" si="22"/>
        <v>5.5</v>
      </c>
      <c r="V216" s="52"/>
      <c r="W216" s="37">
        <f t="shared" si="23"/>
        <v>0</v>
      </c>
    </row>
    <row r="217" spans="7:23" s="13" customFormat="1" ht="13.5" thickBot="1">
      <c r="G217" s="14" t="s">
        <v>18</v>
      </c>
      <c r="H217" s="14"/>
      <c r="I217" s="14"/>
      <c r="J217" s="14"/>
      <c r="K217" s="14"/>
      <c r="L217" s="14"/>
      <c r="M217" s="14">
        <v>0</v>
      </c>
      <c r="N217" s="14"/>
      <c r="O217" s="14"/>
      <c r="P217" s="15">
        <f t="shared" si="24"/>
        <v>0</v>
      </c>
      <c r="S217" s="23"/>
      <c r="T217" s="25"/>
      <c r="U217">
        <f t="shared" si="22"/>
        <v>0</v>
      </c>
      <c r="V217" s="52"/>
      <c r="W217" s="37">
        <f t="shared" si="23"/>
        <v>0</v>
      </c>
    </row>
    <row r="218" spans="7:23" s="13" customFormat="1" ht="13.5" thickBot="1">
      <c r="G218" s="13" t="s">
        <v>58</v>
      </c>
      <c r="L218" s="13">
        <v>1</v>
      </c>
      <c r="M218" s="13">
        <v>149</v>
      </c>
      <c r="P218" s="17">
        <f t="shared" si="24"/>
        <v>149</v>
      </c>
      <c r="S218" s="23"/>
      <c r="T218" s="25"/>
      <c r="U218">
        <f t="shared" si="22"/>
        <v>11</v>
      </c>
      <c r="V218" s="52"/>
      <c r="W218" s="37">
        <f t="shared" si="23"/>
        <v>0</v>
      </c>
    </row>
    <row r="219" spans="7:23" s="13" customFormat="1" ht="13.5" thickBot="1">
      <c r="G219" s="13" t="s">
        <v>34</v>
      </c>
      <c r="L219" s="13">
        <v>0.5</v>
      </c>
      <c r="M219" s="13">
        <v>309</v>
      </c>
      <c r="P219" s="17">
        <f t="shared" si="24"/>
        <v>154.5</v>
      </c>
      <c r="S219" s="23"/>
      <c r="T219" s="25"/>
      <c r="U219">
        <f t="shared" si="22"/>
        <v>5.5</v>
      </c>
      <c r="V219" s="52"/>
      <c r="W219" s="37">
        <f t="shared" si="23"/>
        <v>0</v>
      </c>
    </row>
    <row r="220" spans="7:23" s="13" customFormat="1" ht="13.5" thickBot="1">
      <c r="G220" s="13" t="s">
        <v>55</v>
      </c>
      <c r="L220" s="13">
        <v>1</v>
      </c>
      <c r="M220" s="13">
        <v>129</v>
      </c>
      <c r="P220" s="17">
        <f t="shared" si="24"/>
        <v>129</v>
      </c>
      <c r="S220" s="23"/>
      <c r="T220" s="25"/>
      <c r="U220">
        <f t="shared" si="22"/>
        <v>11</v>
      </c>
      <c r="V220" s="52"/>
      <c r="W220" s="37">
        <f t="shared" si="23"/>
        <v>0</v>
      </c>
    </row>
    <row r="221" spans="16:23" s="4" customFormat="1" ht="13.5" thickBot="1">
      <c r="P221" s="5">
        <f t="shared" si="20"/>
        <v>0</v>
      </c>
      <c r="Q221" s="4">
        <f>SUM(P213:P220)</f>
        <v>1084.5</v>
      </c>
      <c r="S221" s="21">
        <f>Q221*1.15</f>
        <v>1247.175</v>
      </c>
      <c r="T221" s="26">
        <v>1247</v>
      </c>
      <c r="U221">
        <f t="shared" si="22"/>
        <v>0</v>
      </c>
      <c r="V221" s="34">
        <f>SUM(U213:U220)</f>
        <v>60.5</v>
      </c>
      <c r="W221" s="37">
        <f t="shared" si="23"/>
        <v>60.674999999999955</v>
      </c>
    </row>
    <row r="222" spans="1:23" s="13" customFormat="1" ht="13.5" thickBot="1">
      <c r="A222" s="12" t="s">
        <v>72</v>
      </c>
      <c r="G222" s="13" t="s">
        <v>20</v>
      </c>
      <c r="L222" s="13">
        <v>2</v>
      </c>
      <c r="M222" s="13">
        <v>179</v>
      </c>
      <c r="P222" s="17">
        <f t="shared" si="20"/>
        <v>358</v>
      </c>
      <c r="S222" s="23"/>
      <c r="T222" s="25"/>
      <c r="U222">
        <f t="shared" si="22"/>
        <v>22</v>
      </c>
      <c r="V222" s="52"/>
      <c r="W222" s="37">
        <f t="shared" si="23"/>
        <v>0</v>
      </c>
    </row>
    <row r="223" spans="7:23" s="13" customFormat="1" ht="13.5" thickBot="1">
      <c r="G223" s="14" t="s">
        <v>38</v>
      </c>
      <c r="H223" s="14"/>
      <c r="I223" s="14"/>
      <c r="J223" s="14"/>
      <c r="K223" s="14"/>
      <c r="L223" s="14"/>
      <c r="M223" s="14">
        <v>0</v>
      </c>
      <c r="N223" s="14"/>
      <c r="O223" s="14"/>
      <c r="P223" s="15">
        <f t="shared" si="20"/>
        <v>0</v>
      </c>
      <c r="S223" s="23"/>
      <c r="T223" s="25"/>
      <c r="U223">
        <f t="shared" si="22"/>
        <v>0</v>
      </c>
      <c r="V223" s="52"/>
      <c r="W223" s="37">
        <f t="shared" si="23"/>
        <v>0</v>
      </c>
    </row>
    <row r="224" spans="7:23" s="13" customFormat="1" ht="13.5" thickBot="1">
      <c r="G224" s="13" t="s">
        <v>17</v>
      </c>
      <c r="L224" s="13">
        <v>2</v>
      </c>
      <c r="M224" s="13">
        <v>209</v>
      </c>
      <c r="P224" s="17">
        <f t="shared" si="20"/>
        <v>418</v>
      </c>
      <c r="S224" s="23"/>
      <c r="T224" s="25"/>
      <c r="U224">
        <f t="shared" si="22"/>
        <v>22</v>
      </c>
      <c r="V224" s="52"/>
      <c r="W224" s="37">
        <f t="shared" si="23"/>
        <v>0</v>
      </c>
    </row>
    <row r="225" spans="7:23" s="13" customFormat="1" ht="13.5" thickBot="1">
      <c r="G225" s="13" t="s">
        <v>22</v>
      </c>
      <c r="L225" s="13">
        <v>2</v>
      </c>
      <c r="M225" s="13">
        <v>159</v>
      </c>
      <c r="P225" s="17">
        <f t="shared" si="20"/>
        <v>318</v>
      </c>
      <c r="S225" s="23"/>
      <c r="T225" s="25"/>
      <c r="U225">
        <f t="shared" si="22"/>
        <v>22</v>
      </c>
      <c r="V225" s="52"/>
      <c r="W225" s="37">
        <f t="shared" si="23"/>
        <v>0</v>
      </c>
    </row>
    <row r="226" spans="7:23" s="13" customFormat="1" ht="13.5" thickBot="1">
      <c r="G226" s="13" t="s">
        <v>29</v>
      </c>
      <c r="L226" s="13">
        <v>4</v>
      </c>
      <c r="M226" s="13">
        <v>89</v>
      </c>
      <c r="P226" s="17">
        <f t="shared" si="20"/>
        <v>356</v>
      </c>
      <c r="S226" s="23"/>
      <c r="T226" s="25"/>
      <c r="U226">
        <f t="shared" si="22"/>
        <v>44</v>
      </c>
      <c r="V226" s="52"/>
      <c r="W226" s="37">
        <f t="shared" si="23"/>
        <v>0</v>
      </c>
    </row>
    <row r="227" spans="7:23" s="13" customFormat="1" ht="13.5" thickBot="1">
      <c r="G227" s="13" t="s">
        <v>30</v>
      </c>
      <c r="L227" s="13">
        <v>4</v>
      </c>
      <c r="M227" s="13">
        <v>99</v>
      </c>
      <c r="P227" s="17">
        <f t="shared" si="20"/>
        <v>396</v>
      </c>
      <c r="S227" s="23"/>
      <c r="T227" s="25"/>
      <c r="U227">
        <f t="shared" si="22"/>
        <v>44</v>
      </c>
      <c r="V227" s="52"/>
      <c r="W227" s="37">
        <f t="shared" si="23"/>
        <v>0</v>
      </c>
    </row>
    <row r="228" spans="7:23" s="13" customFormat="1" ht="13.5" thickBot="1">
      <c r="G228" s="13" t="s">
        <v>31</v>
      </c>
      <c r="L228" s="13">
        <v>1</v>
      </c>
      <c r="M228" s="13">
        <v>129</v>
      </c>
      <c r="P228" s="17">
        <f t="shared" si="20"/>
        <v>129</v>
      </c>
      <c r="S228" s="23"/>
      <c r="T228" s="25"/>
      <c r="U228">
        <f t="shared" si="22"/>
        <v>11</v>
      </c>
      <c r="V228" s="52"/>
      <c r="W228" s="37">
        <f t="shared" si="23"/>
        <v>0</v>
      </c>
    </row>
    <row r="229" spans="7:23" s="13" customFormat="1" ht="13.5" thickBot="1">
      <c r="G229" s="13" t="s">
        <v>26</v>
      </c>
      <c r="L229" s="13">
        <v>2</v>
      </c>
      <c r="M229" s="13">
        <v>219</v>
      </c>
      <c r="P229" s="17">
        <f t="shared" si="20"/>
        <v>438</v>
      </c>
      <c r="S229" s="23"/>
      <c r="T229" s="25"/>
      <c r="U229">
        <f t="shared" si="22"/>
        <v>22</v>
      </c>
      <c r="V229" s="52"/>
      <c r="W229" s="37">
        <f t="shared" si="23"/>
        <v>0</v>
      </c>
    </row>
    <row r="230" spans="7:23" s="13" customFormat="1" ht="13.5" thickBot="1">
      <c r="G230" s="13" t="s">
        <v>54</v>
      </c>
      <c r="L230" s="13">
        <v>2</v>
      </c>
      <c r="M230" s="13">
        <v>229</v>
      </c>
      <c r="P230" s="17">
        <f t="shared" si="20"/>
        <v>458</v>
      </c>
      <c r="S230" s="23"/>
      <c r="T230" s="25"/>
      <c r="U230">
        <f t="shared" si="22"/>
        <v>22</v>
      </c>
      <c r="V230" s="52"/>
      <c r="W230" s="37">
        <f t="shared" si="23"/>
        <v>0</v>
      </c>
    </row>
    <row r="231" spans="7:23" s="13" customFormat="1" ht="13.5" thickBot="1">
      <c r="G231" s="14" t="s">
        <v>18</v>
      </c>
      <c r="H231" s="14"/>
      <c r="I231" s="14"/>
      <c r="J231" s="14"/>
      <c r="K231" s="14"/>
      <c r="L231" s="14"/>
      <c r="M231" s="14">
        <v>0</v>
      </c>
      <c r="N231" s="14"/>
      <c r="O231" s="14"/>
      <c r="P231" s="15">
        <f t="shared" si="20"/>
        <v>0</v>
      </c>
      <c r="S231" s="23"/>
      <c r="T231" s="25"/>
      <c r="U231">
        <f t="shared" si="22"/>
        <v>0</v>
      </c>
      <c r="V231" s="52"/>
      <c r="W231" s="37">
        <f t="shared" si="23"/>
        <v>0</v>
      </c>
    </row>
    <row r="232" spans="7:23" s="13" customFormat="1" ht="13.5" thickBot="1">
      <c r="G232" s="13" t="s">
        <v>34</v>
      </c>
      <c r="L232" s="13">
        <v>1</v>
      </c>
      <c r="M232" s="13">
        <v>309</v>
      </c>
      <c r="P232" s="17">
        <f t="shared" si="20"/>
        <v>309</v>
      </c>
      <c r="S232" s="23"/>
      <c r="T232" s="25"/>
      <c r="U232">
        <f t="shared" si="22"/>
        <v>11</v>
      </c>
      <c r="V232" s="52"/>
      <c r="W232" s="37">
        <f t="shared" si="23"/>
        <v>0</v>
      </c>
    </row>
    <row r="233" spans="7:23" s="13" customFormat="1" ht="13.5" thickBot="1">
      <c r="G233" s="14" t="s">
        <v>14</v>
      </c>
      <c r="H233" s="14"/>
      <c r="I233" s="14"/>
      <c r="J233" s="14"/>
      <c r="K233" s="14"/>
      <c r="L233" s="14">
        <v>1</v>
      </c>
      <c r="M233" s="14">
        <v>390</v>
      </c>
      <c r="N233" s="14"/>
      <c r="O233" s="14"/>
      <c r="P233" s="15">
        <f t="shared" si="20"/>
        <v>390</v>
      </c>
      <c r="S233" s="23"/>
      <c r="T233" s="25"/>
      <c r="U233">
        <f t="shared" si="22"/>
        <v>11</v>
      </c>
      <c r="V233" s="52"/>
      <c r="W233" s="37">
        <f t="shared" si="23"/>
        <v>0</v>
      </c>
    </row>
    <row r="234" spans="7:23" s="13" customFormat="1" ht="13.5" thickBot="1">
      <c r="G234" s="13" t="s">
        <v>15</v>
      </c>
      <c r="N234" s="13">
        <v>3</v>
      </c>
      <c r="O234" s="13">
        <v>59</v>
      </c>
      <c r="P234" s="13">
        <f>N234*O234</f>
        <v>177</v>
      </c>
      <c r="S234" s="23"/>
      <c r="T234" s="25"/>
      <c r="U234">
        <f>N234*2.2</f>
        <v>6.6000000000000005</v>
      </c>
      <c r="V234" s="52"/>
      <c r="W234" s="37">
        <f t="shared" si="23"/>
        <v>0</v>
      </c>
    </row>
    <row r="235" spans="7:23" s="13" customFormat="1" ht="13.5" thickBot="1">
      <c r="G235" s="13" t="s">
        <v>19</v>
      </c>
      <c r="L235" s="13">
        <v>4</v>
      </c>
      <c r="M235" s="13">
        <v>169</v>
      </c>
      <c r="P235" s="17">
        <f>L235*M235</f>
        <v>676</v>
      </c>
      <c r="S235" s="23"/>
      <c r="T235" s="25"/>
      <c r="U235">
        <f t="shared" si="22"/>
        <v>44</v>
      </c>
      <c r="V235" s="52"/>
      <c r="W235" s="37">
        <f t="shared" si="23"/>
        <v>0</v>
      </c>
    </row>
    <row r="236" spans="7:23" s="13" customFormat="1" ht="13.5" thickBot="1">
      <c r="G236" s="13" t="s">
        <v>73</v>
      </c>
      <c r="M236" s="13">
        <v>0</v>
      </c>
      <c r="P236" s="17">
        <f>L236*M236</f>
        <v>0</v>
      </c>
      <c r="S236" s="23"/>
      <c r="T236" s="25"/>
      <c r="U236">
        <f t="shared" si="22"/>
        <v>0</v>
      </c>
      <c r="V236" s="52"/>
      <c r="W236" s="37">
        <f t="shared" si="23"/>
        <v>0</v>
      </c>
    </row>
    <row r="237" spans="7:23" s="13" customFormat="1" ht="13.5" thickBot="1">
      <c r="G237" s="13" t="s">
        <v>55</v>
      </c>
      <c r="L237" s="13">
        <v>1</v>
      </c>
      <c r="M237" s="13">
        <v>129</v>
      </c>
      <c r="P237" s="17">
        <f>L237*M237</f>
        <v>129</v>
      </c>
      <c r="S237" s="23"/>
      <c r="T237" s="25"/>
      <c r="U237">
        <f t="shared" si="22"/>
        <v>11</v>
      </c>
      <c r="V237" s="52"/>
      <c r="W237" s="37">
        <f t="shared" si="23"/>
        <v>0</v>
      </c>
    </row>
    <row r="238" spans="7:23" s="13" customFormat="1" ht="13.5" thickBot="1">
      <c r="G238" s="13" t="s">
        <v>132</v>
      </c>
      <c r="L238" s="13">
        <v>2</v>
      </c>
      <c r="M238" s="13">
        <v>99</v>
      </c>
      <c r="P238" s="17">
        <f>L238*M238</f>
        <v>198</v>
      </c>
      <c r="S238" s="23"/>
      <c r="T238" s="25"/>
      <c r="U238">
        <f t="shared" si="22"/>
        <v>22</v>
      </c>
      <c r="V238" s="52"/>
      <c r="W238" s="37">
        <f t="shared" si="23"/>
        <v>0</v>
      </c>
    </row>
    <row r="239" spans="7:23" s="13" customFormat="1" ht="13.5" thickBot="1">
      <c r="G239" s="13" t="s">
        <v>128</v>
      </c>
      <c r="L239" s="13">
        <v>2</v>
      </c>
      <c r="M239" s="13">
        <v>179</v>
      </c>
      <c r="P239" s="17">
        <f>L239*M239</f>
        <v>358</v>
      </c>
      <c r="Q239" s="13" t="s">
        <v>133</v>
      </c>
      <c r="S239" s="23"/>
      <c r="T239" s="25"/>
      <c r="U239">
        <f t="shared" si="22"/>
        <v>22</v>
      </c>
      <c r="V239" s="52"/>
      <c r="W239" s="37">
        <f t="shared" si="23"/>
        <v>0</v>
      </c>
    </row>
    <row r="240" spans="17:23" s="4" customFormat="1" ht="13.5" thickBot="1">
      <c r="Q240" s="4">
        <f>SUM(P222:P239)</f>
        <v>5108</v>
      </c>
      <c r="R240" s="4" t="s">
        <v>164</v>
      </c>
      <c r="S240" s="21">
        <f>Q240*1.1+235</f>
        <v>5853.8</v>
      </c>
      <c r="T240" s="26">
        <f>4813.2+1040.8+336</f>
        <v>6190</v>
      </c>
      <c r="U240">
        <f t="shared" si="22"/>
        <v>0</v>
      </c>
      <c r="V240" s="34">
        <f>SUM(U222:U239)</f>
        <v>336.6</v>
      </c>
      <c r="W240" s="37">
        <f t="shared" si="23"/>
        <v>0.4000000000005457</v>
      </c>
    </row>
    <row r="241" spans="1:23" ht="13.5" thickBot="1">
      <c r="A241" s="6" t="s">
        <v>74</v>
      </c>
      <c r="G241" t="s">
        <v>58</v>
      </c>
      <c r="L241">
        <v>0.5</v>
      </c>
      <c r="M241">
        <v>149</v>
      </c>
      <c r="P241" s="3">
        <f aca="true" t="shared" si="25" ref="P241:P247">L241*M241</f>
        <v>74.5</v>
      </c>
      <c r="U241">
        <f t="shared" si="22"/>
        <v>5.5</v>
      </c>
      <c r="W241" s="37">
        <f t="shared" si="23"/>
        <v>0</v>
      </c>
    </row>
    <row r="242" spans="7:23" ht="13.5" thickBot="1">
      <c r="G242" t="s">
        <v>55</v>
      </c>
      <c r="L242">
        <v>1</v>
      </c>
      <c r="M242">
        <v>129</v>
      </c>
      <c r="P242" s="3">
        <f t="shared" si="25"/>
        <v>129</v>
      </c>
      <c r="U242">
        <f t="shared" si="22"/>
        <v>11</v>
      </c>
      <c r="W242" s="37">
        <f t="shared" si="23"/>
        <v>0</v>
      </c>
    </row>
    <row r="243" spans="7:23" ht="13.5" thickBot="1">
      <c r="G243" t="s">
        <v>19</v>
      </c>
      <c r="L243">
        <v>0.5</v>
      </c>
      <c r="M243">
        <v>169</v>
      </c>
      <c r="P243" s="3">
        <f t="shared" si="25"/>
        <v>84.5</v>
      </c>
      <c r="U243">
        <f t="shared" si="22"/>
        <v>5.5</v>
      </c>
      <c r="W243" s="37">
        <f t="shared" si="23"/>
        <v>0</v>
      </c>
    </row>
    <row r="244" spans="7:23" ht="13.5" thickBot="1">
      <c r="G244" t="s">
        <v>29</v>
      </c>
      <c r="L244">
        <v>0.5</v>
      </c>
      <c r="M244">
        <v>89</v>
      </c>
      <c r="P244" s="3">
        <f t="shared" si="25"/>
        <v>44.5</v>
      </c>
      <c r="U244">
        <f t="shared" si="22"/>
        <v>5.5</v>
      </c>
      <c r="W244" s="37">
        <f t="shared" si="23"/>
        <v>0</v>
      </c>
    </row>
    <row r="245" spans="7:23" ht="13.5" thickBot="1">
      <c r="G245" t="s">
        <v>30</v>
      </c>
      <c r="L245">
        <v>0.5</v>
      </c>
      <c r="M245">
        <v>99</v>
      </c>
      <c r="P245" s="3">
        <f t="shared" si="25"/>
        <v>49.5</v>
      </c>
      <c r="U245">
        <f t="shared" si="22"/>
        <v>5.5</v>
      </c>
      <c r="W245" s="37">
        <f t="shared" si="23"/>
        <v>0</v>
      </c>
    </row>
    <row r="246" spans="7:23" ht="13.5" thickBot="1">
      <c r="G246" t="s">
        <v>31</v>
      </c>
      <c r="L246">
        <v>0.5</v>
      </c>
      <c r="M246">
        <v>129</v>
      </c>
      <c r="P246" s="3">
        <f t="shared" si="25"/>
        <v>64.5</v>
      </c>
      <c r="U246">
        <f t="shared" si="22"/>
        <v>5.5</v>
      </c>
      <c r="W246" s="37">
        <f t="shared" si="23"/>
        <v>0</v>
      </c>
    </row>
    <row r="247" spans="7:23" ht="13.5" thickBot="1">
      <c r="G247" t="s">
        <v>38</v>
      </c>
      <c r="M247">
        <v>0</v>
      </c>
      <c r="P247" s="3">
        <f t="shared" si="25"/>
        <v>0</v>
      </c>
      <c r="U247">
        <f t="shared" si="22"/>
        <v>0</v>
      </c>
      <c r="W247" s="37">
        <f t="shared" si="23"/>
        <v>0</v>
      </c>
    </row>
    <row r="248" spans="17:23" s="4" customFormat="1" ht="13.5" thickBot="1">
      <c r="Q248" s="4">
        <f>SUM(P241:P247)</f>
        <v>446.5</v>
      </c>
      <c r="S248" s="21">
        <f>Q248*1.15</f>
        <v>513.4749999999999</v>
      </c>
      <c r="T248" s="26">
        <v>513</v>
      </c>
      <c r="U248">
        <f t="shared" si="22"/>
        <v>0</v>
      </c>
      <c r="V248" s="34">
        <f>SUM(U241:U247)</f>
        <v>38.5</v>
      </c>
      <c r="W248" s="37">
        <f t="shared" si="23"/>
        <v>38.97499999999991</v>
      </c>
    </row>
    <row r="249" spans="1:23" s="13" customFormat="1" ht="13.5" thickBot="1">
      <c r="A249" s="12" t="s">
        <v>75</v>
      </c>
      <c r="G249" s="13" t="s">
        <v>26</v>
      </c>
      <c r="L249" s="13">
        <v>2.5</v>
      </c>
      <c r="M249" s="13">
        <v>219</v>
      </c>
      <c r="P249" s="17">
        <f>L249*M249</f>
        <v>547.5</v>
      </c>
      <c r="S249" s="23"/>
      <c r="T249" s="25"/>
      <c r="U249">
        <f t="shared" si="22"/>
        <v>27.5</v>
      </c>
      <c r="V249" s="52"/>
      <c r="W249" s="37">
        <f t="shared" si="23"/>
        <v>0</v>
      </c>
    </row>
    <row r="250" spans="7:23" s="13" customFormat="1" ht="13.5" thickBot="1">
      <c r="G250" s="13" t="s">
        <v>20</v>
      </c>
      <c r="L250" s="13">
        <v>2.5</v>
      </c>
      <c r="M250" s="13">
        <v>179</v>
      </c>
      <c r="P250" s="17">
        <f>L250*M250</f>
        <v>447.5</v>
      </c>
      <c r="S250" s="23"/>
      <c r="T250" s="25"/>
      <c r="U250">
        <f t="shared" si="22"/>
        <v>27.5</v>
      </c>
      <c r="V250" s="52"/>
      <c r="W250" s="37">
        <f t="shared" si="23"/>
        <v>0</v>
      </c>
    </row>
    <row r="251" spans="7:23" s="13" customFormat="1" ht="13.5" thickBot="1">
      <c r="G251" s="13" t="s">
        <v>15</v>
      </c>
      <c r="N251" s="13">
        <v>3</v>
      </c>
      <c r="O251" s="13">
        <v>59</v>
      </c>
      <c r="P251" s="13">
        <f>N251*O251</f>
        <v>177</v>
      </c>
      <c r="S251" s="23"/>
      <c r="T251" s="25"/>
      <c r="U251">
        <f>N251*2.2</f>
        <v>6.6000000000000005</v>
      </c>
      <c r="V251" s="52"/>
      <c r="W251" s="37">
        <f t="shared" si="23"/>
        <v>0</v>
      </c>
    </row>
    <row r="252" spans="7:23" s="13" customFormat="1" ht="13.5" thickBot="1">
      <c r="G252" s="13" t="s">
        <v>35</v>
      </c>
      <c r="L252" s="13">
        <v>0.5</v>
      </c>
      <c r="M252" s="13">
        <v>129</v>
      </c>
      <c r="P252" s="17">
        <f>L252*M252</f>
        <v>64.5</v>
      </c>
      <c r="S252" s="23"/>
      <c r="T252" s="25"/>
      <c r="U252">
        <f t="shared" si="22"/>
        <v>5.5</v>
      </c>
      <c r="V252" s="52"/>
      <c r="W252" s="37">
        <f t="shared" si="23"/>
        <v>0</v>
      </c>
    </row>
    <row r="253" spans="7:23" s="13" customFormat="1" ht="13.5" thickBot="1">
      <c r="G253" s="13" t="s">
        <v>152</v>
      </c>
      <c r="L253" s="13">
        <v>2</v>
      </c>
      <c r="M253" s="13">
        <v>149</v>
      </c>
      <c r="P253" s="17">
        <f>L253*M253</f>
        <v>298</v>
      </c>
      <c r="S253" s="23"/>
      <c r="T253" s="25"/>
      <c r="U253">
        <f t="shared" si="22"/>
        <v>22</v>
      </c>
      <c r="V253" s="52"/>
      <c r="W253" s="37">
        <f t="shared" si="23"/>
        <v>0</v>
      </c>
    </row>
    <row r="254" spans="7:23" s="13" customFormat="1" ht="13.5" thickBot="1">
      <c r="G254" s="13" t="s">
        <v>19</v>
      </c>
      <c r="L254" s="13">
        <v>2.5</v>
      </c>
      <c r="M254" s="13">
        <v>169</v>
      </c>
      <c r="P254" s="17">
        <f>L254*M254</f>
        <v>422.5</v>
      </c>
      <c r="S254" s="23"/>
      <c r="T254" s="25"/>
      <c r="U254">
        <f t="shared" si="22"/>
        <v>27.5</v>
      </c>
      <c r="V254" s="52"/>
      <c r="W254" s="37">
        <f t="shared" si="23"/>
        <v>0</v>
      </c>
    </row>
    <row r="255" spans="7:23" s="13" customFormat="1" ht="13.5" thickBot="1">
      <c r="G255" s="13" t="s">
        <v>55</v>
      </c>
      <c r="L255" s="13">
        <v>1.5</v>
      </c>
      <c r="M255" s="13">
        <v>129</v>
      </c>
      <c r="P255" s="17">
        <f>L255*M255</f>
        <v>193.5</v>
      </c>
      <c r="S255" s="23"/>
      <c r="T255" s="25"/>
      <c r="U255">
        <f t="shared" si="22"/>
        <v>16.5</v>
      </c>
      <c r="V255" s="52"/>
      <c r="W255" s="37">
        <f t="shared" si="23"/>
        <v>0</v>
      </c>
    </row>
    <row r="256" spans="7:23" s="13" customFormat="1" ht="13.5" thickBot="1">
      <c r="G256" s="13" t="s">
        <v>153</v>
      </c>
      <c r="L256" s="13">
        <v>1</v>
      </c>
      <c r="M256" s="13">
        <v>379</v>
      </c>
      <c r="P256" s="17">
        <f>L256*M256</f>
        <v>379</v>
      </c>
      <c r="S256" s="23"/>
      <c r="T256" s="25"/>
      <c r="U256">
        <f t="shared" si="22"/>
        <v>11</v>
      </c>
      <c r="V256" s="52"/>
      <c r="W256" s="37">
        <f t="shared" si="23"/>
        <v>0</v>
      </c>
    </row>
    <row r="257" spans="7:23" s="13" customFormat="1" ht="13.5" thickBot="1">
      <c r="G257" s="13" t="s">
        <v>150</v>
      </c>
      <c r="P257" s="17"/>
      <c r="S257" s="23"/>
      <c r="T257" s="25"/>
      <c r="U257">
        <f t="shared" si="22"/>
        <v>0</v>
      </c>
      <c r="V257" s="52"/>
      <c r="W257" s="37">
        <f t="shared" si="23"/>
        <v>0</v>
      </c>
    </row>
    <row r="258" spans="7:23" s="13" customFormat="1" ht="13.5" thickBot="1">
      <c r="G258" s="13" t="s">
        <v>151</v>
      </c>
      <c r="P258" s="17"/>
      <c r="S258" s="23"/>
      <c r="T258" s="25"/>
      <c r="U258">
        <f t="shared" si="22"/>
        <v>0</v>
      </c>
      <c r="V258" s="52"/>
      <c r="W258" s="37">
        <f t="shared" si="23"/>
        <v>0</v>
      </c>
    </row>
    <row r="259" spans="7:23" s="13" customFormat="1" ht="13.5" thickBot="1">
      <c r="G259" s="31" t="s">
        <v>14</v>
      </c>
      <c r="H259" s="31"/>
      <c r="I259" s="31"/>
      <c r="J259" s="31"/>
      <c r="K259" s="31"/>
      <c r="L259" s="31">
        <v>0.5</v>
      </c>
      <c r="M259" s="31">
        <v>390</v>
      </c>
      <c r="N259" s="31"/>
      <c r="O259" s="31"/>
      <c r="P259" s="32">
        <f>L259*M259</f>
        <v>195</v>
      </c>
      <c r="S259" s="23"/>
      <c r="T259" s="25"/>
      <c r="U259">
        <f t="shared" si="22"/>
        <v>5.5</v>
      </c>
      <c r="V259" s="52"/>
      <c r="W259" s="37">
        <f t="shared" si="23"/>
        <v>0</v>
      </c>
    </row>
    <row r="260" spans="16:23" s="13" customFormat="1" ht="13.5" thickBot="1">
      <c r="P260" s="17"/>
      <c r="S260" s="23"/>
      <c r="T260" s="25"/>
      <c r="U260">
        <f t="shared" si="22"/>
        <v>0</v>
      </c>
      <c r="V260" s="52"/>
      <c r="W260" s="37">
        <f t="shared" si="23"/>
        <v>0</v>
      </c>
    </row>
    <row r="261" spans="17:23" s="4" customFormat="1" ht="13.5" thickBot="1">
      <c r="Q261" s="4">
        <f>SUM(P249:P260)</f>
        <v>2724.5</v>
      </c>
      <c r="S261" s="21">
        <f>Q261*1.1+10</f>
        <v>3006.9500000000003</v>
      </c>
      <c r="T261" s="26">
        <f>2397.6+215+394+150</f>
        <v>3156.6</v>
      </c>
      <c r="U261">
        <f t="shared" si="22"/>
        <v>0</v>
      </c>
      <c r="V261" s="34">
        <f>SUM(U249:U260)</f>
        <v>149.6</v>
      </c>
      <c r="W261" s="37">
        <f t="shared" si="23"/>
        <v>-0.04999999999972715</v>
      </c>
    </row>
    <row r="262" spans="1:23" s="13" customFormat="1" ht="13.5" thickBot="1">
      <c r="A262" s="12" t="s">
        <v>76</v>
      </c>
      <c r="G262" s="13" t="s">
        <v>31</v>
      </c>
      <c r="L262" s="13">
        <v>1</v>
      </c>
      <c r="M262" s="13">
        <v>129</v>
      </c>
      <c r="P262" s="17">
        <f aca="true" t="shared" si="26" ref="P262:P268">L262*M262</f>
        <v>129</v>
      </c>
      <c r="S262" s="23"/>
      <c r="T262" s="25"/>
      <c r="U262">
        <f aca="true" t="shared" si="27" ref="U262:U325">L262*11</f>
        <v>11</v>
      </c>
      <c r="V262" s="52"/>
      <c r="W262" s="37">
        <f t="shared" si="23"/>
        <v>0</v>
      </c>
    </row>
    <row r="263" spans="7:23" s="13" customFormat="1" ht="13.5" thickBot="1">
      <c r="G263" s="13" t="s">
        <v>22</v>
      </c>
      <c r="L263" s="13">
        <v>0.5</v>
      </c>
      <c r="M263" s="13">
        <v>159</v>
      </c>
      <c r="P263" s="17">
        <f t="shared" si="26"/>
        <v>79.5</v>
      </c>
      <c r="S263" s="23"/>
      <c r="T263" s="25"/>
      <c r="U263">
        <f t="shared" si="27"/>
        <v>5.5</v>
      </c>
      <c r="V263" s="52"/>
      <c r="W263" s="37">
        <f t="shared" si="23"/>
        <v>0</v>
      </c>
    </row>
    <row r="264" spans="7:23" s="13" customFormat="1" ht="13.5" thickBot="1">
      <c r="G264" s="13" t="s">
        <v>55</v>
      </c>
      <c r="L264" s="13">
        <v>2</v>
      </c>
      <c r="M264" s="13">
        <v>129</v>
      </c>
      <c r="P264" s="17">
        <f t="shared" si="26"/>
        <v>258</v>
      </c>
      <c r="S264" s="23"/>
      <c r="T264" s="25"/>
      <c r="U264">
        <f t="shared" si="27"/>
        <v>22</v>
      </c>
      <c r="V264" s="52"/>
      <c r="W264" s="37">
        <f t="shared" si="23"/>
        <v>0</v>
      </c>
    </row>
    <row r="265" spans="7:23" s="13" customFormat="1" ht="13.5" thickBot="1">
      <c r="G265" s="13" t="s">
        <v>34</v>
      </c>
      <c r="L265" s="13">
        <v>0.5</v>
      </c>
      <c r="M265" s="13">
        <v>309</v>
      </c>
      <c r="P265" s="17">
        <f t="shared" si="26"/>
        <v>154.5</v>
      </c>
      <c r="S265" s="23"/>
      <c r="T265" s="25"/>
      <c r="U265">
        <f t="shared" si="27"/>
        <v>5.5</v>
      </c>
      <c r="V265" s="52"/>
      <c r="W265" s="37">
        <f t="shared" si="23"/>
        <v>0</v>
      </c>
    </row>
    <row r="266" spans="6:23" s="13" customFormat="1" ht="13.5" thickBot="1">
      <c r="F266" s="14"/>
      <c r="G266" s="14" t="s">
        <v>77</v>
      </c>
      <c r="H266" s="14"/>
      <c r="I266" s="14"/>
      <c r="J266" s="14"/>
      <c r="K266" s="14"/>
      <c r="L266" s="14"/>
      <c r="M266" s="14">
        <v>0</v>
      </c>
      <c r="N266" s="14"/>
      <c r="O266" s="14"/>
      <c r="P266" s="15">
        <f t="shared" si="26"/>
        <v>0</v>
      </c>
      <c r="S266" s="23"/>
      <c r="T266" s="25"/>
      <c r="U266">
        <f t="shared" si="27"/>
        <v>0</v>
      </c>
      <c r="V266" s="52"/>
      <c r="W266" s="37">
        <f t="shared" si="23"/>
        <v>0</v>
      </c>
    </row>
    <row r="267" spans="7:23" s="13" customFormat="1" ht="13.5" thickBot="1">
      <c r="G267" s="13" t="s">
        <v>26</v>
      </c>
      <c r="L267" s="13">
        <v>0.5</v>
      </c>
      <c r="M267" s="13">
        <v>219</v>
      </c>
      <c r="P267" s="17">
        <f t="shared" si="26"/>
        <v>109.5</v>
      </c>
      <c r="S267" s="23"/>
      <c r="T267" s="25"/>
      <c r="U267">
        <f t="shared" si="27"/>
        <v>5.5</v>
      </c>
      <c r="V267" s="52"/>
      <c r="W267" s="37">
        <f t="shared" si="23"/>
        <v>0</v>
      </c>
    </row>
    <row r="268" spans="7:23" s="13" customFormat="1" ht="13.5" thickBot="1">
      <c r="G268" s="13" t="s">
        <v>30</v>
      </c>
      <c r="L268" s="13">
        <v>1</v>
      </c>
      <c r="M268" s="13">
        <v>99</v>
      </c>
      <c r="P268" s="17">
        <f t="shared" si="26"/>
        <v>99</v>
      </c>
      <c r="S268" s="23"/>
      <c r="T268" s="25"/>
      <c r="U268">
        <f t="shared" si="27"/>
        <v>11</v>
      </c>
      <c r="V268" s="52"/>
      <c r="W268" s="37">
        <f t="shared" si="23"/>
        <v>0</v>
      </c>
    </row>
    <row r="269" spans="7:23" s="13" customFormat="1" ht="13.5" thickBot="1">
      <c r="G269" s="13" t="s">
        <v>19</v>
      </c>
      <c r="L269" s="13">
        <v>1</v>
      </c>
      <c r="M269" s="13">
        <v>169</v>
      </c>
      <c r="P269" s="17">
        <f>L269*M269</f>
        <v>169</v>
      </c>
      <c r="S269" s="23"/>
      <c r="T269" s="25"/>
      <c r="U269">
        <f t="shared" si="27"/>
        <v>11</v>
      </c>
      <c r="V269" s="52"/>
      <c r="W269" s="37">
        <f t="shared" si="23"/>
        <v>0</v>
      </c>
    </row>
    <row r="270" spans="7:23" s="13" customFormat="1" ht="13.5" thickBot="1">
      <c r="G270" s="13" t="s">
        <v>20</v>
      </c>
      <c r="L270" s="13">
        <v>1</v>
      </c>
      <c r="M270" s="13">
        <v>179</v>
      </c>
      <c r="P270" s="17">
        <f>L270*M270</f>
        <v>179</v>
      </c>
      <c r="Q270" s="13" t="s">
        <v>146</v>
      </c>
      <c r="S270" s="23"/>
      <c r="T270" s="25"/>
      <c r="U270">
        <f t="shared" si="27"/>
        <v>11</v>
      </c>
      <c r="V270" s="52"/>
      <c r="W270" s="37">
        <f t="shared" si="23"/>
        <v>0</v>
      </c>
    </row>
    <row r="271" spans="7:23" s="13" customFormat="1" ht="13.5" thickBot="1">
      <c r="G271" s="13" t="s">
        <v>35</v>
      </c>
      <c r="L271" s="13">
        <v>1</v>
      </c>
      <c r="M271" s="13">
        <v>129</v>
      </c>
      <c r="P271" s="17">
        <f>L271*M271</f>
        <v>129</v>
      </c>
      <c r="S271" s="23"/>
      <c r="T271" s="25"/>
      <c r="U271">
        <f t="shared" si="27"/>
        <v>11</v>
      </c>
      <c r="V271" s="52"/>
      <c r="W271" s="37">
        <f t="shared" si="23"/>
        <v>0</v>
      </c>
    </row>
    <row r="272" spans="7:23" s="13" customFormat="1" ht="13.5" thickBot="1">
      <c r="G272" s="13" t="s">
        <v>106</v>
      </c>
      <c r="L272" s="13">
        <v>0.5</v>
      </c>
      <c r="M272" s="13">
        <v>379</v>
      </c>
      <c r="P272" s="17">
        <f>L272*M272</f>
        <v>189.5</v>
      </c>
      <c r="S272" s="23"/>
      <c r="T272" s="25"/>
      <c r="U272">
        <f t="shared" si="27"/>
        <v>5.5</v>
      </c>
      <c r="V272" s="52"/>
      <c r="W272" s="37">
        <f t="shared" si="23"/>
        <v>0</v>
      </c>
    </row>
    <row r="273" spans="7:23" s="13" customFormat="1" ht="13.5" thickBot="1">
      <c r="G273" s="13" t="s">
        <v>41</v>
      </c>
      <c r="P273" s="17"/>
      <c r="S273" s="23"/>
      <c r="T273" s="25"/>
      <c r="U273">
        <f t="shared" si="27"/>
        <v>0</v>
      </c>
      <c r="V273" s="52"/>
      <c r="W273" s="37">
        <f t="shared" si="23"/>
        <v>0</v>
      </c>
    </row>
    <row r="274" spans="7:23" s="13" customFormat="1" ht="13.5" thickBot="1">
      <c r="G274" s="13" t="s">
        <v>156</v>
      </c>
      <c r="P274" s="17"/>
      <c r="S274" s="23"/>
      <c r="T274" s="25"/>
      <c r="U274">
        <f t="shared" si="27"/>
        <v>0</v>
      </c>
      <c r="V274" s="52"/>
      <c r="W274" s="37">
        <f t="shared" si="23"/>
        <v>0</v>
      </c>
    </row>
    <row r="275" spans="17:23" s="4" customFormat="1" ht="13.5" thickBot="1">
      <c r="Q275" s="4">
        <f>SUM(P262:P274)</f>
        <v>1496</v>
      </c>
      <c r="S275" s="21">
        <f>Q275*1.15</f>
        <v>1720.3999999999999</v>
      </c>
      <c r="T275" s="26">
        <v>954</v>
      </c>
      <c r="U275">
        <f t="shared" si="27"/>
        <v>0</v>
      </c>
      <c r="V275" s="34">
        <f>SUM(U262:U274)</f>
        <v>99</v>
      </c>
      <c r="W275" s="37">
        <f aca="true" t="shared" si="28" ref="W275:W338">S275+V275-T275</f>
        <v>865.3999999999999</v>
      </c>
    </row>
    <row r="276" spans="1:23" s="13" customFormat="1" ht="13.5" thickBot="1">
      <c r="A276" s="12" t="s">
        <v>78</v>
      </c>
      <c r="B276" s="13">
        <v>2</v>
      </c>
      <c r="G276" s="14" t="s">
        <v>38</v>
      </c>
      <c r="H276" s="14"/>
      <c r="I276" s="14"/>
      <c r="J276" s="14"/>
      <c r="K276" s="14"/>
      <c r="L276" s="14"/>
      <c r="M276" s="14">
        <v>0</v>
      </c>
      <c r="N276" s="14"/>
      <c r="O276" s="14"/>
      <c r="P276" s="15">
        <f aca="true" t="shared" si="29" ref="P276:P283">L276*M276</f>
        <v>0</v>
      </c>
      <c r="S276" s="23"/>
      <c r="T276" s="25"/>
      <c r="U276">
        <f t="shared" si="27"/>
        <v>0</v>
      </c>
      <c r="V276" s="52"/>
      <c r="W276" s="37">
        <f t="shared" si="28"/>
        <v>0</v>
      </c>
    </row>
    <row r="277" spans="7:23" s="13" customFormat="1" ht="13.5" thickBot="1">
      <c r="G277" s="13" t="s">
        <v>17</v>
      </c>
      <c r="L277" s="13">
        <v>0.5</v>
      </c>
      <c r="M277" s="13">
        <v>209</v>
      </c>
      <c r="P277" s="17">
        <f t="shared" si="29"/>
        <v>104.5</v>
      </c>
      <c r="S277" s="23"/>
      <c r="T277" s="25"/>
      <c r="U277">
        <f t="shared" si="27"/>
        <v>5.5</v>
      </c>
      <c r="V277" s="52"/>
      <c r="W277" s="37">
        <f t="shared" si="28"/>
        <v>0</v>
      </c>
    </row>
    <row r="278" spans="7:23" s="13" customFormat="1" ht="13.5" thickBot="1">
      <c r="G278" s="14" t="s">
        <v>54</v>
      </c>
      <c r="H278" s="14"/>
      <c r="I278" s="14"/>
      <c r="J278" s="14"/>
      <c r="K278" s="14"/>
      <c r="L278" s="14">
        <v>0.5</v>
      </c>
      <c r="M278" s="14">
        <v>229</v>
      </c>
      <c r="N278" s="14"/>
      <c r="O278" s="14"/>
      <c r="P278" s="15">
        <f t="shared" si="29"/>
        <v>114.5</v>
      </c>
      <c r="S278" s="23"/>
      <c r="T278" s="25"/>
      <c r="U278">
        <f t="shared" si="27"/>
        <v>5.5</v>
      </c>
      <c r="V278" s="52"/>
      <c r="W278" s="37">
        <f t="shared" si="28"/>
        <v>0</v>
      </c>
    </row>
    <row r="279" spans="7:23" s="13" customFormat="1" ht="13.5" thickBot="1">
      <c r="G279" s="14" t="s">
        <v>18</v>
      </c>
      <c r="H279" s="14"/>
      <c r="I279" s="14"/>
      <c r="J279" s="14"/>
      <c r="K279" s="14"/>
      <c r="L279" s="14"/>
      <c r="M279" s="14">
        <v>0</v>
      </c>
      <c r="N279" s="14"/>
      <c r="O279" s="14"/>
      <c r="P279" s="15">
        <f t="shared" si="29"/>
        <v>0</v>
      </c>
      <c r="S279" s="23"/>
      <c r="T279" s="25"/>
      <c r="U279">
        <f t="shared" si="27"/>
        <v>0</v>
      </c>
      <c r="V279" s="52"/>
      <c r="W279" s="37">
        <f t="shared" si="28"/>
        <v>0</v>
      </c>
    </row>
    <row r="280" spans="7:23" s="13" customFormat="1" ht="13.5" thickBot="1">
      <c r="G280" s="16" t="s">
        <v>58</v>
      </c>
      <c r="H280" s="16"/>
      <c r="I280" s="16"/>
      <c r="J280" s="16"/>
      <c r="K280" s="16"/>
      <c r="L280" s="16">
        <v>0.5</v>
      </c>
      <c r="M280" s="16">
        <v>149</v>
      </c>
      <c r="N280" s="16"/>
      <c r="O280" s="16"/>
      <c r="P280" s="17">
        <f t="shared" si="29"/>
        <v>74.5</v>
      </c>
      <c r="Q280" s="16"/>
      <c r="S280" s="23"/>
      <c r="T280" s="25"/>
      <c r="U280">
        <f t="shared" si="27"/>
        <v>5.5</v>
      </c>
      <c r="V280" s="52"/>
      <c r="W280" s="37">
        <f t="shared" si="28"/>
        <v>0</v>
      </c>
    </row>
    <row r="281" spans="7:23" s="13" customFormat="1" ht="13.5" thickBot="1">
      <c r="G281" s="16" t="s">
        <v>129</v>
      </c>
      <c r="H281" s="16"/>
      <c r="I281" s="16"/>
      <c r="J281" s="16"/>
      <c r="K281" s="16"/>
      <c r="L281" s="16">
        <v>0.5</v>
      </c>
      <c r="M281" s="16">
        <v>269</v>
      </c>
      <c r="N281" s="16"/>
      <c r="O281" s="16"/>
      <c r="P281" s="17">
        <f t="shared" si="29"/>
        <v>134.5</v>
      </c>
      <c r="Q281" s="16"/>
      <c r="S281" s="23"/>
      <c r="T281" s="25"/>
      <c r="U281">
        <f t="shared" si="27"/>
        <v>5.5</v>
      </c>
      <c r="V281" s="52"/>
      <c r="W281" s="37">
        <f t="shared" si="28"/>
        <v>0</v>
      </c>
    </row>
    <row r="282" spans="7:23" s="13" customFormat="1" ht="13.5" thickBot="1">
      <c r="G282" s="13" t="s">
        <v>34</v>
      </c>
      <c r="L282" s="13">
        <v>0.5</v>
      </c>
      <c r="M282" s="13">
        <v>309</v>
      </c>
      <c r="P282" s="17">
        <f t="shared" si="29"/>
        <v>154.5</v>
      </c>
      <c r="S282" s="23"/>
      <c r="T282" s="25"/>
      <c r="U282">
        <f t="shared" si="27"/>
        <v>5.5</v>
      </c>
      <c r="V282" s="52"/>
      <c r="W282" s="37">
        <f t="shared" si="28"/>
        <v>0</v>
      </c>
    </row>
    <row r="283" spans="7:23" s="13" customFormat="1" ht="13.5" thickBot="1">
      <c r="G283" s="31" t="s">
        <v>14</v>
      </c>
      <c r="H283" s="31"/>
      <c r="I283" s="31"/>
      <c r="J283" s="31"/>
      <c r="K283" s="31"/>
      <c r="L283" s="31">
        <v>0.5</v>
      </c>
      <c r="M283" s="31">
        <v>390</v>
      </c>
      <c r="N283" s="31"/>
      <c r="O283" s="31"/>
      <c r="P283" s="32">
        <f t="shared" si="29"/>
        <v>195</v>
      </c>
      <c r="S283" s="23"/>
      <c r="T283" s="25"/>
      <c r="U283">
        <f t="shared" si="27"/>
        <v>5.5</v>
      </c>
      <c r="V283" s="52"/>
      <c r="W283" s="37">
        <f t="shared" si="28"/>
        <v>0</v>
      </c>
    </row>
    <row r="284" spans="17:23" s="4" customFormat="1" ht="13.5" customHeight="1" thickBot="1">
      <c r="Q284" s="4">
        <f>SUM(P276:P283)</f>
        <v>777.5</v>
      </c>
      <c r="S284" s="21">
        <f>Q284*1.15</f>
        <v>894.1249999999999</v>
      </c>
      <c r="T284" s="26">
        <v>1031</v>
      </c>
      <c r="U284">
        <f t="shared" si="27"/>
        <v>0</v>
      </c>
      <c r="V284" s="34">
        <f>SUM(U276:U283)</f>
        <v>33</v>
      </c>
      <c r="W284" s="37">
        <f t="shared" si="28"/>
        <v>-103.87500000000011</v>
      </c>
    </row>
    <row r="285" spans="1:23" s="40" customFormat="1" ht="13.5" thickBot="1">
      <c r="A285" s="39" t="s">
        <v>80</v>
      </c>
      <c r="G285" s="40" t="s">
        <v>14</v>
      </c>
      <c r="L285" s="40">
        <v>0</v>
      </c>
      <c r="M285" s="40">
        <v>390</v>
      </c>
      <c r="P285" s="3">
        <f>L285*M285</f>
        <v>0</v>
      </c>
      <c r="S285" s="49"/>
      <c r="U285">
        <f t="shared" si="27"/>
        <v>0</v>
      </c>
      <c r="V285" s="49"/>
      <c r="W285" s="37">
        <f t="shared" si="28"/>
        <v>0</v>
      </c>
    </row>
    <row r="286" spans="7:23" s="40" customFormat="1" ht="13.5" thickBot="1">
      <c r="G286" s="40" t="s">
        <v>26</v>
      </c>
      <c r="L286" s="40">
        <v>0</v>
      </c>
      <c r="M286" s="40">
        <v>219</v>
      </c>
      <c r="P286" s="3">
        <f>L286*M286</f>
        <v>0</v>
      </c>
      <c r="S286" s="49"/>
      <c r="U286">
        <f t="shared" si="27"/>
        <v>0</v>
      </c>
      <c r="V286" s="49"/>
      <c r="W286" s="37">
        <f t="shared" si="28"/>
        <v>0</v>
      </c>
    </row>
    <row r="287" spans="7:23" s="40" customFormat="1" ht="13.5" thickBot="1">
      <c r="G287" s="40" t="s">
        <v>20</v>
      </c>
      <c r="L287" s="40">
        <v>0</v>
      </c>
      <c r="M287" s="40">
        <v>179</v>
      </c>
      <c r="P287" s="3">
        <f>L287*M287</f>
        <v>0</v>
      </c>
      <c r="S287" s="49"/>
      <c r="U287">
        <f t="shared" si="27"/>
        <v>0</v>
      </c>
      <c r="V287" s="49"/>
      <c r="W287" s="37">
        <f t="shared" si="28"/>
        <v>0</v>
      </c>
    </row>
    <row r="288" spans="7:23" s="40" customFormat="1" ht="13.5" thickBot="1">
      <c r="G288" s="40" t="s">
        <v>31</v>
      </c>
      <c r="L288" s="40">
        <v>0</v>
      </c>
      <c r="M288" s="40">
        <v>129</v>
      </c>
      <c r="P288" s="3">
        <f>L288*M288</f>
        <v>0</v>
      </c>
      <c r="S288" s="49"/>
      <c r="U288">
        <f t="shared" si="27"/>
        <v>0</v>
      </c>
      <c r="V288" s="49"/>
      <c r="W288" s="37">
        <f t="shared" si="28"/>
        <v>0</v>
      </c>
    </row>
    <row r="289" spans="7:23" s="40" customFormat="1" ht="13.5" thickBot="1">
      <c r="G289" s="40" t="s">
        <v>81</v>
      </c>
      <c r="L289" s="40">
        <v>0</v>
      </c>
      <c r="S289" s="49"/>
      <c r="U289">
        <f t="shared" si="27"/>
        <v>0</v>
      </c>
      <c r="V289" s="49"/>
      <c r="W289" s="37">
        <f t="shared" si="28"/>
        <v>0</v>
      </c>
    </row>
    <row r="290" spans="7:23" s="40" customFormat="1" ht="13.5" thickBot="1">
      <c r="G290" s="40" t="s">
        <v>19</v>
      </c>
      <c r="L290" s="40">
        <v>0</v>
      </c>
      <c r="M290" s="40">
        <v>169</v>
      </c>
      <c r="P290" s="3">
        <f>L290*M290</f>
        <v>0</v>
      </c>
      <c r="S290" s="49"/>
      <c r="U290">
        <f t="shared" si="27"/>
        <v>0</v>
      </c>
      <c r="V290" s="49"/>
      <c r="W290" s="37">
        <f t="shared" si="28"/>
        <v>0</v>
      </c>
    </row>
    <row r="291" spans="17:23" s="4" customFormat="1" ht="13.5" thickBot="1">
      <c r="Q291" s="4">
        <f>SUM(P285:P290)</f>
        <v>0</v>
      </c>
      <c r="S291" s="21">
        <f>Q291*1.15</f>
        <v>0</v>
      </c>
      <c r="T291" s="26"/>
      <c r="U291">
        <f t="shared" si="27"/>
        <v>0</v>
      </c>
      <c r="V291" s="34">
        <f>SUM(U285:U290)</f>
        <v>0</v>
      </c>
      <c r="W291" s="37">
        <f t="shared" si="28"/>
        <v>0</v>
      </c>
    </row>
    <row r="292" spans="1:23" ht="13.5" thickBot="1">
      <c r="A292" s="6" t="s">
        <v>82</v>
      </c>
      <c r="G292" t="s">
        <v>29</v>
      </c>
      <c r="L292">
        <v>1</v>
      </c>
      <c r="M292">
        <v>89</v>
      </c>
      <c r="P292" s="3">
        <f aca="true" t="shared" si="30" ref="P292:P303">L292*M292</f>
        <v>89</v>
      </c>
      <c r="U292">
        <f t="shared" si="27"/>
        <v>11</v>
      </c>
      <c r="W292" s="37">
        <f t="shared" si="28"/>
        <v>0</v>
      </c>
    </row>
    <row r="293" spans="7:23" ht="13.5" thickBot="1">
      <c r="G293" t="s">
        <v>30</v>
      </c>
      <c r="L293">
        <v>4</v>
      </c>
      <c r="M293">
        <v>99</v>
      </c>
      <c r="P293" s="3">
        <f t="shared" si="30"/>
        <v>396</v>
      </c>
      <c r="U293">
        <f t="shared" si="27"/>
        <v>44</v>
      </c>
      <c r="W293" s="37">
        <f t="shared" si="28"/>
        <v>0</v>
      </c>
    </row>
    <row r="294" spans="7:23" ht="13.5" thickBot="1">
      <c r="G294" t="s">
        <v>31</v>
      </c>
      <c r="L294">
        <v>5</v>
      </c>
      <c r="M294">
        <v>129</v>
      </c>
      <c r="P294" s="3">
        <f t="shared" si="30"/>
        <v>645</v>
      </c>
      <c r="U294">
        <f t="shared" si="27"/>
        <v>55</v>
      </c>
      <c r="W294" s="37">
        <f t="shared" si="28"/>
        <v>0</v>
      </c>
    </row>
    <row r="295" spans="7:23" ht="13.5" thickBot="1">
      <c r="G295" t="s">
        <v>35</v>
      </c>
      <c r="L295">
        <v>3</v>
      </c>
      <c r="M295">
        <v>129</v>
      </c>
      <c r="P295" s="3">
        <f t="shared" si="30"/>
        <v>387</v>
      </c>
      <c r="U295">
        <f t="shared" si="27"/>
        <v>33</v>
      </c>
      <c r="W295" s="37">
        <f t="shared" si="28"/>
        <v>0</v>
      </c>
    </row>
    <row r="296" spans="7:23" ht="13.5" thickBot="1">
      <c r="G296" t="s">
        <v>17</v>
      </c>
      <c r="L296">
        <v>2</v>
      </c>
      <c r="M296">
        <v>209</v>
      </c>
      <c r="P296" s="3">
        <f t="shared" si="30"/>
        <v>418</v>
      </c>
      <c r="U296">
        <f t="shared" si="27"/>
        <v>22</v>
      </c>
      <c r="W296" s="37">
        <f t="shared" si="28"/>
        <v>0</v>
      </c>
    </row>
    <row r="297" spans="7:23" ht="13.5" thickBot="1">
      <c r="G297" t="s">
        <v>22</v>
      </c>
      <c r="L297">
        <v>4</v>
      </c>
      <c r="M297">
        <v>159</v>
      </c>
      <c r="P297" s="3">
        <f t="shared" si="30"/>
        <v>636</v>
      </c>
      <c r="U297">
        <f t="shared" si="27"/>
        <v>44</v>
      </c>
      <c r="W297" s="37">
        <f t="shared" si="28"/>
        <v>0</v>
      </c>
    </row>
    <row r="298" spans="7:23" ht="13.5" thickBot="1">
      <c r="G298" t="s">
        <v>26</v>
      </c>
      <c r="L298">
        <v>3</v>
      </c>
      <c r="M298">
        <v>219</v>
      </c>
      <c r="P298" s="3">
        <f t="shared" si="30"/>
        <v>657</v>
      </c>
      <c r="U298">
        <f t="shared" si="27"/>
        <v>33</v>
      </c>
      <c r="W298" s="37">
        <f t="shared" si="28"/>
        <v>0</v>
      </c>
    </row>
    <row r="299" spans="7:23" ht="13.5" thickBot="1">
      <c r="G299" t="s">
        <v>54</v>
      </c>
      <c r="L299">
        <v>5</v>
      </c>
      <c r="M299">
        <v>229</v>
      </c>
      <c r="P299" s="3">
        <f t="shared" si="30"/>
        <v>1145</v>
      </c>
      <c r="U299">
        <f t="shared" si="27"/>
        <v>55</v>
      </c>
      <c r="W299" s="37">
        <f t="shared" si="28"/>
        <v>0</v>
      </c>
    </row>
    <row r="300" spans="7:23" ht="13.5" thickBot="1">
      <c r="G300" t="s">
        <v>38</v>
      </c>
      <c r="L300">
        <v>2</v>
      </c>
      <c r="M300">
        <v>269</v>
      </c>
      <c r="P300" s="3">
        <f t="shared" si="30"/>
        <v>538</v>
      </c>
      <c r="U300">
        <f t="shared" si="27"/>
        <v>22</v>
      </c>
      <c r="W300" s="37">
        <f t="shared" si="28"/>
        <v>0</v>
      </c>
    </row>
    <row r="301" spans="7:23" ht="13.5" thickBot="1">
      <c r="G301" t="s">
        <v>134</v>
      </c>
      <c r="L301">
        <v>3</v>
      </c>
      <c r="M301">
        <v>99</v>
      </c>
      <c r="P301" s="3">
        <f t="shared" si="30"/>
        <v>297</v>
      </c>
      <c r="U301">
        <f t="shared" si="27"/>
        <v>33</v>
      </c>
      <c r="W301" s="37">
        <f t="shared" si="28"/>
        <v>0</v>
      </c>
    </row>
    <row r="302" spans="7:23" ht="13.5" thickBot="1">
      <c r="G302" t="s">
        <v>15</v>
      </c>
      <c r="N302">
        <v>2</v>
      </c>
      <c r="O302">
        <v>59</v>
      </c>
      <c r="P302">
        <f>N302*O302</f>
        <v>118</v>
      </c>
      <c r="U302">
        <f>N302*2.2</f>
        <v>4.4</v>
      </c>
      <c r="W302" s="37">
        <f t="shared" si="28"/>
        <v>0</v>
      </c>
    </row>
    <row r="303" spans="7:23" ht="13.5" thickBot="1">
      <c r="G303" t="s">
        <v>19</v>
      </c>
      <c r="L303">
        <v>1</v>
      </c>
      <c r="M303">
        <v>169</v>
      </c>
      <c r="P303" s="3">
        <f t="shared" si="30"/>
        <v>169</v>
      </c>
      <c r="U303">
        <f t="shared" si="27"/>
        <v>11</v>
      </c>
      <c r="W303" s="37">
        <f t="shared" si="28"/>
        <v>0</v>
      </c>
    </row>
    <row r="304" spans="17:23" s="4" customFormat="1" ht="13.5" thickBot="1">
      <c r="Q304" s="4">
        <f>SUM(P292:P303)</f>
        <v>5495</v>
      </c>
      <c r="S304" s="21">
        <f>Q304*1.12</f>
        <v>6154.400000000001</v>
      </c>
      <c r="T304" s="26">
        <v>3228</v>
      </c>
      <c r="U304">
        <f t="shared" si="27"/>
        <v>0</v>
      </c>
      <c r="V304" s="34">
        <f>SUM(U292:U303)</f>
        <v>367.4</v>
      </c>
      <c r="W304" s="37">
        <f t="shared" si="28"/>
        <v>3293.8</v>
      </c>
    </row>
    <row r="305" spans="1:23" ht="13.5" thickBot="1">
      <c r="A305" s="6" t="s">
        <v>83</v>
      </c>
      <c r="G305" t="s">
        <v>14</v>
      </c>
      <c r="L305">
        <v>1</v>
      </c>
      <c r="M305">
        <v>390</v>
      </c>
      <c r="P305" s="3">
        <f>L305*M305</f>
        <v>390</v>
      </c>
      <c r="U305">
        <f t="shared" si="27"/>
        <v>11</v>
      </c>
      <c r="W305" s="37">
        <f t="shared" si="28"/>
        <v>0</v>
      </c>
    </row>
    <row r="306" spans="7:23" ht="13.5" thickBot="1">
      <c r="G306" t="s">
        <v>30</v>
      </c>
      <c r="L306">
        <v>1</v>
      </c>
      <c r="M306">
        <v>99</v>
      </c>
      <c r="P306" s="3">
        <f>L306*M306</f>
        <v>99</v>
      </c>
      <c r="U306">
        <f t="shared" si="27"/>
        <v>11</v>
      </c>
      <c r="W306" s="37">
        <f t="shared" si="28"/>
        <v>0</v>
      </c>
    </row>
    <row r="307" spans="7:23" ht="13.5" thickBot="1">
      <c r="G307" t="s">
        <v>34</v>
      </c>
      <c r="L307">
        <v>1</v>
      </c>
      <c r="M307">
        <v>309</v>
      </c>
      <c r="P307" s="3">
        <f>L307*M307</f>
        <v>309</v>
      </c>
      <c r="U307">
        <f t="shared" si="27"/>
        <v>11</v>
      </c>
      <c r="W307" s="37">
        <f t="shared" si="28"/>
        <v>0</v>
      </c>
    </row>
    <row r="308" spans="7:23" ht="13.5" thickBot="1">
      <c r="G308" t="s">
        <v>134</v>
      </c>
      <c r="L308">
        <v>0</v>
      </c>
      <c r="M308">
        <v>99</v>
      </c>
      <c r="P308" s="3">
        <f>L308*M308</f>
        <v>0</v>
      </c>
      <c r="U308">
        <f t="shared" si="27"/>
        <v>0</v>
      </c>
      <c r="W308" s="37">
        <f t="shared" si="28"/>
        <v>0</v>
      </c>
    </row>
    <row r="309" spans="7:23" ht="13.5" thickBot="1">
      <c r="G309" t="s">
        <v>15</v>
      </c>
      <c r="N309">
        <v>1</v>
      </c>
      <c r="O309">
        <v>59</v>
      </c>
      <c r="P309">
        <f>N309*O309</f>
        <v>59</v>
      </c>
      <c r="U309">
        <f>N309*2.2</f>
        <v>2.2</v>
      </c>
      <c r="W309" s="37">
        <f t="shared" si="28"/>
        <v>0</v>
      </c>
    </row>
    <row r="310" spans="17:23" s="4" customFormat="1" ht="13.5" thickBot="1">
      <c r="Q310" s="4">
        <f>SUM(P305:P309)</f>
        <v>857</v>
      </c>
      <c r="S310" s="21">
        <f>Q310*1.15</f>
        <v>985.55</v>
      </c>
      <c r="T310" s="26">
        <f>537+449</f>
        <v>986</v>
      </c>
      <c r="U310">
        <f t="shared" si="27"/>
        <v>0</v>
      </c>
      <c r="V310" s="34">
        <f>SUM(U305:U309)</f>
        <v>35.2</v>
      </c>
      <c r="W310" s="37">
        <f t="shared" si="28"/>
        <v>34.75</v>
      </c>
    </row>
    <row r="311" spans="1:23" ht="13.5" thickBot="1">
      <c r="A311" s="6" t="s">
        <v>84</v>
      </c>
      <c r="G311" t="s">
        <v>18</v>
      </c>
      <c r="M311">
        <v>0</v>
      </c>
      <c r="P311" s="3">
        <f>L311*M311</f>
        <v>0</v>
      </c>
      <c r="W311" s="37">
        <f t="shared" si="28"/>
        <v>0</v>
      </c>
    </row>
    <row r="312" spans="17:23" s="4" customFormat="1" ht="13.5" thickBot="1">
      <c r="Q312" s="4">
        <f>SUM(P311)</f>
        <v>0</v>
      </c>
      <c r="S312" s="21"/>
      <c r="T312" s="26"/>
      <c r="U312">
        <f t="shared" si="27"/>
        <v>0</v>
      </c>
      <c r="V312" s="34"/>
      <c r="W312" s="37">
        <f t="shared" si="28"/>
        <v>0</v>
      </c>
    </row>
    <row r="313" spans="1:23" ht="13.5" thickBot="1">
      <c r="A313" s="6" t="s">
        <v>85</v>
      </c>
      <c r="G313" t="s">
        <v>26</v>
      </c>
      <c r="L313">
        <v>2</v>
      </c>
      <c r="M313">
        <v>219</v>
      </c>
      <c r="P313" s="3">
        <f aca="true" t="shared" si="31" ref="P313:P320">L313*M313</f>
        <v>438</v>
      </c>
      <c r="U313">
        <f t="shared" si="27"/>
        <v>22</v>
      </c>
      <c r="W313" s="37">
        <f t="shared" si="28"/>
        <v>0</v>
      </c>
    </row>
    <row r="314" spans="7:23" ht="13.5" thickBot="1">
      <c r="G314" t="s">
        <v>20</v>
      </c>
      <c r="L314">
        <v>1</v>
      </c>
      <c r="M314">
        <v>179</v>
      </c>
      <c r="P314" s="3">
        <f t="shared" si="31"/>
        <v>179</v>
      </c>
      <c r="U314">
        <f t="shared" si="27"/>
        <v>11</v>
      </c>
      <c r="W314" s="37">
        <f t="shared" si="28"/>
        <v>0</v>
      </c>
    </row>
    <row r="315" spans="7:23" ht="13.5" thickBot="1">
      <c r="G315" t="s">
        <v>17</v>
      </c>
      <c r="L315">
        <v>1</v>
      </c>
      <c r="M315">
        <v>209</v>
      </c>
      <c r="P315" s="3">
        <f t="shared" si="31"/>
        <v>209</v>
      </c>
      <c r="U315">
        <f t="shared" si="27"/>
        <v>11</v>
      </c>
      <c r="W315" s="37">
        <f t="shared" si="28"/>
        <v>0</v>
      </c>
    </row>
    <row r="316" spans="7:23" ht="13.5" thickBot="1">
      <c r="G316" t="s">
        <v>35</v>
      </c>
      <c r="L316">
        <v>1</v>
      </c>
      <c r="M316">
        <v>129</v>
      </c>
      <c r="P316" s="3">
        <f t="shared" si="31"/>
        <v>129</v>
      </c>
      <c r="U316">
        <f t="shared" si="27"/>
        <v>11</v>
      </c>
      <c r="W316" s="37">
        <f t="shared" si="28"/>
        <v>0</v>
      </c>
    </row>
    <row r="317" spans="7:23" ht="13.5" thickBot="1">
      <c r="G317" t="s">
        <v>19</v>
      </c>
      <c r="L317">
        <v>1</v>
      </c>
      <c r="M317">
        <v>169</v>
      </c>
      <c r="P317" s="3">
        <f t="shared" si="31"/>
        <v>169</v>
      </c>
      <c r="U317">
        <f t="shared" si="27"/>
        <v>11</v>
      </c>
      <c r="W317" s="37">
        <f t="shared" si="28"/>
        <v>0</v>
      </c>
    </row>
    <row r="318" spans="7:23" ht="13.5" thickBot="1">
      <c r="G318" t="s">
        <v>34</v>
      </c>
      <c r="L318">
        <v>0.5</v>
      </c>
      <c r="M318">
        <v>309</v>
      </c>
      <c r="P318" s="3">
        <f t="shared" si="31"/>
        <v>154.5</v>
      </c>
      <c r="U318">
        <f t="shared" si="27"/>
        <v>5.5</v>
      </c>
      <c r="W318" s="37">
        <f t="shared" si="28"/>
        <v>0</v>
      </c>
    </row>
    <row r="319" spans="7:23" ht="13.5" thickBot="1">
      <c r="G319" t="s">
        <v>42</v>
      </c>
      <c r="L319">
        <v>1</v>
      </c>
      <c r="M319">
        <v>379</v>
      </c>
      <c r="P319" s="3">
        <f t="shared" si="31"/>
        <v>379</v>
      </c>
      <c r="U319">
        <f t="shared" si="27"/>
        <v>11</v>
      </c>
      <c r="W319" s="37">
        <f t="shared" si="28"/>
        <v>0</v>
      </c>
    </row>
    <row r="320" spans="7:23" ht="13.5" thickBot="1">
      <c r="G320" t="s">
        <v>43</v>
      </c>
      <c r="L320">
        <v>1</v>
      </c>
      <c r="M320">
        <v>349</v>
      </c>
      <c r="P320" s="3">
        <f t="shared" si="31"/>
        <v>349</v>
      </c>
      <c r="U320">
        <f t="shared" si="27"/>
        <v>11</v>
      </c>
      <c r="W320" s="37">
        <f t="shared" si="28"/>
        <v>0</v>
      </c>
    </row>
    <row r="321" spans="7:23" ht="13.5" thickBot="1">
      <c r="G321" t="s">
        <v>15</v>
      </c>
      <c r="N321">
        <v>1</v>
      </c>
      <c r="O321">
        <v>59</v>
      </c>
      <c r="P321">
        <f>N321*O321</f>
        <v>59</v>
      </c>
      <c r="U321">
        <f>N321*2.2</f>
        <v>2.2</v>
      </c>
      <c r="W321" s="37">
        <f t="shared" si="28"/>
        <v>0</v>
      </c>
    </row>
    <row r="322" spans="7:23" ht="13.5" thickBot="1">
      <c r="G322" t="s">
        <v>29</v>
      </c>
      <c r="L322">
        <v>1</v>
      </c>
      <c r="M322">
        <v>89</v>
      </c>
      <c r="P322" s="3">
        <f>L322*M322</f>
        <v>89</v>
      </c>
      <c r="U322">
        <f t="shared" si="27"/>
        <v>11</v>
      </c>
      <c r="W322" s="37">
        <f t="shared" si="28"/>
        <v>0</v>
      </c>
    </row>
    <row r="323" spans="7:23" ht="13.5" thickBot="1">
      <c r="G323" t="s">
        <v>30</v>
      </c>
      <c r="L323">
        <v>1</v>
      </c>
      <c r="M323">
        <v>99</v>
      </c>
      <c r="P323" s="3">
        <f>L323*M323</f>
        <v>99</v>
      </c>
      <c r="U323">
        <f t="shared" si="27"/>
        <v>11</v>
      </c>
      <c r="W323" s="37">
        <f t="shared" si="28"/>
        <v>0</v>
      </c>
    </row>
    <row r="324" spans="7:23" ht="13.5" thickBot="1">
      <c r="G324" t="s">
        <v>101</v>
      </c>
      <c r="M324">
        <v>0</v>
      </c>
      <c r="P324" s="3">
        <f>L324*M324</f>
        <v>0</v>
      </c>
      <c r="U324">
        <f t="shared" si="27"/>
        <v>0</v>
      </c>
      <c r="W324" s="37">
        <f t="shared" si="28"/>
        <v>0</v>
      </c>
    </row>
    <row r="325" spans="17:23" s="4" customFormat="1" ht="13.5" thickBot="1">
      <c r="Q325" s="4">
        <f>SUM(P313:P324)</f>
        <v>2253.5</v>
      </c>
      <c r="S325" s="21">
        <f>Q325*1.12</f>
        <v>2523.92</v>
      </c>
      <c r="T325" s="26">
        <f>2255+390</f>
        <v>2645</v>
      </c>
      <c r="U325">
        <f t="shared" si="27"/>
        <v>0</v>
      </c>
      <c r="V325" s="34">
        <f>SUM(U313:U324)</f>
        <v>117.7</v>
      </c>
      <c r="W325" s="37">
        <f t="shared" si="28"/>
        <v>-3.380000000000109</v>
      </c>
    </row>
    <row r="326" spans="1:23" ht="13.5" thickBot="1">
      <c r="A326" s="6" t="s">
        <v>44</v>
      </c>
      <c r="B326">
        <v>2</v>
      </c>
      <c r="G326" t="s">
        <v>38</v>
      </c>
      <c r="M326">
        <v>0</v>
      </c>
      <c r="P326" s="3">
        <f aca="true" t="shared" si="32" ref="P326:P332">L326*M326</f>
        <v>0</v>
      </c>
      <c r="U326">
        <f aca="true" t="shared" si="33" ref="U326:U389">L326*11</f>
        <v>0</v>
      </c>
      <c r="W326" s="37">
        <f t="shared" si="28"/>
        <v>0</v>
      </c>
    </row>
    <row r="327" spans="7:23" ht="13.5" thickBot="1">
      <c r="G327" t="s">
        <v>17</v>
      </c>
      <c r="L327">
        <v>0.5</v>
      </c>
      <c r="M327">
        <v>209</v>
      </c>
      <c r="P327" s="3">
        <f t="shared" si="32"/>
        <v>104.5</v>
      </c>
      <c r="U327">
        <f t="shared" si="33"/>
        <v>5.5</v>
      </c>
      <c r="W327" s="37">
        <f t="shared" si="28"/>
        <v>0</v>
      </c>
    </row>
    <row r="328" spans="7:23" ht="13.5" thickBot="1">
      <c r="G328" t="s">
        <v>22</v>
      </c>
      <c r="L328">
        <v>0.5</v>
      </c>
      <c r="M328">
        <v>159</v>
      </c>
      <c r="P328" s="3">
        <f t="shared" si="32"/>
        <v>79.5</v>
      </c>
      <c r="U328">
        <f t="shared" si="33"/>
        <v>5.5</v>
      </c>
      <c r="W328" s="37">
        <f t="shared" si="28"/>
        <v>0</v>
      </c>
    </row>
    <row r="329" spans="7:23" ht="13.5" thickBot="1">
      <c r="G329" t="s">
        <v>29</v>
      </c>
      <c r="L329">
        <v>0.5</v>
      </c>
      <c r="M329">
        <v>89</v>
      </c>
      <c r="P329" s="3">
        <f t="shared" si="32"/>
        <v>44.5</v>
      </c>
      <c r="U329">
        <f t="shared" si="33"/>
        <v>5.5</v>
      </c>
      <c r="W329" s="37">
        <f t="shared" si="28"/>
        <v>0</v>
      </c>
    </row>
    <row r="330" spans="7:23" ht="13.5" thickBot="1">
      <c r="G330" t="s">
        <v>30</v>
      </c>
      <c r="L330">
        <v>0.5</v>
      </c>
      <c r="M330">
        <v>99</v>
      </c>
      <c r="P330" s="3">
        <f t="shared" si="32"/>
        <v>49.5</v>
      </c>
      <c r="U330">
        <f t="shared" si="33"/>
        <v>5.5</v>
      </c>
      <c r="W330" s="37">
        <f t="shared" si="28"/>
        <v>0</v>
      </c>
    </row>
    <row r="331" spans="7:23" ht="13.5" thickBot="1">
      <c r="G331" t="s">
        <v>77</v>
      </c>
      <c r="M331">
        <v>0</v>
      </c>
      <c r="P331" s="3">
        <f t="shared" si="32"/>
        <v>0</v>
      </c>
      <c r="U331">
        <f t="shared" si="33"/>
        <v>0</v>
      </c>
      <c r="W331" s="37">
        <f t="shared" si="28"/>
        <v>0</v>
      </c>
    </row>
    <row r="332" spans="7:23" ht="13.5" thickBot="1">
      <c r="G332" t="s">
        <v>19</v>
      </c>
      <c r="L332">
        <v>0.5</v>
      </c>
      <c r="M332">
        <v>169</v>
      </c>
      <c r="P332" s="3">
        <f t="shared" si="32"/>
        <v>84.5</v>
      </c>
      <c r="U332">
        <f t="shared" si="33"/>
        <v>5.5</v>
      </c>
      <c r="W332" s="37">
        <f t="shared" si="28"/>
        <v>0</v>
      </c>
    </row>
    <row r="333" spans="17:23" s="4" customFormat="1" ht="13.5" thickBot="1">
      <c r="Q333" s="4">
        <f>SUM(P326:P332)</f>
        <v>362.5</v>
      </c>
      <c r="S333" s="21">
        <f>Q333*1.1</f>
        <v>398.75000000000006</v>
      </c>
      <c r="T333" s="26"/>
      <c r="U333">
        <f t="shared" si="33"/>
        <v>0</v>
      </c>
      <c r="V333" s="34">
        <f>SUM(U326:U332)</f>
        <v>27.5</v>
      </c>
      <c r="W333" s="37">
        <f t="shared" si="28"/>
        <v>426.25000000000006</v>
      </c>
    </row>
    <row r="334" spans="1:23" s="13" customFormat="1" ht="13.5" thickBot="1">
      <c r="A334" s="12" t="s">
        <v>86</v>
      </c>
      <c r="G334" s="14" t="s">
        <v>14</v>
      </c>
      <c r="H334" s="14"/>
      <c r="I334" s="14"/>
      <c r="J334" s="14"/>
      <c r="K334" s="14"/>
      <c r="L334" s="14">
        <v>1</v>
      </c>
      <c r="M334" s="14">
        <v>390</v>
      </c>
      <c r="N334" s="14"/>
      <c r="O334" s="14"/>
      <c r="P334" s="15">
        <f>L334*M334</f>
        <v>390</v>
      </c>
      <c r="S334" s="23"/>
      <c r="T334" s="25"/>
      <c r="U334">
        <f t="shared" si="33"/>
        <v>11</v>
      </c>
      <c r="V334" s="52"/>
      <c r="W334" s="37">
        <f t="shared" si="28"/>
        <v>0</v>
      </c>
    </row>
    <row r="335" spans="7:23" s="13" customFormat="1" ht="13.5" thickBot="1">
      <c r="G335" s="13" t="s">
        <v>15</v>
      </c>
      <c r="N335" s="13">
        <v>2</v>
      </c>
      <c r="O335" s="13">
        <v>59</v>
      </c>
      <c r="P335" s="13">
        <f>N335*O335</f>
        <v>118</v>
      </c>
      <c r="S335" s="23"/>
      <c r="T335" s="25"/>
      <c r="U335">
        <f>N335*2.2</f>
        <v>4.4</v>
      </c>
      <c r="V335" s="52"/>
      <c r="W335" s="37">
        <f t="shared" si="28"/>
        <v>0</v>
      </c>
    </row>
    <row r="336" spans="7:23" s="13" customFormat="1" ht="13.5" thickBot="1">
      <c r="G336" s="13" t="s">
        <v>134</v>
      </c>
      <c r="L336" s="13">
        <v>1</v>
      </c>
      <c r="M336" s="13">
        <v>99</v>
      </c>
      <c r="P336" s="17">
        <f aca="true" t="shared" si="34" ref="P336:P341">L336*M336</f>
        <v>99</v>
      </c>
      <c r="S336" s="23"/>
      <c r="T336" s="25"/>
      <c r="U336">
        <f t="shared" si="33"/>
        <v>11</v>
      </c>
      <c r="V336" s="52"/>
      <c r="W336" s="37">
        <f t="shared" si="28"/>
        <v>0</v>
      </c>
    </row>
    <row r="337" spans="7:23" s="13" customFormat="1" ht="13.5" thickBot="1">
      <c r="G337" s="13" t="s">
        <v>29</v>
      </c>
      <c r="L337" s="13">
        <v>1</v>
      </c>
      <c r="M337" s="13">
        <v>89</v>
      </c>
      <c r="P337" s="17">
        <f t="shared" si="34"/>
        <v>89</v>
      </c>
      <c r="S337" s="23"/>
      <c r="T337" s="25"/>
      <c r="U337">
        <f t="shared" si="33"/>
        <v>11</v>
      </c>
      <c r="V337" s="52"/>
      <c r="W337" s="37">
        <f t="shared" si="28"/>
        <v>0</v>
      </c>
    </row>
    <row r="338" spans="7:23" s="13" customFormat="1" ht="13.5" thickBot="1">
      <c r="G338" s="13" t="s">
        <v>30</v>
      </c>
      <c r="L338" s="13">
        <v>1</v>
      </c>
      <c r="M338" s="13">
        <v>99</v>
      </c>
      <c r="P338" s="17">
        <f t="shared" si="34"/>
        <v>99</v>
      </c>
      <c r="S338" s="23"/>
      <c r="T338" s="25"/>
      <c r="U338">
        <f t="shared" si="33"/>
        <v>11</v>
      </c>
      <c r="V338" s="52"/>
      <c r="W338" s="37">
        <f t="shared" si="28"/>
        <v>0</v>
      </c>
    </row>
    <row r="339" spans="7:23" s="13" customFormat="1" ht="13.5" thickBot="1">
      <c r="G339" s="13" t="s">
        <v>136</v>
      </c>
      <c r="L339" s="13">
        <v>1</v>
      </c>
      <c r="M339" s="13">
        <v>89</v>
      </c>
      <c r="P339" s="17">
        <f t="shared" si="34"/>
        <v>89</v>
      </c>
      <c r="S339" s="23"/>
      <c r="T339" s="25"/>
      <c r="U339">
        <f t="shared" si="33"/>
        <v>11</v>
      </c>
      <c r="V339" s="52"/>
      <c r="W339" s="37">
        <f aca="true" t="shared" si="35" ref="W339:W402">S339+V339-T339</f>
        <v>0</v>
      </c>
    </row>
    <row r="340" spans="7:23" s="13" customFormat="1" ht="13.5" thickBot="1">
      <c r="G340" s="13" t="s">
        <v>22</v>
      </c>
      <c r="L340" s="13">
        <v>1</v>
      </c>
      <c r="M340" s="13">
        <v>159</v>
      </c>
      <c r="P340" s="17">
        <f t="shared" si="34"/>
        <v>159</v>
      </c>
      <c r="S340" s="23"/>
      <c r="T340" s="25"/>
      <c r="U340">
        <f t="shared" si="33"/>
        <v>11</v>
      </c>
      <c r="V340" s="52"/>
      <c r="W340" s="37">
        <f t="shared" si="35"/>
        <v>0</v>
      </c>
    </row>
    <row r="341" spans="7:23" s="13" customFormat="1" ht="13.5" thickBot="1">
      <c r="G341" s="13" t="s">
        <v>31</v>
      </c>
      <c r="L341" s="13">
        <v>2</v>
      </c>
      <c r="M341" s="13">
        <v>129</v>
      </c>
      <c r="P341" s="17">
        <f t="shared" si="34"/>
        <v>258</v>
      </c>
      <c r="S341" s="23"/>
      <c r="T341" s="25"/>
      <c r="U341">
        <f t="shared" si="33"/>
        <v>22</v>
      </c>
      <c r="V341" s="52"/>
      <c r="W341" s="37">
        <f t="shared" si="35"/>
        <v>0</v>
      </c>
    </row>
    <row r="342" spans="17:23" s="4" customFormat="1" ht="13.5" thickBot="1">
      <c r="Q342" s="4">
        <f>SUM(P334:P341)</f>
        <v>1301</v>
      </c>
      <c r="S342" s="21">
        <f>Q342*1.1</f>
        <v>1431.1000000000001</v>
      </c>
      <c r="T342" s="26">
        <f>1002+429</f>
        <v>1431</v>
      </c>
      <c r="U342">
        <f t="shared" si="33"/>
        <v>0</v>
      </c>
      <c r="V342" s="34">
        <f>SUM(U334:U341)</f>
        <v>92.4</v>
      </c>
      <c r="W342" s="37">
        <f t="shared" si="35"/>
        <v>92.50000000000023</v>
      </c>
    </row>
    <row r="343" spans="1:23" s="13" customFormat="1" ht="13.5" thickBot="1">
      <c r="A343" s="12" t="s">
        <v>87</v>
      </c>
      <c r="G343" s="13" t="s">
        <v>20</v>
      </c>
      <c r="L343" s="13">
        <v>1</v>
      </c>
      <c r="M343" s="13">
        <v>179</v>
      </c>
      <c r="P343" s="17">
        <f>L343*M343</f>
        <v>179</v>
      </c>
      <c r="S343" s="23"/>
      <c r="T343" s="25"/>
      <c r="U343">
        <f t="shared" si="33"/>
        <v>11</v>
      </c>
      <c r="V343" s="52"/>
      <c r="W343" s="37">
        <f t="shared" si="35"/>
        <v>0</v>
      </c>
    </row>
    <row r="344" spans="7:23" s="13" customFormat="1" ht="13.5" thickBot="1">
      <c r="G344" s="13" t="s">
        <v>22</v>
      </c>
      <c r="L344" s="13">
        <v>2</v>
      </c>
      <c r="M344" s="13">
        <v>159</v>
      </c>
      <c r="P344" s="17">
        <f aca="true" t="shared" si="36" ref="P344:P355">L344*M344</f>
        <v>318</v>
      </c>
      <c r="S344" s="23"/>
      <c r="T344" s="25"/>
      <c r="U344">
        <f t="shared" si="33"/>
        <v>22</v>
      </c>
      <c r="V344" s="52"/>
      <c r="W344" s="37">
        <f t="shared" si="35"/>
        <v>0</v>
      </c>
    </row>
    <row r="345" spans="7:23" s="13" customFormat="1" ht="13.5" thickBot="1">
      <c r="G345" s="13" t="s">
        <v>54</v>
      </c>
      <c r="L345" s="13">
        <v>1</v>
      </c>
      <c r="M345" s="13">
        <v>229</v>
      </c>
      <c r="P345" s="17">
        <f t="shared" si="36"/>
        <v>229</v>
      </c>
      <c r="S345" s="23"/>
      <c r="T345" s="25"/>
      <c r="U345">
        <f t="shared" si="33"/>
        <v>11</v>
      </c>
      <c r="V345" s="52"/>
      <c r="W345" s="37">
        <f t="shared" si="35"/>
        <v>0</v>
      </c>
    </row>
    <row r="346" spans="7:23" s="13" customFormat="1" ht="13.5" thickBot="1">
      <c r="G346" s="13" t="s">
        <v>64</v>
      </c>
      <c r="L346" s="13">
        <v>2</v>
      </c>
      <c r="M346" s="13">
        <v>129</v>
      </c>
      <c r="P346" s="17">
        <f t="shared" si="36"/>
        <v>258</v>
      </c>
      <c r="S346" s="23"/>
      <c r="T346" s="25"/>
      <c r="U346">
        <f t="shared" si="33"/>
        <v>22</v>
      </c>
      <c r="V346" s="52"/>
      <c r="W346" s="37">
        <f t="shared" si="35"/>
        <v>0</v>
      </c>
    </row>
    <row r="347" spans="7:23" s="13" customFormat="1" ht="13.5" thickBot="1">
      <c r="G347" s="13" t="s">
        <v>142</v>
      </c>
      <c r="L347" s="13">
        <v>1</v>
      </c>
      <c r="M347" s="13">
        <v>179</v>
      </c>
      <c r="P347" s="17">
        <f t="shared" si="36"/>
        <v>179</v>
      </c>
      <c r="S347" s="23"/>
      <c r="T347" s="25"/>
      <c r="U347">
        <f t="shared" si="33"/>
        <v>11</v>
      </c>
      <c r="V347" s="52"/>
      <c r="W347" s="37">
        <f t="shared" si="35"/>
        <v>0</v>
      </c>
    </row>
    <row r="348" spans="7:23" s="13" customFormat="1" ht="13.5" thickBot="1">
      <c r="G348" s="13" t="s">
        <v>19</v>
      </c>
      <c r="L348" s="13">
        <v>1</v>
      </c>
      <c r="M348" s="13">
        <v>169</v>
      </c>
      <c r="P348" s="17">
        <f t="shared" si="36"/>
        <v>169</v>
      </c>
      <c r="S348" s="23"/>
      <c r="T348" s="25"/>
      <c r="U348">
        <f t="shared" si="33"/>
        <v>11</v>
      </c>
      <c r="V348" s="52"/>
      <c r="W348" s="37">
        <f t="shared" si="35"/>
        <v>0</v>
      </c>
    </row>
    <row r="349" spans="7:23" s="13" customFormat="1" ht="13.5" thickBot="1">
      <c r="G349" s="13" t="s">
        <v>29</v>
      </c>
      <c r="L349" s="13">
        <v>1</v>
      </c>
      <c r="M349" s="13">
        <v>89</v>
      </c>
      <c r="P349" s="17">
        <f t="shared" si="36"/>
        <v>89</v>
      </c>
      <c r="S349" s="23"/>
      <c r="T349" s="25"/>
      <c r="U349">
        <f t="shared" si="33"/>
        <v>11</v>
      </c>
      <c r="V349" s="52"/>
      <c r="W349" s="37">
        <f t="shared" si="35"/>
        <v>0</v>
      </c>
    </row>
    <row r="350" spans="7:23" s="13" customFormat="1" ht="13.5" thickBot="1">
      <c r="G350" s="13" t="s">
        <v>30</v>
      </c>
      <c r="L350" s="13">
        <v>1</v>
      </c>
      <c r="M350" s="13">
        <v>99</v>
      </c>
      <c r="P350" s="17">
        <f t="shared" si="36"/>
        <v>99</v>
      </c>
      <c r="S350" s="23"/>
      <c r="T350" s="25"/>
      <c r="U350">
        <f t="shared" si="33"/>
        <v>11</v>
      </c>
      <c r="V350" s="52"/>
      <c r="W350" s="37">
        <f t="shared" si="35"/>
        <v>0</v>
      </c>
    </row>
    <row r="351" spans="7:23" s="13" customFormat="1" ht="13.5" thickBot="1">
      <c r="G351" s="13" t="s">
        <v>15</v>
      </c>
      <c r="N351" s="13">
        <v>7</v>
      </c>
      <c r="O351" s="13">
        <v>59</v>
      </c>
      <c r="P351" s="13">
        <f>N351*O351</f>
        <v>413</v>
      </c>
      <c r="S351" s="23"/>
      <c r="T351" s="25"/>
      <c r="U351">
        <f>N351*2.2</f>
        <v>15.400000000000002</v>
      </c>
      <c r="V351" s="52"/>
      <c r="W351" s="37">
        <f t="shared" si="35"/>
        <v>0</v>
      </c>
    </row>
    <row r="352" spans="7:23" s="13" customFormat="1" ht="13.5" thickBot="1">
      <c r="G352" s="13" t="s">
        <v>38</v>
      </c>
      <c r="M352" s="13">
        <v>0</v>
      </c>
      <c r="P352" s="17">
        <f t="shared" si="36"/>
        <v>0</v>
      </c>
      <c r="S352" s="23"/>
      <c r="T352" s="25"/>
      <c r="U352">
        <f t="shared" si="33"/>
        <v>0</v>
      </c>
      <c r="V352" s="52"/>
      <c r="W352" s="37">
        <f t="shared" si="35"/>
        <v>0</v>
      </c>
    </row>
    <row r="353" spans="7:23" s="13" customFormat="1" ht="13.5" thickBot="1">
      <c r="G353" s="14" t="s">
        <v>18</v>
      </c>
      <c r="H353" s="14"/>
      <c r="I353" s="14"/>
      <c r="J353" s="14"/>
      <c r="K353" s="14"/>
      <c r="L353" s="14"/>
      <c r="M353" s="14">
        <v>0</v>
      </c>
      <c r="N353" s="14"/>
      <c r="O353" s="14"/>
      <c r="P353" s="15">
        <f>L353*M353</f>
        <v>0</v>
      </c>
      <c r="S353" s="23"/>
      <c r="T353" s="25"/>
      <c r="U353">
        <f t="shared" si="33"/>
        <v>0</v>
      </c>
      <c r="V353" s="52"/>
      <c r="W353" s="37">
        <f t="shared" si="35"/>
        <v>0</v>
      </c>
    </row>
    <row r="354" spans="7:23" s="13" customFormat="1" ht="13.5" thickBot="1">
      <c r="G354" s="13" t="s">
        <v>134</v>
      </c>
      <c r="L354" s="13">
        <v>1</v>
      </c>
      <c r="M354" s="13">
        <v>99</v>
      </c>
      <c r="P354" s="17">
        <f>L354*M354</f>
        <v>99</v>
      </c>
      <c r="S354" s="23"/>
      <c r="T354" s="25"/>
      <c r="U354">
        <f t="shared" si="33"/>
        <v>11</v>
      </c>
      <c r="V354" s="52"/>
      <c r="W354" s="37">
        <f t="shared" si="35"/>
        <v>0</v>
      </c>
    </row>
    <row r="355" spans="7:23" s="13" customFormat="1" ht="13.5" thickBot="1">
      <c r="G355" s="13" t="s">
        <v>26</v>
      </c>
      <c r="L355" s="13">
        <v>1</v>
      </c>
      <c r="M355" s="13">
        <v>219</v>
      </c>
      <c r="P355" s="17">
        <f t="shared" si="36"/>
        <v>219</v>
      </c>
      <c r="S355" s="23"/>
      <c r="T355" s="25"/>
      <c r="U355">
        <f t="shared" si="33"/>
        <v>11</v>
      </c>
      <c r="V355" s="52"/>
      <c r="W355" s="37">
        <f t="shared" si="35"/>
        <v>0</v>
      </c>
    </row>
    <row r="356" spans="17:23" s="4" customFormat="1" ht="13.5" thickBot="1">
      <c r="Q356" s="4">
        <f>SUM(P343:P355)</f>
        <v>2251</v>
      </c>
      <c r="S356" s="21">
        <f>Q356*1.1</f>
        <v>2476.1000000000004</v>
      </c>
      <c r="T356" s="26">
        <f>2000+500+125</f>
        <v>2625</v>
      </c>
      <c r="U356">
        <f t="shared" si="33"/>
        <v>0</v>
      </c>
      <c r="V356" s="34">
        <f>SUM(U343:U355)</f>
        <v>147.4</v>
      </c>
      <c r="W356" s="37">
        <f t="shared" si="35"/>
        <v>-1.4999999999995453</v>
      </c>
    </row>
    <row r="357" spans="1:23" ht="13.5" thickBot="1">
      <c r="A357" s="6" t="s">
        <v>89</v>
      </c>
      <c r="G357" t="s">
        <v>18</v>
      </c>
      <c r="M357">
        <v>0</v>
      </c>
      <c r="P357" s="3">
        <f>L357*M357</f>
        <v>0</v>
      </c>
      <c r="U357">
        <f t="shared" si="33"/>
        <v>0</v>
      </c>
      <c r="W357" s="37">
        <f t="shared" si="35"/>
        <v>0</v>
      </c>
    </row>
    <row r="358" spans="7:23" ht="13.5" thickBot="1">
      <c r="G358" t="s">
        <v>15</v>
      </c>
      <c r="N358">
        <v>2</v>
      </c>
      <c r="O358">
        <v>59</v>
      </c>
      <c r="P358">
        <f>N358*O358</f>
        <v>118</v>
      </c>
      <c r="U358">
        <f>N358*2.2</f>
        <v>4.4</v>
      </c>
      <c r="W358" s="37">
        <f t="shared" si="35"/>
        <v>0</v>
      </c>
    </row>
    <row r="359" spans="7:23" ht="13.5" thickBot="1">
      <c r="G359" t="s">
        <v>14</v>
      </c>
      <c r="L359">
        <v>0.5</v>
      </c>
      <c r="M359">
        <v>390</v>
      </c>
      <c r="P359" s="3">
        <f>L359*M359</f>
        <v>195</v>
      </c>
      <c r="U359">
        <f t="shared" si="33"/>
        <v>5.5</v>
      </c>
      <c r="W359" s="37">
        <f t="shared" si="35"/>
        <v>0</v>
      </c>
    </row>
    <row r="360" spans="7:23" ht="13.5" thickBot="1">
      <c r="G360" t="s">
        <v>17</v>
      </c>
      <c r="L360">
        <v>1</v>
      </c>
      <c r="M360">
        <v>209</v>
      </c>
      <c r="P360" s="3">
        <f>L360*M360</f>
        <v>209</v>
      </c>
      <c r="U360">
        <f t="shared" si="33"/>
        <v>11</v>
      </c>
      <c r="W360" s="37">
        <f t="shared" si="35"/>
        <v>0</v>
      </c>
    </row>
    <row r="361" spans="7:23" ht="13.5" thickBot="1">
      <c r="G361" t="s">
        <v>29</v>
      </c>
      <c r="L361">
        <v>1</v>
      </c>
      <c r="M361">
        <v>89</v>
      </c>
      <c r="P361" s="3">
        <f>L361*M361</f>
        <v>89</v>
      </c>
      <c r="U361">
        <f t="shared" si="33"/>
        <v>11</v>
      </c>
      <c r="W361" s="37">
        <f t="shared" si="35"/>
        <v>0</v>
      </c>
    </row>
    <row r="362" spans="7:23" ht="13.5" thickBot="1">
      <c r="G362" t="s">
        <v>30</v>
      </c>
      <c r="L362">
        <v>1</v>
      </c>
      <c r="M362">
        <v>99</v>
      </c>
      <c r="P362" s="3">
        <f>L362*M362</f>
        <v>99</v>
      </c>
      <c r="U362">
        <f t="shared" si="33"/>
        <v>11</v>
      </c>
      <c r="W362" s="37">
        <f t="shared" si="35"/>
        <v>0</v>
      </c>
    </row>
    <row r="363" spans="7:23" ht="13.5" thickBot="1">
      <c r="G363" t="s">
        <v>31</v>
      </c>
      <c r="L363">
        <v>1</v>
      </c>
      <c r="M363">
        <v>129</v>
      </c>
      <c r="P363" s="3">
        <f>L363*M363</f>
        <v>129</v>
      </c>
      <c r="U363">
        <f t="shared" si="33"/>
        <v>11</v>
      </c>
      <c r="W363" s="37">
        <f t="shared" si="35"/>
        <v>0</v>
      </c>
    </row>
    <row r="364" spans="17:23" s="4" customFormat="1" ht="13.5" thickBot="1">
      <c r="Q364" s="4">
        <f>SUM(P357:P363)</f>
        <v>839</v>
      </c>
      <c r="S364" s="21">
        <f>Q364*1.15</f>
        <v>964.8499999999999</v>
      </c>
      <c r="T364" s="26">
        <v>741</v>
      </c>
      <c r="U364">
        <f t="shared" si="33"/>
        <v>0</v>
      </c>
      <c r="V364" s="34">
        <f>SUM(U357:U363)</f>
        <v>53.9</v>
      </c>
      <c r="W364" s="37">
        <f t="shared" si="35"/>
        <v>277.7499999999999</v>
      </c>
    </row>
    <row r="365" spans="1:23" ht="13.5" thickBot="1">
      <c r="A365" s="6" t="s">
        <v>90</v>
      </c>
      <c r="G365" t="s">
        <v>55</v>
      </c>
      <c r="L365">
        <v>5</v>
      </c>
      <c r="M365">
        <v>129</v>
      </c>
      <c r="P365" s="3">
        <f>L365*M365</f>
        <v>645</v>
      </c>
      <c r="U365">
        <f t="shared" si="33"/>
        <v>55</v>
      </c>
      <c r="W365" s="37">
        <f t="shared" si="35"/>
        <v>0</v>
      </c>
    </row>
    <row r="366" spans="17:23" s="4" customFormat="1" ht="13.5" thickBot="1">
      <c r="Q366" s="4">
        <f>SUM(P365)</f>
        <v>645</v>
      </c>
      <c r="S366" s="21">
        <f>Q366*1.15</f>
        <v>741.7499999999999</v>
      </c>
      <c r="T366" s="26">
        <v>742</v>
      </c>
      <c r="U366">
        <f t="shared" si="33"/>
        <v>0</v>
      </c>
      <c r="V366" s="34">
        <f>SUM(U365)</f>
        <v>55</v>
      </c>
      <c r="W366" s="37">
        <f t="shared" si="35"/>
        <v>54.749999999999886</v>
      </c>
    </row>
    <row r="367" spans="1:23" s="13" customFormat="1" ht="13.5" thickBot="1">
      <c r="A367" s="12" t="s">
        <v>91</v>
      </c>
      <c r="G367" s="13" t="s">
        <v>38</v>
      </c>
      <c r="M367" s="13">
        <v>0</v>
      </c>
      <c r="P367" s="17">
        <f aca="true" t="shared" si="37" ref="P367:P375">L367*M367</f>
        <v>0</v>
      </c>
      <c r="S367" s="23"/>
      <c r="T367" s="25"/>
      <c r="U367">
        <f t="shared" si="33"/>
        <v>0</v>
      </c>
      <c r="V367" s="52"/>
      <c r="W367" s="37">
        <f t="shared" si="35"/>
        <v>0</v>
      </c>
    </row>
    <row r="368" spans="1:23" s="13" customFormat="1" ht="13.5" thickBot="1">
      <c r="A368" s="12"/>
      <c r="G368" s="18" t="s">
        <v>129</v>
      </c>
      <c r="L368" s="18">
        <v>2</v>
      </c>
      <c r="M368" s="18">
        <v>269</v>
      </c>
      <c r="P368" s="17">
        <f t="shared" si="37"/>
        <v>538</v>
      </c>
      <c r="S368" s="23"/>
      <c r="T368" s="25"/>
      <c r="U368">
        <f t="shared" si="33"/>
        <v>22</v>
      </c>
      <c r="V368" s="52"/>
      <c r="W368" s="37">
        <f t="shared" si="35"/>
        <v>0</v>
      </c>
    </row>
    <row r="369" spans="7:23" s="13" customFormat="1" ht="13.5" thickBot="1">
      <c r="G369" s="13" t="s">
        <v>17</v>
      </c>
      <c r="L369" s="13">
        <v>2</v>
      </c>
      <c r="M369" s="13">
        <v>209</v>
      </c>
      <c r="P369" s="17">
        <f t="shared" si="37"/>
        <v>418</v>
      </c>
      <c r="S369" s="23"/>
      <c r="T369" s="25"/>
      <c r="U369">
        <f t="shared" si="33"/>
        <v>22</v>
      </c>
      <c r="V369" s="52"/>
      <c r="W369" s="37">
        <f t="shared" si="35"/>
        <v>0</v>
      </c>
    </row>
    <row r="370" spans="7:23" s="13" customFormat="1" ht="13.5" thickBot="1">
      <c r="G370" s="13" t="s">
        <v>29</v>
      </c>
      <c r="L370" s="13">
        <v>2</v>
      </c>
      <c r="M370" s="13">
        <v>89</v>
      </c>
      <c r="P370" s="17">
        <f t="shared" si="37"/>
        <v>178</v>
      </c>
      <c r="S370" s="23"/>
      <c r="T370" s="25"/>
      <c r="U370">
        <f t="shared" si="33"/>
        <v>22</v>
      </c>
      <c r="V370" s="52"/>
      <c r="W370" s="37">
        <f t="shared" si="35"/>
        <v>0</v>
      </c>
    </row>
    <row r="371" spans="7:23" s="13" customFormat="1" ht="13.5" thickBot="1">
      <c r="G371" s="13" t="s">
        <v>30</v>
      </c>
      <c r="L371" s="13">
        <v>1</v>
      </c>
      <c r="M371" s="13">
        <v>99</v>
      </c>
      <c r="P371" s="17">
        <f t="shared" si="37"/>
        <v>99</v>
      </c>
      <c r="S371" s="23"/>
      <c r="T371" s="25"/>
      <c r="U371">
        <f t="shared" si="33"/>
        <v>11</v>
      </c>
      <c r="V371" s="52"/>
      <c r="W371" s="37">
        <f t="shared" si="35"/>
        <v>0</v>
      </c>
    </row>
    <row r="372" spans="7:23" s="13" customFormat="1" ht="13.5" thickBot="1">
      <c r="G372" s="13" t="s">
        <v>26</v>
      </c>
      <c r="L372" s="13">
        <v>1</v>
      </c>
      <c r="M372" s="13">
        <v>219</v>
      </c>
      <c r="P372" s="17">
        <f t="shared" si="37"/>
        <v>219</v>
      </c>
      <c r="S372" s="23"/>
      <c r="T372" s="25"/>
      <c r="U372">
        <f t="shared" si="33"/>
        <v>11</v>
      </c>
      <c r="V372" s="52"/>
      <c r="W372" s="37">
        <f t="shared" si="35"/>
        <v>0</v>
      </c>
    </row>
    <row r="373" spans="7:23" s="13" customFormat="1" ht="13.5" thickBot="1">
      <c r="G373" s="13" t="s">
        <v>14</v>
      </c>
      <c r="L373" s="13">
        <v>1</v>
      </c>
      <c r="M373" s="13">
        <v>390</v>
      </c>
      <c r="P373" s="17">
        <f>L373*M373</f>
        <v>390</v>
      </c>
      <c r="S373" s="23"/>
      <c r="T373" s="25"/>
      <c r="U373">
        <f t="shared" si="33"/>
        <v>11</v>
      </c>
      <c r="V373" s="52"/>
      <c r="W373" s="37">
        <f t="shared" si="35"/>
        <v>0</v>
      </c>
    </row>
    <row r="374" spans="7:23" s="13" customFormat="1" ht="13.5" thickBot="1">
      <c r="G374" s="13" t="s">
        <v>58</v>
      </c>
      <c r="L374" s="13">
        <v>1</v>
      </c>
      <c r="M374" s="13">
        <v>149</v>
      </c>
      <c r="P374" s="17">
        <f t="shared" si="37"/>
        <v>149</v>
      </c>
      <c r="S374" s="23"/>
      <c r="T374" s="25"/>
      <c r="U374">
        <f t="shared" si="33"/>
        <v>11</v>
      </c>
      <c r="V374" s="52"/>
      <c r="W374" s="37">
        <f t="shared" si="35"/>
        <v>0</v>
      </c>
    </row>
    <row r="375" spans="7:23" s="13" customFormat="1" ht="13.5" thickBot="1">
      <c r="G375" s="13" t="s">
        <v>136</v>
      </c>
      <c r="L375" s="13">
        <v>1</v>
      </c>
      <c r="M375" s="13">
        <v>89</v>
      </c>
      <c r="P375" s="17">
        <f t="shared" si="37"/>
        <v>89</v>
      </c>
      <c r="S375" s="23"/>
      <c r="T375" s="25"/>
      <c r="U375">
        <f t="shared" si="33"/>
        <v>11</v>
      </c>
      <c r="V375" s="52"/>
      <c r="W375" s="37">
        <f t="shared" si="35"/>
        <v>0</v>
      </c>
    </row>
    <row r="376" spans="7:23" s="13" customFormat="1" ht="13.5" thickBot="1">
      <c r="G376" s="13" t="s">
        <v>15</v>
      </c>
      <c r="N376" s="13">
        <v>2</v>
      </c>
      <c r="O376" s="13">
        <v>59</v>
      </c>
      <c r="P376" s="13">
        <f>N376*O376</f>
        <v>118</v>
      </c>
      <c r="S376" s="23"/>
      <c r="T376" s="25"/>
      <c r="U376">
        <f>N376*2.2</f>
        <v>4.4</v>
      </c>
      <c r="V376" s="52"/>
      <c r="W376" s="37">
        <f t="shared" si="35"/>
        <v>0</v>
      </c>
    </row>
    <row r="377" spans="17:23" s="4" customFormat="1" ht="13.5" thickBot="1">
      <c r="Q377" s="4">
        <f>SUM(P367:P376)</f>
        <v>2198</v>
      </c>
      <c r="S377" s="21">
        <f>Q377*1.12</f>
        <v>2461.76</v>
      </c>
      <c r="T377" s="26">
        <f>2060+402</f>
        <v>2462</v>
      </c>
      <c r="U377">
        <f t="shared" si="33"/>
        <v>0</v>
      </c>
      <c r="V377" s="34">
        <f>SUM(U367:U376)</f>
        <v>125.4</v>
      </c>
      <c r="W377" s="37">
        <f t="shared" si="35"/>
        <v>125.16000000000031</v>
      </c>
    </row>
    <row r="378" spans="1:23" ht="13.5" thickBot="1">
      <c r="A378" s="6" t="s">
        <v>92</v>
      </c>
      <c r="G378" t="s">
        <v>29</v>
      </c>
      <c r="L378">
        <v>2</v>
      </c>
      <c r="M378">
        <v>89</v>
      </c>
      <c r="P378" s="3">
        <f>L378*M378</f>
        <v>178</v>
      </c>
      <c r="U378">
        <f t="shared" si="33"/>
        <v>22</v>
      </c>
      <c r="W378" s="37">
        <f t="shared" si="35"/>
        <v>0</v>
      </c>
    </row>
    <row r="379" spans="1:23" ht="13.5" thickBot="1">
      <c r="A379" s="6"/>
      <c r="F379" s="40"/>
      <c r="G379" s="40" t="s">
        <v>64</v>
      </c>
      <c r="H379" s="40"/>
      <c r="I379" s="40"/>
      <c r="J379" s="40"/>
      <c r="K379" s="40"/>
      <c r="L379" s="40">
        <v>0.5</v>
      </c>
      <c r="M379" s="40">
        <v>129</v>
      </c>
      <c r="N379" s="40"/>
      <c r="O379" s="40"/>
      <c r="P379" s="3">
        <f>L379*M379</f>
        <v>64.5</v>
      </c>
      <c r="U379">
        <f t="shared" si="33"/>
        <v>5.5</v>
      </c>
      <c r="W379" s="37">
        <f t="shared" si="35"/>
        <v>0</v>
      </c>
    </row>
    <row r="380" spans="7:23" ht="13.5" thickBot="1">
      <c r="G380" t="s">
        <v>15</v>
      </c>
      <c r="N380">
        <v>2</v>
      </c>
      <c r="O380">
        <v>59</v>
      </c>
      <c r="P380">
        <f>N380*O380</f>
        <v>118</v>
      </c>
      <c r="U380">
        <f>N380*2.2</f>
        <v>4.4</v>
      </c>
      <c r="W380" s="37">
        <f t="shared" si="35"/>
        <v>0</v>
      </c>
    </row>
    <row r="381" spans="17:23" s="4" customFormat="1" ht="13.5" thickBot="1">
      <c r="Q381" s="4">
        <f>SUM(P378:P380)</f>
        <v>360.5</v>
      </c>
      <c r="S381" s="21">
        <f>Q381*1.15</f>
        <v>414.575</v>
      </c>
      <c r="T381" s="26">
        <f>340+75</f>
        <v>415</v>
      </c>
      <c r="U381">
        <f t="shared" si="33"/>
        <v>0</v>
      </c>
      <c r="V381" s="34">
        <f>SUM(U378:U380)</f>
        <v>31.9</v>
      </c>
      <c r="W381" s="37">
        <f t="shared" si="35"/>
        <v>31.474999999999966</v>
      </c>
    </row>
    <row r="382" spans="1:23" ht="13.5" thickBot="1">
      <c r="A382" s="6" t="s">
        <v>93</v>
      </c>
      <c r="G382" t="s">
        <v>20</v>
      </c>
      <c r="L382">
        <v>0.5</v>
      </c>
      <c r="M382">
        <v>179</v>
      </c>
      <c r="P382" s="3">
        <f aca="true" t="shared" si="38" ref="P382:P393">L382*M382</f>
        <v>89.5</v>
      </c>
      <c r="U382">
        <f t="shared" si="33"/>
        <v>5.5</v>
      </c>
      <c r="W382" s="37">
        <f t="shared" si="35"/>
        <v>0</v>
      </c>
    </row>
    <row r="383" spans="7:23" ht="13.5" thickBot="1">
      <c r="G383" t="s">
        <v>38</v>
      </c>
      <c r="M383">
        <v>0</v>
      </c>
      <c r="P383" s="3">
        <f t="shared" si="38"/>
        <v>0</v>
      </c>
      <c r="U383">
        <f t="shared" si="33"/>
        <v>0</v>
      </c>
      <c r="W383" s="37">
        <f t="shared" si="35"/>
        <v>0</v>
      </c>
    </row>
    <row r="384" spans="7:23" ht="13.5" thickBot="1">
      <c r="G384" t="s">
        <v>19</v>
      </c>
      <c r="L384">
        <v>0.5</v>
      </c>
      <c r="M384">
        <v>169</v>
      </c>
      <c r="P384" s="3">
        <f t="shared" si="38"/>
        <v>84.5</v>
      </c>
      <c r="U384">
        <f t="shared" si="33"/>
        <v>5.5</v>
      </c>
      <c r="W384" s="37">
        <f t="shared" si="35"/>
        <v>0</v>
      </c>
    </row>
    <row r="385" spans="7:23" ht="13.5" thickBot="1">
      <c r="G385" t="s">
        <v>29</v>
      </c>
      <c r="L385">
        <v>0.5</v>
      </c>
      <c r="M385">
        <v>89</v>
      </c>
      <c r="P385" s="3">
        <f t="shared" si="38"/>
        <v>44.5</v>
      </c>
      <c r="U385">
        <f t="shared" si="33"/>
        <v>5.5</v>
      </c>
      <c r="W385" s="37">
        <f t="shared" si="35"/>
        <v>0</v>
      </c>
    </row>
    <row r="386" spans="7:23" ht="13.5" thickBot="1">
      <c r="G386" t="s">
        <v>30</v>
      </c>
      <c r="L386">
        <v>0.5</v>
      </c>
      <c r="M386">
        <v>99</v>
      </c>
      <c r="P386" s="3">
        <f t="shared" si="38"/>
        <v>49.5</v>
      </c>
      <c r="U386">
        <f t="shared" si="33"/>
        <v>5.5</v>
      </c>
      <c r="W386" s="37">
        <f t="shared" si="35"/>
        <v>0</v>
      </c>
    </row>
    <row r="387" spans="7:23" ht="13.5" thickBot="1">
      <c r="G387" t="s">
        <v>31</v>
      </c>
      <c r="L387">
        <v>0.5</v>
      </c>
      <c r="M387">
        <v>129</v>
      </c>
      <c r="P387" s="3">
        <f t="shared" si="38"/>
        <v>64.5</v>
      </c>
      <c r="U387">
        <f t="shared" si="33"/>
        <v>5.5</v>
      </c>
      <c r="W387" s="37">
        <f t="shared" si="35"/>
        <v>0</v>
      </c>
    </row>
    <row r="388" spans="7:23" ht="13.5" thickBot="1">
      <c r="G388" t="s">
        <v>55</v>
      </c>
      <c r="L388">
        <v>2</v>
      </c>
      <c r="M388">
        <v>129</v>
      </c>
      <c r="P388" s="3">
        <f t="shared" si="38"/>
        <v>258</v>
      </c>
      <c r="U388">
        <f t="shared" si="33"/>
        <v>22</v>
      </c>
      <c r="W388" s="37">
        <f t="shared" si="35"/>
        <v>0</v>
      </c>
    </row>
    <row r="389" spans="7:23" ht="13.5" thickBot="1">
      <c r="G389" t="s">
        <v>17</v>
      </c>
      <c r="L389">
        <v>0.5</v>
      </c>
      <c r="M389">
        <v>209</v>
      </c>
      <c r="P389" s="3">
        <f t="shared" si="38"/>
        <v>104.5</v>
      </c>
      <c r="U389">
        <f t="shared" si="33"/>
        <v>5.5</v>
      </c>
      <c r="W389" s="37">
        <f t="shared" si="35"/>
        <v>0</v>
      </c>
    </row>
    <row r="390" spans="7:23" ht="13.5" thickBot="1">
      <c r="G390" t="s">
        <v>152</v>
      </c>
      <c r="L390">
        <v>0.5</v>
      </c>
      <c r="M390">
        <v>149</v>
      </c>
      <c r="P390" s="3">
        <f t="shared" si="38"/>
        <v>74.5</v>
      </c>
      <c r="U390">
        <f aca="true" t="shared" si="39" ref="U390:U453">L390*11</f>
        <v>5.5</v>
      </c>
      <c r="W390" s="37">
        <f t="shared" si="35"/>
        <v>0</v>
      </c>
    </row>
    <row r="391" spans="7:23" ht="13.5" thickBot="1">
      <c r="G391" t="s">
        <v>141</v>
      </c>
      <c r="L391">
        <v>1</v>
      </c>
      <c r="M391">
        <v>89</v>
      </c>
      <c r="P391" s="3">
        <f t="shared" si="38"/>
        <v>89</v>
      </c>
      <c r="U391">
        <f t="shared" si="39"/>
        <v>11</v>
      </c>
      <c r="W391" s="37">
        <f t="shared" si="35"/>
        <v>0</v>
      </c>
    </row>
    <row r="392" spans="7:23" ht="13.5" thickBot="1">
      <c r="G392" t="s">
        <v>145</v>
      </c>
      <c r="L392">
        <v>0</v>
      </c>
      <c r="M392">
        <v>159</v>
      </c>
      <c r="P392" s="3">
        <f t="shared" si="38"/>
        <v>0</v>
      </c>
      <c r="U392">
        <f t="shared" si="39"/>
        <v>0</v>
      </c>
      <c r="W392" s="37">
        <f t="shared" si="35"/>
        <v>0</v>
      </c>
    </row>
    <row r="393" spans="7:23" ht="13.5" thickBot="1">
      <c r="G393" t="s">
        <v>26</v>
      </c>
      <c r="L393">
        <v>0.5</v>
      </c>
      <c r="M393">
        <v>219</v>
      </c>
      <c r="P393" s="3">
        <f t="shared" si="38"/>
        <v>109.5</v>
      </c>
      <c r="U393">
        <f t="shared" si="39"/>
        <v>5.5</v>
      </c>
      <c r="W393" s="37">
        <f t="shared" si="35"/>
        <v>0</v>
      </c>
    </row>
    <row r="394" spans="17:23" s="4" customFormat="1" ht="13.5" thickBot="1">
      <c r="Q394" s="4">
        <f>SUM(P382:P393)</f>
        <v>968</v>
      </c>
      <c r="S394" s="21">
        <f>Q394*1.1</f>
        <v>1064.8000000000002</v>
      </c>
      <c r="T394" s="26">
        <f>885+355</f>
        <v>1240</v>
      </c>
      <c r="U394">
        <f t="shared" si="39"/>
        <v>0</v>
      </c>
      <c r="V394" s="34">
        <f>SUM(U382:U393)</f>
        <v>77</v>
      </c>
      <c r="W394" s="37">
        <f t="shared" si="35"/>
        <v>-98.19999999999982</v>
      </c>
    </row>
    <row r="395" spans="1:23" ht="13.5" thickBot="1">
      <c r="A395" s="6" t="s">
        <v>94</v>
      </c>
      <c r="G395" t="s">
        <v>20</v>
      </c>
      <c r="L395">
        <v>2</v>
      </c>
      <c r="M395">
        <v>179</v>
      </c>
      <c r="P395" s="3">
        <f aca="true" t="shared" si="40" ref="P395:P403">L395*M395</f>
        <v>358</v>
      </c>
      <c r="U395">
        <f t="shared" si="39"/>
        <v>22</v>
      </c>
      <c r="W395" s="37">
        <f t="shared" si="35"/>
        <v>0</v>
      </c>
    </row>
    <row r="396" spans="7:23" ht="13.5" thickBot="1">
      <c r="G396" t="s">
        <v>129</v>
      </c>
      <c r="L396">
        <v>1</v>
      </c>
      <c r="M396">
        <v>269</v>
      </c>
      <c r="P396" s="3">
        <f t="shared" si="40"/>
        <v>269</v>
      </c>
      <c r="U396">
        <f t="shared" si="39"/>
        <v>11</v>
      </c>
      <c r="W396" s="37">
        <f t="shared" si="35"/>
        <v>0</v>
      </c>
    </row>
    <row r="397" spans="7:23" ht="13.5" thickBot="1">
      <c r="G397" t="s">
        <v>29</v>
      </c>
      <c r="L397">
        <v>1</v>
      </c>
      <c r="M397">
        <v>89</v>
      </c>
      <c r="P397" s="3">
        <f t="shared" si="40"/>
        <v>89</v>
      </c>
      <c r="U397">
        <f t="shared" si="39"/>
        <v>11</v>
      </c>
      <c r="W397" s="37">
        <f t="shared" si="35"/>
        <v>0</v>
      </c>
    </row>
    <row r="398" spans="7:23" ht="13.5" thickBot="1">
      <c r="G398" t="s">
        <v>26</v>
      </c>
      <c r="L398">
        <v>1</v>
      </c>
      <c r="M398">
        <v>219</v>
      </c>
      <c r="P398" s="3">
        <f t="shared" si="40"/>
        <v>219</v>
      </c>
      <c r="U398">
        <f t="shared" si="39"/>
        <v>11</v>
      </c>
      <c r="W398" s="37">
        <f t="shared" si="35"/>
        <v>0</v>
      </c>
    </row>
    <row r="399" spans="7:23" ht="13.5" thickBot="1">
      <c r="G399" t="s">
        <v>31</v>
      </c>
      <c r="L399">
        <v>1</v>
      </c>
      <c r="M399">
        <v>129</v>
      </c>
      <c r="P399" s="3">
        <f t="shared" si="40"/>
        <v>129</v>
      </c>
      <c r="U399">
        <f t="shared" si="39"/>
        <v>11</v>
      </c>
      <c r="W399" s="37">
        <f t="shared" si="35"/>
        <v>0</v>
      </c>
    </row>
    <row r="400" spans="7:23" ht="13.5" thickBot="1">
      <c r="G400" t="s">
        <v>152</v>
      </c>
      <c r="L400">
        <v>2</v>
      </c>
      <c r="M400">
        <v>149</v>
      </c>
      <c r="P400" s="3">
        <f t="shared" si="40"/>
        <v>298</v>
      </c>
      <c r="U400">
        <f t="shared" si="39"/>
        <v>22</v>
      </c>
      <c r="W400" s="37">
        <f t="shared" si="35"/>
        <v>0</v>
      </c>
    </row>
    <row r="401" spans="7:23" ht="13.5" thickBot="1">
      <c r="G401" t="s">
        <v>19</v>
      </c>
      <c r="L401">
        <v>3</v>
      </c>
      <c r="M401">
        <v>169</v>
      </c>
      <c r="P401" s="3">
        <f t="shared" si="40"/>
        <v>507</v>
      </c>
      <c r="U401">
        <f t="shared" si="39"/>
        <v>33</v>
      </c>
      <c r="W401" s="37">
        <f t="shared" si="35"/>
        <v>0</v>
      </c>
    </row>
    <row r="402" spans="7:23" ht="13.5" thickBot="1">
      <c r="G402" t="s">
        <v>88</v>
      </c>
      <c r="M402">
        <v>0</v>
      </c>
      <c r="P402" s="3">
        <f t="shared" si="40"/>
        <v>0</v>
      </c>
      <c r="U402">
        <f t="shared" si="39"/>
        <v>0</v>
      </c>
      <c r="W402" s="37">
        <f t="shared" si="35"/>
        <v>0</v>
      </c>
    </row>
    <row r="403" spans="7:23" ht="13.5" thickBot="1">
      <c r="G403" t="s">
        <v>14</v>
      </c>
      <c r="L403">
        <v>0.5</v>
      </c>
      <c r="M403">
        <v>390</v>
      </c>
      <c r="P403" s="33">
        <f t="shared" si="40"/>
        <v>195</v>
      </c>
      <c r="U403">
        <f t="shared" si="39"/>
        <v>5.5</v>
      </c>
      <c r="W403" s="37">
        <f aca="true" t="shared" si="41" ref="W403:W466">S403+V403-T403</f>
        <v>0</v>
      </c>
    </row>
    <row r="404" spans="7:23" ht="13.5" thickBot="1">
      <c r="G404" t="s">
        <v>34</v>
      </c>
      <c r="L404">
        <v>0.5</v>
      </c>
      <c r="M404">
        <v>309</v>
      </c>
      <c r="P404" s="3">
        <f>L404*M404</f>
        <v>154.5</v>
      </c>
      <c r="U404">
        <f t="shared" si="39"/>
        <v>5.5</v>
      </c>
      <c r="W404" s="37">
        <f t="shared" si="41"/>
        <v>0</v>
      </c>
    </row>
    <row r="405" spans="17:23" s="4" customFormat="1" ht="13.5" thickBot="1">
      <c r="Q405" s="4">
        <f>SUM(P395:P404)</f>
        <v>2218.5</v>
      </c>
      <c r="S405" s="21">
        <f>Q405*1.15</f>
        <v>2551.2749999999996</v>
      </c>
      <c r="T405" s="26">
        <v>2551</v>
      </c>
      <c r="U405">
        <f t="shared" si="39"/>
        <v>0</v>
      </c>
      <c r="V405" s="34">
        <f>SUM(U395:U404)</f>
        <v>132</v>
      </c>
      <c r="W405" s="37">
        <f t="shared" si="41"/>
        <v>132.27499999999964</v>
      </c>
    </row>
    <row r="406" spans="1:23" s="40" customFormat="1" ht="13.5" thickBot="1">
      <c r="A406" s="39" t="s">
        <v>95</v>
      </c>
      <c r="G406" s="40" t="s">
        <v>20</v>
      </c>
      <c r="L406" s="40">
        <v>0.5</v>
      </c>
      <c r="M406" s="40">
        <v>179</v>
      </c>
      <c r="P406" s="3">
        <f aca="true" t="shared" si="42" ref="P406:P411">L406*M406</f>
        <v>89.5</v>
      </c>
      <c r="S406" s="49"/>
      <c r="U406">
        <f t="shared" si="39"/>
        <v>5.5</v>
      </c>
      <c r="V406" s="49"/>
      <c r="W406" s="37">
        <f t="shared" si="41"/>
        <v>0</v>
      </c>
    </row>
    <row r="407" spans="7:23" s="40" customFormat="1" ht="13.5" thickBot="1">
      <c r="G407" s="40" t="s">
        <v>38</v>
      </c>
      <c r="L407" s="40">
        <v>0</v>
      </c>
      <c r="M407" s="40">
        <v>0</v>
      </c>
      <c r="P407" s="3">
        <f t="shared" si="42"/>
        <v>0</v>
      </c>
      <c r="S407" s="49"/>
      <c r="U407">
        <f t="shared" si="39"/>
        <v>0</v>
      </c>
      <c r="V407" s="49"/>
      <c r="W407" s="37">
        <f t="shared" si="41"/>
        <v>0</v>
      </c>
    </row>
    <row r="408" spans="7:23" s="40" customFormat="1" ht="13.5" thickBot="1">
      <c r="G408" s="40" t="s">
        <v>19</v>
      </c>
      <c r="L408" s="40">
        <v>0.5</v>
      </c>
      <c r="M408" s="40">
        <v>169</v>
      </c>
      <c r="P408" s="3">
        <f t="shared" si="42"/>
        <v>84.5</v>
      </c>
      <c r="S408" s="49"/>
      <c r="U408">
        <f t="shared" si="39"/>
        <v>5.5</v>
      </c>
      <c r="V408" s="49"/>
      <c r="W408" s="37">
        <f t="shared" si="41"/>
        <v>0</v>
      </c>
    </row>
    <row r="409" spans="7:23" s="40" customFormat="1" ht="13.5" thickBot="1">
      <c r="G409" s="40" t="s">
        <v>29</v>
      </c>
      <c r="L409" s="40">
        <v>0.5</v>
      </c>
      <c r="M409" s="40">
        <v>89</v>
      </c>
      <c r="P409" s="3">
        <f t="shared" si="42"/>
        <v>44.5</v>
      </c>
      <c r="S409" s="49"/>
      <c r="U409">
        <f t="shared" si="39"/>
        <v>5.5</v>
      </c>
      <c r="V409" s="49"/>
      <c r="W409" s="37">
        <f t="shared" si="41"/>
        <v>0</v>
      </c>
    </row>
    <row r="410" spans="7:23" s="40" customFormat="1" ht="13.5" thickBot="1">
      <c r="G410" s="40" t="s">
        <v>30</v>
      </c>
      <c r="L410" s="40">
        <v>0.5</v>
      </c>
      <c r="M410" s="40">
        <v>99</v>
      </c>
      <c r="P410" s="3">
        <f t="shared" si="42"/>
        <v>49.5</v>
      </c>
      <c r="S410" s="49"/>
      <c r="U410">
        <f t="shared" si="39"/>
        <v>5.5</v>
      </c>
      <c r="V410" s="49"/>
      <c r="W410" s="37">
        <f t="shared" si="41"/>
        <v>0</v>
      </c>
    </row>
    <row r="411" spans="7:23" s="40" customFormat="1" ht="13.5" thickBot="1">
      <c r="G411" s="40" t="s">
        <v>31</v>
      </c>
      <c r="L411" s="40">
        <v>0</v>
      </c>
      <c r="M411" s="40">
        <v>129</v>
      </c>
      <c r="P411" s="3">
        <f t="shared" si="42"/>
        <v>0</v>
      </c>
      <c r="S411" s="49"/>
      <c r="U411">
        <f t="shared" si="39"/>
        <v>0</v>
      </c>
      <c r="V411" s="49"/>
      <c r="W411" s="37">
        <f t="shared" si="41"/>
        <v>0</v>
      </c>
    </row>
    <row r="412" spans="17:23" s="4" customFormat="1" ht="13.5" thickBot="1">
      <c r="Q412" s="4">
        <f>SUM(P406:P411)</f>
        <v>268</v>
      </c>
      <c r="S412" s="21">
        <f>Q412*1.15</f>
        <v>308.2</v>
      </c>
      <c r="T412" s="26">
        <v>308</v>
      </c>
      <c r="U412">
        <f t="shared" si="39"/>
        <v>0</v>
      </c>
      <c r="V412" s="34">
        <f>SUM(U406:U411)</f>
        <v>22</v>
      </c>
      <c r="W412" s="37">
        <f t="shared" si="41"/>
        <v>22.19999999999999</v>
      </c>
    </row>
    <row r="413" spans="1:23" ht="13.5" thickBot="1">
      <c r="A413" s="6" t="s">
        <v>96</v>
      </c>
      <c r="G413" t="s">
        <v>20</v>
      </c>
      <c r="L413">
        <v>0.5</v>
      </c>
      <c r="M413">
        <v>179</v>
      </c>
      <c r="P413" s="3">
        <f aca="true" t="shared" si="43" ref="P413:P419">L413*M413</f>
        <v>89.5</v>
      </c>
      <c r="U413">
        <f t="shared" si="39"/>
        <v>5.5</v>
      </c>
      <c r="W413" s="37">
        <f t="shared" si="41"/>
        <v>0</v>
      </c>
    </row>
    <row r="414" spans="7:23" ht="13.5" thickBot="1">
      <c r="G414" t="s">
        <v>38</v>
      </c>
      <c r="M414">
        <v>0</v>
      </c>
      <c r="P414" s="3">
        <f t="shared" si="43"/>
        <v>0</v>
      </c>
      <c r="U414">
        <f t="shared" si="39"/>
        <v>0</v>
      </c>
      <c r="W414" s="37">
        <f t="shared" si="41"/>
        <v>0</v>
      </c>
    </row>
    <row r="415" spans="7:23" ht="13.5" thickBot="1">
      <c r="G415" t="s">
        <v>17</v>
      </c>
      <c r="L415">
        <v>0.5</v>
      </c>
      <c r="M415">
        <v>209</v>
      </c>
      <c r="P415" s="3">
        <f t="shared" si="43"/>
        <v>104.5</v>
      </c>
      <c r="U415">
        <f t="shared" si="39"/>
        <v>5.5</v>
      </c>
      <c r="W415" s="37">
        <f t="shared" si="41"/>
        <v>0</v>
      </c>
    </row>
    <row r="416" spans="7:23" ht="13.5" thickBot="1">
      <c r="G416" t="s">
        <v>29</v>
      </c>
      <c r="L416">
        <v>1</v>
      </c>
      <c r="M416">
        <v>89</v>
      </c>
      <c r="P416" s="3">
        <f t="shared" si="43"/>
        <v>89</v>
      </c>
      <c r="U416">
        <f t="shared" si="39"/>
        <v>11</v>
      </c>
      <c r="W416" s="37">
        <f t="shared" si="41"/>
        <v>0</v>
      </c>
    </row>
    <row r="417" spans="7:23" ht="13.5" thickBot="1">
      <c r="G417" t="s">
        <v>30</v>
      </c>
      <c r="L417">
        <v>1</v>
      </c>
      <c r="M417">
        <v>99</v>
      </c>
      <c r="P417" s="3">
        <f t="shared" si="43"/>
        <v>99</v>
      </c>
      <c r="U417">
        <f t="shared" si="39"/>
        <v>11</v>
      </c>
      <c r="W417" s="37">
        <f t="shared" si="41"/>
        <v>0</v>
      </c>
    </row>
    <row r="418" spans="7:23" ht="13.5" thickBot="1">
      <c r="G418" t="s">
        <v>18</v>
      </c>
      <c r="M418">
        <v>0</v>
      </c>
      <c r="P418" s="3">
        <f t="shared" si="43"/>
        <v>0</v>
      </c>
      <c r="U418">
        <f t="shared" si="39"/>
        <v>0</v>
      </c>
      <c r="W418" s="37">
        <f t="shared" si="41"/>
        <v>0</v>
      </c>
    </row>
    <row r="419" spans="7:23" ht="13.5" thickBot="1">
      <c r="G419" t="s">
        <v>55</v>
      </c>
      <c r="L419">
        <v>1</v>
      </c>
      <c r="M419">
        <v>129</v>
      </c>
      <c r="P419" s="3">
        <f t="shared" si="43"/>
        <v>129</v>
      </c>
      <c r="U419">
        <f t="shared" si="39"/>
        <v>11</v>
      </c>
      <c r="W419" s="37">
        <f t="shared" si="41"/>
        <v>0</v>
      </c>
    </row>
    <row r="420" spans="17:23" s="4" customFormat="1" ht="13.5" thickBot="1">
      <c r="Q420" s="4">
        <f>SUM(P413:P419)</f>
        <v>511</v>
      </c>
      <c r="S420" s="21">
        <f>Q420*1.1</f>
        <v>562.1</v>
      </c>
      <c r="T420" s="26">
        <v>562</v>
      </c>
      <c r="U420">
        <f t="shared" si="39"/>
        <v>0</v>
      </c>
      <c r="V420" s="34">
        <f>SUM(U413:U419)</f>
        <v>44</v>
      </c>
      <c r="W420" s="37">
        <f t="shared" si="41"/>
        <v>44.10000000000002</v>
      </c>
    </row>
    <row r="421" spans="1:23" s="13" customFormat="1" ht="13.5" thickBot="1">
      <c r="A421" s="12" t="s">
        <v>97</v>
      </c>
      <c r="G421" s="13" t="s">
        <v>20</v>
      </c>
      <c r="L421" s="13">
        <v>0.5</v>
      </c>
      <c r="M421" s="13">
        <v>179</v>
      </c>
      <c r="P421" s="17">
        <f aca="true" t="shared" si="44" ref="P421:P427">L421*M421</f>
        <v>89.5</v>
      </c>
      <c r="S421" s="23"/>
      <c r="T421" s="25"/>
      <c r="U421">
        <f t="shared" si="39"/>
        <v>5.5</v>
      </c>
      <c r="V421" s="52"/>
      <c r="W421" s="37">
        <f t="shared" si="41"/>
        <v>0</v>
      </c>
    </row>
    <row r="422" spans="7:23" s="13" customFormat="1" ht="13.5" thickBot="1">
      <c r="G422" s="14" t="s">
        <v>38</v>
      </c>
      <c r="H422" s="14"/>
      <c r="I422" s="14"/>
      <c r="J422" s="14"/>
      <c r="K422" s="14"/>
      <c r="L422" s="14"/>
      <c r="M422" s="14">
        <v>0</v>
      </c>
      <c r="N422" s="14"/>
      <c r="O422" s="14"/>
      <c r="P422" s="15">
        <f t="shared" si="44"/>
        <v>0</v>
      </c>
      <c r="S422" s="23"/>
      <c r="T422" s="25"/>
      <c r="U422">
        <f t="shared" si="39"/>
        <v>0</v>
      </c>
      <c r="V422" s="52"/>
      <c r="W422" s="37">
        <f t="shared" si="41"/>
        <v>0</v>
      </c>
    </row>
    <row r="423" spans="7:23" s="13" customFormat="1" ht="13.5" thickBot="1">
      <c r="G423" s="13" t="s">
        <v>17</v>
      </c>
      <c r="L423" s="13">
        <v>0.5</v>
      </c>
      <c r="M423" s="13">
        <v>209</v>
      </c>
      <c r="P423" s="17">
        <f t="shared" si="44"/>
        <v>104.5</v>
      </c>
      <c r="S423" s="23"/>
      <c r="T423" s="25"/>
      <c r="U423">
        <f t="shared" si="39"/>
        <v>5.5</v>
      </c>
      <c r="V423" s="52"/>
      <c r="W423" s="37">
        <f t="shared" si="41"/>
        <v>0</v>
      </c>
    </row>
    <row r="424" spans="7:23" s="13" customFormat="1" ht="13.5" thickBot="1">
      <c r="G424" s="13" t="s">
        <v>29</v>
      </c>
      <c r="L424" s="13">
        <v>1</v>
      </c>
      <c r="M424" s="13">
        <v>89</v>
      </c>
      <c r="P424" s="17">
        <f t="shared" si="44"/>
        <v>89</v>
      </c>
      <c r="S424" s="23"/>
      <c r="T424" s="25"/>
      <c r="U424">
        <f t="shared" si="39"/>
        <v>11</v>
      </c>
      <c r="V424" s="52"/>
      <c r="W424" s="37">
        <f t="shared" si="41"/>
        <v>0</v>
      </c>
    </row>
    <row r="425" spans="7:23" s="13" customFormat="1" ht="13.5" thickBot="1">
      <c r="G425" s="13" t="s">
        <v>30</v>
      </c>
      <c r="L425" s="13">
        <v>1</v>
      </c>
      <c r="M425" s="13">
        <v>99</v>
      </c>
      <c r="P425" s="17">
        <f t="shared" si="44"/>
        <v>99</v>
      </c>
      <c r="S425" s="23"/>
      <c r="T425" s="25"/>
      <c r="U425">
        <f t="shared" si="39"/>
        <v>11</v>
      </c>
      <c r="V425" s="52"/>
      <c r="W425" s="37">
        <f t="shared" si="41"/>
        <v>0</v>
      </c>
    </row>
    <row r="426" spans="7:23" s="13" customFormat="1" ht="13.5" thickBot="1">
      <c r="G426" s="13" t="s">
        <v>31</v>
      </c>
      <c r="L426" s="13">
        <v>1</v>
      </c>
      <c r="M426" s="13">
        <v>129</v>
      </c>
      <c r="P426" s="17">
        <f t="shared" si="44"/>
        <v>129</v>
      </c>
      <c r="S426" s="23"/>
      <c r="T426" s="25"/>
      <c r="U426">
        <f t="shared" si="39"/>
        <v>11</v>
      </c>
      <c r="V426" s="52"/>
      <c r="W426" s="37">
        <f t="shared" si="41"/>
        <v>0</v>
      </c>
    </row>
    <row r="427" spans="7:23" s="13" customFormat="1" ht="13.5" thickBot="1">
      <c r="G427" s="13" t="s">
        <v>26</v>
      </c>
      <c r="L427" s="13">
        <v>0.5</v>
      </c>
      <c r="M427" s="13">
        <v>219</v>
      </c>
      <c r="P427" s="17">
        <f t="shared" si="44"/>
        <v>109.5</v>
      </c>
      <c r="S427" s="23"/>
      <c r="T427" s="25"/>
      <c r="U427">
        <f t="shared" si="39"/>
        <v>5.5</v>
      </c>
      <c r="V427" s="52"/>
      <c r="W427" s="37">
        <f t="shared" si="41"/>
        <v>0</v>
      </c>
    </row>
    <row r="428" spans="7:23" s="13" customFormat="1" ht="13.5" thickBot="1">
      <c r="G428" s="14" t="s">
        <v>18</v>
      </c>
      <c r="H428" s="14"/>
      <c r="I428" s="14"/>
      <c r="J428" s="14"/>
      <c r="K428" s="14"/>
      <c r="L428" s="14"/>
      <c r="M428" s="14">
        <v>0</v>
      </c>
      <c r="N428" s="14"/>
      <c r="O428" s="14"/>
      <c r="P428" s="15">
        <f>L428*M428</f>
        <v>0</v>
      </c>
      <c r="S428" s="23"/>
      <c r="T428" s="25"/>
      <c r="U428">
        <f t="shared" si="39"/>
        <v>0</v>
      </c>
      <c r="V428" s="52"/>
      <c r="W428" s="37">
        <f t="shared" si="41"/>
        <v>0</v>
      </c>
    </row>
    <row r="429" spans="7:23" s="13" customFormat="1" ht="13.5" thickBot="1">
      <c r="G429" s="14" t="s">
        <v>77</v>
      </c>
      <c r="H429" s="14"/>
      <c r="I429" s="14"/>
      <c r="J429" s="14"/>
      <c r="K429" s="14"/>
      <c r="L429" s="14"/>
      <c r="M429" s="14">
        <v>0</v>
      </c>
      <c r="N429" s="14"/>
      <c r="O429" s="14"/>
      <c r="P429" s="15">
        <f>L429*M429</f>
        <v>0</v>
      </c>
      <c r="S429" s="23"/>
      <c r="T429" s="25"/>
      <c r="U429">
        <f t="shared" si="39"/>
        <v>0</v>
      </c>
      <c r="V429" s="52"/>
      <c r="W429" s="37">
        <f t="shared" si="41"/>
        <v>0</v>
      </c>
    </row>
    <row r="430" spans="7:23" s="13" customFormat="1" ht="13.5" thickBot="1">
      <c r="G430" s="13" t="s">
        <v>34</v>
      </c>
      <c r="L430" s="13">
        <v>0.5</v>
      </c>
      <c r="M430" s="13">
        <v>309</v>
      </c>
      <c r="P430" s="17">
        <f>L430*M430</f>
        <v>154.5</v>
      </c>
      <c r="S430" s="23"/>
      <c r="T430" s="25"/>
      <c r="U430">
        <f t="shared" si="39"/>
        <v>5.5</v>
      </c>
      <c r="V430" s="52"/>
      <c r="W430" s="37">
        <f t="shared" si="41"/>
        <v>0</v>
      </c>
    </row>
    <row r="431" spans="7:23" s="13" customFormat="1" ht="13.5" thickBot="1">
      <c r="G431" s="31" t="s">
        <v>14</v>
      </c>
      <c r="H431" s="31"/>
      <c r="I431" s="31"/>
      <c r="J431" s="31"/>
      <c r="K431" s="31"/>
      <c r="L431" s="31">
        <v>0.5</v>
      </c>
      <c r="M431" s="31">
        <v>390</v>
      </c>
      <c r="N431" s="31"/>
      <c r="O431" s="31"/>
      <c r="P431" s="32">
        <f>L431*M431</f>
        <v>195</v>
      </c>
      <c r="S431" s="23"/>
      <c r="T431" s="25"/>
      <c r="U431">
        <f t="shared" si="39"/>
        <v>5.5</v>
      </c>
      <c r="V431" s="52"/>
      <c r="W431" s="37">
        <f t="shared" si="41"/>
        <v>0</v>
      </c>
    </row>
    <row r="432" spans="7:23" s="13" customFormat="1" ht="13.5" thickBot="1">
      <c r="G432" s="13" t="s">
        <v>15</v>
      </c>
      <c r="N432" s="13">
        <v>1</v>
      </c>
      <c r="O432" s="13">
        <v>59</v>
      </c>
      <c r="P432" s="13">
        <f>N432*O432</f>
        <v>59</v>
      </c>
      <c r="S432" s="23"/>
      <c r="T432" s="25"/>
      <c r="U432">
        <f>N432*2.2</f>
        <v>2.2</v>
      </c>
      <c r="V432" s="52"/>
      <c r="W432" s="37">
        <f t="shared" si="41"/>
        <v>0</v>
      </c>
    </row>
    <row r="433" spans="5:23" s="13" customFormat="1" ht="13.5" thickBot="1">
      <c r="E433" s="16"/>
      <c r="F433" s="16"/>
      <c r="G433" s="16" t="s">
        <v>134</v>
      </c>
      <c r="H433" s="16"/>
      <c r="I433" s="16"/>
      <c r="J433" s="16"/>
      <c r="K433" s="16"/>
      <c r="L433" s="16">
        <v>1</v>
      </c>
      <c r="M433" s="16">
        <v>99</v>
      </c>
      <c r="N433" s="16"/>
      <c r="O433" s="16"/>
      <c r="P433" s="17">
        <f>L433*M433</f>
        <v>99</v>
      </c>
      <c r="S433" s="23"/>
      <c r="T433" s="25"/>
      <c r="U433">
        <f t="shared" si="39"/>
        <v>11</v>
      </c>
      <c r="V433" s="52"/>
      <c r="W433" s="37">
        <f t="shared" si="41"/>
        <v>0</v>
      </c>
    </row>
    <row r="434" spans="5:23" s="13" customFormat="1" ht="13.5" thickBot="1">
      <c r="E434" s="16"/>
      <c r="F434" s="16"/>
      <c r="G434" s="13" t="s">
        <v>58</v>
      </c>
      <c r="L434" s="13">
        <v>1</v>
      </c>
      <c r="M434" s="13">
        <v>149</v>
      </c>
      <c r="P434" s="17">
        <f>L434*M434</f>
        <v>149</v>
      </c>
      <c r="S434" s="23"/>
      <c r="T434" s="25"/>
      <c r="U434">
        <f t="shared" si="39"/>
        <v>11</v>
      </c>
      <c r="V434" s="52"/>
      <c r="W434" s="37">
        <f t="shared" si="41"/>
        <v>0</v>
      </c>
    </row>
    <row r="435" spans="5:23" s="13" customFormat="1" ht="13.5" thickBot="1">
      <c r="E435" s="16"/>
      <c r="F435" s="16"/>
      <c r="G435" s="16" t="s">
        <v>129</v>
      </c>
      <c r="H435" s="16"/>
      <c r="I435" s="16"/>
      <c r="J435" s="16"/>
      <c r="K435" s="16"/>
      <c r="L435" s="16">
        <v>0.5</v>
      </c>
      <c r="M435" s="16">
        <v>269</v>
      </c>
      <c r="N435" s="16"/>
      <c r="O435" s="16"/>
      <c r="P435" s="17">
        <f>L435*M435</f>
        <v>134.5</v>
      </c>
      <c r="S435" s="23"/>
      <c r="T435" s="25"/>
      <c r="U435">
        <f t="shared" si="39"/>
        <v>5.5</v>
      </c>
      <c r="V435" s="52"/>
      <c r="W435" s="37">
        <f t="shared" si="41"/>
        <v>0</v>
      </c>
    </row>
    <row r="436" spans="5:23" s="13" customFormat="1" ht="13.5" thickBot="1">
      <c r="E436" s="16"/>
      <c r="F436" s="16"/>
      <c r="G436" s="16" t="s">
        <v>64</v>
      </c>
      <c r="H436" s="16"/>
      <c r="I436" s="16"/>
      <c r="J436" s="16"/>
      <c r="K436" s="16"/>
      <c r="L436" s="16">
        <v>0.5</v>
      </c>
      <c r="M436" s="16">
        <v>129</v>
      </c>
      <c r="N436" s="16"/>
      <c r="O436" s="16"/>
      <c r="P436" s="17">
        <f>L436*M436</f>
        <v>64.5</v>
      </c>
      <c r="S436" s="23"/>
      <c r="T436" s="25"/>
      <c r="U436">
        <f t="shared" si="39"/>
        <v>5.5</v>
      </c>
      <c r="V436" s="52"/>
      <c r="W436" s="37">
        <f t="shared" si="41"/>
        <v>0</v>
      </c>
    </row>
    <row r="437" spans="5:23" s="13" customFormat="1" ht="13.5" thickBot="1">
      <c r="E437" s="16"/>
      <c r="F437" s="16"/>
      <c r="G437" s="16" t="s">
        <v>19</v>
      </c>
      <c r="H437" s="16"/>
      <c r="I437" s="16"/>
      <c r="J437" s="16"/>
      <c r="K437" s="16"/>
      <c r="L437" s="16">
        <v>1</v>
      </c>
      <c r="M437" s="16">
        <v>169</v>
      </c>
      <c r="N437" s="16"/>
      <c r="O437" s="16"/>
      <c r="P437" s="17">
        <f>L437*M437</f>
        <v>169</v>
      </c>
      <c r="S437" s="23"/>
      <c r="T437" s="25"/>
      <c r="U437">
        <f t="shared" si="39"/>
        <v>11</v>
      </c>
      <c r="V437" s="52"/>
      <c r="W437" s="37">
        <f t="shared" si="41"/>
        <v>0</v>
      </c>
    </row>
    <row r="438" spans="17:23" s="4" customFormat="1" ht="13.5" thickBot="1">
      <c r="Q438" s="4">
        <f>SUM(P421:P437)</f>
        <v>1645</v>
      </c>
      <c r="S438" s="21">
        <f>Q438*1.15</f>
        <v>1891.7499999999998</v>
      </c>
      <c r="T438" s="26">
        <f>1668+224</f>
        <v>1892</v>
      </c>
      <c r="U438">
        <f t="shared" si="39"/>
        <v>0</v>
      </c>
      <c r="V438" s="34">
        <f>SUM(U421:U437)</f>
        <v>106.7</v>
      </c>
      <c r="W438" s="37">
        <f t="shared" si="41"/>
        <v>106.44999999999982</v>
      </c>
    </row>
    <row r="439" spans="1:23" s="13" customFormat="1" ht="13.5" thickBot="1">
      <c r="A439" s="12" t="s">
        <v>98</v>
      </c>
      <c r="G439" s="14" t="s">
        <v>38</v>
      </c>
      <c r="H439" s="14"/>
      <c r="I439" s="14"/>
      <c r="J439" s="14"/>
      <c r="K439" s="14"/>
      <c r="L439" s="14"/>
      <c r="M439" s="14">
        <v>0</v>
      </c>
      <c r="N439" s="14"/>
      <c r="O439" s="14"/>
      <c r="P439" s="15">
        <f aca="true" t="shared" si="45" ref="P439:P444">L439*M439</f>
        <v>0</v>
      </c>
      <c r="S439" s="23"/>
      <c r="T439" s="25"/>
      <c r="U439">
        <f t="shared" si="39"/>
        <v>0</v>
      </c>
      <c r="V439" s="52"/>
      <c r="W439" s="37">
        <f t="shared" si="41"/>
        <v>0</v>
      </c>
    </row>
    <row r="440" spans="7:23" s="13" customFormat="1" ht="13.5" thickBot="1">
      <c r="G440" s="13" t="s">
        <v>34</v>
      </c>
      <c r="L440" s="13">
        <v>1.5</v>
      </c>
      <c r="M440" s="13">
        <v>309</v>
      </c>
      <c r="P440" s="17">
        <f t="shared" si="45"/>
        <v>463.5</v>
      </c>
      <c r="S440" s="23"/>
      <c r="T440" s="25"/>
      <c r="U440">
        <f t="shared" si="39"/>
        <v>16.5</v>
      </c>
      <c r="V440" s="52"/>
      <c r="W440" s="37">
        <f t="shared" si="41"/>
        <v>0</v>
      </c>
    </row>
    <row r="441" spans="7:23" s="13" customFormat="1" ht="13.5" thickBot="1">
      <c r="G441" s="13" t="s">
        <v>19</v>
      </c>
      <c r="L441" s="13">
        <v>1</v>
      </c>
      <c r="M441" s="13">
        <v>169</v>
      </c>
      <c r="P441" s="17">
        <f t="shared" si="45"/>
        <v>169</v>
      </c>
      <c r="S441" s="23"/>
      <c r="T441" s="25"/>
      <c r="U441">
        <f t="shared" si="39"/>
        <v>11</v>
      </c>
      <c r="V441" s="52"/>
      <c r="W441" s="37">
        <f t="shared" si="41"/>
        <v>0</v>
      </c>
    </row>
    <row r="442" spans="7:23" s="13" customFormat="1" ht="13.5" thickBot="1">
      <c r="G442" s="13" t="s">
        <v>29</v>
      </c>
      <c r="L442" s="13">
        <v>1</v>
      </c>
      <c r="M442" s="13">
        <v>89</v>
      </c>
      <c r="P442" s="17">
        <f t="shared" si="45"/>
        <v>89</v>
      </c>
      <c r="S442" s="23"/>
      <c r="T442" s="25"/>
      <c r="U442">
        <f t="shared" si="39"/>
        <v>11</v>
      </c>
      <c r="V442" s="52"/>
      <c r="W442" s="37">
        <f t="shared" si="41"/>
        <v>0</v>
      </c>
    </row>
    <row r="443" spans="7:23" s="13" customFormat="1" ht="13.5" thickBot="1">
      <c r="G443" s="16" t="s">
        <v>129</v>
      </c>
      <c r="H443" s="16"/>
      <c r="I443" s="16"/>
      <c r="J443" s="16"/>
      <c r="K443" s="16"/>
      <c r="L443" s="16">
        <v>2</v>
      </c>
      <c r="M443" s="16">
        <v>269</v>
      </c>
      <c r="N443" s="16"/>
      <c r="O443" s="16"/>
      <c r="P443" s="17">
        <f t="shared" si="45"/>
        <v>538</v>
      </c>
      <c r="S443" s="23"/>
      <c r="T443" s="25"/>
      <c r="U443">
        <f t="shared" si="39"/>
        <v>22</v>
      </c>
      <c r="V443" s="52"/>
      <c r="W443" s="37">
        <f t="shared" si="41"/>
        <v>0</v>
      </c>
    </row>
    <row r="444" spans="7:23" s="13" customFormat="1" ht="13.5" thickBot="1">
      <c r="G444" s="13" t="s">
        <v>137</v>
      </c>
      <c r="L444" s="13">
        <v>1</v>
      </c>
      <c r="M444" s="13">
        <v>119</v>
      </c>
      <c r="P444" s="17">
        <f t="shared" si="45"/>
        <v>119</v>
      </c>
      <c r="S444" s="23"/>
      <c r="T444" s="25"/>
      <c r="U444">
        <f t="shared" si="39"/>
        <v>11</v>
      </c>
      <c r="V444" s="52"/>
      <c r="W444" s="37">
        <f t="shared" si="41"/>
        <v>0</v>
      </c>
    </row>
    <row r="445" spans="17:23" s="4" customFormat="1" ht="13.5" thickBot="1">
      <c r="Q445" s="4">
        <f>SUM(P439:P444)</f>
        <v>1378.5</v>
      </c>
      <c r="S445" s="21">
        <f>Q445*1.15</f>
        <v>1585.2749999999999</v>
      </c>
      <c r="T445" s="26">
        <v>830</v>
      </c>
      <c r="U445">
        <f t="shared" si="39"/>
        <v>0</v>
      </c>
      <c r="V445" s="34">
        <f>SUM(U439:U444)</f>
        <v>71.5</v>
      </c>
      <c r="W445" s="37">
        <f t="shared" si="41"/>
        <v>826.7749999999999</v>
      </c>
    </row>
    <row r="446" spans="1:23" s="13" customFormat="1" ht="13.5" thickBot="1">
      <c r="A446" s="12" t="s">
        <v>99</v>
      </c>
      <c r="G446" s="13" t="s">
        <v>20</v>
      </c>
      <c r="L446" s="13">
        <v>2</v>
      </c>
      <c r="M446" s="13">
        <v>179</v>
      </c>
      <c r="P446" s="17">
        <f aca="true" t="shared" si="46" ref="P446:P461">L446*M446</f>
        <v>358</v>
      </c>
      <c r="S446" s="23"/>
      <c r="T446" s="25"/>
      <c r="U446">
        <f t="shared" si="39"/>
        <v>22</v>
      </c>
      <c r="V446" s="52"/>
      <c r="W446" s="37">
        <f t="shared" si="41"/>
        <v>0</v>
      </c>
    </row>
    <row r="447" spans="7:23" s="13" customFormat="1" ht="13.5" thickBot="1">
      <c r="G447" s="14" t="s">
        <v>38</v>
      </c>
      <c r="H447" s="14"/>
      <c r="I447" s="14"/>
      <c r="J447" s="14"/>
      <c r="K447" s="14"/>
      <c r="L447" s="14"/>
      <c r="M447" s="14">
        <v>0</v>
      </c>
      <c r="N447" s="14"/>
      <c r="O447" s="14"/>
      <c r="P447" s="15">
        <f t="shared" si="46"/>
        <v>0</v>
      </c>
      <c r="S447" s="23"/>
      <c r="T447" s="25"/>
      <c r="U447">
        <f t="shared" si="39"/>
        <v>0</v>
      </c>
      <c r="V447" s="52"/>
      <c r="W447" s="37">
        <f t="shared" si="41"/>
        <v>0</v>
      </c>
    </row>
    <row r="448" spans="7:23" s="13" customFormat="1" ht="13.5" thickBot="1">
      <c r="G448" s="13" t="s">
        <v>17</v>
      </c>
      <c r="L448" s="13">
        <v>2</v>
      </c>
      <c r="M448" s="13">
        <v>209</v>
      </c>
      <c r="P448" s="17">
        <f t="shared" si="46"/>
        <v>418</v>
      </c>
      <c r="S448" s="23"/>
      <c r="T448" s="25"/>
      <c r="U448">
        <f t="shared" si="39"/>
        <v>22</v>
      </c>
      <c r="V448" s="52"/>
      <c r="W448" s="37">
        <f t="shared" si="41"/>
        <v>0</v>
      </c>
    </row>
    <row r="449" spans="7:23" s="13" customFormat="1" ht="13.5" thickBot="1">
      <c r="G449" s="13" t="s">
        <v>22</v>
      </c>
      <c r="L449" s="13">
        <v>1</v>
      </c>
      <c r="M449" s="13">
        <v>159</v>
      </c>
      <c r="P449" s="17">
        <f t="shared" si="46"/>
        <v>159</v>
      </c>
      <c r="S449" s="23"/>
      <c r="T449" s="25"/>
      <c r="U449">
        <f t="shared" si="39"/>
        <v>11</v>
      </c>
      <c r="V449" s="52"/>
      <c r="W449" s="37">
        <f t="shared" si="41"/>
        <v>0</v>
      </c>
    </row>
    <row r="450" spans="7:23" s="13" customFormat="1" ht="13.5" thickBot="1">
      <c r="G450" s="13" t="s">
        <v>31</v>
      </c>
      <c r="L450" s="13">
        <v>2</v>
      </c>
      <c r="M450" s="13">
        <v>129</v>
      </c>
      <c r="P450" s="17">
        <f t="shared" si="46"/>
        <v>258</v>
      </c>
      <c r="S450" s="23"/>
      <c r="T450" s="25"/>
      <c r="U450">
        <f t="shared" si="39"/>
        <v>22</v>
      </c>
      <c r="V450" s="52"/>
      <c r="W450" s="37">
        <f t="shared" si="41"/>
        <v>0</v>
      </c>
    </row>
    <row r="451" spans="7:23" s="13" customFormat="1" ht="13.5" thickBot="1">
      <c r="G451" s="13" t="s">
        <v>26</v>
      </c>
      <c r="L451" s="13">
        <v>2</v>
      </c>
      <c r="M451" s="13">
        <v>219</v>
      </c>
      <c r="P451" s="17">
        <f t="shared" si="46"/>
        <v>438</v>
      </c>
      <c r="S451" s="23"/>
      <c r="T451" s="25"/>
      <c r="U451">
        <f t="shared" si="39"/>
        <v>22</v>
      </c>
      <c r="V451" s="52"/>
      <c r="W451" s="37">
        <f t="shared" si="41"/>
        <v>0</v>
      </c>
    </row>
    <row r="452" spans="7:23" s="13" customFormat="1" ht="13.5" thickBot="1">
      <c r="G452" s="16" t="s">
        <v>30</v>
      </c>
      <c r="H452" s="16"/>
      <c r="I452" s="16"/>
      <c r="J452" s="16"/>
      <c r="K452" s="16"/>
      <c r="L452" s="16">
        <v>2</v>
      </c>
      <c r="M452" s="16">
        <v>99</v>
      </c>
      <c r="N452" s="16"/>
      <c r="O452" s="16"/>
      <c r="P452" s="17">
        <f t="shared" si="46"/>
        <v>198</v>
      </c>
      <c r="S452" s="23"/>
      <c r="T452" s="25"/>
      <c r="U452">
        <f t="shared" si="39"/>
        <v>22</v>
      </c>
      <c r="V452" s="52"/>
      <c r="W452" s="37">
        <f t="shared" si="41"/>
        <v>0</v>
      </c>
    </row>
    <row r="453" spans="7:23" s="13" customFormat="1" ht="13.5" thickBot="1">
      <c r="G453" s="14" t="s">
        <v>18</v>
      </c>
      <c r="H453" s="14"/>
      <c r="I453" s="14"/>
      <c r="J453" s="14"/>
      <c r="K453" s="14"/>
      <c r="L453" s="14"/>
      <c r="M453" s="14">
        <v>0</v>
      </c>
      <c r="N453" s="14"/>
      <c r="O453" s="14"/>
      <c r="P453" s="15">
        <f t="shared" si="46"/>
        <v>0</v>
      </c>
      <c r="S453" s="23"/>
      <c r="T453" s="25"/>
      <c r="U453">
        <f t="shared" si="39"/>
        <v>0</v>
      </c>
      <c r="V453" s="52"/>
      <c r="W453" s="37">
        <f t="shared" si="41"/>
        <v>0</v>
      </c>
    </row>
    <row r="454" spans="7:23" s="13" customFormat="1" ht="13.5" thickBot="1">
      <c r="G454" s="13" t="s">
        <v>34</v>
      </c>
      <c r="L454" s="13">
        <v>1</v>
      </c>
      <c r="M454" s="13">
        <v>309</v>
      </c>
      <c r="P454" s="17">
        <f t="shared" si="46"/>
        <v>309</v>
      </c>
      <c r="S454" s="23"/>
      <c r="T454" s="25"/>
      <c r="U454">
        <f aca="true" t="shared" si="47" ref="U454:U517">L454*11</f>
        <v>11</v>
      </c>
      <c r="V454" s="52"/>
      <c r="W454" s="37">
        <f t="shared" si="41"/>
        <v>0</v>
      </c>
    </row>
    <row r="455" spans="7:23" s="13" customFormat="1" ht="13.5" thickBot="1">
      <c r="G455" s="31" t="s">
        <v>14</v>
      </c>
      <c r="H455" s="31"/>
      <c r="I455" s="31"/>
      <c r="J455" s="31"/>
      <c r="K455" s="31"/>
      <c r="L455" s="31">
        <v>1</v>
      </c>
      <c r="M455" s="31">
        <v>390</v>
      </c>
      <c r="N455" s="31"/>
      <c r="O455" s="31"/>
      <c r="P455" s="32">
        <f t="shared" si="46"/>
        <v>390</v>
      </c>
      <c r="S455" s="23"/>
      <c r="T455" s="25"/>
      <c r="U455">
        <f t="shared" si="47"/>
        <v>11</v>
      </c>
      <c r="V455" s="52"/>
      <c r="W455" s="37">
        <f t="shared" si="41"/>
        <v>0</v>
      </c>
    </row>
    <row r="456" spans="7:23" s="13" customFormat="1" ht="13.5" thickBot="1">
      <c r="G456" s="13" t="s">
        <v>19</v>
      </c>
      <c r="L456" s="13">
        <v>1</v>
      </c>
      <c r="M456" s="13">
        <v>169</v>
      </c>
      <c r="P456" s="17">
        <f t="shared" si="46"/>
        <v>169</v>
      </c>
      <c r="S456" s="23"/>
      <c r="T456" s="25"/>
      <c r="U456">
        <f t="shared" si="47"/>
        <v>11</v>
      </c>
      <c r="V456" s="52"/>
      <c r="W456" s="37">
        <f t="shared" si="41"/>
        <v>0</v>
      </c>
    </row>
    <row r="457" spans="7:23" s="13" customFormat="1" ht="13.5" thickBot="1">
      <c r="G457" s="13" t="s">
        <v>142</v>
      </c>
      <c r="L457" s="13">
        <v>1</v>
      </c>
      <c r="M457" s="13">
        <v>179</v>
      </c>
      <c r="P457" s="17">
        <f t="shared" si="46"/>
        <v>179</v>
      </c>
      <c r="S457" s="23"/>
      <c r="T457" s="25"/>
      <c r="U457">
        <f t="shared" si="47"/>
        <v>11</v>
      </c>
      <c r="V457" s="52"/>
      <c r="W457" s="37">
        <f t="shared" si="41"/>
        <v>0</v>
      </c>
    </row>
    <row r="458" spans="7:23" s="13" customFormat="1" ht="13.5" thickBot="1">
      <c r="G458" s="13" t="s">
        <v>58</v>
      </c>
      <c r="L458" s="13">
        <v>1</v>
      </c>
      <c r="M458" s="13">
        <v>149</v>
      </c>
      <c r="P458" s="17">
        <f t="shared" si="46"/>
        <v>149</v>
      </c>
      <c r="S458" s="23"/>
      <c r="T458" s="25"/>
      <c r="U458">
        <f t="shared" si="47"/>
        <v>11</v>
      </c>
      <c r="V458" s="52"/>
      <c r="W458" s="37">
        <f t="shared" si="41"/>
        <v>0</v>
      </c>
    </row>
    <row r="459" spans="7:23" s="13" customFormat="1" ht="13.5" thickBot="1">
      <c r="G459" s="13" t="s">
        <v>158</v>
      </c>
      <c r="L459" s="13">
        <v>2</v>
      </c>
      <c r="M459" s="13">
        <v>149</v>
      </c>
      <c r="P459" s="17">
        <f t="shared" si="46"/>
        <v>298</v>
      </c>
      <c r="S459" s="23"/>
      <c r="T459" s="25"/>
      <c r="U459">
        <f t="shared" si="47"/>
        <v>22</v>
      </c>
      <c r="V459" s="52"/>
      <c r="W459" s="37">
        <f t="shared" si="41"/>
        <v>0</v>
      </c>
    </row>
    <row r="460" spans="7:23" s="13" customFormat="1" ht="13.5" thickBot="1">
      <c r="G460" s="13" t="s">
        <v>129</v>
      </c>
      <c r="L460" s="13">
        <v>2</v>
      </c>
      <c r="M460" s="13">
        <v>269</v>
      </c>
      <c r="P460" s="17">
        <f t="shared" si="46"/>
        <v>538</v>
      </c>
      <c r="S460" s="23"/>
      <c r="T460" s="25"/>
      <c r="U460">
        <f t="shared" si="47"/>
        <v>22</v>
      </c>
      <c r="V460" s="52"/>
      <c r="W460" s="37">
        <f t="shared" si="41"/>
        <v>0</v>
      </c>
    </row>
    <row r="461" spans="7:23" s="13" customFormat="1" ht="13.5" thickBot="1">
      <c r="G461" s="13" t="s">
        <v>134</v>
      </c>
      <c r="L461" s="13">
        <v>1</v>
      </c>
      <c r="M461" s="13">
        <v>99</v>
      </c>
      <c r="P461" s="17">
        <f t="shared" si="46"/>
        <v>99</v>
      </c>
      <c r="S461" s="23"/>
      <c r="T461" s="25"/>
      <c r="U461">
        <f t="shared" si="47"/>
        <v>11</v>
      </c>
      <c r="V461" s="52"/>
      <c r="W461" s="37">
        <f t="shared" si="41"/>
        <v>0</v>
      </c>
    </row>
    <row r="462" spans="17:23" s="4" customFormat="1" ht="13.5" thickBot="1">
      <c r="Q462" s="4">
        <f>SUM(P446:P461)</f>
        <v>3960</v>
      </c>
      <c r="S462" s="21">
        <f>Q462*1.12</f>
        <v>4435.200000000001</v>
      </c>
      <c r="T462" s="26">
        <f>3800+451+184</f>
        <v>4435</v>
      </c>
      <c r="U462">
        <f t="shared" si="47"/>
        <v>0</v>
      </c>
      <c r="V462" s="34">
        <f>SUM(U446:U461)</f>
        <v>231</v>
      </c>
      <c r="W462" s="37">
        <f t="shared" si="41"/>
        <v>231.20000000000073</v>
      </c>
    </row>
    <row r="463" spans="1:23" ht="13.5" thickBot="1">
      <c r="A463" s="6" t="s">
        <v>100</v>
      </c>
      <c r="G463" t="s">
        <v>20</v>
      </c>
      <c r="L463">
        <v>1</v>
      </c>
      <c r="M463">
        <v>179</v>
      </c>
      <c r="P463" s="3">
        <f>L463*M463</f>
        <v>179</v>
      </c>
      <c r="U463">
        <f t="shared" si="47"/>
        <v>11</v>
      </c>
      <c r="W463" s="37">
        <f t="shared" si="41"/>
        <v>0</v>
      </c>
    </row>
    <row r="464" spans="7:23" ht="13.5" thickBot="1">
      <c r="G464" t="s">
        <v>29</v>
      </c>
      <c r="L464">
        <v>1</v>
      </c>
      <c r="M464">
        <v>89</v>
      </c>
      <c r="P464" s="3">
        <f>L464*M464</f>
        <v>89</v>
      </c>
      <c r="U464">
        <f t="shared" si="47"/>
        <v>11</v>
      </c>
      <c r="W464" s="37">
        <f t="shared" si="41"/>
        <v>0</v>
      </c>
    </row>
    <row r="465" spans="7:23" ht="13.5" thickBot="1">
      <c r="G465" t="s">
        <v>30</v>
      </c>
      <c r="L465">
        <v>1</v>
      </c>
      <c r="M465">
        <v>99</v>
      </c>
      <c r="P465" s="3">
        <f>L465*M465</f>
        <v>99</v>
      </c>
      <c r="U465">
        <f t="shared" si="47"/>
        <v>11</v>
      </c>
      <c r="W465" s="37">
        <f t="shared" si="41"/>
        <v>0</v>
      </c>
    </row>
    <row r="466" spans="7:23" ht="13.5" thickBot="1">
      <c r="G466" t="s">
        <v>31</v>
      </c>
      <c r="L466">
        <v>1</v>
      </c>
      <c r="M466">
        <v>129</v>
      </c>
      <c r="P466" s="3">
        <f>L466*M466</f>
        <v>129</v>
      </c>
      <c r="U466">
        <f t="shared" si="47"/>
        <v>11</v>
      </c>
      <c r="W466" s="37">
        <f t="shared" si="41"/>
        <v>0</v>
      </c>
    </row>
    <row r="467" spans="7:23" ht="13.5" thickBot="1">
      <c r="G467" t="s">
        <v>26</v>
      </c>
      <c r="L467">
        <v>1</v>
      </c>
      <c r="M467">
        <v>219</v>
      </c>
      <c r="P467" s="3">
        <f>L467*M467</f>
        <v>219</v>
      </c>
      <c r="U467">
        <f t="shared" si="47"/>
        <v>11</v>
      </c>
      <c r="W467" s="37">
        <f aca="true" t="shared" si="48" ref="W467:W530">S467+V467-T467</f>
        <v>0</v>
      </c>
    </row>
    <row r="468" spans="7:23" ht="13.5" thickBot="1">
      <c r="G468" t="s">
        <v>15</v>
      </c>
      <c r="N468">
        <v>1</v>
      </c>
      <c r="O468">
        <v>59</v>
      </c>
      <c r="P468">
        <f>N468*O468</f>
        <v>59</v>
      </c>
      <c r="U468">
        <f>N468*2.2</f>
        <v>2.2</v>
      </c>
      <c r="W468" s="37">
        <f t="shared" si="48"/>
        <v>0</v>
      </c>
    </row>
    <row r="469" spans="7:23" ht="13.5" thickBot="1">
      <c r="G469" t="s">
        <v>19</v>
      </c>
      <c r="L469">
        <v>1</v>
      </c>
      <c r="M469">
        <v>169</v>
      </c>
      <c r="P469" s="3">
        <f>L469*M469</f>
        <v>169</v>
      </c>
      <c r="U469">
        <f t="shared" si="47"/>
        <v>11</v>
      </c>
      <c r="W469" s="37">
        <f t="shared" si="48"/>
        <v>0</v>
      </c>
    </row>
    <row r="470" spans="17:23" s="4" customFormat="1" ht="13.5" thickBot="1">
      <c r="Q470" s="4">
        <f>SUM(P463:P469)</f>
        <v>943</v>
      </c>
      <c r="S470" s="21">
        <f>Q470*1.15</f>
        <v>1084.4499999999998</v>
      </c>
      <c r="T470" s="26">
        <v>879</v>
      </c>
      <c r="U470">
        <f t="shared" si="47"/>
        <v>0</v>
      </c>
      <c r="V470" s="34">
        <f>SUM(U463:U469)</f>
        <v>68.2</v>
      </c>
      <c r="W470" s="37">
        <f t="shared" si="48"/>
        <v>273.64999999999986</v>
      </c>
    </row>
    <row r="471" spans="1:23" ht="13.5" thickBot="1">
      <c r="A471" s="6" t="s">
        <v>102</v>
      </c>
      <c r="G471" t="s">
        <v>38</v>
      </c>
      <c r="M471">
        <v>0</v>
      </c>
      <c r="P471" s="3">
        <f>L471*M471</f>
        <v>0</v>
      </c>
      <c r="U471">
        <f t="shared" si="47"/>
        <v>0</v>
      </c>
      <c r="W471" s="37">
        <f t="shared" si="48"/>
        <v>0</v>
      </c>
    </row>
    <row r="472" spans="7:23" ht="13.5" thickBot="1">
      <c r="G472" t="s">
        <v>30</v>
      </c>
      <c r="L472">
        <v>2</v>
      </c>
      <c r="M472">
        <v>99</v>
      </c>
      <c r="P472" s="3">
        <f>L472*M472</f>
        <v>198</v>
      </c>
      <c r="U472">
        <f t="shared" si="47"/>
        <v>22</v>
      </c>
      <c r="W472" s="37">
        <f t="shared" si="48"/>
        <v>0</v>
      </c>
    </row>
    <row r="473" spans="7:23" ht="13.5" thickBot="1">
      <c r="G473" t="s">
        <v>31</v>
      </c>
      <c r="L473">
        <v>2</v>
      </c>
      <c r="M473">
        <v>129</v>
      </c>
      <c r="P473" s="3">
        <f>L473*M473</f>
        <v>258</v>
      </c>
      <c r="U473">
        <f t="shared" si="47"/>
        <v>22</v>
      </c>
      <c r="W473" s="37">
        <f t="shared" si="48"/>
        <v>0</v>
      </c>
    </row>
    <row r="474" spans="7:23" ht="13.5" thickBot="1">
      <c r="G474" t="s">
        <v>19</v>
      </c>
      <c r="L474">
        <v>5</v>
      </c>
      <c r="M474">
        <v>169</v>
      </c>
      <c r="P474" s="3">
        <f>L474*M474</f>
        <v>845</v>
      </c>
      <c r="U474">
        <f t="shared" si="47"/>
        <v>55</v>
      </c>
      <c r="W474" s="37">
        <f t="shared" si="48"/>
        <v>0</v>
      </c>
    </row>
    <row r="475" spans="17:23" s="4" customFormat="1" ht="13.5" thickBot="1">
      <c r="Q475" s="4">
        <f>SUM(P471:P474)</f>
        <v>1301</v>
      </c>
      <c r="S475" s="21">
        <f>Q475*1.12</f>
        <v>1457.1200000000001</v>
      </c>
      <c r="T475" s="26">
        <v>1457</v>
      </c>
      <c r="U475">
        <f t="shared" si="47"/>
        <v>0</v>
      </c>
      <c r="V475" s="34">
        <f>SUM(U471:U474)</f>
        <v>99</v>
      </c>
      <c r="W475" s="37">
        <f t="shared" si="48"/>
        <v>99.12000000000012</v>
      </c>
    </row>
    <row r="476" spans="1:23" s="40" customFormat="1" ht="13.5" thickBot="1">
      <c r="A476" s="39" t="s">
        <v>103</v>
      </c>
      <c r="G476" s="40" t="s">
        <v>38</v>
      </c>
      <c r="M476" s="40">
        <v>0</v>
      </c>
      <c r="P476" s="3">
        <f>L476*M476</f>
        <v>0</v>
      </c>
      <c r="S476" s="49"/>
      <c r="U476">
        <f t="shared" si="47"/>
        <v>0</v>
      </c>
      <c r="V476" s="49"/>
      <c r="W476" s="37">
        <f t="shared" si="48"/>
        <v>0</v>
      </c>
    </row>
    <row r="477" spans="7:23" s="40" customFormat="1" ht="13.5" thickBot="1">
      <c r="G477" s="40" t="s">
        <v>29</v>
      </c>
      <c r="L477" s="40">
        <v>1</v>
      </c>
      <c r="M477" s="40">
        <v>89</v>
      </c>
      <c r="P477" s="3">
        <f>L477*M477</f>
        <v>89</v>
      </c>
      <c r="S477" s="49"/>
      <c r="U477">
        <f t="shared" si="47"/>
        <v>11</v>
      </c>
      <c r="V477" s="49"/>
      <c r="W477" s="37">
        <f t="shared" si="48"/>
        <v>0</v>
      </c>
    </row>
    <row r="478" spans="7:23" s="40" customFormat="1" ht="13.5" thickBot="1">
      <c r="G478" s="40" t="s">
        <v>55</v>
      </c>
      <c r="L478" s="40">
        <v>1</v>
      </c>
      <c r="M478" s="40">
        <v>129</v>
      </c>
      <c r="P478" s="3">
        <f>L478*M478</f>
        <v>129</v>
      </c>
      <c r="S478" s="49"/>
      <c r="U478">
        <f t="shared" si="47"/>
        <v>11</v>
      </c>
      <c r="V478" s="49"/>
      <c r="W478" s="37">
        <f t="shared" si="48"/>
        <v>0</v>
      </c>
    </row>
    <row r="479" spans="17:23" s="4" customFormat="1" ht="13.5" thickBot="1">
      <c r="Q479" s="4">
        <f>SUM(P475:P478)</f>
        <v>218</v>
      </c>
      <c r="S479" s="21">
        <f>Q479</f>
        <v>218</v>
      </c>
      <c r="T479" s="26">
        <v>218</v>
      </c>
      <c r="U479">
        <f t="shared" si="47"/>
        <v>0</v>
      </c>
      <c r="V479" s="34">
        <f>SUM(U475:U478)</f>
        <v>22</v>
      </c>
      <c r="W479" s="37">
        <f t="shared" si="48"/>
        <v>22</v>
      </c>
    </row>
    <row r="480" spans="1:23" s="13" customFormat="1" ht="13.5" thickBot="1">
      <c r="A480" s="13" t="s">
        <v>104</v>
      </c>
      <c r="G480" s="13" t="s">
        <v>55</v>
      </c>
      <c r="L480" s="13">
        <v>2</v>
      </c>
      <c r="M480" s="13">
        <v>129</v>
      </c>
      <c r="P480" s="17">
        <f>L480*M480</f>
        <v>258</v>
      </c>
      <c r="S480" s="23"/>
      <c r="T480" s="25"/>
      <c r="U480">
        <f t="shared" si="47"/>
        <v>22</v>
      </c>
      <c r="V480" s="52"/>
      <c r="W480" s="37">
        <f t="shared" si="48"/>
        <v>0</v>
      </c>
    </row>
    <row r="481" spans="17:23" s="4" customFormat="1" ht="13.5" thickBot="1">
      <c r="Q481" s="4">
        <f>SUM(P480)</f>
        <v>258</v>
      </c>
      <c r="S481" s="21">
        <f>Q481*1.05</f>
        <v>270.90000000000003</v>
      </c>
      <c r="T481" s="26">
        <v>258</v>
      </c>
      <c r="U481">
        <f t="shared" si="47"/>
        <v>0</v>
      </c>
      <c r="V481" s="34">
        <f>SUM(U480)</f>
        <v>22</v>
      </c>
      <c r="W481" s="37">
        <f t="shared" si="48"/>
        <v>34.900000000000034</v>
      </c>
    </row>
    <row r="482" spans="1:23" ht="13.5" thickBot="1">
      <c r="A482" s="6" t="s">
        <v>105</v>
      </c>
      <c r="G482" t="s">
        <v>29</v>
      </c>
      <c r="L482">
        <v>2</v>
      </c>
      <c r="M482">
        <v>89</v>
      </c>
      <c r="P482" s="3">
        <f>L482*M482</f>
        <v>178</v>
      </c>
      <c r="U482">
        <f t="shared" si="47"/>
        <v>22</v>
      </c>
      <c r="W482" s="37">
        <f t="shared" si="48"/>
        <v>0</v>
      </c>
    </row>
    <row r="483" spans="7:23" ht="13.5" thickBot="1">
      <c r="G483" t="s">
        <v>30</v>
      </c>
      <c r="L483">
        <v>2</v>
      </c>
      <c r="M483">
        <v>99</v>
      </c>
      <c r="P483" s="3">
        <f>L483*M483</f>
        <v>198</v>
      </c>
      <c r="U483">
        <f t="shared" si="47"/>
        <v>22</v>
      </c>
      <c r="W483" s="37">
        <f t="shared" si="48"/>
        <v>0</v>
      </c>
    </row>
    <row r="484" spans="7:23" ht="13.5" thickBot="1">
      <c r="G484" t="s">
        <v>31</v>
      </c>
      <c r="L484">
        <v>2</v>
      </c>
      <c r="M484">
        <v>129</v>
      </c>
      <c r="P484" s="3">
        <f>L484*M484</f>
        <v>258</v>
      </c>
      <c r="U484">
        <f t="shared" si="47"/>
        <v>22</v>
      </c>
      <c r="W484" s="37">
        <f t="shared" si="48"/>
        <v>0</v>
      </c>
    </row>
    <row r="485" spans="7:23" ht="13.5" thickBot="1">
      <c r="G485" t="s">
        <v>14</v>
      </c>
      <c r="L485">
        <v>0</v>
      </c>
      <c r="M485">
        <v>390</v>
      </c>
      <c r="P485" s="3">
        <f>L485*M485</f>
        <v>0</v>
      </c>
      <c r="U485">
        <f t="shared" si="47"/>
        <v>0</v>
      </c>
      <c r="W485" s="37">
        <f t="shared" si="48"/>
        <v>0</v>
      </c>
    </row>
    <row r="486" spans="7:23" ht="13.5" thickBot="1">
      <c r="G486" t="s">
        <v>15</v>
      </c>
      <c r="N486">
        <v>2</v>
      </c>
      <c r="O486">
        <v>59</v>
      </c>
      <c r="P486">
        <f>N486*O486</f>
        <v>118</v>
      </c>
      <c r="U486">
        <f>N486*2.2</f>
        <v>4.4</v>
      </c>
      <c r="W486" s="37">
        <f t="shared" si="48"/>
        <v>0</v>
      </c>
    </row>
    <row r="487" spans="7:23" ht="13.5" thickBot="1">
      <c r="G487" t="s">
        <v>134</v>
      </c>
      <c r="L487">
        <v>0.5</v>
      </c>
      <c r="M487">
        <v>99</v>
      </c>
      <c r="P487" s="3">
        <f>L487*M487</f>
        <v>49.5</v>
      </c>
      <c r="U487">
        <f t="shared" si="47"/>
        <v>5.5</v>
      </c>
      <c r="W487" s="37">
        <f t="shared" si="48"/>
        <v>0</v>
      </c>
    </row>
    <row r="488" spans="7:23" ht="13.5" thickBot="1">
      <c r="G488" t="s">
        <v>34</v>
      </c>
      <c r="L488">
        <v>1</v>
      </c>
      <c r="M488">
        <v>309</v>
      </c>
      <c r="P488" s="3">
        <f>L488*M488</f>
        <v>309</v>
      </c>
      <c r="U488">
        <f t="shared" si="47"/>
        <v>11</v>
      </c>
      <c r="W488" s="37">
        <f t="shared" si="48"/>
        <v>0</v>
      </c>
    </row>
    <row r="489" spans="7:23" ht="13.5" thickBot="1">
      <c r="G489" t="s">
        <v>17</v>
      </c>
      <c r="L489">
        <v>2</v>
      </c>
      <c r="M489">
        <v>209</v>
      </c>
      <c r="P489" s="3">
        <f>L489*M489</f>
        <v>418</v>
      </c>
      <c r="U489">
        <f t="shared" si="47"/>
        <v>22</v>
      </c>
      <c r="W489" s="37">
        <f t="shared" si="48"/>
        <v>0</v>
      </c>
    </row>
    <row r="490" spans="7:23" ht="13.5" thickBot="1">
      <c r="G490" t="s">
        <v>129</v>
      </c>
      <c r="L490">
        <v>2</v>
      </c>
      <c r="M490">
        <v>269</v>
      </c>
      <c r="P490" s="3">
        <f>L490*M490</f>
        <v>538</v>
      </c>
      <c r="U490">
        <f t="shared" si="47"/>
        <v>22</v>
      </c>
      <c r="W490" s="37">
        <f t="shared" si="48"/>
        <v>0</v>
      </c>
    </row>
    <row r="491" spans="17:23" s="4" customFormat="1" ht="13.5" thickBot="1">
      <c r="Q491" s="4">
        <f>SUM(P482:P490)</f>
        <v>2066.5</v>
      </c>
      <c r="S491" s="21">
        <f>Q491*1.12</f>
        <v>2314.48</v>
      </c>
      <c r="T491" s="26">
        <f>1220+1094+131</f>
        <v>2445</v>
      </c>
      <c r="U491">
        <f t="shared" si="47"/>
        <v>0</v>
      </c>
      <c r="V491" s="34">
        <f>SUM(U482:U490)</f>
        <v>130.9</v>
      </c>
      <c r="W491" s="37">
        <f t="shared" si="48"/>
        <v>0.38000000000010914</v>
      </c>
    </row>
    <row r="492" spans="1:23" ht="13.5" thickBot="1">
      <c r="A492" s="6" t="s">
        <v>107</v>
      </c>
      <c r="G492" t="s">
        <v>55</v>
      </c>
      <c r="L492">
        <v>3</v>
      </c>
      <c r="M492">
        <v>129</v>
      </c>
      <c r="P492" s="3">
        <f aca="true" t="shared" si="49" ref="P492:P497">L492*M492</f>
        <v>387</v>
      </c>
      <c r="U492">
        <f t="shared" si="47"/>
        <v>33</v>
      </c>
      <c r="W492" s="37">
        <f t="shared" si="48"/>
        <v>0</v>
      </c>
    </row>
    <row r="493" spans="7:23" ht="13.5" thickBot="1">
      <c r="G493" t="s">
        <v>38</v>
      </c>
      <c r="M493">
        <v>0</v>
      </c>
      <c r="P493" s="3">
        <f t="shared" si="49"/>
        <v>0</v>
      </c>
      <c r="U493">
        <f t="shared" si="47"/>
        <v>0</v>
      </c>
      <c r="W493" s="37">
        <f t="shared" si="48"/>
        <v>0</v>
      </c>
    </row>
    <row r="494" spans="7:23" ht="13.5" thickBot="1">
      <c r="G494" t="s">
        <v>29</v>
      </c>
      <c r="L494">
        <v>2</v>
      </c>
      <c r="M494">
        <v>89</v>
      </c>
      <c r="P494" s="3">
        <f t="shared" si="49"/>
        <v>178</v>
      </c>
      <c r="U494">
        <f t="shared" si="47"/>
        <v>22</v>
      </c>
      <c r="W494" s="37">
        <f t="shared" si="48"/>
        <v>0</v>
      </c>
    </row>
    <row r="495" spans="7:23" ht="13.5" thickBot="1">
      <c r="G495" t="s">
        <v>30</v>
      </c>
      <c r="L495">
        <v>2</v>
      </c>
      <c r="M495">
        <v>99</v>
      </c>
      <c r="P495" s="3">
        <f t="shared" si="49"/>
        <v>198</v>
      </c>
      <c r="U495">
        <f t="shared" si="47"/>
        <v>22</v>
      </c>
      <c r="W495" s="37">
        <f t="shared" si="48"/>
        <v>0</v>
      </c>
    </row>
    <row r="496" spans="7:23" ht="13.5" thickBot="1">
      <c r="G496" t="s">
        <v>31</v>
      </c>
      <c r="L496">
        <v>2</v>
      </c>
      <c r="M496">
        <v>129</v>
      </c>
      <c r="P496" s="3">
        <f t="shared" si="49"/>
        <v>258</v>
      </c>
      <c r="U496">
        <f t="shared" si="47"/>
        <v>22</v>
      </c>
      <c r="W496" s="37">
        <f t="shared" si="48"/>
        <v>0</v>
      </c>
    </row>
    <row r="497" spans="7:23" ht="13.5" thickBot="1">
      <c r="G497" t="s">
        <v>77</v>
      </c>
      <c r="M497">
        <v>0</v>
      </c>
      <c r="P497" s="3">
        <f t="shared" si="49"/>
        <v>0</v>
      </c>
      <c r="U497">
        <f t="shared" si="47"/>
        <v>0</v>
      </c>
      <c r="W497" s="37">
        <f t="shared" si="48"/>
        <v>0</v>
      </c>
    </row>
    <row r="498" spans="7:23" ht="13.5" thickBot="1">
      <c r="G498" t="s">
        <v>15</v>
      </c>
      <c r="N498">
        <v>3</v>
      </c>
      <c r="O498">
        <v>59</v>
      </c>
      <c r="P498">
        <f>N498*O498</f>
        <v>177</v>
      </c>
      <c r="U498">
        <f>N498*2.2</f>
        <v>6.6000000000000005</v>
      </c>
      <c r="W498" s="37">
        <f t="shared" si="48"/>
        <v>0</v>
      </c>
    </row>
    <row r="499" spans="17:23" s="4" customFormat="1" ht="13.5" thickBot="1">
      <c r="Q499" s="4">
        <f>SUM(P492:P498)</f>
        <v>1198</v>
      </c>
      <c r="S499" s="21">
        <f>Q499*1.1</f>
        <v>1317.8000000000002</v>
      </c>
      <c r="T499" s="26">
        <v>1318</v>
      </c>
      <c r="U499">
        <f t="shared" si="47"/>
        <v>0</v>
      </c>
      <c r="V499" s="34">
        <f>SUM(U492:U498)</f>
        <v>105.6</v>
      </c>
      <c r="W499" s="37">
        <f t="shared" si="48"/>
        <v>105.40000000000009</v>
      </c>
    </row>
    <row r="500" spans="1:23" ht="13.5" thickBot="1">
      <c r="A500" s="6" t="s">
        <v>108</v>
      </c>
      <c r="G500" t="s">
        <v>26</v>
      </c>
      <c r="L500">
        <v>1</v>
      </c>
      <c r="M500">
        <v>219</v>
      </c>
      <c r="P500" s="3">
        <f>L500*M500</f>
        <v>219</v>
      </c>
      <c r="U500">
        <f t="shared" si="47"/>
        <v>11</v>
      </c>
      <c r="W500" s="37">
        <f t="shared" si="48"/>
        <v>0</v>
      </c>
    </row>
    <row r="501" spans="7:23" ht="13.5" thickBot="1">
      <c r="G501" t="s">
        <v>129</v>
      </c>
      <c r="L501">
        <v>1</v>
      </c>
      <c r="M501">
        <v>269</v>
      </c>
      <c r="P501" s="3">
        <f>L501*M501</f>
        <v>269</v>
      </c>
      <c r="U501">
        <f t="shared" si="47"/>
        <v>11</v>
      </c>
      <c r="W501" s="37">
        <f t="shared" si="48"/>
        <v>0</v>
      </c>
    </row>
    <row r="502" spans="7:23" ht="13.5" thickBot="1">
      <c r="G502" s="13" t="s">
        <v>20</v>
      </c>
      <c r="H502" s="13"/>
      <c r="I502" s="13"/>
      <c r="J502" s="13"/>
      <c r="K502" s="13"/>
      <c r="L502" s="13">
        <v>1</v>
      </c>
      <c r="M502" s="13">
        <v>179</v>
      </c>
      <c r="N502" s="13"/>
      <c r="O502" s="13"/>
      <c r="P502" s="17">
        <f>L502*M502</f>
        <v>179</v>
      </c>
      <c r="U502">
        <f t="shared" si="47"/>
        <v>11</v>
      </c>
      <c r="W502" s="37">
        <f t="shared" si="48"/>
        <v>0</v>
      </c>
    </row>
    <row r="503" spans="7:23" ht="13.5" thickBot="1">
      <c r="G503" t="s">
        <v>15</v>
      </c>
      <c r="N503">
        <v>2</v>
      </c>
      <c r="O503">
        <v>59</v>
      </c>
      <c r="P503">
        <f>N503*O503</f>
        <v>118</v>
      </c>
      <c r="U503">
        <f>N503*2.2</f>
        <v>4.4</v>
      </c>
      <c r="W503" s="37">
        <f t="shared" si="48"/>
        <v>0</v>
      </c>
    </row>
    <row r="504" spans="7:23" ht="13.5" thickBot="1">
      <c r="G504" t="s">
        <v>34</v>
      </c>
      <c r="L504">
        <v>0.5</v>
      </c>
      <c r="M504">
        <v>309</v>
      </c>
      <c r="P504" s="3">
        <f aca="true" t="shared" si="50" ref="P504:P509">L504*M504</f>
        <v>154.5</v>
      </c>
      <c r="U504">
        <f t="shared" si="47"/>
        <v>5.5</v>
      </c>
      <c r="W504" s="37">
        <f t="shared" si="48"/>
        <v>0</v>
      </c>
    </row>
    <row r="505" spans="7:23" ht="13.5" thickBot="1">
      <c r="G505" s="13" t="s">
        <v>58</v>
      </c>
      <c r="H505" s="13"/>
      <c r="I505" s="13"/>
      <c r="J505" s="13"/>
      <c r="K505" s="13"/>
      <c r="L505" s="13">
        <v>1</v>
      </c>
      <c r="M505" s="13">
        <v>149</v>
      </c>
      <c r="N505" s="13"/>
      <c r="O505" s="13"/>
      <c r="P505" s="17">
        <f t="shared" si="50"/>
        <v>149</v>
      </c>
      <c r="U505">
        <f t="shared" si="47"/>
        <v>11</v>
      </c>
      <c r="W505" s="37">
        <f t="shared" si="48"/>
        <v>0</v>
      </c>
    </row>
    <row r="506" spans="7:23" ht="13.5" thickBot="1">
      <c r="G506" t="s">
        <v>55</v>
      </c>
      <c r="L506">
        <v>1</v>
      </c>
      <c r="M506">
        <v>129</v>
      </c>
      <c r="P506" s="3">
        <f t="shared" si="50"/>
        <v>129</v>
      </c>
      <c r="U506">
        <f t="shared" si="47"/>
        <v>11</v>
      </c>
      <c r="W506" s="37">
        <f t="shared" si="48"/>
        <v>0</v>
      </c>
    </row>
    <row r="507" spans="7:23" ht="13.5" thickBot="1">
      <c r="G507" t="s">
        <v>134</v>
      </c>
      <c r="L507">
        <v>0.5</v>
      </c>
      <c r="M507">
        <v>99</v>
      </c>
      <c r="P507" s="3">
        <f t="shared" si="50"/>
        <v>49.5</v>
      </c>
      <c r="U507">
        <f t="shared" si="47"/>
        <v>5.5</v>
      </c>
      <c r="W507" s="37">
        <f t="shared" si="48"/>
        <v>0</v>
      </c>
    </row>
    <row r="508" spans="7:23" ht="13.5" thickBot="1">
      <c r="G508" t="s">
        <v>14</v>
      </c>
      <c r="L508">
        <v>0.5</v>
      </c>
      <c r="M508">
        <v>390</v>
      </c>
      <c r="P508" s="33">
        <f t="shared" si="50"/>
        <v>195</v>
      </c>
      <c r="U508">
        <f t="shared" si="47"/>
        <v>5.5</v>
      </c>
      <c r="W508" s="37">
        <f t="shared" si="48"/>
        <v>0</v>
      </c>
    </row>
    <row r="509" spans="7:23" ht="13.5" thickBot="1">
      <c r="G509" t="s">
        <v>19</v>
      </c>
      <c r="L509">
        <v>2</v>
      </c>
      <c r="M509">
        <v>169</v>
      </c>
      <c r="P509" s="3">
        <f t="shared" si="50"/>
        <v>338</v>
      </c>
      <c r="U509">
        <f t="shared" si="47"/>
        <v>22</v>
      </c>
      <c r="W509" s="37">
        <f t="shared" si="48"/>
        <v>0</v>
      </c>
    </row>
    <row r="510" spans="17:23" s="4" customFormat="1" ht="13.5" thickBot="1">
      <c r="Q510" s="4">
        <f>SUM(P500:P509)</f>
        <v>1800</v>
      </c>
      <c r="S510" s="21">
        <f>Q510*1.1</f>
        <v>1980.0000000000002</v>
      </c>
      <c r="T510" s="26">
        <f>1980+98</f>
        <v>2078</v>
      </c>
      <c r="U510">
        <f t="shared" si="47"/>
        <v>0</v>
      </c>
      <c r="V510" s="34">
        <f>SUM(U500:U509)</f>
        <v>97.9</v>
      </c>
      <c r="W510" s="37">
        <f t="shared" si="48"/>
        <v>-0.09999999999990905</v>
      </c>
    </row>
    <row r="511" spans="1:23" s="13" customFormat="1" ht="13.5" thickBot="1">
      <c r="A511" s="12" t="s">
        <v>110</v>
      </c>
      <c r="G511" s="13" t="s">
        <v>26</v>
      </c>
      <c r="L511" s="13">
        <v>0.5</v>
      </c>
      <c r="M511" s="13">
        <v>219</v>
      </c>
      <c r="P511" s="17">
        <f>L511*M511</f>
        <v>109.5</v>
      </c>
      <c r="S511" s="23"/>
      <c r="T511" s="25"/>
      <c r="U511">
        <f t="shared" si="47"/>
        <v>5.5</v>
      </c>
      <c r="V511" s="52"/>
      <c r="W511" s="37">
        <f t="shared" si="48"/>
        <v>0</v>
      </c>
    </row>
    <row r="512" spans="7:23" s="13" customFormat="1" ht="13.5" thickBot="1">
      <c r="G512" s="14" t="s">
        <v>38</v>
      </c>
      <c r="H512" s="14"/>
      <c r="I512" s="14"/>
      <c r="J512" s="14"/>
      <c r="K512" s="14"/>
      <c r="L512" s="14"/>
      <c r="M512" s="14">
        <v>0</v>
      </c>
      <c r="N512" s="14"/>
      <c r="O512" s="14"/>
      <c r="P512" s="15">
        <f>L512*M512</f>
        <v>0</v>
      </c>
      <c r="S512" s="23"/>
      <c r="T512" s="25"/>
      <c r="U512">
        <f t="shared" si="47"/>
        <v>0</v>
      </c>
      <c r="V512" s="52"/>
      <c r="W512" s="37">
        <f t="shared" si="48"/>
        <v>0</v>
      </c>
    </row>
    <row r="513" spans="7:23" s="13" customFormat="1" ht="13.5" thickBot="1">
      <c r="G513" s="13" t="s">
        <v>20</v>
      </c>
      <c r="L513" s="13">
        <v>0.5</v>
      </c>
      <c r="M513" s="13">
        <v>179</v>
      </c>
      <c r="P513" s="17">
        <f>L513*M513</f>
        <v>89.5</v>
      </c>
      <c r="Q513" s="13" t="s">
        <v>146</v>
      </c>
      <c r="S513" s="23"/>
      <c r="T513" s="25"/>
      <c r="U513">
        <f t="shared" si="47"/>
        <v>5.5</v>
      </c>
      <c r="V513" s="52"/>
      <c r="W513" s="37">
        <f t="shared" si="48"/>
        <v>0</v>
      </c>
    </row>
    <row r="514" spans="7:23" s="13" customFormat="1" ht="13.5" thickBot="1">
      <c r="G514" s="13" t="s">
        <v>34</v>
      </c>
      <c r="L514" s="13">
        <v>0.5</v>
      </c>
      <c r="M514" s="13">
        <v>309</v>
      </c>
      <c r="P514" s="17">
        <f>L514*M514</f>
        <v>154.5</v>
      </c>
      <c r="S514" s="23"/>
      <c r="T514" s="25"/>
      <c r="U514">
        <f t="shared" si="47"/>
        <v>5.5</v>
      </c>
      <c r="V514" s="52"/>
      <c r="W514" s="37">
        <f t="shared" si="48"/>
        <v>0</v>
      </c>
    </row>
    <row r="515" spans="17:23" s="4" customFormat="1" ht="13.5" thickBot="1">
      <c r="Q515" s="4">
        <f>SUM(P511:P514)</f>
        <v>353.5</v>
      </c>
      <c r="S515" s="21">
        <f>Q515*1.15</f>
        <v>406.525</v>
      </c>
      <c r="T515" s="26">
        <v>407</v>
      </c>
      <c r="U515">
        <f t="shared" si="47"/>
        <v>0</v>
      </c>
      <c r="V515" s="34">
        <f>SUM(U511:U514)</f>
        <v>16.5</v>
      </c>
      <c r="W515" s="37">
        <f t="shared" si="48"/>
        <v>16.024999999999977</v>
      </c>
    </row>
    <row r="516" spans="1:23" ht="13.5" thickBot="1">
      <c r="A516" s="6" t="s">
        <v>111</v>
      </c>
      <c r="G516" t="s">
        <v>58</v>
      </c>
      <c r="L516">
        <v>8</v>
      </c>
      <c r="M516">
        <v>149</v>
      </c>
      <c r="P516" s="3">
        <f>L516*M516</f>
        <v>1192</v>
      </c>
      <c r="U516">
        <f t="shared" si="47"/>
        <v>88</v>
      </c>
      <c r="W516" s="37">
        <f t="shared" si="48"/>
        <v>0</v>
      </c>
    </row>
    <row r="517" spans="17:23" s="4" customFormat="1" ht="13.5" thickBot="1">
      <c r="Q517" s="4">
        <f>SUM(P516)</f>
        <v>1192</v>
      </c>
      <c r="S517" s="21">
        <f>Q517*1.15</f>
        <v>1370.8</v>
      </c>
      <c r="T517" s="26">
        <v>1371</v>
      </c>
      <c r="U517">
        <f t="shared" si="47"/>
        <v>0</v>
      </c>
      <c r="V517" s="34">
        <f>SUM(U516)</f>
        <v>88</v>
      </c>
      <c r="W517" s="37">
        <f t="shared" si="48"/>
        <v>87.79999999999995</v>
      </c>
    </row>
    <row r="518" spans="1:23" s="13" customFormat="1" ht="13.5" thickBot="1">
      <c r="A518" s="12" t="s">
        <v>112</v>
      </c>
      <c r="G518" s="13" t="s">
        <v>20</v>
      </c>
      <c r="L518" s="13">
        <v>2</v>
      </c>
      <c r="M518" s="13">
        <v>179</v>
      </c>
      <c r="P518" s="17">
        <f aca="true" t="shared" si="51" ref="P518:P524">L518*M518</f>
        <v>358</v>
      </c>
      <c r="S518" s="23"/>
      <c r="T518" s="25"/>
      <c r="U518">
        <f aca="true" t="shared" si="52" ref="U518:U581">L518*11</f>
        <v>22</v>
      </c>
      <c r="V518" s="52"/>
      <c r="W518" s="37">
        <f t="shared" si="48"/>
        <v>0</v>
      </c>
    </row>
    <row r="519" spans="7:23" s="13" customFormat="1" ht="13.5" thickBot="1">
      <c r="G519" s="13" t="s">
        <v>22</v>
      </c>
      <c r="L519" s="13">
        <v>1</v>
      </c>
      <c r="M519" s="13">
        <v>163</v>
      </c>
      <c r="P519" s="17">
        <f t="shared" si="51"/>
        <v>163</v>
      </c>
      <c r="S519" s="23"/>
      <c r="T519" s="25"/>
      <c r="U519">
        <f t="shared" si="52"/>
        <v>11</v>
      </c>
      <c r="V519" s="52"/>
      <c r="W519" s="37">
        <f t="shared" si="48"/>
        <v>0</v>
      </c>
    </row>
    <row r="520" spans="7:23" s="13" customFormat="1" ht="13.5" thickBot="1">
      <c r="G520" s="14" t="s">
        <v>77</v>
      </c>
      <c r="H520" s="14"/>
      <c r="I520" s="14"/>
      <c r="J520" s="14"/>
      <c r="K520" s="14"/>
      <c r="L520" s="14"/>
      <c r="M520" s="14">
        <v>0</v>
      </c>
      <c r="N520" s="14"/>
      <c r="O520" s="14"/>
      <c r="P520" s="15">
        <f t="shared" si="51"/>
        <v>0</v>
      </c>
      <c r="S520" s="23"/>
      <c r="T520" s="25"/>
      <c r="U520">
        <f t="shared" si="52"/>
        <v>0</v>
      </c>
      <c r="V520" s="52"/>
      <c r="W520" s="37">
        <f t="shared" si="48"/>
        <v>0</v>
      </c>
    </row>
    <row r="521" spans="7:23" s="13" customFormat="1" ht="13.5" thickBot="1">
      <c r="G521" s="13" t="s">
        <v>58</v>
      </c>
      <c r="L521" s="13">
        <v>1</v>
      </c>
      <c r="M521" s="13">
        <v>149</v>
      </c>
      <c r="P521" s="17">
        <f t="shared" si="51"/>
        <v>149</v>
      </c>
      <c r="S521" s="23"/>
      <c r="T521" s="25"/>
      <c r="U521">
        <f t="shared" si="52"/>
        <v>11</v>
      </c>
      <c r="V521" s="52"/>
      <c r="W521" s="37">
        <f t="shared" si="48"/>
        <v>0</v>
      </c>
    </row>
    <row r="522" spans="7:23" s="13" customFormat="1" ht="13.5" thickBot="1">
      <c r="G522" s="14" t="s">
        <v>141</v>
      </c>
      <c r="H522" s="14"/>
      <c r="I522" s="14"/>
      <c r="J522" s="14"/>
      <c r="K522" s="14"/>
      <c r="L522" s="14">
        <v>1</v>
      </c>
      <c r="M522" s="14">
        <v>89</v>
      </c>
      <c r="N522" s="14"/>
      <c r="O522" s="14"/>
      <c r="P522" s="15">
        <f t="shared" si="51"/>
        <v>89</v>
      </c>
      <c r="S522" s="23"/>
      <c r="T522" s="25"/>
      <c r="U522">
        <f t="shared" si="52"/>
        <v>11</v>
      </c>
      <c r="V522" s="52"/>
      <c r="W522" s="37">
        <f t="shared" si="48"/>
        <v>0</v>
      </c>
    </row>
    <row r="523" spans="7:23" s="13" customFormat="1" ht="13.5" thickBot="1">
      <c r="G523" s="13" t="s">
        <v>138</v>
      </c>
      <c r="L523" s="13">
        <v>1</v>
      </c>
      <c r="M523" s="13">
        <v>89</v>
      </c>
      <c r="P523" s="17">
        <f t="shared" si="51"/>
        <v>89</v>
      </c>
      <c r="S523" s="23"/>
      <c r="T523" s="25"/>
      <c r="U523">
        <f t="shared" si="52"/>
        <v>11</v>
      </c>
      <c r="V523" s="52"/>
      <c r="W523" s="37">
        <f t="shared" si="48"/>
        <v>0</v>
      </c>
    </row>
    <row r="524" spans="7:23" s="13" customFormat="1" ht="13.5" thickBot="1">
      <c r="G524" s="13" t="s">
        <v>31</v>
      </c>
      <c r="L524" s="13">
        <v>1</v>
      </c>
      <c r="M524" s="13">
        <v>129</v>
      </c>
      <c r="P524" s="17">
        <f t="shared" si="51"/>
        <v>129</v>
      </c>
      <c r="S524" s="23"/>
      <c r="T524" s="25"/>
      <c r="U524">
        <f t="shared" si="52"/>
        <v>11</v>
      </c>
      <c r="V524" s="52"/>
      <c r="W524" s="37">
        <f t="shared" si="48"/>
        <v>0</v>
      </c>
    </row>
    <row r="525" spans="17:23" s="4" customFormat="1" ht="13.5" thickBot="1">
      <c r="Q525" s="4">
        <f>SUM(P518:P524)</f>
        <v>977</v>
      </c>
      <c r="S525" s="21">
        <f>Q525*1.15</f>
        <v>1123.55</v>
      </c>
      <c r="T525" s="26">
        <v>1050</v>
      </c>
      <c r="U525">
        <f t="shared" si="52"/>
        <v>0</v>
      </c>
      <c r="V525" s="34">
        <f>SUM(U518:U524)</f>
        <v>77</v>
      </c>
      <c r="W525" s="37">
        <f t="shared" si="48"/>
        <v>150.54999999999995</v>
      </c>
    </row>
    <row r="526" spans="1:23" s="13" customFormat="1" ht="13.5" thickBot="1">
      <c r="A526" s="12" t="s">
        <v>113</v>
      </c>
      <c r="G526" s="13" t="s">
        <v>17</v>
      </c>
      <c r="L526" s="13">
        <v>0.5</v>
      </c>
      <c r="M526" s="13">
        <v>209</v>
      </c>
      <c r="P526" s="17">
        <f>L526*M526</f>
        <v>104.5</v>
      </c>
      <c r="S526" s="23"/>
      <c r="T526" s="25"/>
      <c r="U526">
        <f t="shared" si="52"/>
        <v>5.5</v>
      </c>
      <c r="V526" s="52"/>
      <c r="W526" s="37">
        <f t="shared" si="48"/>
        <v>0</v>
      </c>
    </row>
    <row r="527" spans="7:23" s="13" customFormat="1" ht="13.5" thickBot="1">
      <c r="G527" s="13" t="s">
        <v>26</v>
      </c>
      <c r="L527" s="13">
        <v>0.5</v>
      </c>
      <c r="M527" s="13">
        <v>219</v>
      </c>
      <c r="P527" s="17">
        <f>L527*M527</f>
        <v>109.5</v>
      </c>
      <c r="S527" s="23"/>
      <c r="T527" s="25"/>
      <c r="U527">
        <f t="shared" si="52"/>
        <v>5.5</v>
      </c>
      <c r="V527" s="52"/>
      <c r="W527" s="37">
        <f t="shared" si="48"/>
        <v>0</v>
      </c>
    </row>
    <row r="528" spans="7:23" s="13" customFormat="1" ht="13.5" thickBot="1">
      <c r="G528" s="13" t="s">
        <v>152</v>
      </c>
      <c r="L528" s="13">
        <v>0.5</v>
      </c>
      <c r="M528" s="13">
        <v>149</v>
      </c>
      <c r="P528" s="17">
        <f>L528*M528</f>
        <v>74.5</v>
      </c>
      <c r="S528" s="23"/>
      <c r="T528" s="25"/>
      <c r="U528">
        <f t="shared" si="52"/>
        <v>5.5</v>
      </c>
      <c r="V528" s="52"/>
      <c r="W528" s="37">
        <f t="shared" si="48"/>
        <v>0</v>
      </c>
    </row>
    <row r="529" spans="7:23" s="13" customFormat="1" ht="13.5" thickBot="1">
      <c r="G529" s="13" t="s">
        <v>34</v>
      </c>
      <c r="L529" s="13">
        <v>0.5</v>
      </c>
      <c r="M529" s="13">
        <v>309</v>
      </c>
      <c r="P529" s="17">
        <f>L529*M529</f>
        <v>154.5</v>
      </c>
      <c r="S529" s="23"/>
      <c r="T529" s="25"/>
      <c r="U529">
        <f t="shared" si="52"/>
        <v>5.5</v>
      </c>
      <c r="V529" s="52"/>
      <c r="W529" s="37">
        <f t="shared" si="48"/>
        <v>0</v>
      </c>
    </row>
    <row r="530" spans="17:23" s="4" customFormat="1" ht="12.75" customHeight="1" thickBot="1">
      <c r="Q530" s="4">
        <f>SUM(P526:P529)</f>
        <v>443</v>
      </c>
      <c r="S530" s="21">
        <f>Q530*1.15</f>
        <v>509.45</v>
      </c>
      <c r="T530" s="26">
        <v>509</v>
      </c>
      <c r="U530">
        <f t="shared" si="52"/>
        <v>0</v>
      </c>
      <c r="V530" s="34">
        <f>SUM(U526:U529)</f>
        <v>22</v>
      </c>
      <c r="W530" s="37">
        <f t="shared" si="48"/>
        <v>22.450000000000045</v>
      </c>
    </row>
    <row r="531" spans="1:23" s="13" customFormat="1" ht="13.5" thickBot="1">
      <c r="A531" s="12" t="s">
        <v>114</v>
      </c>
      <c r="G531" s="14" t="s">
        <v>38</v>
      </c>
      <c r="H531" s="14"/>
      <c r="I531" s="14"/>
      <c r="J531" s="14"/>
      <c r="K531" s="14"/>
      <c r="L531" s="14">
        <v>2</v>
      </c>
      <c r="M531" s="14">
        <v>0</v>
      </c>
      <c r="N531" s="14"/>
      <c r="O531" s="14"/>
      <c r="P531" s="15">
        <f aca="true" t="shared" si="53" ref="P531:P538">L531*M531</f>
        <v>0</v>
      </c>
      <c r="S531" s="23"/>
      <c r="T531" s="25"/>
      <c r="U531">
        <f t="shared" si="52"/>
        <v>22</v>
      </c>
      <c r="V531" s="52"/>
      <c r="W531" s="37">
        <f aca="true" t="shared" si="54" ref="W531:W594">S531+V531-T531</f>
        <v>0</v>
      </c>
    </row>
    <row r="532" spans="7:23" s="13" customFormat="1" ht="13.5" thickBot="1">
      <c r="G532" s="13" t="s">
        <v>17</v>
      </c>
      <c r="L532" s="13">
        <v>1</v>
      </c>
      <c r="M532" s="13">
        <v>209</v>
      </c>
      <c r="P532" s="17">
        <f t="shared" si="53"/>
        <v>209</v>
      </c>
      <c r="S532" s="23"/>
      <c r="T532" s="25"/>
      <c r="U532">
        <f t="shared" si="52"/>
        <v>11</v>
      </c>
      <c r="V532" s="52"/>
      <c r="W532" s="37">
        <f t="shared" si="54"/>
        <v>0</v>
      </c>
    </row>
    <row r="533" spans="7:23" s="13" customFormat="1" ht="13.5" thickBot="1">
      <c r="G533" s="13" t="s">
        <v>22</v>
      </c>
      <c r="L533" s="13">
        <v>2</v>
      </c>
      <c r="M533" s="13">
        <v>159</v>
      </c>
      <c r="P533" s="17">
        <f t="shared" si="53"/>
        <v>318</v>
      </c>
      <c r="S533" s="23"/>
      <c r="T533" s="25"/>
      <c r="U533">
        <f t="shared" si="52"/>
        <v>22</v>
      </c>
      <c r="V533" s="52"/>
      <c r="W533" s="37">
        <f t="shared" si="54"/>
        <v>0</v>
      </c>
    </row>
    <row r="534" spans="7:23" s="13" customFormat="1" ht="13.5" thickBot="1">
      <c r="G534" s="13" t="s">
        <v>29</v>
      </c>
      <c r="L534" s="13">
        <v>1</v>
      </c>
      <c r="M534" s="13">
        <v>89</v>
      </c>
      <c r="P534" s="17">
        <f t="shared" si="53"/>
        <v>89</v>
      </c>
      <c r="S534" s="23"/>
      <c r="T534" s="25"/>
      <c r="U534">
        <f t="shared" si="52"/>
        <v>11</v>
      </c>
      <c r="V534" s="52"/>
      <c r="W534" s="37">
        <f t="shared" si="54"/>
        <v>0</v>
      </c>
    </row>
    <row r="535" spans="7:23" s="13" customFormat="1" ht="13.5" thickBot="1">
      <c r="G535" s="13" t="s">
        <v>30</v>
      </c>
      <c r="L535" s="13">
        <v>1</v>
      </c>
      <c r="M535" s="13">
        <v>99</v>
      </c>
      <c r="P535" s="17">
        <f t="shared" si="53"/>
        <v>99</v>
      </c>
      <c r="S535" s="23"/>
      <c r="T535" s="25"/>
      <c r="U535">
        <f t="shared" si="52"/>
        <v>11</v>
      </c>
      <c r="V535" s="52"/>
      <c r="W535" s="37">
        <f t="shared" si="54"/>
        <v>0</v>
      </c>
    </row>
    <row r="536" spans="7:23" s="13" customFormat="1" ht="13.5" thickBot="1">
      <c r="G536" s="13" t="s">
        <v>31</v>
      </c>
      <c r="L536" s="13">
        <v>1</v>
      </c>
      <c r="M536" s="13">
        <v>129</v>
      </c>
      <c r="P536" s="17">
        <f t="shared" si="53"/>
        <v>129</v>
      </c>
      <c r="S536" s="23"/>
      <c r="T536" s="25"/>
      <c r="U536">
        <f t="shared" si="52"/>
        <v>11</v>
      </c>
      <c r="V536" s="52"/>
      <c r="W536" s="37">
        <f t="shared" si="54"/>
        <v>0</v>
      </c>
    </row>
    <row r="537" spans="7:23" s="13" customFormat="1" ht="13.5" thickBot="1">
      <c r="G537" s="13" t="s">
        <v>54</v>
      </c>
      <c r="L537" s="13">
        <v>1</v>
      </c>
      <c r="M537" s="13">
        <v>229</v>
      </c>
      <c r="P537" s="17">
        <f t="shared" si="53"/>
        <v>229</v>
      </c>
      <c r="Q537" s="13" t="s">
        <v>109</v>
      </c>
      <c r="S537" s="23"/>
      <c r="T537" s="25"/>
      <c r="U537">
        <f t="shared" si="52"/>
        <v>11</v>
      </c>
      <c r="V537" s="52"/>
      <c r="W537" s="37">
        <f t="shared" si="54"/>
        <v>0</v>
      </c>
    </row>
    <row r="538" spans="7:23" s="13" customFormat="1" ht="13.5" thickBot="1">
      <c r="G538" s="14" t="s">
        <v>18</v>
      </c>
      <c r="H538" s="14"/>
      <c r="I538" s="14"/>
      <c r="J538" s="14"/>
      <c r="K538" s="14"/>
      <c r="L538" s="14"/>
      <c r="M538" s="14">
        <v>0</v>
      </c>
      <c r="N538" s="14"/>
      <c r="O538" s="14"/>
      <c r="P538" s="15">
        <f t="shared" si="53"/>
        <v>0</v>
      </c>
      <c r="S538" s="23"/>
      <c r="T538" s="25"/>
      <c r="U538">
        <f t="shared" si="52"/>
        <v>0</v>
      </c>
      <c r="V538" s="52"/>
      <c r="W538" s="37">
        <f t="shared" si="54"/>
        <v>0</v>
      </c>
    </row>
    <row r="539" spans="7:23" s="13" customFormat="1" ht="13.5" thickBot="1">
      <c r="G539" s="13" t="s">
        <v>15</v>
      </c>
      <c r="N539" s="13">
        <v>3</v>
      </c>
      <c r="O539" s="13">
        <v>59</v>
      </c>
      <c r="P539" s="13">
        <f>N539*O539</f>
        <v>177</v>
      </c>
      <c r="S539" s="23"/>
      <c r="T539" s="25"/>
      <c r="U539">
        <f>N539*2.2</f>
        <v>6.6000000000000005</v>
      </c>
      <c r="V539" s="52"/>
      <c r="W539" s="37">
        <f t="shared" si="54"/>
        <v>0</v>
      </c>
    </row>
    <row r="540" spans="7:23" s="13" customFormat="1" ht="13.5" thickBot="1">
      <c r="G540" s="13" t="s">
        <v>135</v>
      </c>
      <c r="L540" s="13">
        <v>1</v>
      </c>
      <c r="M540" s="13">
        <v>89</v>
      </c>
      <c r="P540" s="17">
        <f>L540*M540</f>
        <v>89</v>
      </c>
      <c r="S540" s="23"/>
      <c r="T540" s="25"/>
      <c r="U540">
        <f t="shared" si="52"/>
        <v>11</v>
      </c>
      <c r="V540" s="52"/>
      <c r="W540" s="37">
        <f t="shared" si="54"/>
        <v>0</v>
      </c>
    </row>
    <row r="541" spans="17:23" s="4" customFormat="1" ht="13.5" thickBot="1">
      <c r="Q541" s="4">
        <f>SUM(P531:P540)</f>
        <v>1339</v>
      </c>
      <c r="S541" s="21">
        <f>Q541*1.1</f>
        <v>1472.9</v>
      </c>
      <c r="T541" s="26">
        <v>1500</v>
      </c>
      <c r="U541">
        <f t="shared" si="52"/>
        <v>0</v>
      </c>
      <c r="V541" s="34">
        <f>SUM(U531:U540)</f>
        <v>116.6</v>
      </c>
      <c r="W541" s="37">
        <f t="shared" si="54"/>
        <v>89.5</v>
      </c>
    </row>
    <row r="542" spans="1:23" ht="13.5" thickBot="1">
      <c r="A542" s="6" t="s">
        <v>115</v>
      </c>
      <c r="G542" t="s">
        <v>129</v>
      </c>
      <c r="L542">
        <v>2</v>
      </c>
      <c r="M542">
        <v>269</v>
      </c>
      <c r="P542" s="3">
        <f aca="true" t="shared" si="55" ref="P542:P547">L542*M542</f>
        <v>538</v>
      </c>
      <c r="U542">
        <f t="shared" si="52"/>
        <v>22</v>
      </c>
      <c r="W542" s="37">
        <f t="shared" si="54"/>
        <v>0</v>
      </c>
    </row>
    <row r="543" spans="7:23" ht="13.5" thickBot="1">
      <c r="G543" t="s">
        <v>19</v>
      </c>
      <c r="L543">
        <v>3</v>
      </c>
      <c r="M543">
        <v>169</v>
      </c>
      <c r="P543" s="3">
        <f t="shared" si="55"/>
        <v>507</v>
      </c>
      <c r="U543">
        <f t="shared" si="52"/>
        <v>33</v>
      </c>
      <c r="W543" s="37">
        <f t="shared" si="54"/>
        <v>0</v>
      </c>
    </row>
    <row r="544" spans="7:23" ht="13.5" thickBot="1">
      <c r="G544" t="s">
        <v>26</v>
      </c>
      <c r="L544">
        <v>2</v>
      </c>
      <c r="M544">
        <v>219</v>
      </c>
      <c r="P544" s="3">
        <f t="shared" si="55"/>
        <v>438</v>
      </c>
      <c r="U544">
        <f t="shared" si="52"/>
        <v>22</v>
      </c>
      <c r="W544" s="37">
        <f t="shared" si="54"/>
        <v>0</v>
      </c>
    </row>
    <row r="545" spans="7:23" ht="13.5" thickBot="1">
      <c r="G545" t="s">
        <v>29</v>
      </c>
      <c r="L545">
        <v>1</v>
      </c>
      <c r="M545">
        <v>89</v>
      </c>
      <c r="P545" s="3">
        <f t="shared" si="55"/>
        <v>89</v>
      </c>
      <c r="U545">
        <f t="shared" si="52"/>
        <v>11</v>
      </c>
      <c r="W545" s="37">
        <f t="shared" si="54"/>
        <v>0</v>
      </c>
    </row>
    <row r="546" spans="7:23" ht="13.5" thickBot="1">
      <c r="G546" t="s">
        <v>42</v>
      </c>
      <c r="L546">
        <v>1</v>
      </c>
      <c r="M546">
        <v>379</v>
      </c>
      <c r="P546" s="33">
        <f t="shared" si="55"/>
        <v>379</v>
      </c>
      <c r="U546">
        <f t="shared" si="52"/>
        <v>11</v>
      </c>
      <c r="W546" s="37">
        <f t="shared" si="54"/>
        <v>0</v>
      </c>
    </row>
    <row r="547" spans="7:23" ht="13.5" thickBot="1">
      <c r="G547" t="s">
        <v>18</v>
      </c>
      <c r="M547">
        <v>0</v>
      </c>
      <c r="P547" s="3">
        <f t="shared" si="55"/>
        <v>0</v>
      </c>
      <c r="U547">
        <f t="shared" si="52"/>
        <v>0</v>
      </c>
      <c r="W547" s="37">
        <f t="shared" si="54"/>
        <v>0</v>
      </c>
    </row>
    <row r="548" spans="17:23" s="4" customFormat="1" ht="13.5" thickBot="1">
      <c r="Q548" s="4">
        <f>SUM(P542:P547)</f>
        <v>1951</v>
      </c>
      <c r="S548" s="21">
        <f>Q548*1.12</f>
        <v>2185.1200000000003</v>
      </c>
      <c r="T548" s="26">
        <v>1750</v>
      </c>
      <c r="U548">
        <f t="shared" si="52"/>
        <v>0</v>
      </c>
      <c r="V548" s="34">
        <f>SUM(U542:U547)</f>
        <v>99</v>
      </c>
      <c r="W548" s="37">
        <f t="shared" si="54"/>
        <v>534.1200000000003</v>
      </c>
    </row>
    <row r="549" spans="1:23" s="13" customFormat="1" ht="13.5" thickBot="1">
      <c r="A549" s="12" t="s">
        <v>116</v>
      </c>
      <c r="G549" s="14" t="s">
        <v>38</v>
      </c>
      <c r="H549" s="14"/>
      <c r="I549" s="14"/>
      <c r="J549" s="14"/>
      <c r="K549" s="14"/>
      <c r="L549" s="14"/>
      <c r="M549" s="14">
        <v>0</v>
      </c>
      <c r="N549" s="14"/>
      <c r="O549" s="14"/>
      <c r="P549" s="15">
        <f aca="true" t="shared" si="56" ref="P549:P557">L549*M549</f>
        <v>0</v>
      </c>
      <c r="S549" s="23"/>
      <c r="T549" s="25"/>
      <c r="U549">
        <f t="shared" si="52"/>
        <v>0</v>
      </c>
      <c r="V549" s="52"/>
      <c r="W549" s="37">
        <f t="shared" si="54"/>
        <v>0</v>
      </c>
    </row>
    <row r="550" spans="7:23" s="13" customFormat="1" ht="13.5" thickBot="1">
      <c r="G550" s="13" t="s">
        <v>17</v>
      </c>
      <c r="L550" s="13">
        <v>0.5</v>
      </c>
      <c r="M550" s="13">
        <v>209</v>
      </c>
      <c r="P550" s="17">
        <f t="shared" si="56"/>
        <v>104.5</v>
      </c>
      <c r="S550" s="23"/>
      <c r="T550" s="25"/>
      <c r="U550">
        <f t="shared" si="52"/>
        <v>5.5</v>
      </c>
      <c r="V550" s="52"/>
      <c r="W550" s="37">
        <f t="shared" si="54"/>
        <v>0</v>
      </c>
    </row>
    <row r="551" spans="7:23" s="13" customFormat="1" ht="13.5" thickBot="1">
      <c r="G551" s="13" t="s">
        <v>29</v>
      </c>
      <c r="L551" s="13">
        <v>1</v>
      </c>
      <c r="M551" s="13">
        <v>89</v>
      </c>
      <c r="P551" s="17">
        <f t="shared" si="56"/>
        <v>89</v>
      </c>
      <c r="S551" s="23"/>
      <c r="T551" s="25"/>
      <c r="U551">
        <f t="shared" si="52"/>
        <v>11</v>
      </c>
      <c r="V551" s="52"/>
      <c r="W551" s="37">
        <f t="shared" si="54"/>
        <v>0</v>
      </c>
    </row>
    <row r="552" spans="7:23" s="13" customFormat="1" ht="13.5" thickBot="1">
      <c r="G552" s="13" t="s">
        <v>31</v>
      </c>
      <c r="L552" s="13">
        <v>0.5</v>
      </c>
      <c r="M552" s="13">
        <v>129</v>
      </c>
      <c r="P552" s="17">
        <f t="shared" si="56"/>
        <v>64.5</v>
      </c>
      <c r="S552" s="23"/>
      <c r="T552" s="25"/>
      <c r="U552">
        <f t="shared" si="52"/>
        <v>5.5</v>
      </c>
      <c r="V552" s="52"/>
      <c r="W552" s="37">
        <f t="shared" si="54"/>
        <v>0</v>
      </c>
    </row>
    <row r="553" spans="7:23" s="13" customFormat="1" ht="13.5" thickBot="1">
      <c r="G553" s="13" t="s">
        <v>20</v>
      </c>
      <c r="L553" s="13">
        <v>1</v>
      </c>
      <c r="M553" s="13">
        <v>179</v>
      </c>
      <c r="P553" s="17">
        <f t="shared" si="56"/>
        <v>179</v>
      </c>
      <c r="Q553" s="13" t="s">
        <v>146</v>
      </c>
      <c r="S553" s="23"/>
      <c r="T553" s="25"/>
      <c r="U553">
        <f t="shared" si="52"/>
        <v>11</v>
      </c>
      <c r="V553" s="52"/>
      <c r="W553" s="37">
        <f t="shared" si="54"/>
        <v>0</v>
      </c>
    </row>
    <row r="554" spans="7:23" s="13" customFormat="1" ht="13.5" thickBot="1">
      <c r="G554" s="13" t="s">
        <v>19</v>
      </c>
      <c r="L554" s="13">
        <v>1</v>
      </c>
      <c r="M554" s="13">
        <v>169</v>
      </c>
      <c r="P554" s="17">
        <f t="shared" si="56"/>
        <v>169</v>
      </c>
      <c r="Q554" s="13" t="s">
        <v>123</v>
      </c>
      <c r="S554" s="23"/>
      <c r="T554" s="25"/>
      <c r="U554">
        <f t="shared" si="52"/>
        <v>11</v>
      </c>
      <c r="V554" s="52"/>
      <c r="W554" s="37">
        <f t="shared" si="54"/>
        <v>0</v>
      </c>
    </row>
    <row r="555" spans="7:23" s="13" customFormat="1" ht="13.5" thickBot="1">
      <c r="G555" s="13" t="s">
        <v>135</v>
      </c>
      <c r="L555" s="13">
        <v>1</v>
      </c>
      <c r="M555" s="13">
        <v>89</v>
      </c>
      <c r="P555" s="17">
        <f>L555*M555</f>
        <v>89</v>
      </c>
      <c r="S555" s="23"/>
      <c r="T555" s="25"/>
      <c r="U555">
        <f t="shared" si="52"/>
        <v>11</v>
      </c>
      <c r="V555" s="52"/>
      <c r="W555" s="37">
        <f t="shared" si="54"/>
        <v>0</v>
      </c>
    </row>
    <row r="556" spans="7:23" s="13" customFormat="1" ht="13.5" thickBot="1">
      <c r="G556" s="13" t="s">
        <v>26</v>
      </c>
      <c r="L556" s="13">
        <v>0.5</v>
      </c>
      <c r="M556" s="13">
        <v>219</v>
      </c>
      <c r="P556" s="17">
        <f>L556*M556</f>
        <v>109.5</v>
      </c>
      <c r="S556" s="23"/>
      <c r="T556" s="25"/>
      <c r="U556">
        <f t="shared" si="52"/>
        <v>5.5</v>
      </c>
      <c r="V556" s="52"/>
      <c r="W556" s="37">
        <f t="shared" si="54"/>
        <v>0</v>
      </c>
    </row>
    <row r="557" spans="7:23" s="13" customFormat="1" ht="13.5" thickBot="1">
      <c r="G557" s="13" t="s">
        <v>34</v>
      </c>
      <c r="L557" s="13">
        <v>0.5</v>
      </c>
      <c r="M557" s="13">
        <v>309</v>
      </c>
      <c r="P557" s="17">
        <f t="shared" si="56"/>
        <v>154.5</v>
      </c>
      <c r="S557" s="23"/>
      <c r="T557" s="25"/>
      <c r="U557">
        <f t="shared" si="52"/>
        <v>5.5</v>
      </c>
      <c r="V557" s="52"/>
      <c r="W557" s="37">
        <f t="shared" si="54"/>
        <v>0</v>
      </c>
    </row>
    <row r="558" spans="17:23" s="4" customFormat="1" ht="13.5" thickBot="1">
      <c r="Q558" s="4">
        <f>SUM(P549:P557)</f>
        <v>959</v>
      </c>
      <c r="S558" s="21">
        <f>Q558*1.1</f>
        <v>1054.9</v>
      </c>
      <c r="T558" s="26">
        <f>837+218</f>
        <v>1055</v>
      </c>
      <c r="U558">
        <f t="shared" si="52"/>
        <v>0</v>
      </c>
      <c r="V558" s="34">
        <f>SUM(U549:U557)</f>
        <v>66</v>
      </c>
      <c r="W558" s="37">
        <f t="shared" si="54"/>
        <v>65.90000000000009</v>
      </c>
    </row>
    <row r="559" spans="1:23" s="13" customFormat="1" ht="13.5" thickBot="1">
      <c r="A559" s="12" t="s">
        <v>117</v>
      </c>
      <c r="G559" s="13" t="s">
        <v>129</v>
      </c>
      <c r="L559" s="13">
        <v>2</v>
      </c>
      <c r="M559" s="13">
        <v>269</v>
      </c>
      <c r="P559" s="17">
        <f>L559*M559</f>
        <v>538</v>
      </c>
      <c r="S559" s="23"/>
      <c r="T559" s="25"/>
      <c r="U559">
        <f t="shared" si="52"/>
        <v>22</v>
      </c>
      <c r="V559" s="52"/>
      <c r="W559" s="37">
        <f t="shared" si="54"/>
        <v>0</v>
      </c>
    </row>
    <row r="560" spans="7:23" s="13" customFormat="1" ht="13.5" thickBot="1">
      <c r="G560" s="13" t="s">
        <v>15</v>
      </c>
      <c r="N560" s="13">
        <v>2</v>
      </c>
      <c r="O560" s="13">
        <v>59</v>
      </c>
      <c r="P560" s="13">
        <f>N560*O560</f>
        <v>118</v>
      </c>
      <c r="S560" s="23"/>
      <c r="T560" s="25"/>
      <c r="U560">
        <f>N560*2.2</f>
        <v>4.4</v>
      </c>
      <c r="V560" s="52"/>
      <c r="W560" s="37">
        <f t="shared" si="54"/>
        <v>0</v>
      </c>
    </row>
    <row r="561" spans="7:23" s="13" customFormat="1" ht="13.5" thickBot="1">
      <c r="G561" s="13" t="s">
        <v>17</v>
      </c>
      <c r="L561" s="13">
        <v>1.5</v>
      </c>
      <c r="M561" s="13">
        <v>209</v>
      </c>
      <c r="P561" s="17">
        <f>L561*M561</f>
        <v>313.5</v>
      </c>
      <c r="S561" s="23"/>
      <c r="T561" s="25"/>
      <c r="U561">
        <f t="shared" si="52"/>
        <v>16.5</v>
      </c>
      <c r="V561" s="52"/>
      <c r="W561" s="37">
        <f t="shared" si="54"/>
        <v>0</v>
      </c>
    </row>
    <row r="562" spans="7:23" s="13" customFormat="1" ht="13.5" thickBot="1">
      <c r="G562" s="13" t="s">
        <v>136</v>
      </c>
      <c r="L562" s="13">
        <v>1</v>
      </c>
      <c r="M562" s="13">
        <v>89</v>
      </c>
      <c r="P562" s="17">
        <f>L562*M562</f>
        <v>89</v>
      </c>
      <c r="S562" s="23"/>
      <c r="T562" s="25"/>
      <c r="U562">
        <f t="shared" si="52"/>
        <v>11</v>
      </c>
      <c r="V562" s="52"/>
      <c r="W562" s="37">
        <f t="shared" si="54"/>
        <v>0</v>
      </c>
    </row>
    <row r="563" spans="7:23" s="13" customFormat="1" ht="13.5" thickBot="1">
      <c r="G563" s="13" t="s">
        <v>26</v>
      </c>
      <c r="L563" s="13">
        <v>1</v>
      </c>
      <c r="M563" s="13">
        <v>219</v>
      </c>
      <c r="P563" s="17">
        <f>L563*M563</f>
        <v>219</v>
      </c>
      <c r="S563" s="23"/>
      <c r="T563" s="25"/>
      <c r="U563">
        <f t="shared" si="52"/>
        <v>11</v>
      </c>
      <c r="V563" s="52"/>
      <c r="W563" s="37">
        <f t="shared" si="54"/>
        <v>0</v>
      </c>
    </row>
    <row r="564" spans="17:23" s="4" customFormat="1" ht="13.5" thickBot="1">
      <c r="Q564" s="4">
        <f>SUM(P559:P563)</f>
        <v>1277.5</v>
      </c>
      <c r="S564" s="21">
        <f>Q564*1.15</f>
        <v>1469.125</v>
      </c>
      <c r="T564" s="26">
        <v>1469</v>
      </c>
      <c r="U564">
        <f t="shared" si="52"/>
        <v>0</v>
      </c>
      <c r="V564" s="34">
        <f>SUM(U559:U563)</f>
        <v>64.9</v>
      </c>
      <c r="W564" s="37">
        <f t="shared" si="54"/>
        <v>65.02500000000009</v>
      </c>
    </row>
    <row r="565" spans="1:23" ht="13.5" thickBot="1">
      <c r="A565" t="s">
        <v>118</v>
      </c>
      <c r="G565" t="s">
        <v>129</v>
      </c>
      <c r="L565">
        <v>2</v>
      </c>
      <c r="M565">
        <v>269</v>
      </c>
      <c r="P565" s="3">
        <f aca="true" t="shared" si="57" ref="P565:P578">L565*M565</f>
        <v>538</v>
      </c>
      <c r="U565">
        <f t="shared" si="52"/>
        <v>22</v>
      </c>
      <c r="W565" s="37">
        <f t="shared" si="54"/>
        <v>0</v>
      </c>
    </row>
    <row r="566" spans="7:23" ht="13.5" thickBot="1">
      <c r="G566" t="s">
        <v>20</v>
      </c>
      <c r="L566">
        <v>1</v>
      </c>
      <c r="M566">
        <v>179</v>
      </c>
      <c r="P566" s="3">
        <f t="shared" si="57"/>
        <v>179</v>
      </c>
      <c r="U566">
        <f t="shared" si="52"/>
        <v>11</v>
      </c>
      <c r="W566" s="37">
        <f t="shared" si="54"/>
        <v>0</v>
      </c>
    </row>
    <row r="567" spans="7:23" ht="13.5" thickBot="1">
      <c r="G567" t="s">
        <v>128</v>
      </c>
      <c r="L567">
        <v>1</v>
      </c>
      <c r="M567">
        <v>179</v>
      </c>
      <c r="P567" s="3">
        <f>L567*M567</f>
        <v>179</v>
      </c>
      <c r="U567">
        <f t="shared" si="52"/>
        <v>11</v>
      </c>
      <c r="W567" s="37">
        <f t="shared" si="54"/>
        <v>0</v>
      </c>
    </row>
    <row r="568" spans="7:23" ht="13.5" thickBot="1">
      <c r="G568" t="s">
        <v>17</v>
      </c>
      <c r="L568">
        <v>1</v>
      </c>
      <c r="M568">
        <v>209</v>
      </c>
      <c r="P568" s="3">
        <f t="shared" si="57"/>
        <v>209</v>
      </c>
      <c r="U568">
        <f t="shared" si="52"/>
        <v>11</v>
      </c>
      <c r="W568" s="37">
        <f t="shared" si="54"/>
        <v>0</v>
      </c>
    </row>
    <row r="569" spans="7:23" ht="13.5" thickBot="1">
      <c r="G569" t="s">
        <v>22</v>
      </c>
      <c r="L569">
        <v>1</v>
      </c>
      <c r="M569">
        <v>159</v>
      </c>
      <c r="P569" s="3">
        <f t="shared" si="57"/>
        <v>159</v>
      </c>
      <c r="U569">
        <f t="shared" si="52"/>
        <v>11</v>
      </c>
      <c r="W569" s="37">
        <f t="shared" si="54"/>
        <v>0</v>
      </c>
    </row>
    <row r="570" spans="7:23" ht="13.5" thickBot="1">
      <c r="G570" t="s">
        <v>134</v>
      </c>
      <c r="L570">
        <v>1</v>
      </c>
      <c r="M570">
        <v>99</v>
      </c>
      <c r="P570" s="3">
        <f t="shared" si="57"/>
        <v>99</v>
      </c>
      <c r="U570">
        <f t="shared" si="52"/>
        <v>11</v>
      </c>
      <c r="W570" s="37">
        <f t="shared" si="54"/>
        <v>0</v>
      </c>
    </row>
    <row r="571" spans="7:23" ht="13.5" thickBot="1">
      <c r="G571" t="s">
        <v>58</v>
      </c>
      <c r="L571">
        <v>5</v>
      </c>
      <c r="M571">
        <v>125</v>
      </c>
      <c r="P571" s="3">
        <f t="shared" si="57"/>
        <v>625</v>
      </c>
      <c r="U571">
        <f t="shared" si="52"/>
        <v>55</v>
      </c>
      <c r="W571" s="37">
        <f t="shared" si="54"/>
        <v>0</v>
      </c>
    </row>
    <row r="572" spans="7:23" ht="13.5" thickBot="1">
      <c r="G572" t="s">
        <v>30</v>
      </c>
      <c r="L572">
        <v>1</v>
      </c>
      <c r="M572">
        <v>99</v>
      </c>
      <c r="P572" s="3">
        <f t="shared" si="57"/>
        <v>99</v>
      </c>
      <c r="U572">
        <f t="shared" si="52"/>
        <v>11</v>
      </c>
      <c r="W572" s="37">
        <f t="shared" si="54"/>
        <v>0</v>
      </c>
    </row>
    <row r="573" spans="7:23" ht="13.5" thickBot="1">
      <c r="G573" t="s">
        <v>31</v>
      </c>
      <c r="L573">
        <v>0.5</v>
      </c>
      <c r="M573">
        <v>129</v>
      </c>
      <c r="P573" s="3">
        <f t="shared" si="57"/>
        <v>64.5</v>
      </c>
      <c r="U573">
        <f t="shared" si="52"/>
        <v>5.5</v>
      </c>
      <c r="W573" s="37">
        <f t="shared" si="54"/>
        <v>0</v>
      </c>
    </row>
    <row r="574" spans="7:23" ht="13.5" thickBot="1">
      <c r="G574" t="s">
        <v>158</v>
      </c>
      <c r="L574">
        <v>2</v>
      </c>
      <c r="M574">
        <v>149</v>
      </c>
      <c r="P574" s="3">
        <f t="shared" si="57"/>
        <v>298</v>
      </c>
      <c r="U574">
        <f t="shared" si="52"/>
        <v>22</v>
      </c>
      <c r="W574" s="37">
        <f t="shared" si="54"/>
        <v>0</v>
      </c>
    </row>
    <row r="575" spans="7:23" ht="13.5" thickBot="1">
      <c r="G575" t="s">
        <v>34</v>
      </c>
      <c r="L575">
        <v>1</v>
      </c>
      <c r="M575">
        <v>309</v>
      </c>
      <c r="P575" s="3">
        <f t="shared" si="57"/>
        <v>309</v>
      </c>
      <c r="U575">
        <f t="shared" si="52"/>
        <v>11</v>
      </c>
      <c r="W575" s="37">
        <f t="shared" si="54"/>
        <v>0</v>
      </c>
    </row>
    <row r="576" spans="7:23" ht="13.5" thickBot="1">
      <c r="G576" t="s">
        <v>147</v>
      </c>
      <c r="L576">
        <v>1</v>
      </c>
      <c r="M576">
        <v>119</v>
      </c>
      <c r="P576" s="3">
        <f t="shared" si="57"/>
        <v>119</v>
      </c>
      <c r="U576">
        <f t="shared" si="52"/>
        <v>11</v>
      </c>
      <c r="W576" s="37">
        <f t="shared" si="54"/>
        <v>0</v>
      </c>
    </row>
    <row r="577" spans="7:23" ht="13.5" thickBot="1">
      <c r="G577" t="s">
        <v>149</v>
      </c>
      <c r="L577">
        <v>0</v>
      </c>
      <c r="M577">
        <v>159</v>
      </c>
      <c r="P577" s="33">
        <f t="shared" si="57"/>
        <v>0</v>
      </c>
      <c r="U577">
        <f t="shared" si="52"/>
        <v>0</v>
      </c>
      <c r="W577" s="37">
        <f t="shared" si="54"/>
        <v>0</v>
      </c>
    </row>
    <row r="578" spans="7:23" ht="13.5" thickBot="1">
      <c r="G578" t="s">
        <v>14</v>
      </c>
      <c r="L578">
        <v>2</v>
      </c>
      <c r="M578">
        <v>390</v>
      </c>
      <c r="P578" s="33">
        <f t="shared" si="57"/>
        <v>780</v>
      </c>
      <c r="U578">
        <f t="shared" si="52"/>
        <v>22</v>
      </c>
      <c r="W578" s="37">
        <f t="shared" si="54"/>
        <v>0</v>
      </c>
    </row>
    <row r="579" spans="7:23" ht="13.5" thickBot="1">
      <c r="G579" t="s">
        <v>15</v>
      </c>
      <c r="N579">
        <v>5</v>
      </c>
      <c r="O579">
        <v>59</v>
      </c>
      <c r="P579">
        <f>N579*O579</f>
        <v>295</v>
      </c>
      <c r="U579">
        <f>N579*2.2</f>
        <v>11</v>
      </c>
      <c r="W579" s="37">
        <f t="shared" si="54"/>
        <v>0</v>
      </c>
    </row>
    <row r="580" spans="17:23" s="4" customFormat="1" ht="13.5" thickBot="1">
      <c r="Q580" s="4">
        <f>SUM(P565:P579)</f>
        <v>3952.5</v>
      </c>
      <c r="S580" s="20">
        <v>0</v>
      </c>
      <c r="T580" s="26"/>
      <c r="U580">
        <f t="shared" si="52"/>
        <v>0</v>
      </c>
      <c r="V580" s="34">
        <f>SUM(U565:U579)</f>
        <v>225.5</v>
      </c>
      <c r="W580" s="37">
        <f t="shared" si="54"/>
        <v>225.5</v>
      </c>
    </row>
    <row r="581" spans="1:23" s="13" customFormat="1" ht="13.5" thickBot="1">
      <c r="A581" s="12" t="s">
        <v>120</v>
      </c>
      <c r="G581" s="13" t="s">
        <v>129</v>
      </c>
      <c r="L581" s="13">
        <v>1</v>
      </c>
      <c r="M581" s="13">
        <v>269</v>
      </c>
      <c r="P581" s="17">
        <f aca="true" t="shared" si="58" ref="P581:P588">L581*M581</f>
        <v>269</v>
      </c>
      <c r="S581" s="23"/>
      <c r="T581" s="25"/>
      <c r="U581">
        <f t="shared" si="52"/>
        <v>11</v>
      </c>
      <c r="V581" s="52"/>
      <c r="W581" s="37">
        <f t="shared" si="54"/>
        <v>0</v>
      </c>
    </row>
    <row r="582" spans="7:23" s="13" customFormat="1" ht="13.5" thickBot="1">
      <c r="G582" s="13" t="s">
        <v>30</v>
      </c>
      <c r="L582" s="13">
        <v>2</v>
      </c>
      <c r="M582" s="13">
        <v>99</v>
      </c>
      <c r="P582" s="17">
        <f t="shared" si="58"/>
        <v>198</v>
      </c>
      <c r="S582" s="23"/>
      <c r="T582" s="25"/>
      <c r="U582">
        <f aca="true" t="shared" si="59" ref="U582:U645">L582*11</f>
        <v>22</v>
      </c>
      <c r="V582" s="52"/>
      <c r="W582" s="37">
        <f t="shared" si="54"/>
        <v>0</v>
      </c>
    </row>
    <row r="583" spans="7:23" s="13" customFormat="1" ht="13.5" thickBot="1">
      <c r="G583" s="13" t="s">
        <v>31</v>
      </c>
      <c r="L583" s="13">
        <v>2</v>
      </c>
      <c r="M583" s="13">
        <v>129</v>
      </c>
      <c r="P583" s="17">
        <f t="shared" si="58"/>
        <v>258</v>
      </c>
      <c r="S583" s="23"/>
      <c r="T583" s="25"/>
      <c r="U583">
        <f t="shared" si="59"/>
        <v>22</v>
      </c>
      <c r="V583" s="52"/>
      <c r="W583" s="37">
        <f t="shared" si="54"/>
        <v>0</v>
      </c>
    </row>
    <row r="584" spans="7:23" s="13" customFormat="1" ht="13.5" thickBot="1">
      <c r="G584" s="13" t="s">
        <v>14</v>
      </c>
      <c r="L584" s="13">
        <v>2</v>
      </c>
      <c r="M584" s="13">
        <v>390</v>
      </c>
      <c r="P584" s="17">
        <f t="shared" si="58"/>
        <v>780</v>
      </c>
      <c r="S584" s="23"/>
      <c r="T584" s="25"/>
      <c r="U584">
        <f t="shared" si="59"/>
        <v>22</v>
      </c>
      <c r="V584" s="52"/>
      <c r="W584" s="37">
        <f t="shared" si="54"/>
        <v>0</v>
      </c>
    </row>
    <row r="585" spans="7:23" s="13" customFormat="1" ht="13.5" thickBot="1">
      <c r="G585" s="13" t="s">
        <v>19</v>
      </c>
      <c r="L585" s="13">
        <v>1</v>
      </c>
      <c r="M585" s="13">
        <v>169</v>
      </c>
      <c r="P585" s="17">
        <f t="shared" si="58"/>
        <v>169</v>
      </c>
      <c r="S585" s="23"/>
      <c r="T585" s="25"/>
      <c r="U585">
        <f t="shared" si="59"/>
        <v>11</v>
      </c>
      <c r="V585" s="52"/>
      <c r="W585" s="37">
        <f t="shared" si="54"/>
        <v>0</v>
      </c>
    </row>
    <row r="586" spans="7:23" s="13" customFormat="1" ht="13.5" thickBot="1">
      <c r="G586" s="13" t="s">
        <v>34</v>
      </c>
      <c r="L586" s="13">
        <v>1</v>
      </c>
      <c r="M586" s="13">
        <v>309</v>
      </c>
      <c r="P586" s="17">
        <f t="shared" si="58"/>
        <v>309</v>
      </c>
      <c r="S586" s="23"/>
      <c r="T586" s="25"/>
      <c r="U586">
        <f t="shared" si="59"/>
        <v>11</v>
      </c>
      <c r="V586" s="52"/>
      <c r="W586" s="37">
        <f t="shared" si="54"/>
        <v>0</v>
      </c>
    </row>
    <row r="587" spans="7:23" s="13" customFormat="1" ht="13.5" thickBot="1">
      <c r="G587" s="13" t="s">
        <v>134</v>
      </c>
      <c r="L587" s="13">
        <v>1</v>
      </c>
      <c r="M587" s="13">
        <v>99</v>
      </c>
      <c r="P587" s="17">
        <f t="shared" si="58"/>
        <v>99</v>
      </c>
      <c r="S587" s="23"/>
      <c r="T587" s="25"/>
      <c r="U587">
        <f t="shared" si="59"/>
        <v>11</v>
      </c>
      <c r="V587" s="52"/>
      <c r="W587" s="37">
        <f t="shared" si="54"/>
        <v>0</v>
      </c>
    </row>
    <row r="588" spans="7:23" s="13" customFormat="1" ht="13.5" thickBot="1">
      <c r="G588" s="13" t="s">
        <v>58</v>
      </c>
      <c r="L588" s="13">
        <v>3</v>
      </c>
      <c r="M588" s="13">
        <v>149</v>
      </c>
      <c r="P588" s="17">
        <f t="shared" si="58"/>
        <v>447</v>
      </c>
      <c r="S588" s="23"/>
      <c r="T588" s="25"/>
      <c r="U588">
        <f t="shared" si="59"/>
        <v>33</v>
      </c>
      <c r="V588" s="52"/>
      <c r="W588" s="37">
        <f t="shared" si="54"/>
        <v>0</v>
      </c>
    </row>
    <row r="589" spans="7:23" s="13" customFormat="1" ht="13.5" thickBot="1">
      <c r="G589" s="13" t="s">
        <v>15</v>
      </c>
      <c r="N589" s="13">
        <v>5</v>
      </c>
      <c r="O589" s="13">
        <v>59</v>
      </c>
      <c r="P589" s="13">
        <f>N589*O589</f>
        <v>295</v>
      </c>
      <c r="S589" s="23"/>
      <c r="T589" s="25"/>
      <c r="U589">
        <f>N589*2.2</f>
        <v>11</v>
      </c>
      <c r="V589" s="52"/>
      <c r="W589" s="37">
        <f t="shared" si="54"/>
        <v>0</v>
      </c>
    </row>
    <row r="590" spans="17:23" s="4" customFormat="1" ht="13.5" thickBot="1">
      <c r="Q590" s="4">
        <f>SUM(P581:P589)</f>
        <v>2824</v>
      </c>
      <c r="S590" s="21">
        <f>Q590*1.12</f>
        <v>3162.88</v>
      </c>
      <c r="T590" s="26">
        <f>2824+493</f>
        <v>3317</v>
      </c>
      <c r="U590">
        <f t="shared" si="59"/>
        <v>0</v>
      </c>
      <c r="V590" s="34">
        <f>SUM(U581:U589)</f>
        <v>154</v>
      </c>
      <c r="W590" s="37">
        <f t="shared" si="54"/>
        <v>-0.11999999999989086</v>
      </c>
    </row>
    <row r="591" spans="1:23" s="13" customFormat="1" ht="13.5" thickBot="1">
      <c r="A591" s="12" t="s">
        <v>121</v>
      </c>
      <c r="G591" s="13" t="s">
        <v>129</v>
      </c>
      <c r="L591" s="13">
        <v>2</v>
      </c>
      <c r="M591" s="13">
        <v>269</v>
      </c>
      <c r="P591" s="17">
        <f aca="true" t="shared" si="60" ref="P591:P598">L591*M591</f>
        <v>538</v>
      </c>
      <c r="S591" s="23"/>
      <c r="T591" s="25"/>
      <c r="U591">
        <f t="shared" si="59"/>
        <v>22</v>
      </c>
      <c r="V591" s="52"/>
      <c r="W591" s="37">
        <f t="shared" si="54"/>
        <v>0</v>
      </c>
    </row>
    <row r="592" spans="7:23" s="13" customFormat="1" ht="13.5" thickBot="1">
      <c r="G592" s="13" t="s">
        <v>20</v>
      </c>
      <c r="L592" s="13">
        <v>2</v>
      </c>
      <c r="M592" s="13">
        <v>179</v>
      </c>
      <c r="P592" s="17">
        <f t="shared" si="60"/>
        <v>358</v>
      </c>
      <c r="S592" s="23"/>
      <c r="T592" s="25"/>
      <c r="U592">
        <f t="shared" si="59"/>
        <v>22</v>
      </c>
      <c r="V592" s="52"/>
      <c r="W592" s="37">
        <f t="shared" si="54"/>
        <v>0</v>
      </c>
    </row>
    <row r="593" spans="7:23" s="13" customFormat="1" ht="13.5" thickBot="1">
      <c r="G593" s="13" t="s">
        <v>29</v>
      </c>
      <c r="L593" s="13">
        <v>2</v>
      </c>
      <c r="M593" s="13">
        <v>89</v>
      </c>
      <c r="P593" s="17">
        <f t="shared" si="60"/>
        <v>178</v>
      </c>
      <c r="S593" s="23"/>
      <c r="T593" s="25"/>
      <c r="U593">
        <f t="shared" si="59"/>
        <v>22</v>
      </c>
      <c r="V593" s="52"/>
      <c r="W593" s="37">
        <f t="shared" si="54"/>
        <v>0</v>
      </c>
    </row>
    <row r="594" spans="7:23" s="13" customFormat="1" ht="13.5" thickBot="1">
      <c r="G594" s="13" t="s">
        <v>30</v>
      </c>
      <c r="L594" s="13">
        <v>2</v>
      </c>
      <c r="M594" s="13">
        <v>99</v>
      </c>
      <c r="P594" s="17">
        <f t="shared" si="60"/>
        <v>198</v>
      </c>
      <c r="S594" s="23"/>
      <c r="T594" s="25"/>
      <c r="U594">
        <f t="shared" si="59"/>
        <v>22</v>
      </c>
      <c r="V594" s="52"/>
      <c r="W594" s="37">
        <f t="shared" si="54"/>
        <v>0</v>
      </c>
    </row>
    <row r="595" spans="7:23" s="13" customFormat="1" ht="13.5" thickBot="1">
      <c r="G595" s="13" t="s">
        <v>31</v>
      </c>
      <c r="L595" s="13">
        <v>2</v>
      </c>
      <c r="M595" s="13">
        <v>129</v>
      </c>
      <c r="P595" s="17">
        <f t="shared" si="60"/>
        <v>258</v>
      </c>
      <c r="S595" s="23"/>
      <c r="T595" s="25"/>
      <c r="U595">
        <f t="shared" si="59"/>
        <v>22</v>
      </c>
      <c r="V595" s="52"/>
      <c r="W595" s="37">
        <f aca="true" t="shared" si="61" ref="W595:W659">S595+V595-T595</f>
        <v>0</v>
      </c>
    </row>
    <row r="596" spans="7:23" s="13" customFormat="1" ht="13.5" thickBot="1">
      <c r="G596" s="13" t="s">
        <v>157</v>
      </c>
      <c r="L596" s="13">
        <v>1</v>
      </c>
      <c r="M596" s="13">
        <v>169</v>
      </c>
      <c r="P596" s="17">
        <f t="shared" si="60"/>
        <v>169</v>
      </c>
      <c r="S596" s="23"/>
      <c r="T596" s="25"/>
      <c r="U596">
        <f t="shared" si="59"/>
        <v>11</v>
      </c>
      <c r="V596" s="52"/>
      <c r="W596" s="37">
        <f t="shared" si="61"/>
        <v>0</v>
      </c>
    </row>
    <row r="597" spans="7:23" s="13" customFormat="1" ht="13.5" thickBot="1">
      <c r="G597" s="13" t="s">
        <v>147</v>
      </c>
      <c r="L597" s="13">
        <v>1</v>
      </c>
      <c r="M597" s="13">
        <v>119</v>
      </c>
      <c r="P597" s="17">
        <f t="shared" si="60"/>
        <v>119</v>
      </c>
      <c r="S597" s="23"/>
      <c r="T597" s="25"/>
      <c r="U597">
        <f t="shared" si="59"/>
        <v>11</v>
      </c>
      <c r="V597" s="52"/>
      <c r="W597" s="37">
        <f t="shared" si="61"/>
        <v>0</v>
      </c>
    </row>
    <row r="598" spans="7:23" s="13" customFormat="1" ht="13.5" thickBot="1">
      <c r="G598" s="13" t="s">
        <v>14</v>
      </c>
      <c r="L598" s="13">
        <v>1</v>
      </c>
      <c r="M598" s="13">
        <v>390</v>
      </c>
      <c r="P598" s="17">
        <f t="shared" si="60"/>
        <v>390</v>
      </c>
      <c r="S598" s="23"/>
      <c r="T598" s="25"/>
      <c r="U598">
        <f t="shared" si="59"/>
        <v>11</v>
      </c>
      <c r="V598" s="52"/>
      <c r="W598" s="37">
        <f t="shared" si="61"/>
        <v>0</v>
      </c>
    </row>
    <row r="599" spans="7:23" s="13" customFormat="1" ht="13.5" thickBot="1">
      <c r="G599" s="13" t="s">
        <v>15</v>
      </c>
      <c r="N599" s="13">
        <v>1</v>
      </c>
      <c r="O599" s="13">
        <v>59</v>
      </c>
      <c r="P599" s="13">
        <f>N599*O599</f>
        <v>59</v>
      </c>
      <c r="S599" s="23"/>
      <c r="T599" s="25"/>
      <c r="U599">
        <f>N599*2.2</f>
        <v>2.2</v>
      </c>
      <c r="V599" s="52"/>
      <c r="W599" s="37">
        <f t="shared" si="61"/>
        <v>0</v>
      </c>
    </row>
    <row r="600" spans="17:23" s="4" customFormat="1" ht="13.5" thickBot="1">
      <c r="Q600" s="4">
        <f>SUM(P591:P599)</f>
        <v>2267</v>
      </c>
      <c r="S600" s="21">
        <f>Q600*1.12</f>
        <v>2539.0400000000004</v>
      </c>
      <c r="T600" s="26">
        <f>2103+436</f>
        <v>2539</v>
      </c>
      <c r="U600">
        <f t="shared" si="59"/>
        <v>0</v>
      </c>
      <c r="V600" s="34">
        <f>SUM(U591:U599)</f>
        <v>145.2</v>
      </c>
      <c r="W600" s="37">
        <f t="shared" si="61"/>
        <v>145.24000000000024</v>
      </c>
    </row>
    <row r="601" spans="1:23" s="13" customFormat="1" ht="13.5" thickBot="1">
      <c r="A601" s="19" t="s">
        <v>155</v>
      </c>
      <c r="G601" s="13" t="s">
        <v>129</v>
      </c>
      <c r="L601" s="13">
        <v>2</v>
      </c>
      <c r="M601" s="13">
        <v>269</v>
      </c>
      <c r="P601" s="17">
        <f aca="true" t="shared" si="62" ref="P601:P606">L601*M601</f>
        <v>538</v>
      </c>
      <c r="S601" s="23"/>
      <c r="T601" s="25"/>
      <c r="U601">
        <f t="shared" si="59"/>
        <v>22</v>
      </c>
      <c r="V601" s="52"/>
      <c r="W601" s="37">
        <f t="shared" si="61"/>
        <v>0</v>
      </c>
    </row>
    <row r="602" spans="7:23" s="13" customFormat="1" ht="13.5" thickBot="1">
      <c r="G602" s="13" t="s">
        <v>29</v>
      </c>
      <c r="L602" s="13">
        <v>2</v>
      </c>
      <c r="M602" s="13">
        <v>89</v>
      </c>
      <c r="P602" s="17">
        <f t="shared" si="62"/>
        <v>178</v>
      </c>
      <c r="S602" s="23"/>
      <c r="T602" s="25"/>
      <c r="U602">
        <f t="shared" si="59"/>
        <v>22</v>
      </c>
      <c r="V602" s="52"/>
      <c r="W602" s="37">
        <f t="shared" si="61"/>
        <v>0</v>
      </c>
    </row>
    <row r="603" spans="7:23" s="13" customFormat="1" ht="13.5" thickBot="1">
      <c r="G603" s="13" t="s">
        <v>30</v>
      </c>
      <c r="L603" s="13">
        <v>2</v>
      </c>
      <c r="M603" s="13">
        <v>99</v>
      </c>
      <c r="P603" s="17">
        <f t="shared" si="62"/>
        <v>198</v>
      </c>
      <c r="S603" s="23"/>
      <c r="T603" s="25"/>
      <c r="U603">
        <f t="shared" si="59"/>
        <v>22</v>
      </c>
      <c r="V603" s="52"/>
      <c r="W603" s="37">
        <f t="shared" si="61"/>
        <v>0</v>
      </c>
    </row>
    <row r="604" spans="7:23" s="13" customFormat="1" ht="13.5" thickBot="1">
      <c r="G604" s="13" t="s">
        <v>31</v>
      </c>
      <c r="L604" s="13">
        <v>1</v>
      </c>
      <c r="M604" s="13">
        <v>129</v>
      </c>
      <c r="P604" s="17">
        <f t="shared" si="62"/>
        <v>129</v>
      </c>
      <c r="S604" s="23"/>
      <c r="T604" s="25"/>
      <c r="U604">
        <f t="shared" si="59"/>
        <v>11</v>
      </c>
      <c r="V604" s="52"/>
      <c r="W604" s="37">
        <f t="shared" si="61"/>
        <v>0</v>
      </c>
    </row>
    <row r="605" spans="6:23" s="13" customFormat="1" ht="13.5" thickBot="1">
      <c r="F605" s="14"/>
      <c r="G605" s="14" t="s">
        <v>14</v>
      </c>
      <c r="H605" s="14"/>
      <c r="I605" s="14"/>
      <c r="J605" s="14"/>
      <c r="K605" s="14"/>
      <c r="L605" s="14">
        <v>1</v>
      </c>
      <c r="M605" s="14">
        <v>390</v>
      </c>
      <c r="N605" s="14"/>
      <c r="O605" s="14"/>
      <c r="P605" s="15">
        <f t="shared" si="62"/>
        <v>390</v>
      </c>
      <c r="Q605" s="14"/>
      <c r="S605" s="23"/>
      <c r="T605" s="25"/>
      <c r="U605">
        <f t="shared" si="59"/>
        <v>11</v>
      </c>
      <c r="V605" s="52"/>
      <c r="W605" s="37">
        <f t="shared" si="61"/>
        <v>0</v>
      </c>
    </row>
    <row r="606" spans="7:23" s="13" customFormat="1" ht="13.5" thickBot="1">
      <c r="G606" s="13" t="s">
        <v>64</v>
      </c>
      <c r="L606" s="13">
        <v>0</v>
      </c>
      <c r="M606" s="13">
        <v>129</v>
      </c>
      <c r="P606" s="17">
        <f t="shared" si="62"/>
        <v>0</v>
      </c>
      <c r="S606" s="23"/>
      <c r="T606" s="25"/>
      <c r="U606">
        <f t="shared" si="59"/>
        <v>0</v>
      </c>
      <c r="V606" s="52"/>
      <c r="W606" s="37">
        <f t="shared" si="61"/>
        <v>0</v>
      </c>
    </row>
    <row r="607" spans="17:23" s="4" customFormat="1" ht="13.5" thickBot="1">
      <c r="Q607" s="4">
        <f>SUM(P601:P606)</f>
        <v>1433</v>
      </c>
      <c r="S607" s="21">
        <f>Q607*1.1</f>
        <v>1576.3000000000002</v>
      </c>
      <c r="T607" s="26">
        <f>1289+390+138</f>
        <v>1817</v>
      </c>
      <c r="U607">
        <f t="shared" si="59"/>
        <v>0</v>
      </c>
      <c r="V607" s="34">
        <f>SUM(U601:U606)</f>
        <v>88</v>
      </c>
      <c r="W607" s="37">
        <f t="shared" si="61"/>
        <v>-152.69999999999982</v>
      </c>
    </row>
    <row r="608" spans="1:23" s="13" customFormat="1" ht="13.5" thickBot="1">
      <c r="A608" s="12" t="s">
        <v>122</v>
      </c>
      <c r="G608" s="13" t="s">
        <v>159</v>
      </c>
      <c r="L608" s="13">
        <v>1</v>
      </c>
      <c r="M608" s="13">
        <v>169</v>
      </c>
      <c r="P608" s="17">
        <f aca="true" t="shared" si="63" ref="P608:P615">L608*M608</f>
        <v>169</v>
      </c>
      <c r="S608" s="23"/>
      <c r="T608" s="25"/>
      <c r="U608">
        <f t="shared" si="59"/>
        <v>11</v>
      </c>
      <c r="V608" s="52"/>
      <c r="W608" s="37">
        <f t="shared" si="61"/>
        <v>0</v>
      </c>
    </row>
    <row r="609" spans="7:23" s="13" customFormat="1" ht="13.5" thickBot="1">
      <c r="G609" s="13" t="s">
        <v>20</v>
      </c>
      <c r="L609" s="13">
        <v>1</v>
      </c>
      <c r="M609" s="13">
        <v>179</v>
      </c>
      <c r="P609" s="17">
        <f t="shared" si="63"/>
        <v>179</v>
      </c>
      <c r="S609" s="23"/>
      <c r="T609" s="25"/>
      <c r="U609">
        <f t="shared" si="59"/>
        <v>11</v>
      </c>
      <c r="V609" s="52"/>
      <c r="W609" s="37">
        <f t="shared" si="61"/>
        <v>0</v>
      </c>
    </row>
    <row r="610" spans="7:23" s="13" customFormat="1" ht="13.5" thickBot="1">
      <c r="G610" s="13" t="s">
        <v>17</v>
      </c>
      <c r="L610" s="13">
        <v>2</v>
      </c>
      <c r="M610" s="13">
        <v>209</v>
      </c>
      <c r="P610" s="17">
        <f t="shared" si="63"/>
        <v>418</v>
      </c>
      <c r="S610" s="23"/>
      <c r="T610" s="25"/>
      <c r="U610">
        <f t="shared" si="59"/>
        <v>22</v>
      </c>
      <c r="V610" s="52"/>
      <c r="W610" s="37">
        <f t="shared" si="61"/>
        <v>0</v>
      </c>
    </row>
    <row r="611" spans="7:23" s="13" customFormat="1" ht="13.5" thickBot="1">
      <c r="G611" s="13" t="s">
        <v>22</v>
      </c>
      <c r="L611" s="13">
        <v>1</v>
      </c>
      <c r="M611" s="13">
        <v>159</v>
      </c>
      <c r="P611" s="17">
        <f t="shared" si="63"/>
        <v>159</v>
      </c>
      <c r="S611" s="23"/>
      <c r="T611" s="25"/>
      <c r="U611">
        <f t="shared" si="59"/>
        <v>11</v>
      </c>
      <c r="V611" s="52"/>
      <c r="W611" s="37">
        <f t="shared" si="61"/>
        <v>0</v>
      </c>
    </row>
    <row r="612" spans="7:23" s="13" customFormat="1" ht="13.5" thickBot="1">
      <c r="G612" s="13" t="s">
        <v>26</v>
      </c>
      <c r="L612" s="13">
        <v>1</v>
      </c>
      <c r="M612" s="13">
        <v>219</v>
      </c>
      <c r="P612" s="17">
        <f t="shared" si="63"/>
        <v>219</v>
      </c>
      <c r="Q612" s="13" t="s">
        <v>123</v>
      </c>
      <c r="S612" s="23"/>
      <c r="T612" s="25"/>
      <c r="U612">
        <f t="shared" si="59"/>
        <v>11</v>
      </c>
      <c r="V612" s="52"/>
      <c r="W612" s="37">
        <f t="shared" si="61"/>
        <v>0</v>
      </c>
    </row>
    <row r="613" spans="7:23" s="13" customFormat="1" ht="13.5" thickBot="1">
      <c r="G613" s="13" t="s">
        <v>14</v>
      </c>
      <c r="L613" s="13">
        <v>1</v>
      </c>
      <c r="M613" s="13">
        <v>390</v>
      </c>
      <c r="P613" s="17">
        <f t="shared" si="63"/>
        <v>390</v>
      </c>
      <c r="S613" s="23"/>
      <c r="T613" s="25"/>
      <c r="U613">
        <f t="shared" si="59"/>
        <v>11</v>
      </c>
      <c r="V613" s="52"/>
      <c r="W613" s="37">
        <f t="shared" si="61"/>
        <v>0</v>
      </c>
    </row>
    <row r="614" spans="7:23" s="13" customFormat="1" ht="13.5" thickBot="1">
      <c r="G614" s="13" t="s">
        <v>34</v>
      </c>
      <c r="L614" s="13">
        <v>1</v>
      </c>
      <c r="M614" s="13">
        <v>309</v>
      </c>
      <c r="P614" s="17">
        <f t="shared" si="63"/>
        <v>309</v>
      </c>
      <c r="S614" s="23"/>
      <c r="T614" s="25"/>
      <c r="U614">
        <f t="shared" si="59"/>
        <v>11</v>
      </c>
      <c r="V614" s="52"/>
      <c r="W614" s="37">
        <f t="shared" si="61"/>
        <v>0</v>
      </c>
    </row>
    <row r="615" spans="7:23" s="13" customFormat="1" ht="13.5" thickBot="1">
      <c r="G615" s="13" t="s">
        <v>158</v>
      </c>
      <c r="L615" s="13">
        <v>1</v>
      </c>
      <c r="M615" s="13">
        <v>149</v>
      </c>
      <c r="P615" s="17">
        <f t="shared" si="63"/>
        <v>149</v>
      </c>
      <c r="S615" s="23"/>
      <c r="T615" s="25"/>
      <c r="U615">
        <f t="shared" si="59"/>
        <v>11</v>
      </c>
      <c r="V615" s="52"/>
      <c r="W615" s="37">
        <f t="shared" si="61"/>
        <v>0</v>
      </c>
    </row>
    <row r="616" spans="17:23" s="4" customFormat="1" ht="13.5" thickBot="1">
      <c r="Q616" s="4">
        <f>SUM(P608:P615)</f>
        <v>1992</v>
      </c>
      <c r="S616" s="21">
        <f>Q616*1.12</f>
        <v>2231.0400000000004</v>
      </c>
      <c r="T616" s="26">
        <v>2231</v>
      </c>
      <c r="U616">
        <f t="shared" si="59"/>
        <v>0</v>
      </c>
      <c r="V616" s="34">
        <f>SUM(U608:U615)</f>
        <v>99</v>
      </c>
      <c r="W616" s="37">
        <f t="shared" si="61"/>
        <v>99.04000000000042</v>
      </c>
    </row>
    <row r="617" spans="1:23" s="13" customFormat="1" ht="13.5" thickBot="1">
      <c r="A617" s="12" t="s">
        <v>124</v>
      </c>
      <c r="G617" s="31" t="s">
        <v>14</v>
      </c>
      <c r="H617" s="31"/>
      <c r="I617" s="31"/>
      <c r="J617" s="31"/>
      <c r="K617" s="31"/>
      <c r="L617" s="31">
        <v>0.5</v>
      </c>
      <c r="M617" s="31">
        <v>390</v>
      </c>
      <c r="N617" s="31"/>
      <c r="O617" s="31"/>
      <c r="P617" s="32">
        <f>L617*M617</f>
        <v>195</v>
      </c>
      <c r="S617" s="23"/>
      <c r="T617" s="25"/>
      <c r="U617">
        <f t="shared" si="59"/>
        <v>5.5</v>
      </c>
      <c r="V617" s="52"/>
      <c r="W617" s="37">
        <f t="shared" si="61"/>
        <v>0</v>
      </c>
    </row>
    <row r="618" spans="1:23" s="13" customFormat="1" ht="13.5" thickBot="1">
      <c r="A618" s="12"/>
      <c r="G618" s="16" t="s">
        <v>130</v>
      </c>
      <c r="H618" s="16"/>
      <c r="I618" s="16"/>
      <c r="J618" s="16"/>
      <c r="K618" s="16"/>
      <c r="L618" s="16">
        <v>1</v>
      </c>
      <c r="M618" s="16">
        <v>179</v>
      </c>
      <c r="N618" s="16"/>
      <c r="O618" s="16"/>
      <c r="P618" s="17">
        <f>L618*M618</f>
        <v>179</v>
      </c>
      <c r="Q618" s="16" t="s">
        <v>131</v>
      </c>
      <c r="S618" s="23"/>
      <c r="T618" s="25"/>
      <c r="U618">
        <f t="shared" si="59"/>
        <v>11</v>
      </c>
      <c r="V618" s="52"/>
      <c r="W618" s="37">
        <f t="shared" si="61"/>
        <v>0</v>
      </c>
    </row>
    <row r="619" spans="7:23" s="13" customFormat="1" ht="13.5" thickBot="1">
      <c r="G619" s="16" t="s">
        <v>31</v>
      </c>
      <c r="H619" s="16"/>
      <c r="I619" s="16"/>
      <c r="J619" s="16"/>
      <c r="K619" s="16"/>
      <c r="L619" s="16">
        <v>1</v>
      </c>
      <c r="M619" s="16">
        <v>129</v>
      </c>
      <c r="N619" s="16"/>
      <c r="O619" s="16"/>
      <c r="P619" s="17">
        <f>L619*M619</f>
        <v>129</v>
      </c>
      <c r="Q619" s="16"/>
      <c r="S619" s="23"/>
      <c r="T619" s="25"/>
      <c r="U619">
        <f t="shared" si="59"/>
        <v>11</v>
      </c>
      <c r="V619" s="52"/>
      <c r="W619" s="37">
        <f t="shared" si="61"/>
        <v>0</v>
      </c>
    </row>
    <row r="620" spans="7:23" s="13" customFormat="1" ht="13.5" thickBot="1">
      <c r="G620" s="13" t="s">
        <v>15</v>
      </c>
      <c r="N620" s="13">
        <v>2</v>
      </c>
      <c r="O620" s="13">
        <v>59</v>
      </c>
      <c r="P620" s="13">
        <f>N620*O620</f>
        <v>118</v>
      </c>
      <c r="S620" s="23"/>
      <c r="T620" s="25"/>
      <c r="U620">
        <f>N620*2.2</f>
        <v>4.4</v>
      </c>
      <c r="V620" s="52"/>
      <c r="W620" s="37">
        <f t="shared" si="61"/>
        <v>0</v>
      </c>
    </row>
    <row r="621" spans="7:23" s="13" customFormat="1" ht="13.5" thickBot="1">
      <c r="G621" s="13" t="s">
        <v>29</v>
      </c>
      <c r="L621" s="13">
        <v>0.5</v>
      </c>
      <c r="M621" s="13">
        <v>89</v>
      </c>
      <c r="P621" s="17">
        <f>L621*M621</f>
        <v>44.5</v>
      </c>
      <c r="S621" s="23"/>
      <c r="T621" s="25"/>
      <c r="U621">
        <f t="shared" si="59"/>
        <v>5.5</v>
      </c>
      <c r="V621" s="52"/>
      <c r="W621" s="37">
        <f t="shared" si="61"/>
        <v>0</v>
      </c>
    </row>
    <row r="622" spans="7:23" s="13" customFormat="1" ht="13.5" thickBot="1">
      <c r="G622" s="13" t="s">
        <v>30</v>
      </c>
      <c r="L622" s="13">
        <v>0.5</v>
      </c>
      <c r="M622" s="13">
        <v>99</v>
      </c>
      <c r="P622" s="17">
        <f>L622*M622</f>
        <v>49.5</v>
      </c>
      <c r="S622" s="23"/>
      <c r="T622" s="25"/>
      <c r="U622">
        <f t="shared" si="59"/>
        <v>5.5</v>
      </c>
      <c r="V622" s="52"/>
      <c r="W622" s="37">
        <f t="shared" si="61"/>
        <v>0</v>
      </c>
    </row>
    <row r="623" spans="7:23" s="13" customFormat="1" ht="13.5" thickBot="1">
      <c r="G623" s="13" t="s">
        <v>34</v>
      </c>
      <c r="L623" s="13">
        <v>0.5</v>
      </c>
      <c r="M623" s="13">
        <v>309</v>
      </c>
      <c r="P623" s="13">
        <f>L623*M623</f>
        <v>154.5</v>
      </c>
      <c r="S623" s="23"/>
      <c r="T623" s="25"/>
      <c r="U623">
        <f t="shared" si="59"/>
        <v>5.5</v>
      </c>
      <c r="V623" s="52"/>
      <c r="W623" s="37">
        <f t="shared" si="61"/>
        <v>0</v>
      </c>
    </row>
    <row r="624" spans="7:23" s="13" customFormat="1" ht="13.5" thickBot="1">
      <c r="G624" s="13" t="s">
        <v>19</v>
      </c>
      <c r="L624" s="13">
        <v>1</v>
      </c>
      <c r="M624" s="13">
        <v>169</v>
      </c>
      <c r="P624" s="17">
        <f>L624*M624</f>
        <v>169</v>
      </c>
      <c r="S624" s="23"/>
      <c r="T624" s="25"/>
      <c r="U624">
        <f t="shared" si="59"/>
        <v>11</v>
      </c>
      <c r="V624" s="52"/>
      <c r="W624" s="37">
        <f t="shared" si="61"/>
        <v>0</v>
      </c>
    </row>
    <row r="625" spans="17:23" s="4" customFormat="1" ht="13.5" thickBot="1">
      <c r="Q625" s="4">
        <f>SUM(P617:P624)</f>
        <v>1038.5</v>
      </c>
      <c r="S625" s="21">
        <f>Q625*1.15</f>
        <v>1194.2749999999999</v>
      </c>
      <c r="T625" s="26">
        <f>685+225+284+60</f>
        <v>1254</v>
      </c>
      <c r="U625">
        <f t="shared" si="59"/>
        <v>0</v>
      </c>
      <c r="V625" s="34">
        <f>SUM(U617:U624)</f>
        <v>59.4</v>
      </c>
      <c r="W625" s="37">
        <f t="shared" si="61"/>
        <v>-0.3250000000000455</v>
      </c>
    </row>
    <row r="626" spans="1:23" s="13" customFormat="1" ht="13.5" thickBot="1">
      <c r="A626" s="12" t="s">
        <v>125</v>
      </c>
      <c r="G626" s="14" t="s">
        <v>18</v>
      </c>
      <c r="H626" s="14"/>
      <c r="I626" s="14"/>
      <c r="J626" s="14"/>
      <c r="K626" s="14"/>
      <c r="L626" s="14"/>
      <c r="M626" s="14">
        <v>0</v>
      </c>
      <c r="N626" s="14"/>
      <c r="O626" s="14"/>
      <c r="P626" s="15">
        <f aca="true" t="shared" si="64" ref="P626:P633">L626*M626</f>
        <v>0</v>
      </c>
      <c r="S626" s="23"/>
      <c r="T626" s="25"/>
      <c r="U626">
        <f t="shared" si="59"/>
        <v>0</v>
      </c>
      <c r="V626" s="52"/>
      <c r="W626" s="37">
        <f t="shared" si="61"/>
        <v>0</v>
      </c>
    </row>
    <row r="627" spans="7:23" s="13" customFormat="1" ht="13.5" thickBot="1">
      <c r="G627" s="14" t="s">
        <v>14</v>
      </c>
      <c r="H627" s="14"/>
      <c r="I627" s="14"/>
      <c r="J627" s="14"/>
      <c r="K627" s="14"/>
      <c r="L627" s="14">
        <v>1</v>
      </c>
      <c r="M627" s="14">
        <v>390</v>
      </c>
      <c r="N627" s="14"/>
      <c r="O627" s="14"/>
      <c r="P627" s="15">
        <f t="shared" si="64"/>
        <v>390</v>
      </c>
      <c r="S627" s="23"/>
      <c r="T627" s="25"/>
      <c r="U627">
        <f t="shared" si="59"/>
        <v>11</v>
      </c>
      <c r="V627" s="52"/>
      <c r="W627" s="37">
        <f t="shared" si="61"/>
        <v>0</v>
      </c>
    </row>
    <row r="628" spans="7:23" s="13" customFormat="1" ht="13.5" thickBot="1">
      <c r="G628" s="13" t="s">
        <v>58</v>
      </c>
      <c r="L628" s="13">
        <v>1</v>
      </c>
      <c r="M628" s="13">
        <v>149</v>
      </c>
      <c r="P628" s="17">
        <f t="shared" si="64"/>
        <v>149</v>
      </c>
      <c r="S628" s="23"/>
      <c r="T628" s="25"/>
      <c r="U628">
        <f t="shared" si="59"/>
        <v>11</v>
      </c>
      <c r="V628" s="52"/>
      <c r="W628" s="37">
        <f t="shared" si="61"/>
        <v>0</v>
      </c>
    </row>
    <row r="629" spans="7:23" s="13" customFormat="1" ht="13.5" thickBot="1">
      <c r="G629" s="13" t="s">
        <v>134</v>
      </c>
      <c r="L629" s="13">
        <v>1</v>
      </c>
      <c r="M629" s="13">
        <v>99</v>
      </c>
      <c r="P629" s="17">
        <f t="shared" si="64"/>
        <v>99</v>
      </c>
      <c r="S629" s="23"/>
      <c r="T629" s="25"/>
      <c r="U629">
        <f t="shared" si="59"/>
        <v>11</v>
      </c>
      <c r="V629" s="52"/>
      <c r="W629" s="37">
        <f t="shared" si="61"/>
        <v>0</v>
      </c>
    </row>
    <row r="630" spans="7:23" s="13" customFormat="1" ht="13.5" thickBot="1">
      <c r="G630" s="13" t="s">
        <v>29</v>
      </c>
      <c r="L630" s="13">
        <v>1</v>
      </c>
      <c r="M630" s="13">
        <v>89</v>
      </c>
      <c r="P630" s="17">
        <f t="shared" si="64"/>
        <v>89</v>
      </c>
      <c r="S630" s="23"/>
      <c r="T630" s="25"/>
      <c r="U630">
        <f t="shared" si="59"/>
        <v>11</v>
      </c>
      <c r="V630" s="52"/>
      <c r="W630" s="37">
        <f t="shared" si="61"/>
        <v>0</v>
      </c>
    </row>
    <row r="631" spans="7:23" s="13" customFormat="1" ht="13.5" thickBot="1">
      <c r="G631" s="13" t="s">
        <v>30</v>
      </c>
      <c r="L631" s="13">
        <v>1</v>
      </c>
      <c r="M631" s="13">
        <v>99</v>
      </c>
      <c r="P631" s="17">
        <f t="shared" si="64"/>
        <v>99</v>
      </c>
      <c r="S631" s="23"/>
      <c r="T631" s="25"/>
      <c r="U631">
        <f t="shared" si="59"/>
        <v>11</v>
      </c>
      <c r="V631" s="52"/>
      <c r="W631" s="37">
        <f t="shared" si="61"/>
        <v>0</v>
      </c>
    </row>
    <row r="632" spans="7:23" s="13" customFormat="1" ht="13.5" thickBot="1">
      <c r="G632" s="13" t="s">
        <v>136</v>
      </c>
      <c r="L632" s="13">
        <v>1</v>
      </c>
      <c r="M632" s="13">
        <v>89</v>
      </c>
      <c r="P632" s="17">
        <f t="shared" si="64"/>
        <v>89</v>
      </c>
      <c r="S632" s="23"/>
      <c r="T632" s="25"/>
      <c r="U632">
        <f t="shared" si="59"/>
        <v>11</v>
      </c>
      <c r="V632" s="52"/>
      <c r="W632" s="37">
        <f t="shared" si="61"/>
        <v>0</v>
      </c>
    </row>
    <row r="633" spans="7:23" s="13" customFormat="1" ht="13.5" thickBot="1">
      <c r="G633" s="13" t="s">
        <v>31</v>
      </c>
      <c r="L633" s="13">
        <v>1</v>
      </c>
      <c r="M633" s="13">
        <v>129</v>
      </c>
      <c r="P633" s="17">
        <f t="shared" si="64"/>
        <v>129</v>
      </c>
      <c r="S633" s="23"/>
      <c r="T633" s="25"/>
      <c r="U633">
        <f t="shared" si="59"/>
        <v>11</v>
      </c>
      <c r="V633" s="52"/>
      <c r="W633" s="37">
        <f t="shared" si="61"/>
        <v>0</v>
      </c>
    </row>
    <row r="634" spans="17:23" s="4" customFormat="1" ht="13.5" thickBot="1">
      <c r="Q634" s="4">
        <f>SUM(P626:P633)</f>
        <v>1044</v>
      </c>
      <c r="S634" s="21">
        <f>Q634*1.15</f>
        <v>1200.6</v>
      </c>
      <c r="T634" s="26">
        <f>752+449</f>
        <v>1201</v>
      </c>
      <c r="U634">
        <f t="shared" si="59"/>
        <v>0</v>
      </c>
      <c r="V634" s="34">
        <f>SUM(U626:U633)</f>
        <v>77</v>
      </c>
      <c r="W634" s="37">
        <f t="shared" si="61"/>
        <v>76.59999999999991</v>
      </c>
    </row>
    <row r="635" spans="1:23" s="13" customFormat="1" ht="13.5" thickBot="1">
      <c r="A635" s="12" t="s">
        <v>126</v>
      </c>
      <c r="G635" s="13" t="s">
        <v>143</v>
      </c>
      <c r="L635" s="13">
        <v>1</v>
      </c>
      <c r="M635" s="13">
        <v>89</v>
      </c>
      <c r="P635" s="17">
        <f aca="true" t="shared" si="65" ref="P635:P644">L635*M635</f>
        <v>89</v>
      </c>
      <c r="S635" s="23"/>
      <c r="T635" s="25"/>
      <c r="U635">
        <f t="shared" si="59"/>
        <v>11</v>
      </c>
      <c r="V635" s="52"/>
      <c r="W635" s="37">
        <f t="shared" si="61"/>
        <v>0</v>
      </c>
    </row>
    <row r="636" spans="7:23" s="13" customFormat="1" ht="13.5" thickBot="1">
      <c r="G636" s="13" t="s">
        <v>29</v>
      </c>
      <c r="L636" s="13">
        <v>1</v>
      </c>
      <c r="M636" s="13">
        <v>89</v>
      </c>
      <c r="P636" s="17">
        <f t="shared" si="65"/>
        <v>89</v>
      </c>
      <c r="S636" s="23"/>
      <c r="T636" s="25"/>
      <c r="U636">
        <f t="shared" si="59"/>
        <v>11</v>
      </c>
      <c r="V636" s="52"/>
      <c r="W636" s="37">
        <f t="shared" si="61"/>
        <v>0</v>
      </c>
    </row>
    <row r="637" spans="7:23" s="13" customFormat="1" ht="13.5" thickBot="1">
      <c r="G637" s="13" t="s">
        <v>30</v>
      </c>
      <c r="L637" s="13">
        <v>1</v>
      </c>
      <c r="M637" s="13">
        <v>99</v>
      </c>
      <c r="P637" s="17">
        <f t="shared" si="65"/>
        <v>99</v>
      </c>
      <c r="S637" s="23"/>
      <c r="T637" s="25"/>
      <c r="U637">
        <f t="shared" si="59"/>
        <v>11</v>
      </c>
      <c r="V637" s="52"/>
      <c r="W637" s="37">
        <f t="shared" si="61"/>
        <v>0</v>
      </c>
    </row>
    <row r="638" spans="7:23" s="13" customFormat="1" ht="13.5" thickBot="1">
      <c r="G638" s="13" t="s">
        <v>31</v>
      </c>
      <c r="L638" s="13">
        <v>1</v>
      </c>
      <c r="M638" s="13">
        <v>129</v>
      </c>
      <c r="P638" s="17">
        <f t="shared" si="65"/>
        <v>129</v>
      </c>
      <c r="S638" s="23"/>
      <c r="T638" s="25"/>
      <c r="U638">
        <f t="shared" si="59"/>
        <v>11</v>
      </c>
      <c r="V638" s="52"/>
      <c r="W638" s="37">
        <f t="shared" si="61"/>
        <v>0</v>
      </c>
    </row>
    <row r="639" spans="7:23" s="13" customFormat="1" ht="13.5" thickBot="1">
      <c r="G639" s="13" t="s">
        <v>54</v>
      </c>
      <c r="L639" s="13">
        <v>1</v>
      </c>
      <c r="M639" s="13">
        <v>229</v>
      </c>
      <c r="P639" s="17">
        <f t="shared" si="65"/>
        <v>229</v>
      </c>
      <c r="S639" s="23"/>
      <c r="T639" s="25"/>
      <c r="U639">
        <f t="shared" si="59"/>
        <v>11</v>
      </c>
      <c r="V639" s="52"/>
      <c r="W639" s="37">
        <f t="shared" si="61"/>
        <v>0</v>
      </c>
    </row>
    <row r="640" spans="7:23" s="13" customFormat="1" ht="13.5" thickBot="1">
      <c r="G640" s="13" t="s">
        <v>58</v>
      </c>
      <c r="L640" s="13">
        <v>1</v>
      </c>
      <c r="M640" s="13">
        <v>149</v>
      </c>
      <c r="P640" s="17">
        <f t="shared" si="65"/>
        <v>149</v>
      </c>
      <c r="S640" s="23"/>
      <c r="T640" s="25"/>
      <c r="U640">
        <f t="shared" si="59"/>
        <v>11</v>
      </c>
      <c r="V640" s="52"/>
      <c r="W640" s="37">
        <f t="shared" si="61"/>
        <v>0</v>
      </c>
    </row>
    <row r="641" spans="7:23" s="13" customFormat="1" ht="13.5" thickBot="1">
      <c r="G641" s="13" t="s">
        <v>17</v>
      </c>
      <c r="L641" s="13">
        <v>1</v>
      </c>
      <c r="M641" s="13">
        <v>209</v>
      </c>
      <c r="P641" s="17">
        <f t="shared" si="65"/>
        <v>209</v>
      </c>
      <c r="S641" s="23"/>
      <c r="T641" s="25"/>
      <c r="U641">
        <f t="shared" si="59"/>
        <v>11</v>
      </c>
      <c r="V641" s="52"/>
      <c r="W641" s="37">
        <f t="shared" si="61"/>
        <v>0</v>
      </c>
    </row>
    <row r="642" spans="7:23" s="13" customFormat="1" ht="13.5" thickBot="1">
      <c r="G642" s="13" t="s">
        <v>134</v>
      </c>
      <c r="L642" s="13">
        <v>1</v>
      </c>
      <c r="M642" s="13">
        <v>99</v>
      </c>
      <c r="P642" s="17">
        <f t="shared" si="65"/>
        <v>99</v>
      </c>
      <c r="S642" s="23"/>
      <c r="T642" s="25"/>
      <c r="U642">
        <f t="shared" si="59"/>
        <v>11</v>
      </c>
      <c r="V642" s="52"/>
      <c r="W642" s="37">
        <f t="shared" si="61"/>
        <v>0</v>
      </c>
    </row>
    <row r="643" spans="7:23" s="13" customFormat="1" ht="13.5" thickBot="1">
      <c r="G643" s="13" t="s">
        <v>144</v>
      </c>
      <c r="L643" s="13">
        <v>1</v>
      </c>
      <c r="M643" s="13">
        <v>119</v>
      </c>
      <c r="P643" s="17">
        <f t="shared" si="65"/>
        <v>119</v>
      </c>
      <c r="S643" s="23"/>
      <c r="T643" s="25"/>
      <c r="U643">
        <f t="shared" si="59"/>
        <v>11</v>
      </c>
      <c r="V643" s="52"/>
      <c r="W643" s="37">
        <f t="shared" si="61"/>
        <v>0</v>
      </c>
    </row>
    <row r="644" spans="7:23" s="13" customFormat="1" ht="13.5" thickBot="1">
      <c r="G644" s="13" t="s">
        <v>145</v>
      </c>
      <c r="L644" s="13">
        <v>0</v>
      </c>
      <c r="M644" s="13">
        <v>159</v>
      </c>
      <c r="P644" s="17">
        <f t="shared" si="65"/>
        <v>0</v>
      </c>
      <c r="S644" s="23"/>
      <c r="T644" s="25"/>
      <c r="U644">
        <f t="shared" si="59"/>
        <v>0</v>
      </c>
      <c r="V644" s="52"/>
      <c r="W644" s="37">
        <f t="shared" si="61"/>
        <v>0</v>
      </c>
    </row>
    <row r="645" spans="7:23" s="13" customFormat="1" ht="13.5" thickBot="1">
      <c r="G645" s="13" t="s">
        <v>14</v>
      </c>
      <c r="L645" s="13">
        <v>0.5</v>
      </c>
      <c r="M645" s="13">
        <v>390</v>
      </c>
      <c r="P645" s="17">
        <f>L645*M645</f>
        <v>195</v>
      </c>
      <c r="S645" s="23"/>
      <c r="T645" s="25"/>
      <c r="U645">
        <f t="shared" si="59"/>
        <v>5.5</v>
      </c>
      <c r="V645" s="52"/>
      <c r="W645" s="37">
        <f t="shared" si="61"/>
        <v>0</v>
      </c>
    </row>
    <row r="646" spans="7:23" s="13" customFormat="1" ht="13.5" thickBot="1">
      <c r="G646" s="13" t="s">
        <v>15</v>
      </c>
      <c r="N646" s="13">
        <v>2</v>
      </c>
      <c r="O646" s="13">
        <v>59</v>
      </c>
      <c r="P646" s="13">
        <f>N646*O646</f>
        <v>118</v>
      </c>
      <c r="S646" s="23"/>
      <c r="T646" s="25"/>
      <c r="U646">
        <f>N646*2.2</f>
        <v>4.4</v>
      </c>
      <c r="V646" s="52"/>
      <c r="W646" s="37">
        <f t="shared" si="61"/>
        <v>0</v>
      </c>
    </row>
    <row r="647" spans="17:23" s="4" customFormat="1" ht="13.5" thickBot="1">
      <c r="Q647" s="4">
        <f>SUM(P635:P646)</f>
        <v>1524</v>
      </c>
      <c r="S647" s="21">
        <f>Q647*1.1</f>
        <v>1676.4</v>
      </c>
      <c r="T647" s="26">
        <v>1851</v>
      </c>
      <c r="U647">
        <f aca="true" t="shared" si="66" ref="U647:U710">L647*11</f>
        <v>0</v>
      </c>
      <c r="V647" s="34">
        <f>SUM(U635:U646)</f>
        <v>108.9</v>
      </c>
      <c r="W647" s="37">
        <f t="shared" si="61"/>
        <v>-65.69999999999982</v>
      </c>
    </row>
    <row r="648" spans="1:23" s="13" customFormat="1" ht="13.5" thickBot="1">
      <c r="A648" s="12" t="s">
        <v>127</v>
      </c>
      <c r="G648" s="13" t="s">
        <v>19</v>
      </c>
      <c r="L648" s="13">
        <v>1</v>
      </c>
      <c r="M648" s="13">
        <v>169</v>
      </c>
      <c r="P648" s="17">
        <f>L648*M648</f>
        <v>169</v>
      </c>
      <c r="S648" s="23"/>
      <c r="T648" s="25"/>
      <c r="U648">
        <f t="shared" si="66"/>
        <v>11</v>
      </c>
      <c r="V648" s="52"/>
      <c r="W648" s="37">
        <f t="shared" si="61"/>
        <v>0</v>
      </c>
    </row>
    <row r="649" spans="1:23" s="13" customFormat="1" ht="13.5" thickBot="1">
      <c r="A649" s="12"/>
      <c r="G649" s="13" t="s">
        <v>143</v>
      </c>
      <c r="L649" s="13">
        <v>2</v>
      </c>
      <c r="M649" s="13">
        <v>89</v>
      </c>
      <c r="P649" s="17">
        <f>L649*M649</f>
        <v>178</v>
      </c>
      <c r="S649" s="23"/>
      <c r="T649" s="25"/>
      <c r="U649">
        <f t="shared" si="66"/>
        <v>22</v>
      </c>
      <c r="V649" s="52"/>
      <c r="W649" s="37">
        <f t="shared" si="61"/>
        <v>0</v>
      </c>
    </row>
    <row r="650" spans="1:23" s="13" customFormat="1" ht="13.5" thickBot="1">
      <c r="A650" s="12"/>
      <c r="G650" s="13" t="s">
        <v>134</v>
      </c>
      <c r="L650" s="13">
        <v>2</v>
      </c>
      <c r="M650" s="13">
        <v>99</v>
      </c>
      <c r="P650" s="17">
        <f>L650*M650</f>
        <v>198</v>
      </c>
      <c r="S650" s="23"/>
      <c r="T650" s="25"/>
      <c r="U650">
        <f t="shared" si="66"/>
        <v>22</v>
      </c>
      <c r="V650" s="52"/>
      <c r="W650" s="37">
        <f t="shared" si="61"/>
        <v>0</v>
      </c>
    </row>
    <row r="651" spans="1:23" s="13" customFormat="1" ht="13.5" thickBot="1">
      <c r="A651" s="12"/>
      <c r="G651" s="13" t="s">
        <v>20</v>
      </c>
      <c r="L651" s="13">
        <v>0.5</v>
      </c>
      <c r="M651" s="13">
        <v>269</v>
      </c>
      <c r="P651" s="17">
        <f>L651*M651</f>
        <v>134.5</v>
      </c>
      <c r="S651" s="23"/>
      <c r="T651" s="25"/>
      <c r="U651"/>
      <c r="V651" s="52"/>
      <c r="W651" s="37"/>
    </row>
    <row r="652" spans="7:23" s="13" customFormat="1" ht="13.5" thickBot="1">
      <c r="G652" s="13" t="s">
        <v>20</v>
      </c>
      <c r="L652" s="13">
        <v>1.5</v>
      </c>
      <c r="M652" s="13">
        <v>269</v>
      </c>
      <c r="P652" s="17">
        <f>L652*M652</f>
        <v>403.5</v>
      </c>
      <c r="Q652" s="13" t="s">
        <v>146</v>
      </c>
      <c r="S652" s="23"/>
      <c r="T652" s="25"/>
      <c r="U652">
        <f t="shared" si="66"/>
        <v>16.5</v>
      </c>
      <c r="V652" s="52"/>
      <c r="W652" s="37">
        <f t="shared" si="61"/>
        <v>0</v>
      </c>
    </row>
    <row r="653" spans="17:23" s="4" customFormat="1" ht="13.5" thickBot="1">
      <c r="Q653" s="4">
        <f>SUM(P648:P652)</f>
        <v>1083</v>
      </c>
      <c r="S653" s="21">
        <f>Q653*1.15</f>
        <v>1245.4499999999998</v>
      </c>
      <c r="T653" s="26">
        <v>1245</v>
      </c>
      <c r="U653">
        <f t="shared" si="66"/>
        <v>0</v>
      </c>
      <c r="V653" s="34">
        <f>SUM(U648:U652)</f>
        <v>71.5</v>
      </c>
      <c r="W653" s="37">
        <f t="shared" si="61"/>
        <v>71.94999999999982</v>
      </c>
    </row>
    <row r="654" spans="1:23" s="13" customFormat="1" ht="13.5" thickBot="1">
      <c r="A654" s="12" t="s">
        <v>160</v>
      </c>
      <c r="G654" s="13" t="s">
        <v>29</v>
      </c>
      <c r="L654" s="13">
        <v>1</v>
      </c>
      <c r="M654" s="13">
        <v>89</v>
      </c>
      <c r="P654" s="17">
        <f aca="true" t="shared" si="67" ref="P654:P663">L654*M654</f>
        <v>89</v>
      </c>
      <c r="S654" s="23"/>
      <c r="T654" s="25"/>
      <c r="U654">
        <f t="shared" si="66"/>
        <v>11</v>
      </c>
      <c r="V654" s="52"/>
      <c r="W654" s="37">
        <f t="shared" si="61"/>
        <v>0</v>
      </c>
    </row>
    <row r="655" spans="7:23" s="13" customFormat="1" ht="13.5" thickBot="1">
      <c r="G655" s="13" t="s">
        <v>30</v>
      </c>
      <c r="L655" s="13">
        <v>1</v>
      </c>
      <c r="M655" s="13">
        <v>99</v>
      </c>
      <c r="P655" s="17">
        <f t="shared" si="67"/>
        <v>99</v>
      </c>
      <c r="S655" s="23"/>
      <c r="T655" s="25"/>
      <c r="U655">
        <f t="shared" si="66"/>
        <v>11</v>
      </c>
      <c r="V655" s="52"/>
      <c r="W655" s="37">
        <f t="shared" si="61"/>
        <v>0</v>
      </c>
    </row>
    <row r="656" spans="7:23" s="13" customFormat="1" ht="13.5" thickBot="1">
      <c r="G656" s="13" t="s">
        <v>54</v>
      </c>
      <c r="L656" s="13">
        <v>1</v>
      </c>
      <c r="M656" s="13">
        <v>229</v>
      </c>
      <c r="P656" s="17">
        <f t="shared" si="67"/>
        <v>229</v>
      </c>
      <c r="S656" s="23"/>
      <c r="T656" s="25"/>
      <c r="U656">
        <f t="shared" si="66"/>
        <v>11</v>
      </c>
      <c r="V656" s="52"/>
      <c r="W656" s="37">
        <f t="shared" si="61"/>
        <v>0</v>
      </c>
    </row>
    <row r="657" spans="7:23" s="13" customFormat="1" ht="13.5" thickBot="1">
      <c r="G657" s="13" t="s">
        <v>34</v>
      </c>
      <c r="L657" s="13">
        <v>1</v>
      </c>
      <c r="M657" s="13">
        <v>309</v>
      </c>
      <c r="P657" s="17">
        <f t="shared" si="67"/>
        <v>309</v>
      </c>
      <c r="S657" s="23"/>
      <c r="T657" s="25"/>
      <c r="U657">
        <f t="shared" si="66"/>
        <v>11</v>
      </c>
      <c r="V657" s="52"/>
      <c r="W657" s="37">
        <f t="shared" si="61"/>
        <v>0</v>
      </c>
    </row>
    <row r="658" spans="7:23" s="13" customFormat="1" ht="13.5" thickBot="1">
      <c r="G658" s="13" t="s">
        <v>64</v>
      </c>
      <c r="L658" s="13">
        <v>0</v>
      </c>
      <c r="M658" s="13">
        <v>129</v>
      </c>
      <c r="P658" s="17">
        <f t="shared" si="67"/>
        <v>0</v>
      </c>
      <c r="S658" s="23"/>
      <c r="T658" s="25"/>
      <c r="U658">
        <f t="shared" si="66"/>
        <v>0</v>
      </c>
      <c r="V658" s="52"/>
      <c r="W658" s="37">
        <f t="shared" si="61"/>
        <v>0</v>
      </c>
    </row>
    <row r="659" spans="7:23" s="13" customFormat="1" ht="13.5" thickBot="1">
      <c r="G659" s="13" t="s">
        <v>38</v>
      </c>
      <c r="L659" s="13">
        <v>2</v>
      </c>
      <c r="M659" s="13">
        <v>269</v>
      </c>
      <c r="P659" s="17">
        <f t="shared" si="67"/>
        <v>538</v>
      </c>
      <c r="S659" s="23"/>
      <c r="T659" s="25"/>
      <c r="U659">
        <f t="shared" si="66"/>
        <v>22</v>
      </c>
      <c r="V659" s="52"/>
      <c r="W659" s="37">
        <f t="shared" si="61"/>
        <v>0</v>
      </c>
    </row>
    <row r="660" spans="7:23" s="13" customFormat="1" ht="13.5" thickBot="1">
      <c r="G660" s="13" t="s">
        <v>17</v>
      </c>
      <c r="L660" s="13">
        <v>2</v>
      </c>
      <c r="M660" s="13">
        <v>209</v>
      </c>
      <c r="P660" s="17">
        <f t="shared" si="67"/>
        <v>418</v>
      </c>
      <c r="S660" s="23"/>
      <c r="T660" s="25"/>
      <c r="U660">
        <f t="shared" si="66"/>
        <v>22</v>
      </c>
      <c r="V660" s="52"/>
      <c r="W660" s="37">
        <f aca="true" t="shared" si="68" ref="W660:W723">S660+V660-T660</f>
        <v>0</v>
      </c>
    </row>
    <row r="661" spans="7:23" s="13" customFormat="1" ht="13.5" thickBot="1">
      <c r="G661" s="13" t="s">
        <v>14</v>
      </c>
      <c r="L661" s="13">
        <v>1</v>
      </c>
      <c r="M661" s="13">
        <v>390</v>
      </c>
      <c r="P661" s="13">
        <f t="shared" si="67"/>
        <v>390</v>
      </c>
      <c r="S661" s="23"/>
      <c r="T661" s="25"/>
      <c r="U661">
        <f t="shared" si="66"/>
        <v>11</v>
      </c>
      <c r="V661" s="52"/>
      <c r="W661" s="37">
        <f t="shared" si="68"/>
        <v>0</v>
      </c>
    </row>
    <row r="662" spans="7:23" s="13" customFormat="1" ht="13.5" thickBot="1">
      <c r="G662" s="13" t="s">
        <v>19</v>
      </c>
      <c r="L662" s="13">
        <v>1</v>
      </c>
      <c r="M662" s="13">
        <v>169</v>
      </c>
      <c r="P662" s="17">
        <f t="shared" si="67"/>
        <v>169</v>
      </c>
      <c r="S662" s="23"/>
      <c r="T662" s="25"/>
      <c r="U662">
        <f t="shared" si="66"/>
        <v>11</v>
      </c>
      <c r="V662" s="52"/>
      <c r="W662" s="37">
        <f t="shared" si="68"/>
        <v>0</v>
      </c>
    </row>
    <row r="663" spans="7:23" s="13" customFormat="1" ht="13.5" thickBot="1">
      <c r="G663" s="13" t="s">
        <v>158</v>
      </c>
      <c r="L663" s="13">
        <v>2</v>
      </c>
      <c r="M663" s="13">
        <v>149</v>
      </c>
      <c r="P663" s="17">
        <f t="shared" si="67"/>
        <v>298</v>
      </c>
      <c r="S663" s="23"/>
      <c r="T663" s="25"/>
      <c r="U663">
        <f t="shared" si="66"/>
        <v>22</v>
      </c>
      <c r="V663" s="52"/>
      <c r="W663" s="37">
        <f t="shared" si="68"/>
        <v>0</v>
      </c>
    </row>
    <row r="664" spans="17:23" s="4" customFormat="1" ht="13.5" thickBot="1">
      <c r="Q664" s="4">
        <f>SUM(P654:P663)</f>
        <v>2539</v>
      </c>
      <c r="S664" s="21">
        <f>Q664*1.12</f>
        <v>2843.6800000000003</v>
      </c>
      <c r="T664" s="26">
        <f>2988+143</f>
        <v>3131</v>
      </c>
      <c r="U664">
        <f t="shared" si="66"/>
        <v>0</v>
      </c>
      <c r="V664" s="34">
        <f>SUM(U654:U663)</f>
        <v>132</v>
      </c>
      <c r="W664" s="37">
        <f t="shared" si="68"/>
        <v>-155.3199999999997</v>
      </c>
    </row>
    <row r="665" spans="1:23" s="13" customFormat="1" ht="13.5" thickBot="1">
      <c r="A665" s="19" t="s">
        <v>78</v>
      </c>
      <c r="B665" s="13">
        <v>2</v>
      </c>
      <c r="G665" s="13" t="s">
        <v>129</v>
      </c>
      <c r="L665" s="13">
        <v>0.5</v>
      </c>
      <c r="M665" s="13">
        <v>269</v>
      </c>
      <c r="P665" s="17">
        <f>L665*M665</f>
        <v>134.5</v>
      </c>
      <c r="S665" s="23"/>
      <c r="T665" s="25"/>
      <c r="U665">
        <f t="shared" si="66"/>
        <v>5.5</v>
      </c>
      <c r="V665" s="52"/>
      <c r="W665" s="37">
        <f t="shared" si="68"/>
        <v>0</v>
      </c>
    </row>
    <row r="666" spans="7:23" s="13" customFormat="1" ht="13.5" thickBot="1">
      <c r="G666" s="13" t="s">
        <v>17</v>
      </c>
      <c r="L666" s="13">
        <v>0.5</v>
      </c>
      <c r="M666" s="13">
        <v>209</v>
      </c>
      <c r="P666" s="17">
        <f>L666*M666</f>
        <v>104.5</v>
      </c>
      <c r="S666" s="23"/>
      <c r="T666" s="25"/>
      <c r="U666">
        <f t="shared" si="66"/>
        <v>5.5</v>
      </c>
      <c r="V666" s="52"/>
      <c r="W666" s="37">
        <f t="shared" si="68"/>
        <v>0</v>
      </c>
    </row>
    <row r="667" spans="7:23" s="13" customFormat="1" ht="13.5" thickBot="1">
      <c r="G667" s="13" t="s">
        <v>139</v>
      </c>
      <c r="L667" s="13">
        <v>0.5</v>
      </c>
      <c r="M667" s="13">
        <v>149</v>
      </c>
      <c r="P667" s="17">
        <f>L667*M667</f>
        <v>74.5</v>
      </c>
      <c r="S667" s="23"/>
      <c r="T667" s="25"/>
      <c r="U667">
        <f t="shared" si="66"/>
        <v>5.5</v>
      </c>
      <c r="V667" s="52"/>
      <c r="W667" s="37">
        <f t="shared" si="68"/>
        <v>0</v>
      </c>
    </row>
    <row r="668" spans="17:23" s="4" customFormat="1" ht="13.5" thickBot="1">
      <c r="Q668" s="4">
        <f>SUM(P665:P667)</f>
        <v>313.5</v>
      </c>
      <c r="S668" s="21">
        <f>Q668*1.15</f>
        <v>360.525</v>
      </c>
      <c r="T668" s="26"/>
      <c r="U668">
        <f t="shared" si="66"/>
        <v>0</v>
      </c>
      <c r="V668" s="34">
        <f>SUM(U665:U667)</f>
        <v>16.5</v>
      </c>
      <c r="W668" s="37">
        <f t="shared" si="68"/>
        <v>377.025</v>
      </c>
    </row>
    <row r="669" spans="1:23" s="13" customFormat="1" ht="13.5" thickBot="1">
      <c r="A669" s="12" t="s">
        <v>161</v>
      </c>
      <c r="G669" s="13" t="s">
        <v>26</v>
      </c>
      <c r="L669" s="13">
        <v>1</v>
      </c>
      <c r="M669" s="13">
        <v>219</v>
      </c>
      <c r="P669" s="17">
        <f aca="true" t="shared" si="69" ref="P669:P676">L669*M669</f>
        <v>219</v>
      </c>
      <c r="S669" s="23"/>
      <c r="T669" s="25"/>
      <c r="U669">
        <f t="shared" si="66"/>
        <v>11</v>
      </c>
      <c r="V669" s="52"/>
      <c r="W669" s="37">
        <f t="shared" si="68"/>
        <v>0</v>
      </c>
    </row>
    <row r="670" spans="7:23" s="13" customFormat="1" ht="13.5" thickBot="1">
      <c r="G670" s="13" t="s">
        <v>22</v>
      </c>
      <c r="L670" s="13">
        <v>1</v>
      </c>
      <c r="M670" s="13">
        <v>159</v>
      </c>
      <c r="P670" s="17">
        <f t="shared" si="69"/>
        <v>159</v>
      </c>
      <c r="S670" s="23"/>
      <c r="T670" s="25"/>
      <c r="U670">
        <f t="shared" si="66"/>
        <v>11</v>
      </c>
      <c r="V670" s="52"/>
      <c r="W670" s="37">
        <f t="shared" si="68"/>
        <v>0</v>
      </c>
    </row>
    <row r="671" spans="7:23" s="13" customFormat="1" ht="13.5" thickBot="1">
      <c r="G671" s="13" t="s">
        <v>20</v>
      </c>
      <c r="L671" s="13">
        <v>1</v>
      </c>
      <c r="M671" s="13">
        <v>179</v>
      </c>
      <c r="P671" s="17">
        <f t="shared" si="69"/>
        <v>179</v>
      </c>
      <c r="S671" s="23"/>
      <c r="T671" s="25"/>
      <c r="U671">
        <f t="shared" si="66"/>
        <v>11</v>
      </c>
      <c r="V671" s="52"/>
      <c r="W671" s="37">
        <f t="shared" si="68"/>
        <v>0</v>
      </c>
    </row>
    <row r="672" spans="7:23" s="13" customFormat="1" ht="13.5" thickBot="1">
      <c r="G672" s="13" t="s">
        <v>143</v>
      </c>
      <c r="L672" s="13">
        <v>1</v>
      </c>
      <c r="M672" s="13">
        <v>89</v>
      </c>
      <c r="P672" s="17">
        <f t="shared" si="69"/>
        <v>89</v>
      </c>
      <c r="S672" s="23"/>
      <c r="T672" s="25"/>
      <c r="U672">
        <f t="shared" si="66"/>
        <v>11</v>
      </c>
      <c r="V672" s="52"/>
      <c r="W672" s="37">
        <f t="shared" si="68"/>
        <v>0</v>
      </c>
    </row>
    <row r="673" spans="7:23" s="13" customFormat="1" ht="13.5" thickBot="1">
      <c r="G673" s="13" t="s">
        <v>150</v>
      </c>
      <c r="P673" s="17">
        <f t="shared" si="69"/>
        <v>0</v>
      </c>
      <c r="S673" s="23"/>
      <c r="T673" s="25"/>
      <c r="U673">
        <f t="shared" si="66"/>
        <v>0</v>
      </c>
      <c r="V673" s="52"/>
      <c r="W673" s="37">
        <f t="shared" si="68"/>
        <v>0</v>
      </c>
    </row>
    <row r="674" spans="7:23" s="13" customFormat="1" ht="13.5" thickBot="1">
      <c r="G674" s="13" t="s">
        <v>162</v>
      </c>
      <c r="P674" s="17">
        <f t="shared" si="69"/>
        <v>0</v>
      </c>
      <c r="S674" s="23"/>
      <c r="T674" s="25"/>
      <c r="U674">
        <f t="shared" si="66"/>
        <v>0</v>
      </c>
      <c r="V674" s="52"/>
      <c r="W674" s="37">
        <f t="shared" si="68"/>
        <v>0</v>
      </c>
    </row>
    <row r="675" spans="7:23" s="13" customFormat="1" ht="13.5" thickBot="1">
      <c r="G675" s="13" t="s">
        <v>163</v>
      </c>
      <c r="L675" s="13">
        <v>0.5</v>
      </c>
      <c r="M675" s="13">
        <v>349</v>
      </c>
      <c r="P675" s="17">
        <f t="shared" si="69"/>
        <v>174.5</v>
      </c>
      <c r="S675" s="23"/>
      <c r="T675" s="25"/>
      <c r="U675">
        <f t="shared" si="66"/>
        <v>5.5</v>
      </c>
      <c r="V675" s="52"/>
      <c r="W675" s="37">
        <f t="shared" si="68"/>
        <v>0</v>
      </c>
    </row>
    <row r="676" spans="7:23" s="13" customFormat="1" ht="13.5" thickBot="1">
      <c r="G676" s="13" t="s">
        <v>14</v>
      </c>
      <c r="L676" s="13">
        <v>1</v>
      </c>
      <c r="M676" s="13">
        <v>390</v>
      </c>
      <c r="P676" s="17">
        <f t="shared" si="69"/>
        <v>390</v>
      </c>
      <c r="S676" s="23"/>
      <c r="T676" s="25"/>
      <c r="U676">
        <f t="shared" si="66"/>
        <v>11</v>
      </c>
      <c r="V676" s="52"/>
      <c r="W676" s="37">
        <f t="shared" si="68"/>
        <v>0</v>
      </c>
    </row>
    <row r="677" spans="17:23" s="4" customFormat="1" ht="13.5" thickBot="1">
      <c r="Q677" s="4">
        <f>SUM(P669:P676)</f>
        <v>1210.5</v>
      </c>
      <c r="S677" s="21">
        <f>Q677*1.15</f>
        <v>1392.0749999999998</v>
      </c>
      <c r="T677" s="26">
        <f>743+649</f>
        <v>1392</v>
      </c>
      <c r="U677">
        <f t="shared" si="66"/>
        <v>0</v>
      </c>
      <c r="V677" s="34">
        <f>SUM(U669:U676)</f>
        <v>60.5</v>
      </c>
      <c r="W677" s="37">
        <f t="shared" si="68"/>
        <v>60.57499999999982</v>
      </c>
    </row>
    <row r="678" spans="1:23" s="13" customFormat="1" ht="13.5" thickBot="1">
      <c r="A678" s="12" t="s">
        <v>166</v>
      </c>
      <c r="G678" s="13" t="s">
        <v>54</v>
      </c>
      <c r="L678" s="13">
        <v>2.5</v>
      </c>
      <c r="M678" s="13">
        <v>229</v>
      </c>
      <c r="P678" s="17">
        <f aca="true" t="shared" si="70" ref="P678:P685">L678*M678</f>
        <v>572.5</v>
      </c>
      <c r="S678" s="23"/>
      <c r="T678" s="25"/>
      <c r="U678">
        <f t="shared" si="66"/>
        <v>27.5</v>
      </c>
      <c r="V678" s="52"/>
      <c r="W678" s="37">
        <f t="shared" si="68"/>
        <v>0</v>
      </c>
    </row>
    <row r="679" spans="7:23" s="13" customFormat="1" ht="13.5" thickBot="1">
      <c r="G679" s="13" t="s">
        <v>22</v>
      </c>
      <c r="L679" s="13">
        <v>1</v>
      </c>
      <c r="M679" s="13">
        <v>159</v>
      </c>
      <c r="P679" s="17">
        <f t="shared" si="70"/>
        <v>159</v>
      </c>
      <c r="S679" s="23"/>
      <c r="T679" s="25"/>
      <c r="U679">
        <f t="shared" si="66"/>
        <v>11</v>
      </c>
      <c r="V679" s="52"/>
      <c r="W679" s="37">
        <f t="shared" si="68"/>
        <v>0</v>
      </c>
    </row>
    <row r="680" spans="7:23" s="13" customFormat="1" ht="13.5" thickBot="1">
      <c r="G680" s="13" t="s">
        <v>17</v>
      </c>
      <c r="L680" s="13">
        <v>0.5</v>
      </c>
      <c r="M680" s="13">
        <v>209</v>
      </c>
      <c r="P680" s="17">
        <f t="shared" si="70"/>
        <v>104.5</v>
      </c>
      <c r="S680" s="23"/>
      <c r="T680" s="25"/>
      <c r="U680">
        <f t="shared" si="66"/>
        <v>5.5</v>
      </c>
      <c r="V680" s="52"/>
      <c r="W680" s="37">
        <f t="shared" si="68"/>
        <v>0</v>
      </c>
    </row>
    <row r="681" spans="7:23" s="13" customFormat="1" ht="13.5" thickBot="1">
      <c r="G681" s="13" t="s">
        <v>38</v>
      </c>
      <c r="L681" s="13">
        <v>1</v>
      </c>
      <c r="M681" s="13">
        <v>269</v>
      </c>
      <c r="P681" s="17">
        <f t="shared" si="70"/>
        <v>269</v>
      </c>
      <c r="S681" s="23"/>
      <c r="T681" s="25"/>
      <c r="U681">
        <f t="shared" si="66"/>
        <v>11</v>
      </c>
      <c r="V681" s="52"/>
      <c r="W681" s="37">
        <f t="shared" si="68"/>
        <v>0</v>
      </c>
    </row>
    <row r="682" spans="7:23" s="13" customFormat="1" ht="13.5" thickBot="1">
      <c r="G682" s="13" t="s">
        <v>20</v>
      </c>
      <c r="L682" s="13">
        <v>1</v>
      </c>
      <c r="M682" s="13">
        <v>179</v>
      </c>
      <c r="P682" s="17">
        <f t="shared" si="70"/>
        <v>179</v>
      </c>
      <c r="S682" s="23"/>
      <c r="T682" s="25"/>
      <c r="U682">
        <f t="shared" si="66"/>
        <v>11</v>
      </c>
      <c r="V682" s="52"/>
      <c r="W682" s="37">
        <f t="shared" si="68"/>
        <v>0</v>
      </c>
    </row>
    <row r="683" spans="7:23" s="13" customFormat="1" ht="13.5" thickBot="1">
      <c r="G683" s="13" t="s">
        <v>128</v>
      </c>
      <c r="L683" s="13">
        <v>2</v>
      </c>
      <c r="M683" s="13">
        <v>179</v>
      </c>
      <c r="P683" s="17">
        <f t="shared" si="70"/>
        <v>358</v>
      </c>
      <c r="S683" s="23"/>
      <c r="T683" s="25"/>
      <c r="U683">
        <f t="shared" si="66"/>
        <v>22</v>
      </c>
      <c r="V683" s="52"/>
      <c r="W683" s="37">
        <f t="shared" si="68"/>
        <v>0</v>
      </c>
    </row>
    <row r="684" spans="7:23" s="13" customFormat="1" ht="13.5" thickBot="1">
      <c r="G684" s="13" t="s">
        <v>29</v>
      </c>
      <c r="L684" s="13">
        <v>3.5</v>
      </c>
      <c r="M684" s="13">
        <v>89</v>
      </c>
      <c r="P684" s="17">
        <f t="shared" si="70"/>
        <v>311.5</v>
      </c>
      <c r="S684" s="23"/>
      <c r="T684" s="25"/>
      <c r="U684">
        <f t="shared" si="66"/>
        <v>38.5</v>
      </c>
      <c r="V684" s="52"/>
      <c r="W684" s="37">
        <f t="shared" si="68"/>
        <v>0</v>
      </c>
    </row>
    <row r="685" spans="7:23" s="13" customFormat="1" ht="13.5" thickBot="1">
      <c r="G685" s="13" t="s">
        <v>30</v>
      </c>
      <c r="L685" s="13">
        <v>1.5</v>
      </c>
      <c r="M685" s="13">
        <v>99</v>
      </c>
      <c r="P685" s="17">
        <f t="shared" si="70"/>
        <v>148.5</v>
      </c>
      <c r="S685" s="23"/>
      <c r="T685" s="25"/>
      <c r="U685">
        <f t="shared" si="66"/>
        <v>16.5</v>
      </c>
      <c r="V685" s="52"/>
      <c r="W685" s="37">
        <f t="shared" si="68"/>
        <v>0</v>
      </c>
    </row>
    <row r="686" spans="7:23" s="13" customFormat="1" ht="13.5" thickBot="1">
      <c r="G686" s="13" t="s">
        <v>15</v>
      </c>
      <c r="N686" s="13">
        <v>2</v>
      </c>
      <c r="O686" s="13">
        <v>59</v>
      </c>
      <c r="P686" s="13">
        <f>N686*O686</f>
        <v>118</v>
      </c>
      <c r="S686" s="23"/>
      <c r="T686" s="25"/>
      <c r="U686">
        <f>N686*2.2</f>
        <v>4.4</v>
      </c>
      <c r="V686" s="52"/>
      <c r="W686" s="37">
        <f t="shared" si="68"/>
        <v>0</v>
      </c>
    </row>
    <row r="687" spans="7:23" s="13" customFormat="1" ht="13.5" thickBot="1">
      <c r="G687" s="13" t="s">
        <v>34</v>
      </c>
      <c r="L687" s="13">
        <v>2.5</v>
      </c>
      <c r="M687" s="13">
        <v>309</v>
      </c>
      <c r="P687" s="17">
        <f aca="true" t="shared" si="71" ref="P687:P693">L687*M687</f>
        <v>772.5</v>
      </c>
      <c r="S687" s="23"/>
      <c r="T687" s="25"/>
      <c r="U687">
        <f t="shared" si="66"/>
        <v>27.5</v>
      </c>
      <c r="V687" s="52"/>
      <c r="W687" s="37">
        <f t="shared" si="68"/>
        <v>0</v>
      </c>
    </row>
    <row r="688" spans="7:23" s="13" customFormat="1" ht="13.5" thickBot="1">
      <c r="G688" s="13" t="s">
        <v>35</v>
      </c>
      <c r="L688" s="13">
        <v>1</v>
      </c>
      <c r="M688" s="13">
        <v>129</v>
      </c>
      <c r="P688" s="17">
        <f t="shared" si="71"/>
        <v>129</v>
      </c>
      <c r="S688" s="23"/>
      <c r="T688" s="25"/>
      <c r="U688">
        <f t="shared" si="66"/>
        <v>11</v>
      </c>
      <c r="V688" s="52"/>
      <c r="W688" s="37">
        <f t="shared" si="68"/>
        <v>0</v>
      </c>
    </row>
    <row r="689" spans="7:23" s="13" customFormat="1" ht="13.5" thickBot="1">
      <c r="G689" s="13" t="s">
        <v>58</v>
      </c>
      <c r="L689" s="13">
        <v>2.5</v>
      </c>
      <c r="M689" s="13">
        <v>149</v>
      </c>
      <c r="P689" s="17">
        <f t="shared" si="71"/>
        <v>372.5</v>
      </c>
      <c r="S689" s="23"/>
      <c r="T689" s="25"/>
      <c r="U689">
        <f t="shared" si="66"/>
        <v>27.5</v>
      </c>
      <c r="V689" s="52"/>
      <c r="W689" s="37">
        <f t="shared" si="68"/>
        <v>0</v>
      </c>
    </row>
    <row r="690" spans="7:23" s="13" customFormat="1" ht="13.5" thickBot="1">
      <c r="G690" s="13" t="s">
        <v>19</v>
      </c>
      <c r="L690" s="13">
        <v>1.5</v>
      </c>
      <c r="M690" s="13">
        <v>169</v>
      </c>
      <c r="P690" s="17">
        <f t="shared" si="71"/>
        <v>253.5</v>
      </c>
      <c r="S690" s="23"/>
      <c r="T690" s="25"/>
      <c r="U690">
        <f t="shared" si="66"/>
        <v>16.5</v>
      </c>
      <c r="V690" s="52"/>
      <c r="W690" s="37">
        <f t="shared" si="68"/>
        <v>0</v>
      </c>
    </row>
    <row r="691" spans="7:23" s="13" customFormat="1" ht="13.5" thickBot="1">
      <c r="G691" s="13" t="s">
        <v>158</v>
      </c>
      <c r="L691" s="13">
        <v>2</v>
      </c>
      <c r="M691" s="13">
        <v>149</v>
      </c>
      <c r="P691" s="17">
        <f t="shared" si="71"/>
        <v>298</v>
      </c>
      <c r="S691" s="23"/>
      <c r="T691" s="25"/>
      <c r="U691">
        <f t="shared" si="66"/>
        <v>22</v>
      </c>
      <c r="V691" s="52"/>
      <c r="W691" s="37">
        <f t="shared" si="68"/>
        <v>0</v>
      </c>
    </row>
    <row r="692" spans="7:23" s="13" customFormat="1" ht="13.5" thickBot="1">
      <c r="G692" s="13" t="s">
        <v>14</v>
      </c>
      <c r="L692" s="13">
        <v>0.5</v>
      </c>
      <c r="M692" s="13">
        <v>390</v>
      </c>
      <c r="P692" s="17">
        <f t="shared" si="71"/>
        <v>195</v>
      </c>
      <c r="S692" s="23"/>
      <c r="T692" s="25"/>
      <c r="U692">
        <f t="shared" si="66"/>
        <v>5.5</v>
      </c>
      <c r="V692" s="52"/>
      <c r="W692" s="37">
        <f t="shared" si="68"/>
        <v>0</v>
      </c>
    </row>
    <row r="693" spans="7:23" s="13" customFormat="1" ht="13.5" thickBot="1">
      <c r="G693" s="13" t="s">
        <v>134</v>
      </c>
      <c r="L693" s="13">
        <v>1</v>
      </c>
      <c r="M693" s="13">
        <v>99</v>
      </c>
      <c r="P693" s="17">
        <f t="shared" si="71"/>
        <v>99</v>
      </c>
      <c r="S693" s="23"/>
      <c r="T693" s="25"/>
      <c r="U693">
        <f t="shared" si="66"/>
        <v>11</v>
      </c>
      <c r="V693" s="52"/>
      <c r="W693" s="37">
        <f t="shared" si="68"/>
        <v>0</v>
      </c>
    </row>
    <row r="694" spans="17:23" s="4" customFormat="1" ht="13.5" thickBot="1">
      <c r="Q694" s="4">
        <f>SUM(P678:P693)</f>
        <v>4339.5</v>
      </c>
      <c r="S694" s="21">
        <f>Q694*1.12</f>
        <v>4860.240000000001</v>
      </c>
      <c r="T694" s="26">
        <f>4257+604</f>
        <v>4861</v>
      </c>
      <c r="U694">
        <f t="shared" si="66"/>
        <v>0</v>
      </c>
      <c r="V694" s="34">
        <f>SUM(U678:U693)</f>
        <v>268.4</v>
      </c>
      <c r="W694" s="37">
        <f t="shared" si="68"/>
        <v>267.6400000000003</v>
      </c>
    </row>
    <row r="695" spans="1:23" ht="13.5" thickBot="1">
      <c r="A695" s="27" t="s">
        <v>167</v>
      </c>
      <c r="G695" s="13" t="s">
        <v>19</v>
      </c>
      <c r="H695" s="13"/>
      <c r="I695" s="13"/>
      <c r="J695" s="13"/>
      <c r="K695" s="13"/>
      <c r="L695" s="13">
        <v>2</v>
      </c>
      <c r="M695" s="13">
        <v>169</v>
      </c>
      <c r="N695" s="13"/>
      <c r="O695" s="13"/>
      <c r="P695" s="17">
        <f>L695*M695</f>
        <v>338</v>
      </c>
      <c r="U695">
        <f t="shared" si="66"/>
        <v>22</v>
      </c>
      <c r="W695" s="37">
        <f t="shared" si="68"/>
        <v>0</v>
      </c>
    </row>
    <row r="696" spans="7:23" ht="13.5" thickBot="1">
      <c r="G696" s="13" t="s">
        <v>38</v>
      </c>
      <c r="H696" s="13"/>
      <c r="I696" s="13"/>
      <c r="J696" s="13"/>
      <c r="K696" s="13"/>
      <c r="L696" s="13">
        <v>2</v>
      </c>
      <c r="M696" s="13">
        <v>269</v>
      </c>
      <c r="N696" s="13"/>
      <c r="O696" s="13"/>
      <c r="P696" s="17">
        <f>L696*M696</f>
        <v>538</v>
      </c>
      <c r="U696">
        <f t="shared" si="66"/>
        <v>22</v>
      </c>
      <c r="W696" s="37">
        <f t="shared" si="68"/>
        <v>0</v>
      </c>
    </row>
    <row r="697" spans="7:23" ht="13.5" thickBot="1">
      <c r="G697" s="13" t="s">
        <v>58</v>
      </c>
      <c r="H697" s="13"/>
      <c r="I697" s="13"/>
      <c r="J697" s="13"/>
      <c r="K697" s="13"/>
      <c r="L697" s="13">
        <v>2</v>
      </c>
      <c r="M697" s="13">
        <v>149</v>
      </c>
      <c r="N697" s="13"/>
      <c r="O697" s="13"/>
      <c r="P697" s="17">
        <f>L697*M697</f>
        <v>298</v>
      </c>
      <c r="U697">
        <f t="shared" si="66"/>
        <v>22</v>
      </c>
      <c r="W697" s="37">
        <f t="shared" si="68"/>
        <v>0</v>
      </c>
    </row>
    <row r="698" spans="7:23" ht="13.5" thickBot="1">
      <c r="G698" s="13" t="s">
        <v>145</v>
      </c>
      <c r="L698" s="13">
        <v>0</v>
      </c>
      <c r="M698" s="13">
        <v>159</v>
      </c>
      <c r="P698" s="17">
        <f>L698*M698</f>
        <v>0</v>
      </c>
      <c r="U698">
        <f t="shared" si="66"/>
        <v>0</v>
      </c>
      <c r="W698" s="37">
        <f t="shared" si="68"/>
        <v>0</v>
      </c>
    </row>
    <row r="699" spans="17:23" s="4" customFormat="1" ht="13.5" thickBot="1">
      <c r="Q699" s="4">
        <f>SUM(P695:P698)</f>
        <v>1174</v>
      </c>
      <c r="S699" s="21">
        <f>Q699*1.15</f>
        <v>1350.1</v>
      </c>
      <c r="T699" s="4">
        <v>1533</v>
      </c>
      <c r="U699">
        <f t="shared" si="66"/>
        <v>0</v>
      </c>
      <c r="V699" s="34">
        <f>SUM(U695:U698)</f>
        <v>66</v>
      </c>
      <c r="W699" s="37">
        <f t="shared" si="68"/>
        <v>-116.90000000000009</v>
      </c>
    </row>
    <row r="700" spans="1:23" ht="13.5" thickBot="1">
      <c r="A700" s="6" t="s">
        <v>168</v>
      </c>
      <c r="G700" s="13" t="s">
        <v>20</v>
      </c>
      <c r="H700" s="13"/>
      <c r="I700" s="13"/>
      <c r="J700" s="13"/>
      <c r="K700" s="13"/>
      <c r="L700" s="13">
        <v>0.5</v>
      </c>
      <c r="M700" s="13">
        <v>179</v>
      </c>
      <c r="N700" s="13"/>
      <c r="O700" s="13"/>
      <c r="P700" s="17">
        <f aca="true" t="shared" si="72" ref="P700:P705">L700*M700</f>
        <v>89.5</v>
      </c>
      <c r="U700">
        <f t="shared" si="66"/>
        <v>5.5</v>
      </c>
      <c r="W700" s="37">
        <f t="shared" si="68"/>
        <v>0</v>
      </c>
    </row>
    <row r="701" spans="7:23" ht="13.5" thickBot="1">
      <c r="G701" s="13" t="s">
        <v>128</v>
      </c>
      <c r="H701" s="13"/>
      <c r="I701" s="13"/>
      <c r="J701" s="13"/>
      <c r="K701" s="13"/>
      <c r="L701" s="13">
        <v>0.5</v>
      </c>
      <c r="M701" s="13">
        <v>179</v>
      </c>
      <c r="N701" s="13"/>
      <c r="O701" s="13"/>
      <c r="P701" s="17">
        <f t="shared" si="72"/>
        <v>89.5</v>
      </c>
      <c r="U701">
        <f t="shared" si="66"/>
        <v>5.5</v>
      </c>
      <c r="W701" s="37">
        <f t="shared" si="68"/>
        <v>0</v>
      </c>
    </row>
    <row r="702" spans="7:23" ht="13.5" thickBot="1">
      <c r="G702" s="13" t="s">
        <v>38</v>
      </c>
      <c r="H702" s="13"/>
      <c r="I702" s="13"/>
      <c r="J702" s="13"/>
      <c r="K702" s="13"/>
      <c r="L702" s="13">
        <v>1</v>
      </c>
      <c r="M702" s="13">
        <v>269</v>
      </c>
      <c r="N702" s="13"/>
      <c r="O702" s="13"/>
      <c r="P702" s="17">
        <f t="shared" si="72"/>
        <v>269</v>
      </c>
      <c r="U702">
        <f t="shared" si="66"/>
        <v>11</v>
      </c>
      <c r="W702" s="37">
        <f t="shared" si="68"/>
        <v>0</v>
      </c>
    </row>
    <row r="703" spans="7:23" ht="13.5" thickBot="1">
      <c r="G703" s="13" t="s">
        <v>58</v>
      </c>
      <c r="H703" s="13"/>
      <c r="I703" s="13"/>
      <c r="J703" s="13"/>
      <c r="K703" s="13"/>
      <c r="L703" s="13">
        <v>0.5</v>
      </c>
      <c r="M703" s="13">
        <v>149</v>
      </c>
      <c r="N703" s="13"/>
      <c r="O703" s="13"/>
      <c r="P703" s="17">
        <f t="shared" si="72"/>
        <v>74.5</v>
      </c>
      <c r="U703">
        <f t="shared" si="66"/>
        <v>5.5</v>
      </c>
      <c r="W703" s="37">
        <f t="shared" si="68"/>
        <v>0</v>
      </c>
    </row>
    <row r="704" spans="7:23" ht="13.5" thickBot="1">
      <c r="G704" s="13" t="s">
        <v>158</v>
      </c>
      <c r="H704" s="13"/>
      <c r="I704" s="13"/>
      <c r="J704" s="13"/>
      <c r="K704" s="13"/>
      <c r="L704" s="13">
        <v>0.5</v>
      </c>
      <c r="M704" s="13">
        <v>149</v>
      </c>
      <c r="N704" s="13"/>
      <c r="O704" s="13"/>
      <c r="P704" s="17">
        <f t="shared" si="72"/>
        <v>74.5</v>
      </c>
      <c r="U704">
        <f t="shared" si="66"/>
        <v>5.5</v>
      </c>
      <c r="W704" s="37">
        <f t="shared" si="68"/>
        <v>0</v>
      </c>
    </row>
    <row r="705" spans="7:23" ht="13.5" thickBot="1">
      <c r="G705" s="13" t="s">
        <v>54</v>
      </c>
      <c r="H705" s="13"/>
      <c r="I705" s="13"/>
      <c r="J705" s="13"/>
      <c r="K705" s="13"/>
      <c r="L705" s="13">
        <v>0.5</v>
      </c>
      <c r="M705" s="13">
        <v>229</v>
      </c>
      <c r="N705" s="13"/>
      <c r="O705" s="13"/>
      <c r="P705" s="17">
        <f t="shared" si="72"/>
        <v>114.5</v>
      </c>
      <c r="U705">
        <f t="shared" si="66"/>
        <v>5.5</v>
      </c>
      <c r="W705" s="37">
        <f t="shared" si="68"/>
        <v>0</v>
      </c>
    </row>
    <row r="706" spans="17:23" s="4" customFormat="1" ht="13.5" thickBot="1">
      <c r="Q706" s="4">
        <f>SUM(P700:P705)</f>
        <v>711.5</v>
      </c>
      <c r="S706" s="21">
        <f>Q706*1.15</f>
        <v>818.2249999999999</v>
      </c>
      <c r="T706" s="4">
        <f>818+39</f>
        <v>857</v>
      </c>
      <c r="U706">
        <f t="shared" si="66"/>
        <v>0</v>
      </c>
      <c r="V706" s="34">
        <f>SUM(U700:U705)</f>
        <v>38.5</v>
      </c>
      <c r="W706" s="37">
        <f t="shared" si="68"/>
        <v>-0.27500000000009095</v>
      </c>
    </row>
    <row r="707" spans="1:23" ht="13.5" thickBot="1">
      <c r="A707" s="6" t="s">
        <v>170</v>
      </c>
      <c r="G707" s="13" t="s">
        <v>14</v>
      </c>
      <c r="H707" s="13"/>
      <c r="I707" s="13"/>
      <c r="J707" s="13"/>
      <c r="K707" s="13"/>
      <c r="L707" s="13">
        <v>1</v>
      </c>
      <c r="M707" s="13">
        <v>390</v>
      </c>
      <c r="N707" s="13"/>
      <c r="O707" s="13"/>
      <c r="P707" s="17">
        <f>L707*M707</f>
        <v>390</v>
      </c>
      <c r="U707">
        <f t="shared" si="66"/>
        <v>11</v>
      </c>
      <c r="W707" s="37">
        <f t="shared" si="68"/>
        <v>0</v>
      </c>
    </row>
    <row r="708" spans="1:23" ht="13.5" thickBot="1">
      <c r="A708" s="6"/>
      <c r="G708" s="13" t="s">
        <v>34</v>
      </c>
      <c r="H708" s="13"/>
      <c r="I708" s="13"/>
      <c r="J708" s="13"/>
      <c r="K708" s="13"/>
      <c r="L708" s="13">
        <v>0.5</v>
      </c>
      <c r="M708" s="13">
        <v>309</v>
      </c>
      <c r="N708" s="13"/>
      <c r="O708" s="13"/>
      <c r="P708" s="17">
        <f>L708*M708</f>
        <v>154.5</v>
      </c>
      <c r="U708">
        <f t="shared" si="66"/>
        <v>5.5</v>
      </c>
      <c r="W708" s="37">
        <f t="shared" si="68"/>
        <v>0</v>
      </c>
    </row>
    <row r="709" spans="7:23" ht="13.5" thickBot="1">
      <c r="G709" s="13" t="s">
        <v>15</v>
      </c>
      <c r="H709" s="13"/>
      <c r="I709" s="13"/>
      <c r="J709" s="13"/>
      <c r="K709" s="13"/>
      <c r="L709" s="13"/>
      <c r="M709" s="13"/>
      <c r="N709" s="13">
        <v>3</v>
      </c>
      <c r="O709" s="13">
        <v>59</v>
      </c>
      <c r="P709" s="13">
        <f>N709*O709</f>
        <v>177</v>
      </c>
      <c r="U709">
        <f>N709*2.2</f>
        <v>6.6000000000000005</v>
      </c>
      <c r="W709" s="37">
        <f t="shared" si="68"/>
        <v>0</v>
      </c>
    </row>
    <row r="710" spans="17:23" s="4" customFormat="1" ht="13.5" thickBot="1">
      <c r="Q710" s="4">
        <f>SUM(P707:P709)</f>
        <v>721.5</v>
      </c>
      <c r="S710" s="21">
        <f>Q710*1.15</f>
        <v>829.7249999999999</v>
      </c>
      <c r="T710" s="4">
        <v>428</v>
      </c>
      <c r="U710">
        <f t="shared" si="66"/>
        <v>0</v>
      </c>
      <c r="V710" s="34">
        <f>SUM(U707:U709)</f>
        <v>23.1</v>
      </c>
      <c r="W710" s="37">
        <f t="shared" si="68"/>
        <v>424.82499999999993</v>
      </c>
    </row>
    <row r="711" spans="1:23" s="40" customFormat="1" ht="13.5" thickBot="1">
      <c r="A711" s="39" t="s">
        <v>172</v>
      </c>
      <c r="G711" s="40" t="s">
        <v>158</v>
      </c>
      <c r="L711" s="40">
        <v>0.5</v>
      </c>
      <c r="M711" s="40">
        <v>149</v>
      </c>
      <c r="P711" s="3">
        <f>L711*M711</f>
        <v>74.5</v>
      </c>
      <c r="S711" s="23"/>
      <c r="U711">
        <f aca="true" t="shared" si="73" ref="U711:U774">L711*11</f>
        <v>5.5</v>
      </c>
      <c r="V711" s="49"/>
      <c r="W711" s="37">
        <f t="shared" si="68"/>
        <v>0</v>
      </c>
    </row>
    <row r="712" spans="1:23" s="40" customFormat="1" ht="13.5" thickBot="1">
      <c r="A712" s="39"/>
      <c r="G712" s="40" t="s">
        <v>22</v>
      </c>
      <c r="L712" s="40">
        <v>1</v>
      </c>
      <c r="M712" s="40">
        <v>159</v>
      </c>
      <c r="P712" s="3">
        <f>L712*M712</f>
        <v>159</v>
      </c>
      <c r="S712" s="23"/>
      <c r="U712">
        <f t="shared" si="73"/>
        <v>11</v>
      </c>
      <c r="V712" s="49"/>
      <c r="W712" s="37">
        <f t="shared" si="68"/>
        <v>0</v>
      </c>
    </row>
    <row r="713" spans="7:23" s="40" customFormat="1" ht="13.5" thickBot="1">
      <c r="G713" s="40" t="s">
        <v>19</v>
      </c>
      <c r="L713" s="40">
        <v>0.5</v>
      </c>
      <c r="M713" s="40">
        <v>169</v>
      </c>
      <c r="P713" s="3">
        <f>L713*M713</f>
        <v>84.5</v>
      </c>
      <c r="S713" s="23"/>
      <c r="U713">
        <f t="shared" si="73"/>
        <v>5.5</v>
      </c>
      <c r="V713" s="49"/>
      <c r="W713" s="37">
        <f t="shared" si="68"/>
        <v>0</v>
      </c>
    </row>
    <row r="714" spans="17:23" s="4" customFormat="1" ht="13.5" thickBot="1">
      <c r="Q714" s="4">
        <f>SUM(P711:P713)</f>
        <v>318</v>
      </c>
      <c r="S714" s="21">
        <f>Q714*1.15</f>
        <v>365.7</v>
      </c>
      <c r="T714" s="4">
        <f>366+22</f>
        <v>388</v>
      </c>
      <c r="U714">
        <f t="shared" si="73"/>
        <v>0</v>
      </c>
      <c r="V714" s="34">
        <f>SUM(U711:U713)</f>
        <v>22</v>
      </c>
      <c r="W714" s="37">
        <f t="shared" si="68"/>
        <v>-0.30000000000001137</v>
      </c>
    </row>
    <row r="715" spans="1:23" s="40" customFormat="1" ht="13.5" thickBot="1">
      <c r="A715" s="45" t="s">
        <v>173</v>
      </c>
      <c r="G715" s="40" t="s">
        <v>26</v>
      </c>
      <c r="L715" s="40">
        <v>1.5</v>
      </c>
      <c r="M715" s="40">
        <v>219</v>
      </c>
      <c r="P715" s="3">
        <f>L715*M715</f>
        <v>328.5</v>
      </c>
      <c r="S715" s="23"/>
      <c r="U715">
        <f t="shared" si="73"/>
        <v>16.5</v>
      </c>
      <c r="V715" s="49"/>
      <c r="W715" s="37">
        <f t="shared" si="68"/>
        <v>0</v>
      </c>
    </row>
    <row r="716" spans="7:23" s="40" customFormat="1" ht="13.5" thickBot="1">
      <c r="G716" s="40" t="s">
        <v>58</v>
      </c>
      <c r="L716" s="40">
        <v>2</v>
      </c>
      <c r="M716" s="40">
        <v>149</v>
      </c>
      <c r="P716" s="3">
        <f>L716*M716</f>
        <v>298</v>
      </c>
      <c r="S716" s="23"/>
      <c r="U716">
        <f t="shared" si="73"/>
        <v>22</v>
      </c>
      <c r="V716" s="49"/>
      <c r="W716" s="37">
        <f t="shared" si="68"/>
        <v>0</v>
      </c>
    </row>
    <row r="717" spans="7:23" s="40" customFormat="1" ht="13.5" thickBot="1">
      <c r="G717" s="40" t="s">
        <v>34</v>
      </c>
      <c r="L717" s="40">
        <v>0.5</v>
      </c>
      <c r="M717" s="40">
        <v>309</v>
      </c>
      <c r="P717" s="3">
        <f>L717*M717</f>
        <v>154.5</v>
      </c>
      <c r="S717" s="23"/>
      <c r="U717">
        <f t="shared" si="73"/>
        <v>5.5</v>
      </c>
      <c r="V717" s="49"/>
      <c r="W717" s="37">
        <f t="shared" si="68"/>
        <v>0</v>
      </c>
    </row>
    <row r="718" spans="7:23" s="40" customFormat="1" ht="13.5" thickBot="1">
      <c r="G718" s="40" t="s">
        <v>20</v>
      </c>
      <c r="L718" s="40">
        <v>0.5</v>
      </c>
      <c r="M718" s="40">
        <v>179</v>
      </c>
      <c r="P718" s="3">
        <f>L718*M718</f>
        <v>89.5</v>
      </c>
      <c r="S718" s="23"/>
      <c r="U718">
        <f t="shared" si="73"/>
        <v>5.5</v>
      </c>
      <c r="V718" s="49"/>
      <c r="W718" s="37">
        <f t="shared" si="68"/>
        <v>0</v>
      </c>
    </row>
    <row r="719" spans="17:23" s="4" customFormat="1" ht="13.5" thickBot="1">
      <c r="Q719" s="4">
        <f>SUM(P715:P718)</f>
        <v>870.5</v>
      </c>
      <c r="S719" s="21">
        <f>Q719*1.05</f>
        <v>914.0250000000001</v>
      </c>
      <c r="T719" s="4">
        <v>914</v>
      </c>
      <c r="U719">
        <f t="shared" si="73"/>
        <v>0</v>
      </c>
      <c r="V719" s="34">
        <f>SUM(U715:U718)</f>
        <v>49.5</v>
      </c>
      <c r="W719" s="37">
        <f t="shared" si="68"/>
        <v>49.52500000000009</v>
      </c>
    </row>
    <row r="720" spans="1:23" ht="13.5" thickBot="1">
      <c r="A720" s="6" t="s">
        <v>177</v>
      </c>
      <c r="G720" s="39" t="s">
        <v>35</v>
      </c>
      <c r="H720" s="40"/>
      <c r="I720" s="40"/>
      <c r="J720" s="40"/>
      <c r="K720" s="40"/>
      <c r="L720" s="40">
        <v>1</v>
      </c>
      <c r="M720" s="40">
        <v>129</v>
      </c>
      <c r="N720" s="40"/>
      <c r="O720" s="40"/>
      <c r="P720" s="3">
        <f aca="true" t="shared" si="74" ref="P720:P728">L720*M720</f>
        <v>129</v>
      </c>
      <c r="Q720" s="40"/>
      <c r="U720">
        <f t="shared" si="73"/>
        <v>11</v>
      </c>
      <c r="W720" s="37">
        <f t="shared" si="68"/>
        <v>0</v>
      </c>
    </row>
    <row r="721" spans="7:23" ht="13.5" thickBot="1">
      <c r="G721" s="40" t="s">
        <v>29</v>
      </c>
      <c r="H721" s="40"/>
      <c r="I721" s="40"/>
      <c r="J721" s="40"/>
      <c r="K721" s="40"/>
      <c r="L721" s="40">
        <v>1</v>
      </c>
      <c r="M721" s="40">
        <v>89</v>
      </c>
      <c r="N721" s="40"/>
      <c r="O721" s="40"/>
      <c r="P721" s="3">
        <f t="shared" si="74"/>
        <v>89</v>
      </c>
      <c r="Q721" s="40"/>
      <c r="U721">
        <f t="shared" si="73"/>
        <v>11</v>
      </c>
      <c r="W721" s="37">
        <f t="shared" si="68"/>
        <v>0</v>
      </c>
    </row>
    <row r="722" spans="7:23" ht="13.5" thickBot="1">
      <c r="G722" s="40" t="s">
        <v>30</v>
      </c>
      <c r="H722" s="40"/>
      <c r="I722" s="40"/>
      <c r="J722" s="40"/>
      <c r="K722" s="40"/>
      <c r="L722" s="40">
        <v>1</v>
      </c>
      <c r="M722" s="40">
        <v>99</v>
      </c>
      <c r="N722" s="40"/>
      <c r="O722" s="40"/>
      <c r="P722" s="3">
        <f t="shared" si="74"/>
        <v>99</v>
      </c>
      <c r="Q722" s="40"/>
      <c r="U722">
        <f t="shared" si="73"/>
        <v>11</v>
      </c>
      <c r="W722" s="37">
        <f t="shared" si="68"/>
        <v>0</v>
      </c>
    </row>
    <row r="723" spans="7:23" ht="13.5" thickBot="1">
      <c r="G723" s="40" t="s">
        <v>22</v>
      </c>
      <c r="H723" s="40"/>
      <c r="I723" s="40"/>
      <c r="J723" s="40"/>
      <c r="K723" s="40"/>
      <c r="L723" s="40">
        <v>1</v>
      </c>
      <c r="M723" s="40">
        <v>159</v>
      </c>
      <c r="N723" s="40"/>
      <c r="O723" s="40"/>
      <c r="P723" s="3">
        <f t="shared" si="74"/>
        <v>159</v>
      </c>
      <c r="Q723" s="40"/>
      <c r="U723">
        <f t="shared" si="73"/>
        <v>11</v>
      </c>
      <c r="W723" s="37">
        <f t="shared" si="68"/>
        <v>0</v>
      </c>
    </row>
    <row r="724" spans="7:23" ht="13.5" thickBot="1">
      <c r="G724" s="40" t="s">
        <v>158</v>
      </c>
      <c r="H724" s="40"/>
      <c r="I724" s="40"/>
      <c r="J724" s="40"/>
      <c r="K724" s="40"/>
      <c r="L724" s="40">
        <v>1</v>
      </c>
      <c r="M724" s="40">
        <v>149</v>
      </c>
      <c r="N724" s="40"/>
      <c r="O724" s="40"/>
      <c r="P724" s="3">
        <f t="shared" si="74"/>
        <v>149</v>
      </c>
      <c r="Q724" s="40"/>
      <c r="U724">
        <f t="shared" si="73"/>
        <v>11</v>
      </c>
      <c r="W724" s="37">
        <f aca="true" t="shared" si="75" ref="W724:W787">S724+V724-T724</f>
        <v>0</v>
      </c>
    </row>
    <row r="725" spans="7:23" ht="13.5" thickBot="1">
      <c r="G725" s="40" t="s">
        <v>17</v>
      </c>
      <c r="H725" s="40"/>
      <c r="I725" s="40"/>
      <c r="J725" s="40"/>
      <c r="K725" s="40"/>
      <c r="L725" s="40">
        <v>0.5</v>
      </c>
      <c r="M725" s="40">
        <v>209</v>
      </c>
      <c r="N725" s="40"/>
      <c r="O725" s="40"/>
      <c r="P725" s="3">
        <f t="shared" si="74"/>
        <v>104.5</v>
      </c>
      <c r="Q725" s="40"/>
      <c r="U725">
        <f t="shared" si="73"/>
        <v>5.5</v>
      </c>
      <c r="W725" s="37">
        <f t="shared" si="75"/>
        <v>0</v>
      </c>
    </row>
    <row r="726" spans="7:23" ht="13.5" thickBot="1">
      <c r="G726" s="40" t="s">
        <v>54</v>
      </c>
      <c r="H726" s="40"/>
      <c r="I726" s="40"/>
      <c r="J726" s="40"/>
      <c r="K726" s="40"/>
      <c r="L726" s="40">
        <v>0.5</v>
      </c>
      <c r="M726" s="40">
        <v>229</v>
      </c>
      <c r="N726" s="40"/>
      <c r="O726" s="40"/>
      <c r="P726" s="3">
        <f t="shared" si="74"/>
        <v>114.5</v>
      </c>
      <c r="Q726" s="40"/>
      <c r="U726">
        <f t="shared" si="73"/>
        <v>5.5</v>
      </c>
      <c r="W726" s="37">
        <f t="shared" si="75"/>
        <v>0</v>
      </c>
    </row>
    <row r="727" spans="7:23" ht="13.5" thickBot="1">
      <c r="G727" s="40" t="s">
        <v>58</v>
      </c>
      <c r="H727" s="40"/>
      <c r="I727" s="40"/>
      <c r="J727" s="40"/>
      <c r="K727" s="40"/>
      <c r="L727" s="40">
        <v>1</v>
      </c>
      <c r="M727" s="40">
        <v>149</v>
      </c>
      <c r="N727" s="40"/>
      <c r="O727" s="40"/>
      <c r="P727" s="3">
        <f t="shared" si="74"/>
        <v>149</v>
      </c>
      <c r="Q727" s="40"/>
      <c r="U727">
        <f t="shared" si="73"/>
        <v>11</v>
      </c>
      <c r="W727" s="37">
        <f t="shared" si="75"/>
        <v>0</v>
      </c>
    </row>
    <row r="728" spans="7:23" ht="13.5" thickBot="1">
      <c r="G728" s="40" t="s">
        <v>129</v>
      </c>
      <c r="H728" s="40"/>
      <c r="I728" s="40"/>
      <c r="J728" s="40"/>
      <c r="K728" s="40"/>
      <c r="L728" s="40">
        <v>0.5</v>
      </c>
      <c r="M728" s="40">
        <v>269</v>
      </c>
      <c r="N728" s="40"/>
      <c r="O728" s="40"/>
      <c r="P728" s="3">
        <f t="shared" si="74"/>
        <v>134.5</v>
      </c>
      <c r="Q728" s="40"/>
      <c r="U728">
        <f t="shared" si="73"/>
        <v>5.5</v>
      </c>
      <c r="W728" s="37">
        <f t="shared" si="75"/>
        <v>0</v>
      </c>
    </row>
    <row r="729" spans="17:23" s="4" customFormat="1" ht="13.5" thickBot="1">
      <c r="Q729" s="4">
        <f>SUM(P720:P728)</f>
        <v>1127.5</v>
      </c>
      <c r="S729" s="34">
        <f>Q729*1.15</f>
        <v>1296.625</v>
      </c>
      <c r="T729" s="4">
        <v>1297</v>
      </c>
      <c r="U729">
        <f t="shared" si="73"/>
        <v>0</v>
      </c>
      <c r="V729" s="34">
        <f>SUM(U720:U728)</f>
        <v>82.5</v>
      </c>
      <c r="W729" s="37">
        <f t="shared" si="75"/>
        <v>82.125</v>
      </c>
    </row>
    <row r="730" spans="1:23" ht="13.5" thickBot="1">
      <c r="A730" s="6" t="s">
        <v>178</v>
      </c>
      <c r="E730" s="40"/>
      <c r="F730" s="40"/>
      <c r="G730" s="40" t="s">
        <v>22</v>
      </c>
      <c r="H730" s="40"/>
      <c r="I730" s="40"/>
      <c r="J730" s="40"/>
      <c r="K730" s="40"/>
      <c r="L730" s="40">
        <v>1</v>
      </c>
      <c r="M730" s="40">
        <v>159</v>
      </c>
      <c r="N730" s="40"/>
      <c r="O730" s="40"/>
      <c r="P730" s="3">
        <f aca="true" t="shared" si="76" ref="P730:P736">L730*M730</f>
        <v>159</v>
      </c>
      <c r="Q730" s="40"/>
      <c r="U730">
        <f t="shared" si="73"/>
        <v>11</v>
      </c>
      <c r="W730" s="37">
        <f t="shared" si="75"/>
        <v>0</v>
      </c>
    </row>
    <row r="731" spans="5:23" ht="13.5" thickBot="1">
      <c r="E731" s="40"/>
      <c r="F731" s="40"/>
      <c r="G731" s="40" t="s">
        <v>26</v>
      </c>
      <c r="H731" s="40"/>
      <c r="I731" s="40"/>
      <c r="J731" s="40"/>
      <c r="K731" s="40"/>
      <c r="L731" s="40">
        <v>0.5</v>
      </c>
      <c r="M731" s="40">
        <v>219</v>
      </c>
      <c r="N731" s="40"/>
      <c r="O731" s="40"/>
      <c r="P731" s="3">
        <f t="shared" si="76"/>
        <v>109.5</v>
      </c>
      <c r="Q731" s="40"/>
      <c r="U731">
        <f t="shared" si="73"/>
        <v>5.5</v>
      </c>
      <c r="W731" s="37">
        <f t="shared" si="75"/>
        <v>0</v>
      </c>
    </row>
    <row r="732" spans="5:23" ht="13.5" thickBot="1">
      <c r="E732" s="40"/>
      <c r="F732" s="40"/>
      <c r="G732" s="40" t="s">
        <v>29</v>
      </c>
      <c r="H732" s="40"/>
      <c r="I732" s="40"/>
      <c r="J732" s="40"/>
      <c r="K732" s="40"/>
      <c r="L732" s="40">
        <v>1</v>
      </c>
      <c r="M732" s="40">
        <v>89</v>
      </c>
      <c r="N732" s="40"/>
      <c r="O732" s="40"/>
      <c r="P732" s="3">
        <f t="shared" si="76"/>
        <v>89</v>
      </c>
      <c r="Q732" s="40"/>
      <c r="U732">
        <f t="shared" si="73"/>
        <v>11</v>
      </c>
      <c r="W732" s="37">
        <f t="shared" si="75"/>
        <v>0</v>
      </c>
    </row>
    <row r="733" spans="5:23" ht="13.5" thickBot="1">
      <c r="E733" s="40"/>
      <c r="F733" s="40"/>
      <c r="G733" s="40" t="s">
        <v>30</v>
      </c>
      <c r="H733" s="40"/>
      <c r="I733" s="40"/>
      <c r="J733" s="40"/>
      <c r="K733" s="40"/>
      <c r="L733" s="40">
        <v>1</v>
      </c>
      <c r="M733" s="40">
        <v>99</v>
      </c>
      <c r="N733" s="40"/>
      <c r="O733" s="40"/>
      <c r="P733" s="3">
        <f t="shared" si="76"/>
        <v>99</v>
      </c>
      <c r="Q733" s="40"/>
      <c r="U733">
        <f t="shared" si="73"/>
        <v>11</v>
      </c>
      <c r="W733" s="37">
        <f t="shared" si="75"/>
        <v>0</v>
      </c>
    </row>
    <row r="734" spans="5:23" ht="13.5" thickBot="1">
      <c r="E734" s="40"/>
      <c r="F734" s="40"/>
      <c r="G734" s="40" t="s">
        <v>58</v>
      </c>
      <c r="H734" s="40"/>
      <c r="I734" s="40"/>
      <c r="J734" s="40"/>
      <c r="K734" s="40"/>
      <c r="L734" s="40">
        <v>0.5</v>
      </c>
      <c r="M734" s="40">
        <v>149</v>
      </c>
      <c r="N734" s="40"/>
      <c r="O734" s="40"/>
      <c r="P734" s="3">
        <f t="shared" si="76"/>
        <v>74.5</v>
      </c>
      <c r="Q734" s="40"/>
      <c r="U734">
        <f t="shared" si="73"/>
        <v>5.5</v>
      </c>
      <c r="W734" s="37">
        <f t="shared" si="75"/>
        <v>0</v>
      </c>
    </row>
    <row r="735" spans="5:23" ht="13.5" thickBot="1">
      <c r="E735" s="40"/>
      <c r="F735" s="40"/>
      <c r="G735" s="40" t="s">
        <v>136</v>
      </c>
      <c r="H735" s="40"/>
      <c r="I735" s="40"/>
      <c r="J735" s="40"/>
      <c r="K735" s="40"/>
      <c r="L735" s="40">
        <v>1</v>
      </c>
      <c r="M735" s="40">
        <v>89</v>
      </c>
      <c r="N735" s="40"/>
      <c r="O735" s="40"/>
      <c r="P735" s="3">
        <f t="shared" si="76"/>
        <v>89</v>
      </c>
      <c r="Q735" s="40"/>
      <c r="U735">
        <f t="shared" si="73"/>
        <v>11</v>
      </c>
      <c r="W735" s="37">
        <f t="shared" si="75"/>
        <v>0</v>
      </c>
    </row>
    <row r="736" spans="5:23" ht="13.5" thickBot="1">
      <c r="E736" s="40"/>
      <c r="F736" s="40"/>
      <c r="G736" s="40" t="s">
        <v>64</v>
      </c>
      <c r="H736" s="40"/>
      <c r="I736" s="40"/>
      <c r="J736" s="40"/>
      <c r="K736" s="40"/>
      <c r="L736" s="40"/>
      <c r="M736" s="40">
        <v>129</v>
      </c>
      <c r="N736" s="40"/>
      <c r="O736" s="40"/>
      <c r="P736" s="3">
        <f t="shared" si="76"/>
        <v>0</v>
      </c>
      <c r="Q736" s="40"/>
      <c r="U736">
        <f t="shared" si="73"/>
        <v>0</v>
      </c>
      <c r="W736" s="37">
        <f t="shared" si="75"/>
        <v>0</v>
      </c>
    </row>
    <row r="737" spans="17:23" s="4" customFormat="1" ht="13.5" thickBot="1">
      <c r="Q737" s="4">
        <f>SUM(P730:P736)</f>
        <v>620</v>
      </c>
      <c r="S737" s="34">
        <f>Q737*1.15</f>
        <v>713</v>
      </c>
      <c r="T737" s="4">
        <v>787</v>
      </c>
      <c r="U737">
        <f t="shared" si="73"/>
        <v>0</v>
      </c>
      <c r="V737" s="34">
        <f>SUM(U730:U736)</f>
        <v>55</v>
      </c>
      <c r="W737" s="37">
        <f t="shared" si="75"/>
        <v>-19</v>
      </c>
    </row>
    <row r="738" spans="1:23" ht="13.5" thickBot="1">
      <c r="A738" s="6" t="s">
        <v>179</v>
      </c>
      <c r="F738" s="40"/>
      <c r="G738" s="40" t="s">
        <v>128</v>
      </c>
      <c r="H738" s="40"/>
      <c r="I738" s="40"/>
      <c r="J738" s="40"/>
      <c r="K738" s="40"/>
      <c r="L738" s="40">
        <v>2</v>
      </c>
      <c r="M738" s="40">
        <v>179</v>
      </c>
      <c r="N738" s="40"/>
      <c r="O738" s="40"/>
      <c r="P738" s="3">
        <f aca="true" t="shared" si="77" ref="P738:P746">L738*M738</f>
        <v>358</v>
      </c>
      <c r="Q738" s="40"/>
      <c r="U738">
        <f t="shared" si="73"/>
        <v>22</v>
      </c>
      <c r="W738" s="37">
        <f t="shared" si="75"/>
        <v>0</v>
      </c>
    </row>
    <row r="739" spans="6:23" ht="13.5" thickBot="1">
      <c r="F739" s="40"/>
      <c r="G739" s="40" t="s">
        <v>129</v>
      </c>
      <c r="H739" s="40"/>
      <c r="I739" s="40"/>
      <c r="J739" s="40"/>
      <c r="K739" s="40"/>
      <c r="L739" s="40">
        <v>2</v>
      </c>
      <c r="M739" s="40">
        <v>269</v>
      </c>
      <c r="N739" s="40"/>
      <c r="O739" s="40"/>
      <c r="P739" s="3">
        <f t="shared" si="77"/>
        <v>538</v>
      </c>
      <c r="Q739" s="40"/>
      <c r="U739">
        <f t="shared" si="73"/>
        <v>22</v>
      </c>
      <c r="W739" s="37">
        <f t="shared" si="75"/>
        <v>0</v>
      </c>
    </row>
    <row r="740" spans="6:23" ht="13.5" thickBot="1">
      <c r="F740" s="40"/>
      <c r="G740" s="40" t="s">
        <v>17</v>
      </c>
      <c r="H740" s="40"/>
      <c r="I740" s="40"/>
      <c r="J740" s="40"/>
      <c r="K740" s="40"/>
      <c r="L740" s="40">
        <v>1</v>
      </c>
      <c r="M740" s="40">
        <v>209</v>
      </c>
      <c r="N740" s="40"/>
      <c r="O740" s="40"/>
      <c r="P740" s="3">
        <f t="shared" si="77"/>
        <v>209</v>
      </c>
      <c r="Q740" s="40"/>
      <c r="U740">
        <f t="shared" si="73"/>
        <v>11</v>
      </c>
      <c r="W740" s="37">
        <f t="shared" si="75"/>
        <v>0</v>
      </c>
    </row>
    <row r="741" spans="6:23" ht="13.5" thickBot="1">
      <c r="F741" s="40"/>
      <c r="G741" s="40" t="s">
        <v>22</v>
      </c>
      <c r="H741" s="40"/>
      <c r="I741" s="40"/>
      <c r="J741" s="40"/>
      <c r="K741" s="40"/>
      <c r="L741" s="40">
        <v>1</v>
      </c>
      <c r="M741" s="40">
        <v>159</v>
      </c>
      <c r="N741" s="40"/>
      <c r="O741" s="40"/>
      <c r="P741" s="3">
        <f t="shared" si="77"/>
        <v>159</v>
      </c>
      <c r="Q741" s="40"/>
      <c r="U741">
        <f t="shared" si="73"/>
        <v>11</v>
      </c>
      <c r="W741" s="37">
        <f t="shared" si="75"/>
        <v>0</v>
      </c>
    </row>
    <row r="742" spans="6:23" ht="13.5" thickBot="1">
      <c r="F742" s="40"/>
      <c r="G742" s="40" t="s">
        <v>26</v>
      </c>
      <c r="H742" s="40"/>
      <c r="I742" s="40"/>
      <c r="J742" s="40"/>
      <c r="K742" s="40"/>
      <c r="L742" s="40">
        <v>1</v>
      </c>
      <c r="M742" s="40">
        <v>219</v>
      </c>
      <c r="N742" s="40"/>
      <c r="O742" s="40"/>
      <c r="P742" s="3">
        <f t="shared" si="77"/>
        <v>219</v>
      </c>
      <c r="Q742" s="40"/>
      <c r="U742">
        <f t="shared" si="73"/>
        <v>11</v>
      </c>
      <c r="W742" s="37">
        <f t="shared" si="75"/>
        <v>0</v>
      </c>
    </row>
    <row r="743" spans="6:23" ht="13.5" thickBot="1">
      <c r="F743" s="40"/>
      <c r="G743" s="40" t="s">
        <v>29</v>
      </c>
      <c r="H743" s="40"/>
      <c r="I743" s="40"/>
      <c r="J743" s="40"/>
      <c r="K743" s="40"/>
      <c r="L743" s="40">
        <v>2</v>
      </c>
      <c r="M743" s="40">
        <v>89</v>
      </c>
      <c r="N743" s="40"/>
      <c r="O743" s="40"/>
      <c r="P743" s="3">
        <f t="shared" si="77"/>
        <v>178</v>
      </c>
      <c r="Q743" s="40"/>
      <c r="U743">
        <f t="shared" si="73"/>
        <v>22</v>
      </c>
      <c r="W743" s="37">
        <f t="shared" si="75"/>
        <v>0</v>
      </c>
    </row>
    <row r="744" spans="6:23" ht="13.5" thickBot="1">
      <c r="F744" s="40"/>
      <c r="G744" s="40" t="s">
        <v>58</v>
      </c>
      <c r="H744" s="40"/>
      <c r="I744" s="40"/>
      <c r="J744" s="40"/>
      <c r="K744" s="40"/>
      <c r="L744" s="40">
        <v>1</v>
      </c>
      <c r="M744" s="40">
        <v>149</v>
      </c>
      <c r="N744" s="40"/>
      <c r="O744" s="40"/>
      <c r="P744" s="3">
        <f t="shared" si="77"/>
        <v>149</v>
      </c>
      <c r="Q744" s="40"/>
      <c r="U744">
        <f t="shared" si="73"/>
        <v>11</v>
      </c>
      <c r="W744" s="37">
        <f t="shared" si="75"/>
        <v>0</v>
      </c>
    </row>
    <row r="745" spans="6:23" ht="13.5" thickBot="1">
      <c r="F745" s="40"/>
      <c r="G745" s="40" t="s">
        <v>14</v>
      </c>
      <c r="H745" s="40"/>
      <c r="I745" s="40"/>
      <c r="J745" s="40"/>
      <c r="K745" s="40"/>
      <c r="L745" s="40">
        <v>1</v>
      </c>
      <c r="M745" s="40">
        <v>390</v>
      </c>
      <c r="N745" s="40"/>
      <c r="O745" s="40"/>
      <c r="P745" s="3">
        <f t="shared" si="77"/>
        <v>390</v>
      </c>
      <c r="Q745" s="40"/>
      <c r="U745">
        <f t="shared" si="73"/>
        <v>11</v>
      </c>
      <c r="W745" s="37">
        <f t="shared" si="75"/>
        <v>0</v>
      </c>
    </row>
    <row r="746" spans="6:23" ht="13.5" thickBot="1">
      <c r="F746" s="40"/>
      <c r="G746" s="40" t="s">
        <v>34</v>
      </c>
      <c r="H746" s="40"/>
      <c r="I746" s="40"/>
      <c r="J746" s="40"/>
      <c r="K746" s="40"/>
      <c r="L746" s="40">
        <v>1</v>
      </c>
      <c r="M746" s="40">
        <v>309</v>
      </c>
      <c r="N746" s="40"/>
      <c r="O746" s="40"/>
      <c r="P746" s="3">
        <f t="shared" si="77"/>
        <v>309</v>
      </c>
      <c r="Q746" s="40"/>
      <c r="U746">
        <f t="shared" si="73"/>
        <v>11</v>
      </c>
      <c r="W746" s="37">
        <f t="shared" si="75"/>
        <v>0</v>
      </c>
    </row>
    <row r="747" spans="6:23" ht="13.5" thickBot="1">
      <c r="F747" s="40"/>
      <c r="G747" s="40" t="s">
        <v>15</v>
      </c>
      <c r="H747" s="40"/>
      <c r="I747" s="40"/>
      <c r="J747" s="40"/>
      <c r="K747" s="40"/>
      <c r="L747" s="40"/>
      <c r="M747" s="40"/>
      <c r="N747" s="40">
        <v>5</v>
      </c>
      <c r="O747" s="40">
        <v>59</v>
      </c>
      <c r="P747" s="40">
        <f>N747*O747</f>
        <v>295</v>
      </c>
      <c r="Q747" s="40"/>
      <c r="U747">
        <f>N747*2.2</f>
        <v>11</v>
      </c>
      <c r="W747" s="37">
        <f t="shared" si="75"/>
        <v>0</v>
      </c>
    </row>
    <row r="748" spans="6:23" ht="13.5" thickBot="1">
      <c r="F748" s="40"/>
      <c r="G748" s="40" t="s">
        <v>19</v>
      </c>
      <c r="H748" s="40"/>
      <c r="I748" s="40"/>
      <c r="J748" s="40"/>
      <c r="K748" s="40"/>
      <c r="L748" s="40">
        <v>2</v>
      </c>
      <c r="M748" s="40">
        <v>169</v>
      </c>
      <c r="N748" s="40"/>
      <c r="O748" s="40"/>
      <c r="P748" s="3">
        <f>L748*M748</f>
        <v>338</v>
      </c>
      <c r="Q748" s="40"/>
      <c r="S748"/>
      <c r="U748">
        <f t="shared" si="73"/>
        <v>22</v>
      </c>
      <c r="W748" s="37">
        <f t="shared" si="75"/>
        <v>0</v>
      </c>
    </row>
    <row r="749" spans="6:23" ht="13.5" thickBot="1">
      <c r="F749" s="40"/>
      <c r="G749" s="40" t="s">
        <v>136</v>
      </c>
      <c r="H749" s="40"/>
      <c r="I749" s="40"/>
      <c r="J749" s="40"/>
      <c r="K749" s="40"/>
      <c r="L749" s="40">
        <v>2</v>
      </c>
      <c r="M749" s="40">
        <v>89</v>
      </c>
      <c r="N749" s="40"/>
      <c r="O749" s="40"/>
      <c r="P749" s="3">
        <f>L749*M749</f>
        <v>178</v>
      </c>
      <c r="Q749" s="40"/>
      <c r="U749">
        <f t="shared" si="73"/>
        <v>22</v>
      </c>
      <c r="W749" s="37">
        <f t="shared" si="75"/>
        <v>0</v>
      </c>
    </row>
    <row r="750" spans="7:23" ht="13.5" thickBot="1">
      <c r="G750" t="s">
        <v>43</v>
      </c>
      <c r="L750">
        <v>0.5</v>
      </c>
      <c r="M750">
        <v>349</v>
      </c>
      <c r="P750" s="3">
        <f>L750*M750</f>
        <v>174.5</v>
      </c>
      <c r="U750">
        <f t="shared" si="73"/>
        <v>5.5</v>
      </c>
      <c r="W750" s="37">
        <f t="shared" si="75"/>
        <v>0</v>
      </c>
    </row>
    <row r="751" spans="17:23" s="4" customFormat="1" ht="13.5" thickBot="1">
      <c r="Q751" s="4">
        <f>SUM(P738:P750)</f>
        <v>3494.5</v>
      </c>
      <c r="S751" s="34">
        <f>Q751*1.12</f>
        <v>3913.84</v>
      </c>
      <c r="T751" s="4">
        <f>3914+192</f>
        <v>4106</v>
      </c>
      <c r="U751">
        <f t="shared" si="73"/>
        <v>0</v>
      </c>
      <c r="V751" s="34">
        <f>SUM(U738:U750)</f>
        <v>192.5</v>
      </c>
      <c r="W751" s="37">
        <f t="shared" si="75"/>
        <v>0.3400000000001455</v>
      </c>
    </row>
    <row r="752" spans="1:23" ht="13.5" thickBot="1">
      <c r="A752" s="6" t="s">
        <v>180</v>
      </c>
      <c r="G752" s="40" t="s">
        <v>129</v>
      </c>
      <c r="H752" s="40"/>
      <c r="I752" s="40"/>
      <c r="J752" s="40"/>
      <c r="K752" s="40"/>
      <c r="L752" s="40">
        <v>1</v>
      </c>
      <c r="M752" s="40">
        <v>269</v>
      </c>
      <c r="N752" s="40"/>
      <c r="O752" s="40"/>
      <c r="P752" s="3">
        <f>L752*M752</f>
        <v>269</v>
      </c>
      <c r="U752">
        <f t="shared" si="73"/>
        <v>11</v>
      </c>
      <c r="W752" s="37">
        <f t="shared" si="75"/>
        <v>0</v>
      </c>
    </row>
    <row r="753" spans="7:23" ht="13.5" thickBot="1">
      <c r="G753" s="40" t="s">
        <v>30</v>
      </c>
      <c r="H753" s="40"/>
      <c r="I753" s="40"/>
      <c r="J753" s="40"/>
      <c r="K753" s="40"/>
      <c r="L753" s="40">
        <v>1</v>
      </c>
      <c r="M753" s="40">
        <v>99</v>
      </c>
      <c r="N753" s="40"/>
      <c r="O753" s="40"/>
      <c r="P753" s="3">
        <f>L753*M753</f>
        <v>99</v>
      </c>
      <c r="U753">
        <f t="shared" si="73"/>
        <v>11</v>
      </c>
      <c r="W753" s="37">
        <f t="shared" si="75"/>
        <v>0</v>
      </c>
    </row>
    <row r="754" spans="7:23" ht="13.5" thickBot="1">
      <c r="G754" s="13" t="s">
        <v>31</v>
      </c>
      <c r="H754" s="13"/>
      <c r="I754" s="13"/>
      <c r="J754" s="13"/>
      <c r="K754" s="13"/>
      <c r="L754" s="13">
        <v>1</v>
      </c>
      <c r="M754" s="13">
        <v>129</v>
      </c>
      <c r="N754" s="13"/>
      <c r="O754" s="13"/>
      <c r="P754" s="17">
        <f>L754*M754</f>
        <v>129</v>
      </c>
      <c r="U754">
        <f t="shared" si="73"/>
        <v>11</v>
      </c>
      <c r="W754" s="37">
        <f t="shared" si="75"/>
        <v>0</v>
      </c>
    </row>
    <row r="755" spans="7:23" ht="13.5" thickBot="1">
      <c r="G755" s="40" t="s">
        <v>19</v>
      </c>
      <c r="H755" s="40"/>
      <c r="I755" s="40"/>
      <c r="J755" s="40"/>
      <c r="K755" s="40"/>
      <c r="L755" s="40">
        <v>1</v>
      </c>
      <c r="M755" s="40">
        <v>169</v>
      </c>
      <c r="N755" s="40"/>
      <c r="O755" s="40"/>
      <c r="P755" s="3">
        <f>L755*M755</f>
        <v>169</v>
      </c>
      <c r="U755">
        <f t="shared" si="73"/>
        <v>11</v>
      </c>
      <c r="W755" s="37">
        <f t="shared" si="75"/>
        <v>0</v>
      </c>
    </row>
    <row r="756" spans="7:23" ht="13.5" thickBot="1">
      <c r="G756" s="40" t="s">
        <v>15</v>
      </c>
      <c r="H756" s="40"/>
      <c r="I756" s="40"/>
      <c r="J756" s="40"/>
      <c r="K756" s="40"/>
      <c r="L756" s="40"/>
      <c r="M756" s="40"/>
      <c r="N756" s="40">
        <v>4</v>
      </c>
      <c r="O756" s="40">
        <v>59</v>
      </c>
      <c r="P756" s="40">
        <f>N756*O756</f>
        <v>236</v>
      </c>
      <c r="U756">
        <f>N756*2.2</f>
        <v>8.8</v>
      </c>
      <c r="W756" s="37">
        <f t="shared" si="75"/>
        <v>0</v>
      </c>
    </row>
    <row r="757" spans="7:23" ht="13.5" thickBot="1">
      <c r="G757" s="40" t="s">
        <v>42</v>
      </c>
      <c r="L757" s="40">
        <v>1</v>
      </c>
      <c r="M757" s="40">
        <v>379</v>
      </c>
      <c r="P757" s="3">
        <f>L757*M757</f>
        <v>379</v>
      </c>
      <c r="U757">
        <f t="shared" si="73"/>
        <v>11</v>
      </c>
      <c r="W757" s="37">
        <f t="shared" si="75"/>
        <v>0</v>
      </c>
    </row>
    <row r="758" spans="17:23" s="4" customFormat="1" ht="13.5" thickBot="1">
      <c r="Q758" s="4">
        <f>SUM(P752:P757)</f>
        <v>1281</v>
      </c>
      <c r="S758" s="34">
        <f>Q758*1.15</f>
        <v>1473.1499999999999</v>
      </c>
      <c r="T758" s="4">
        <f>1473+64</f>
        <v>1537</v>
      </c>
      <c r="U758">
        <f t="shared" si="73"/>
        <v>0</v>
      </c>
      <c r="V758" s="34">
        <f>SUM(U752:U757)</f>
        <v>63.8</v>
      </c>
      <c r="W758" s="37">
        <f t="shared" si="75"/>
        <v>-0.0500000000001819</v>
      </c>
    </row>
    <row r="759" spans="1:23" ht="13.5" thickBot="1">
      <c r="A759" s="6" t="s">
        <v>181</v>
      </c>
      <c r="G759" s="40" t="s">
        <v>54</v>
      </c>
      <c r="H759" s="40"/>
      <c r="I759" s="40"/>
      <c r="J759" s="40"/>
      <c r="K759" s="40"/>
      <c r="L759" s="40">
        <v>0.5</v>
      </c>
      <c r="M759" s="40">
        <v>229</v>
      </c>
      <c r="N759" s="40"/>
      <c r="O759" s="40"/>
      <c r="P759" s="3">
        <f>L759*M759</f>
        <v>114.5</v>
      </c>
      <c r="U759">
        <f t="shared" si="73"/>
        <v>5.5</v>
      </c>
      <c r="W759" s="37">
        <f t="shared" si="75"/>
        <v>0</v>
      </c>
    </row>
    <row r="760" spans="7:23" ht="13.5" thickBot="1">
      <c r="G760" s="40" t="s">
        <v>31</v>
      </c>
      <c r="H760" s="40"/>
      <c r="I760" s="40"/>
      <c r="J760" s="40"/>
      <c r="K760" s="40"/>
      <c r="L760" s="40">
        <v>1</v>
      </c>
      <c r="M760" s="40">
        <v>129</v>
      </c>
      <c r="N760" s="40"/>
      <c r="O760" s="40"/>
      <c r="P760" s="3">
        <f>L760*M760</f>
        <v>129</v>
      </c>
      <c r="U760">
        <f t="shared" si="73"/>
        <v>11</v>
      </c>
      <c r="W760" s="37">
        <f t="shared" si="75"/>
        <v>0</v>
      </c>
    </row>
    <row r="761" spans="7:23" ht="13.5" thickBot="1">
      <c r="G761" s="40" t="s">
        <v>19</v>
      </c>
      <c r="H761" s="40"/>
      <c r="I761" s="40"/>
      <c r="J761" s="40"/>
      <c r="K761" s="40"/>
      <c r="L761" s="40">
        <v>1</v>
      </c>
      <c r="M761" s="40">
        <v>169</v>
      </c>
      <c r="N761" s="40"/>
      <c r="O761" s="40"/>
      <c r="P761" s="3">
        <f>L761*M761</f>
        <v>169</v>
      </c>
      <c r="U761">
        <f t="shared" si="73"/>
        <v>11</v>
      </c>
      <c r="W761" s="37">
        <f t="shared" si="75"/>
        <v>0</v>
      </c>
    </row>
    <row r="762" spans="7:23" ht="13.5" thickBot="1">
      <c r="G762" s="40" t="s">
        <v>58</v>
      </c>
      <c r="H762" s="40"/>
      <c r="I762" s="40"/>
      <c r="J762" s="40"/>
      <c r="K762" s="40"/>
      <c r="L762" s="40">
        <v>1</v>
      </c>
      <c r="M762" s="40">
        <v>149</v>
      </c>
      <c r="N762" s="40"/>
      <c r="O762" s="40"/>
      <c r="P762" s="3">
        <f>L762*M762</f>
        <v>149</v>
      </c>
      <c r="U762">
        <f t="shared" si="73"/>
        <v>11</v>
      </c>
      <c r="W762" s="37">
        <f t="shared" si="75"/>
        <v>0</v>
      </c>
    </row>
    <row r="763" spans="17:23" s="4" customFormat="1" ht="13.5" thickBot="1">
      <c r="Q763" s="4">
        <f>SUM(P759:P762)</f>
        <v>561.5</v>
      </c>
      <c r="S763" s="34">
        <f>Q763*1.15</f>
        <v>645.7249999999999</v>
      </c>
      <c r="T763" s="4">
        <v>447</v>
      </c>
      <c r="U763">
        <f t="shared" si="73"/>
        <v>0</v>
      </c>
      <c r="V763" s="34">
        <f>SUM(U759:U762)</f>
        <v>38.5</v>
      </c>
      <c r="W763" s="37">
        <f t="shared" si="75"/>
        <v>237.2249999999999</v>
      </c>
    </row>
    <row r="764" spans="1:23" ht="13.5" thickBot="1">
      <c r="A764" s="6" t="s">
        <v>182</v>
      </c>
      <c r="G764" s="40" t="s">
        <v>129</v>
      </c>
      <c r="H764" s="40"/>
      <c r="I764" s="40"/>
      <c r="J764" s="40"/>
      <c r="K764" s="40"/>
      <c r="L764" s="40">
        <v>1</v>
      </c>
      <c r="M764" s="40">
        <v>269</v>
      </c>
      <c r="N764" s="40"/>
      <c r="O764" s="40"/>
      <c r="P764" s="3">
        <f aca="true" t="shared" si="78" ref="P764:P774">L764*M764</f>
        <v>269</v>
      </c>
      <c r="U764">
        <f t="shared" si="73"/>
        <v>11</v>
      </c>
      <c r="W764" s="37">
        <f t="shared" si="75"/>
        <v>0</v>
      </c>
    </row>
    <row r="765" spans="7:23" ht="13.5" thickBot="1">
      <c r="G765" s="40" t="s">
        <v>17</v>
      </c>
      <c r="H765" s="40"/>
      <c r="I765" s="40"/>
      <c r="J765" s="40"/>
      <c r="K765" s="40"/>
      <c r="L765" s="40">
        <v>1</v>
      </c>
      <c r="M765" s="40">
        <v>209</v>
      </c>
      <c r="N765" s="40"/>
      <c r="O765" s="40"/>
      <c r="P765" s="3">
        <f t="shared" si="78"/>
        <v>209</v>
      </c>
      <c r="U765">
        <f t="shared" si="73"/>
        <v>11</v>
      </c>
      <c r="W765" s="37">
        <f t="shared" si="75"/>
        <v>0</v>
      </c>
    </row>
    <row r="766" spans="7:23" ht="13.5" thickBot="1">
      <c r="G766" s="40" t="s">
        <v>22</v>
      </c>
      <c r="H766" s="40"/>
      <c r="I766" s="40"/>
      <c r="J766" s="40"/>
      <c r="K766" s="40"/>
      <c r="L766" s="40">
        <v>1</v>
      </c>
      <c r="M766" s="40">
        <v>159</v>
      </c>
      <c r="N766" s="40"/>
      <c r="O766" s="40"/>
      <c r="P766" s="3">
        <f t="shared" si="78"/>
        <v>159</v>
      </c>
      <c r="U766">
        <f t="shared" si="73"/>
        <v>11</v>
      </c>
      <c r="W766" s="37">
        <f t="shared" si="75"/>
        <v>0</v>
      </c>
    </row>
    <row r="767" spans="7:23" ht="13.5" thickBot="1">
      <c r="G767" s="40" t="s">
        <v>26</v>
      </c>
      <c r="H767" s="40"/>
      <c r="I767" s="40"/>
      <c r="J767" s="40"/>
      <c r="K767" s="40"/>
      <c r="L767" s="40">
        <v>1</v>
      </c>
      <c r="M767" s="40">
        <v>219</v>
      </c>
      <c r="N767" s="40"/>
      <c r="O767" s="40"/>
      <c r="P767" s="3">
        <f t="shared" si="78"/>
        <v>219</v>
      </c>
      <c r="U767">
        <f t="shared" si="73"/>
        <v>11</v>
      </c>
      <c r="W767" s="37">
        <f t="shared" si="75"/>
        <v>0</v>
      </c>
    </row>
    <row r="768" spans="7:23" ht="13.5" thickBot="1">
      <c r="G768" s="40" t="s">
        <v>54</v>
      </c>
      <c r="H768" s="40"/>
      <c r="I768" s="40"/>
      <c r="J768" s="40"/>
      <c r="K768" s="40"/>
      <c r="L768" s="40">
        <v>1</v>
      </c>
      <c r="M768" s="40">
        <v>229</v>
      </c>
      <c r="N768" s="40"/>
      <c r="O768" s="40"/>
      <c r="P768" s="3">
        <f t="shared" si="78"/>
        <v>229</v>
      </c>
      <c r="U768">
        <f t="shared" si="73"/>
        <v>11</v>
      </c>
      <c r="W768" s="37">
        <f t="shared" si="75"/>
        <v>0</v>
      </c>
    </row>
    <row r="769" spans="7:23" ht="13.5" thickBot="1">
      <c r="G769" s="40" t="s">
        <v>31</v>
      </c>
      <c r="H769" s="40"/>
      <c r="I769" s="40"/>
      <c r="J769" s="40"/>
      <c r="K769" s="40"/>
      <c r="L769" s="40">
        <v>0</v>
      </c>
      <c r="M769" s="40">
        <v>129</v>
      </c>
      <c r="N769" s="40"/>
      <c r="O769" s="40"/>
      <c r="P769" s="3">
        <f t="shared" si="78"/>
        <v>0</v>
      </c>
      <c r="U769">
        <f t="shared" si="73"/>
        <v>0</v>
      </c>
      <c r="W769" s="37">
        <f t="shared" si="75"/>
        <v>0</v>
      </c>
    </row>
    <row r="770" spans="7:23" ht="13.5" thickBot="1">
      <c r="G770" s="40" t="s">
        <v>58</v>
      </c>
      <c r="H770" s="40"/>
      <c r="I770" s="40"/>
      <c r="J770" s="40"/>
      <c r="K770" s="40"/>
      <c r="L770" s="40">
        <v>1</v>
      </c>
      <c r="M770" s="40">
        <v>149</v>
      </c>
      <c r="N770" s="40"/>
      <c r="O770" s="40"/>
      <c r="P770" s="3">
        <f t="shared" si="78"/>
        <v>149</v>
      </c>
      <c r="U770">
        <f t="shared" si="73"/>
        <v>11</v>
      </c>
      <c r="W770" s="37">
        <f t="shared" si="75"/>
        <v>0</v>
      </c>
    </row>
    <row r="771" spans="7:23" ht="13.5" thickBot="1">
      <c r="G771" s="40" t="s">
        <v>14</v>
      </c>
      <c r="H771" s="40"/>
      <c r="I771" s="40"/>
      <c r="J771" s="40"/>
      <c r="K771" s="40"/>
      <c r="L771" s="40">
        <v>1</v>
      </c>
      <c r="M771" s="40">
        <v>390</v>
      </c>
      <c r="N771" s="40"/>
      <c r="O771" s="40"/>
      <c r="P771" s="3">
        <f t="shared" si="78"/>
        <v>390</v>
      </c>
      <c r="U771">
        <f t="shared" si="73"/>
        <v>11</v>
      </c>
      <c r="W771" s="37">
        <f t="shared" si="75"/>
        <v>0</v>
      </c>
    </row>
    <row r="772" spans="7:23" ht="13.5" thickBot="1">
      <c r="G772" s="40" t="s">
        <v>34</v>
      </c>
      <c r="H772" s="40"/>
      <c r="I772" s="40"/>
      <c r="J772" s="40"/>
      <c r="K772" s="40"/>
      <c r="L772" s="40">
        <v>1</v>
      </c>
      <c r="M772" s="40">
        <v>309</v>
      </c>
      <c r="N772" s="40"/>
      <c r="O772" s="40"/>
      <c r="P772" s="3">
        <f t="shared" si="78"/>
        <v>309</v>
      </c>
      <c r="U772">
        <f t="shared" si="73"/>
        <v>11</v>
      </c>
      <c r="W772" s="37">
        <f t="shared" si="75"/>
        <v>0</v>
      </c>
    </row>
    <row r="773" spans="7:23" ht="13.5" thickBot="1">
      <c r="G773" s="40" t="s">
        <v>19</v>
      </c>
      <c r="H773" s="40"/>
      <c r="I773" s="40"/>
      <c r="J773" s="40"/>
      <c r="K773" s="40"/>
      <c r="L773" s="40">
        <v>1</v>
      </c>
      <c r="M773" s="40">
        <v>169</v>
      </c>
      <c r="N773" s="40"/>
      <c r="O773" s="40"/>
      <c r="P773" s="3">
        <f t="shared" si="78"/>
        <v>169</v>
      </c>
      <c r="U773">
        <f t="shared" si="73"/>
        <v>11</v>
      </c>
      <c r="W773" s="37">
        <f t="shared" si="75"/>
        <v>0</v>
      </c>
    </row>
    <row r="774" spans="7:23" ht="13.5" thickBot="1">
      <c r="G774" s="40" t="s">
        <v>158</v>
      </c>
      <c r="H774" s="40"/>
      <c r="I774" s="40"/>
      <c r="J774" s="40"/>
      <c r="K774" s="40"/>
      <c r="L774" s="40">
        <v>1</v>
      </c>
      <c r="M774" s="40">
        <v>149</v>
      </c>
      <c r="N774" s="40"/>
      <c r="O774" s="40"/>
      <c r="P774" s="3">
        <f t="shared" si="78"/>
        <v>149</v>
      </c>
      <c r="U774">
        <f t="shared" si="73"/>
        <v>11</v>
      </c>
      <c r="W774" s="37">
        <f t="shared" si="75"/>
        <v>0</v>
      </c>
    </row>
    <row r="775" spans="17:23" s="4" customFormat="1" ht="13.5" thickBot="1">
      <c r="Q775" s="4">
        <f>SUM(P764:P774)</f>
        <v>2251</v>
      </c>
      <c r="S775" s="34">
        <f>Q775*1.12</f>
        <v>2521.1200000000003</v>
      </c>
      <c r="T775" s="4">
        <v>2666</v>
      </c>
      <c r="U775">
        <f aca="true" t="shared" si="79" ref="U775:U838">L775*11</f>
        <v>0</v>
      </c>
      <c r="V775" s="34">
        <f>SUM(U764:U774)</f>
        <v>110</v>
      </c>
      <c r="W775" s="37">
        <f t="shared" si="75"/>
        <v>-34.879999999999654</v>
      </c>
    </row>
    <row r="776" spans="1:23" ht="13.5" thickBot="1">
      <c r="A776" s="6" t="s">
        <v>183</v>
      </c>
      <c r="G776" s="40" t="s">
        <v>129</v>
      </c>
      <c r="H776" s="40"/>
      <c r="I776" s="40"/>
      <c r="J776" s="40"/>
      <c r="K776" s="40"/>
      <c r="L776" s="40">
        <v>1</v>
      </c>
      <c r="M776" s="40">
        <v>269</v>
      </c>
      <c r="N776" s="40"/>
      <c r="O776" s="40"/>
      <c r="P776" s="3">
        <f>L776*M776</f>
        <v>269</v>
      </c>
      <c r="U776">
        <f t="shared" si="79"/>
        <v>11</v>
      </c>
      <c r="W776" s="37">
        <f t="shared" si="75"/>
        <v>0</v>
      </c>
    </row>
    <row r="777" spans="21:23" ht="13.5" thickBot="1">
      <c r="U777">
        <f t="shared" si="79"/>
        <v>0</v>
      </c>
      <c r="W777" s="37">
        <f t="shared" si="75"/>
        <v>0</v>
      </c>
    </row>
    <row r="778" spans="7:23" ht="13.5" thickBot="1">
      <c r="G778" s="40" t="s">
        <v>26</v>
      </c>
      <c r="H778" s="40"/>
      <c r="I778" s="40"/>
      <c r="J778" s="40"/>
      <c r="K778" s="40"/>
      <c r="L778" s="40">
        <v>1</v>
      </c>
      <c r="M778" s="40">
        <v>219</v>
      </c>
      <c r="N778" s="40"/>
      <c r="O778" s="40"/>
      <c r="P778" s="3">
        <f>L778*M778</f>
        <v>219</v>
      </c>
      <c r="U778">
        <f t="shared" si="79"/>
        <v>11</v>
      </c>
      <c r="W778" s="37">
        <f t="shared" si="75"/>
        <v>0</v>
      </c>
    </row>
    <row r="779" spans="7:23" ht="13.5" thickBot="1">
      <c r="G779" s="40" t="s">
        <v>58</v>
      </c>
      <c r="H779" s="40"/>
      <c r="I779" s="40"/>
      <c r="J779" s="40"/>
      <c r="K779" s="40"/>
      <c r="L779" s="40"/>
      <c r="M779" s="40">
        <v>149</v>
      </c>
      <c r="N779" s="40"/>
      <c r="O779" s="40"/>
      <c r="P779" s="3">
        <f>L779*M779</f>
        <v>0</v>
      </c>
      <c r="U779">
        <f t="shared" si="79"/>
        <v>0</v>
      </c>
      <c r="W779" s="37">
        <f t="shared" si="75"/>
        <v>0</v>
      </c>
    </row>
    <row r="780" spans="7:23" ht="13.5" thickBot="1">
      <c r="G780" s="40" t="s">
        <v>34</v>
      </c>
      <c r="H780" s="40"/>
      <c r="I780" s="40"/>
      <c r="J780" s="40"/>
      <c r="K780" s="40"/>
      <c r="L780" s="40">
        <v>1</v>
      </c>
      <c r="M780" s="40">
        <v>309</v>
      </c>
      <c r="N780" s="40"/>
      <c r="O780" s="40"/>
      <c r="P780" s="3">
        <f>L780*M780</f>
        <v>309</v>
      </c>
      <c r="U780">
        <f t="shared" si="79"/>
        <v>11</v>
      </c>
      <c r="W780" s="37">
        <f t="shared" si="75"/>
        <v>0</v>
      </c>
    </row>
    <row r="781" spans="7:23" ht="13.5" thickBot="1">
      <c r="G781" s="40" t="s">
        <v>19</v>
      </c>
      <c r="H781" s="40"/>
      <c r="I781" s="40"/>
      <c r="J781" s="40"/>
      <c r="K781" s="40"/>
      <c r="L781" s="40">
        <v>1</v>
      </c>
      <c r="M781" s="40">
        <v>169</v>
      </c>
      <c r="N781" s="40"/>
      <c r="O781" s="40"/>
      <c r="P781" s="3">
        <f>L781*M781</f>
        <v>169</v>
      </c>
      <c r="U781">
        <f t="shared" si="79"/>
        <v>11</v>
      </c>
      <c r="W781" s="37">
        <f t="shared" si="75"/>
        <v>0</v>
      </c>
    </row>
    <row r="782" spans="7:23" ht="13.5" thickBot="1">
      <c r="G782" t="s">
        <v>43</v>
      </c>
      <c r="L782">
        <v>0.5</v>
      </c>
      <c r="M782">
        <v>349</v>
      </c>
      <c r="P782" s="3">
        <f>L782*M782</f>
        <v>174.5</v>
      </c>
      <c r="U782">
        <f t="shared" si="79"/>
        <v>5.5</v>
      </c>
      <c r="W782" s="37">
        <f t="shared" si="75"/>
        <v>0</v>
      </c>
    </row>
    <row r="783" spans="17:23" s="42" customFormat="1" ht="13.5" thickBot="1">
      <c r="Q783" s="42">
        <f>SUM(P776:P782)</f>
        <v>1140.5</v>
      </c>
      <c r="S783" s="43">
        <f>Q783*1.15</f>
        <v>1311.5749999999998</v>
      </c>
      <c r="T783" s="42">
        <v>1500</v>
      </c>
      <c r="U783">
        <f t="shared" si="79"/>
        <v>0</v>
      </c>
      <c r="V783" s="43">
        <f>SUM(U776:U782)</f>
        <v>49.5</v>
      </c>
      <c r="W783" s="37">
        <f t="shared" si="75"/>
        <v>-138.92500000000018</v>
      </c>
    </row>
    <row r="784" spans="1:23" ht="13.5" thickBot="1">
      <c r="A784" s="6" t="s">
        <v>184</v>
      </c>
      <c r="G784" s="40" t="s">
        <v>17</v>
      </c>
      <c r="H784" s="40"/>
      <c r="I784" s="40"/>
      <c r="J784" s="40"/>
      <c r="K784" s="40"/>
      <c r="L784" s="40">
        <v>1</v>
      </c>
      <c r="M784" s="40">
        <v>209</v>
      </c>
      <c r="N784" s="40"/>
      <c r="O784" s="40"/>
      <c r="P784" s="3">
        <f>L784*M784</f>
        <v>209</v>
      </c>
      <c r="U784">
        <f t="shared" si="79"/>
        <v>11</v>
      </c>
      <c r="W784" s="37">
        <f t="shared" si="75"/>
        <v>0</v>
      </c>
    </row>
    <row r="785" spans="7:23" ht="13.5" thickBot="1">
      <c r="G785" s="40" t="s">
        <v>34</v>
      </c>
      <c r="H785" s="40"/>
      <c r="I785" s="40"/>
      <c r="J785" s="40"/>
      <c r="K785" s="40"/>
      <c r="L785" s="40">
        <v>1</v>
      </c>
      <c r="M785" s="40">
        <v>309</v>
      </c>
      <c r="N785" s="40"/>
      <c r="O785" s="40"/>
      <c r="P785" s="3">
        <f>L785*M785</f>
        <v>309</v>
      </c>
      <c r="U785">
        <f t="shared" si="79"/>
        <v>11</v>
      </c>
      <c r="W785" s="37">
        <f t="shared" si="75"/>
        <v>0</v>
      </c>
    </row>
    <row r="786" spans="17:23" s="4" customFormat="1" ht="13.5" thickBot="1">
      <c r="Q786" s="4">
        <f>SUM(P784:P785)</f>
        <v>518</v>
      </c>
      <c r="S786" s="43">
        <f>Q786*1.15</f>
        <v>595.6999999999999</v>
      </c>
      <c r="T786" s="4">
        <v>596</v>
      </c>
      <c r="U786">
        <f t="shared" si="79"/>
        <v>0</v>
      </c>
      <c r="V786" s="34">
        <f>SUM(U784:U785)</f>
        <v>22</v>
      </c>
      <c r="W786" s="37">
        <f t="shared" si="75"/>
        <v>21.699999999999932</v>
      </c>
    </row>
    <row r="787" spans="1:23" ht="13.5" thickBot="1">
      <c r="A787" s="6" t="s">
        <v>185</v>
      </c>
      <c r="G787" s="40" t="s">
        <v>128</v>
      </c>
      <c r="H787" s="40"/>
      <c r="I787" s="40"/>
      <c r="J787" s="40"/>
      <c r="K787" s="40"/>
      <c r="L787" s="40">
        <v>0.5</v>
      </c>
      <c r="M787" s="40">
        <v>179</v>
      </c>
      <c r="N787" s="40"/>
      <c r="O787" s="40"/>
      <c r="P787" s="3">
        <f aca="true" t="shared" si="80" ref="P787:P793">L787*M787</f>
        <v>89.5</v>
      </c>
      <c r="U787">
        <f t="shared" si="79"/>
        <v>5.5</v>
      </c>
      <c r="W787" s="37">
        <f t="shared" si="75"/>
        <v>0</v>
      </c>
    </row>
    <row r="788" spans="7:23" ht="13.5" thickBot="1">
      <c r="G788" s="40" t="s">
        <v>26</v>
      </c>
      <c r="H788" s="40"/>
      <c r="I788" s="40"/>
      <c r="J788" s="40"/>
      <c r="K788" s="40"/>
      <c r="L788" s="40">
        <v>0.5</v>
      </c>
      <c r="M788" s="40">
        <v>219</v>
      </c>
      <c r="N788" s="40"/>
      <c r="O788" s="40"/>
      <c r="P788" s="3">
        <f t="shared" si="80"/>
        <v>109.5</v>
      </c>
      <c r="U788">
        <f t="shared" si="79"/>
        <v>5.5</v>
      </c>
      <c r="W788" s="37">
        <f aca="true" t="shared" si="81" ref="W788:W851">S788+V788-T788</f>
        <v>0</v>
      </c>
    </row>
    <row r="789" spans="7:23" ht="13.5" thickBot="1">
      <c r="G789" s="40" t="s">
        <v>54</v>
      </c>
      <c r="H789" s="40"/>
      <c r="I789" s="40"/>
      <c r="J789" s="40"/>
      <c r="K789" s="40"/>
      <c r="L789" s="40">
        <v>0.5</v>
      </c>
      <c r="M789" s="40">
        <v>229</v>
      </c>
      <c r="N789" s="40"/>
      <c r="O789" s="40"/>
      <c r="P789" s="3">
        <f t="shared" si="80"/>
        <v>114.5</v>
      </c>
      <c r="U789">
        <f t="shared" si="79"/>
        <v>5.5</v>
      </c>
      <c r="W789" s="37">
        <f t="shared" si="81"/>
        <v>0</v>
      </c>
    </row>
    <row r="790" spans="7:23" ht="13.5" thickBot="1">
      <c r="G790" s="40" t="s">
        <v>58</v>
      </c>
      <c r="H790" s="40"/>
      <c r="I790" s="40"/>
      <c r="J790" s="40"/>
      <c r="K790" s="40"/>
      <c r="L790" s="40"/>
      <c r="M790" s="40">
        <v>149</v>
      </c>
      <c r="N790" s="40"/>
      <c r="O790" s="40"/>
      <c r="P790" s="3">
        <f t="shared" si="80"/>
        <v>0</v>
      </c>
      <c r="U790">
        <f t="shared" si="79"/>
        <v>0</v>
      </c>
      <c r="W790" s="37">
        <f t="shared" si="81"/>
        <v>0</v>
      </c>
    </row>
    <row r="791" spans="7:23" ht="13.5" thickBot="1">
      <c r="G791" s="40" t="s">
        <v>34</v>
      </c>
      <c r="H791" s="40"/>
      <c r="I791" s="40"/>
      <c r="J791" s="40"/>
      <c r="K791" s="40"/>
      <c r="L791" s="40">
        <v>0.5</v>
      </c>
      <c r="M791" s="40">
        <v>309</v>
      </c>
      <c r="N791" s="40"/>
      <c r="O791" s="40"/>
      <c r="P791" s="3">
        <f t="shared" si="80"/>
        <v>154.5</v>
      </c>
      <c r="U791">
        <f t="shared" si="79"/>
        <v>5.5</v>
      </c>
      <c r="W791" s="37">
        <f t="shared" si="81"/>
        <v>0</v>
      </c>
    </row>
    <row r="792" spans="7:23" ht="13.5" thickBot="1">
      <c r="G792" s="40" t="s">
        <v>145</v>
      </c>
      <c r="L792" s="40">
        <v>0</v>
      </c>
      <c r="M792" s="40">
        <v>159</v>
      </c>
      <c r="P792" s="3">
        <f t="shared" si="80"/>
        <v>0</v>
      </c>
      <c r="U792">
        <f t="shared" si="79"/>
        <v>0</v>
      </c>
      <c r="W792" s="37">
        <f t="shared" si="81"/>
        <v>0</v>
      </c>
    </row>
    <row r="793" spans="7:23" ht="13.5" thickBot="1">
      <c r="G793" s="40" t="s">
        <v>186</v>
      </c>
      <c r="L793" s="40">
        <v>1</v>
      </c>
      <c r="M793" s="40">
        <v>119</v>
      </c>
      <c r="P793" s="3">
        <f t="shared" si="80"/>
        <v>119</v>
      </c>
      <c r="U793">
        <f t="shared" si="79"/>
        <v>11</v>
      </c>
      <c r="W793" s="37">
        <f t="shared" si="81"/>
        <v>0</v>
      </c>
    </row>
    <row r="794" spans="7:23" ht="13.5" thickBot="1">
      <c r="G794" s="40" t="s">
        <v>19</v>
      </c>
      <c r="H794" s="40"/>
      <c r="I794" s="40"/>
      <c r="J794" s="40"/>
      <c r="K794" s="40"/>
      <c r="L794" s="40">
        <v>0.5</v>
      </c>
      <c r="M794" s="40">
        <v>169</v>
      </c>
      <c r="N794" s="40"/>
      <c r="O794" s="40"/>
      <c r="P794" s="3">
        <f>L794*M794</f>
        <v>84.5</v>
      </c>
      <c r="U794">
        <f t="shared" si="79"/>
        <v>5.5</v>
      </c>
      <c r="W794" s="37">
        <f t="shared" si="81"/>
        <v>0</v>
      </c>
    </row>
    <row r="795" spans="17:23" s="4" customFormat="1" ht="13.5" thickBot="1">
      <c r="Q795" s="4">
        <f>SUM(P787:P794)</f>
        <v>671.5</v>
      </c>
      <c r="S795" s="43">
        <f>Q795*1.15</f>
        <v>772.2249999999999</v>
      </c>
      <c r="T795" s="4">
        <v>949</v>
      </c>
      <c r="U795">
        <f t="shared" si="79"/>
        <v>0</v>
      </c>
      <c r="V795" s="34">
        <f>SUM(U787:U794)</f>
        <v>38.5</v>
      </c>
      <c r="W795" s="37">
        <f t="shared" si="81"/>
        <v>-138.2750000000001</v>
      </c>
    </row>
    <row r="796" spans="1:23" ht="13.5" thickBot="1">
      <c r="A796" s="6" t="s">
        <v>187</v>
      </c>
      <c r="G796" s="40" t="s">
        <v>20</v>
      </c>
      <c r="H796" s="40"/>
      <c r="I796" s="40"/>
      <c r="J796" s="40"/>
      <c r="K796" s="40"/>
      <c r="L796" s="40">
        <v>1</v>
      </c>
      <c r="M796" s="40">
        <v>179</v>
      </c>
      <c r="N796" s="40"/>
      <c r="O796" s="40"/>
      <c r="P796" s="3">
        <f aca="true" t="shared" si="82" ref="P796:P803">L796*M796</f>
        <v>179</v>
      </c>
      <c r="U796">
        <f t="shared" si="79"/>
        <v>11</v>
      </c>
      <c r="W796" s="37">
        <f t="shared" si="81"/>
        <v>0</v>
      </c>
    </row>
    <row r="797" spans="7:23" ht="13.5" thickBot="1">
      <c r="G797" s="40" t="s">
        <v>128</v>
      </c>
      <c r="H797" s="40"/>
      <c r="I797" s="40"/>
      <c r="J797" s="40"/>
      <c r="K797" s="40"/>
      <c r="L797" s="40">
        <v>1</v>
      </c>
      <c r="M797" s="40">
        <v>179</v>
      </c>
      <c r="N797" s="40"/>
      <c r="O797" s="40"/>
      <c r="P797" s="3">
        <f t="shared" si="82"/>
        <v>179</v>
      </c>
      <c r="U797">
        <f t="shared" si="79"/>
        <v>11</v>
      </c>
      <c r="W797" s="37">
        <f t="shared" si="81"/>
        <v>0</v>
      </c>
    </row>
    <row r="798" spans="7:23" ht="13.5" thickBot="1">
      <c r="G798" s="40" t="s">
        <v>26</v>
      </c>
      <c r="H798" s="40"/>
      <c r="I798" s="40"/>
      <c r="J798" s="40"/>
      <c r="K798" s="40"/>
      <c r="L798" s="40">
        <v>1</v>
      </c>
      <c r="M798" s="40">
        <v>219</v>
      </c>
      <c r="N798" s="40"/>
      <c r="O798" s="40"/>
      <c r="P798" s="3">
        <f t="shared" si="82"/>
        <v>219</v>
      </c>
      <c r="U798">
        <f t="shared" si="79"/>
        <v>11</v>
      </c>
      <c r="W798" s="37">
        <f t="shared" si="81"/>
        <v>0</v>
      </c>
    </row>
    <row r="799" spans="7:23" ht="13.5" thickBot="1">
      <c r="G799" s="40" t="s">
        <v>19</v>
      </c>
      <c r="H799" s="40"/>
      <c r="I799" s="40"/>
      <c r="J799" s="40"/>
      <c r="K799" s="40"/>
      <c r="L799" s="40">
        <v>1</v>
      </c>
      <c r="M799" s="40">
        <v>169</v>
      </c>
      <c r="N799" s="40"/>
      <c r="O799" s="40"/>
      <c r="P799" s="3">
        <f t="shared" si="82"/>
        <v>169</v>
      </c>
      <c r="U799">
        <f t="shared" si="79"/>
        <v>11</v>
      </c>
      <c r="W799" s="37">
        <f t="shared" si="81"/>
        <v>0</v>
      </c>
    </row>
    <row r="800" spans="7:23" ht="13.5" thickBot="1">
      <c r="G800" s="40" t="s">
        <v>136</v>
      </c>
      <c r="H800" s="40"/>
      <c r="I800" s="40"/>
      <c r="J800" s="40"/>
      <c r="K800" s="40"/>
      <c r="L800" s="40"/>
      <c r="M800" s="40">
        <v>89</v>
      </c>
      <c r="N800" s="40"/>
      <c r="O800" s="40"/>
      <c r="P800" s="3">
        <f t="shared" si="82"/>
        <v>0</v>
      </c>
      <c r="U800">
        <f t="shared" si="79"/>
        <v>0</v>
      </c>
      <c r="W800" s="37">
        <f t="shared" si="81"/>
        <v>0</v>
      </c>
    </row>
    <row r="801" spans="7:23" ht="13.5" thickBot="1">
      <c r="G801" s="40" t="s">
        <v>186</v>
      </c>
      <c r="L801" s="40"/>
      <c r="M801" s="40">
        <v>119</v>
      </c>
      <c r="P801" s="3">
        <f t="shared" si="82"/>
        <v>0</v>
      </c>
      <c r="U801">
        <f t="shared" si="79"/>
        <v>0</v>
      </c>
      <c r="W801" s="37">
        <f t="shared" si="81"/>
        <v>0</v>
      </c>
    </row>
    <row r="802" spans="7:23" ht="13.5" thickBot="1">
      <c r="G802" t="s">
        <v>43</v>
      </c>
      <c r="L802">
        <v>1</v>
      </c>
      <c r="M802">
        <v>349</v>
      </c>
      <c r="P802" s="3">
        <f t="shared" si="82"/>
        <v>349</v>
      </c>
      <c r="U802">
        <f t="shared" si="79"/>
        <v>11</v>
      </c>
      <c r="W802" s="37">
        <f t="shared" si="81"/>
        <v>0</v>
      </c>
    </row>
    <row r="803" spans="7:23" ht="13.5" thickBot="1">
      <c r="G803" t="s">
        <v>42</v>
      </c>
      <c r="L803">
        <v>1</v>
      </c>
      <c r="M803">
        <v>379</v>
      </c>
      <c r="P803" s="3">
        <f t="shared" si="82"/>
        <v>379</v>
      </c>
      <c r="U803">
        <f t="shared" si="79"/>
        <v>11</v>
      </c>
      <c r="W803" s="37">
        <f t="shared" si="81"/>
        <v>0</v>
      </c>
    </row>
    <row r="804" spans="17:23" s="4" customFormat="1" ht="13.5" thickBot="1">
      <c r="Q804" s="4">
        <f>SUM(P796:P803)</f>
        <v>1474</v>
      </c>
      <c r="S804" s="43">
        <f>Q804*1.12</f>
        <v>1650.88</v>
      </c>
      <c r="T804" s="4">
        <v>1884</v>
      </c>
      <c r="U804">
        <f t="shared" si="79"/>
        <v>0</v>
      </c>
      <c r="V804" s="34">
        <f>SUM(U796:U803)</f>
        <v>66</v>
      </c>
      <c r="W804" s="37">
        <f t="shared" si="81"/>
        <v>-167.1199999999999</v>
      </c>
    </row>
    <row r="805" spans="1:23" ht="13.5" thickBot="1">
      <c r="A805" t="s">
        <v>188</v>
      </c>
      <c r="G805" s="40" t="s">
        <v>58</v>
      </c>
      <c r="H805" s="40"/>
      <c r="I805" s="40"/>
      <c r="J805" s="40"/>
      <c r="K805" s="40"/>
      <c r="L805" s="40">
        <v>0</v>
      </c>
      <c r="M805" s="40">
        <v>149</v>
      </c>
      <c r="N805" s="40"/>
      <c r="O805" s="40"/>
      <c r="P805" s="3">
        <f>L805*M805</f>
        <v>0</v>
      </c>
      <c r="U805">
        <f t="shared" si="79"/>
        <v>0</v>
      </c>
      <c r="W805" s="37">
        <f t="shared" si="81"/>
        <v>0</v>
      </c>
    </row>
    <row r="806" spans="7:23" ht="13.5" thickBot="1">
      <c r="G806" s="40" t="s">
        <v>34</v>
      </c>
      <c r="H806" s="40"/>
      <c r="I806" s="40"/>
      <c r="J806" s="40"/>
      <c r="K806" s="40"/>
      <c r="L806" s="40">
        <v>4.5</v>
      </c>
      <c r="M806" s="40">
        <v>309</v>
      </c>
      <c r="N806" s="40"/>
      <c r="O806" s="40"/>
      <c r="P806" s="3">
        <f>L806*M806</f>
        <v>1390.5</v>
      </c>
      <c r="U806">
        <f t="shared" si="79"/>
        <v>49.5</v>
      </c>
      <c r="W806" s="37">
        <f t="shared" si="81"/>
        <v>0</v>
      </c>
    </row>
    <row r="807" spans="17:23" s="47" customFormat="1" ht="13.5" thickBot="1">
      <c r="Q807" s="4">
        <f>SUM(P805:P806)</f>
        <v>1390.5</v>
      </c>
      <c r="S807" s="46">
        <f>Q807*1.12</f>
        <v>1557.3600000000001</v>
      </c>
      <c r="T807" s="47">
        <v>1557</v>
      </c>
      <c r="U807">
        <f t="shared" si="79"/>
        <v>0</v>
      </c>
      <c r="V807" s="34">
        <f>SUM(U805:U806)</f>
        <v>49.5</v>
      </c>
      <c r="W807" s="37">
        <f t="shared" si="81"/>
        <v>49.86000000000013</v>
      </c>
    </row>
    <row r="808" spans="1:23" ht="13.5" customHeight="1" thickBot="1">
      <c r="A808" s="1" t="s">
        <v>189</v>
      </c>
      <c r="G808" s="40" t="s">
        <v>128</v>
      </c>
      <c r="H808" s="40"/>
      <c r="I808" s="40"/>
      <c r="J808" s="40"/>
      <c r="K808" s="40"/>
      <c r="L808" s="40">
        <v>1.5</v>
      </c>
      <c r="M808" s="40">
        <v>179</v>
      </c>
      <c r="N808" s="40"/>
      <c r="O808" s="40"/>
      <c r="P808" s="3">
        <f>L808*M808</f>
        <v>268.5</v>
      </c>
      <c r="U808">
        <f t="shared" si="79"/>
        <v>16.5</v>
      </c>
      <c r="W808" s="37">
        <f t="shared" si="81"/>
        <v>0</v>
      </c>
    </row>
    <row r="809" spans="7:23" ht="13.5" thickBot="1">
      <c r="G809" s="40" t="s">
        <v>129</v>
      </c>
      <c r="H809" s="40"/>
      <c r="I809" s="40"/>
      <c r="J809" s="40"/>
      <c r="K809" s="40"/>
      <c r="L809" s="40">
        <v>0.5</v>
      </c>
      <c r="M809" s="40">
        <v>269</v>
      </c>
      <c r="N809" s="40"/>
      <c r="O809" s="40"/>
      <c r="P809" s="3">
        <f>L809*M809</f>
        <v>134.5</v>
      </c>
      <c r="U809">
        <f t="shared" si="79"/>
        <v>5.5</v>
      </c>
      <c r="W809" s="37">
        <f t="shared" si="81"/>
        <v>0</v>
      </c>
    </row>
    <row r="810" spans="6:23" ht="13.5" thickBot="1">
      <c r="F810" s="53"/>
      <c r="G810" s="53" t="s">
        <v>141</v>
      </c>
      <c r="H810" s="53"/>
      <c r="I810" s="53"/>
      <c r="J810" s="53"/>
      <c r="K810" s="53"/>
      <c r="L810" s="53">
        <v>0.5</v>
      </c>
      <c r="M810" s="53">
        <v>89</v>
      </c>
      <c r="N810" s="53"/>
      <c r="O810" s="53"/>
      <c r="P810" s="3">
        <f>L810*M810</f>
        <v>44.5</v>
      </c>
      <c r="U810">
        <f t="shared" si="79"/>
        <v>5.5</v>
      </c>
      <c r="W810" s="37">
        <f t="shared" si="81"/>
        <v>0</v>
      </c>
    </row>
    <row r="811" spans="7:23" ht="13.5" thickBot="1">
      <c r="G811" t="s">
        <v>43</v>
      </c>
      <c r="L811">
        <v>1</v>
      </c>
      <c r="M811">
        <v>349</v>
      </c>
      <c r="P811" s="3">
        <f>L811*M811</f>
        <v>349</v>
      </c>
      <c r="U811">
        <f t="shared" si="79"/>
        <v>11</v>
      </c>
      <c r="W811" s="37">
        <f t="shared" si="81"/>
        <v>0</v>
      </c>
    </row>
    <row r="812" spans="7:23" ht="13.5" thickBot="1">
      <c r="G812" t="s">
        <v>42</v>
      </c>
      <c r="L812">
        <v>0.5</v>
      </c>
      <c r="M812">
        <v>379</v>
      </c>
      <c r="P812" s="3">
        <f>L812*M812</f>
        <v>189.5</v>
      </c>
      <c r="U812">
        <f t="shared" si="79"/>
        <v>5.5</v>
      </c>
      <c r="W812" s="37">
        <f t="shared" si="81"/>
        <v>0</v>
      </c>
    </row>
    <row r="813" spans="17:23" s="4" customFormat="1" ht="13.5" thickBot="1">
      <c r="Q813" s="4">
        <f>SUM(P808:P812)</f>
        <v>986</v>
      </c>
      <c r="S813" s="34">
        <f>Q813*1.15</f>
        <v>1133.8999999999999</v>
      </c>
      <c r="U813" s="4">
        <f t="shared" si="79"/>
        <v>0</v>
      </c>
      <c r="V813" s="4">
        <f>SUM(U808:U812)</f>
        <v>44</v>
      </c>
      <c r="W813" s="34">
        <f t="shared" si="81"/>
        <v>1177.8999999999999</v>
      </c>
    </row>
    <row r="814" spans="1:23" ht="13.5" thickBot="1">
      <c r="A814" s="55" t="s">
        <v>190</v>
      </c>
      <c r="G814" s="40" t="s">
        <v>128</v>
      </c>
      <c r="H814" s="40"/>
      <c r="I814" s="40"/>
      <c r="J814" s="40"/>
      <c r="K814" s="40"/>
      <c r="L814" s="40">
        <v>1</v>
      </c>
      <c r="M814" s="40">
        <v>179</v>
      </c>
      <c r="N814" s="40"/>
      <c r="O814" s="40"/>
      <c r="P814" s="3">
        <f aca="true" t="shared" si="83" ref="P814:P821">L814*M814</f>
        <v>179</v>
      </c>
      <c r="U814">
        <f t="shared" si="79"/>
        <v>11</v>
      </c>
      <c r="W814" s="37">
        <f t="shared" si="81"/>
        <v>0</v>
      </c>
    </row>
    <row r="815" spans="7:23" ht="13.5" thickBot="1">
      <c r="G815" s="40" t="s">
        <v>22</v>
      </c>
      <c r="H815" s="40"/>
      <c r="I815" s="40"/>
      <c r="J815" s="40"/>
      <c r="K815" s="40"/>
      <c r="L815" s="40">
        <v>1</v>
      </c>
      <c r="M815" s="40">
        <v>159</v>
      </c>
      <c r="N815" s="40"/>
      <c r="O815" s="40"/>
      <c r="P815" s="3">
        <f t="shared" si="83"/>
        <v>159</v>
      </c>
      <c r="U815">
        <f t="shared" si="79"/>
        <v>11</v>
      </c>
      <c r="W815" s="37">
        <f t="shared" si="81"/>
        <v>0</v>
      </c>
    </row>
    <row r="816" spans="7:23" ht="13.5" thickBot="1">
      <c r="G816" s="40" t="s">
        <v>54</v>
      </c>
      <c r="H816" s="40"/>
      <c r="I816" s="40"/>
      <c r="J816" s="40"/>
      <c r="K816" s="40"/>
      <c r="L816" s="40">
        <v>1</v>
      </c>
      <c r="M816" s="40">
        <v>229</v>
      </c>
      <c r="N816" s="40"/>
      <c r="O816" s="40"/>
      <c r="P816" s="3">
        <f t="shared" si="83"/>
        <v>229</v>
      </c>
      <c r="U816">
        <f t="shared" si="79"/>
        <v>11</v>
      </c>
      <c r="W816" s="37">
        <f t="shared" si="81"/>
        <v>0</v>
      </c>
    </row>
    <row r="817" spans="7:23" ht="13.5" thickBot="1">
      <c r="G817" s="40" t="s">
        <v>19</v>
      </c>
      <c r="H817" s="40"/>
      <c r="I817" s="40"/>
      <c r="J817" s="40"/>
      <c r="K817" s="40"/>
      <c r="L817" s="40">
        <v>1</v>
      </c>
      <c r="M817" s="40">
        <v>169</v>
      </c>
      <c r="N817" s="40"/>
      <c r="O817" s="40"/>
      <c r="P817" s="3">
        <f t="shared" si="83"/>
        <v>169</v>
      </c>
      <c r="U817">
        <f t="shared" si="79"/>
        <v>11</v>
      </c>
      <c r="W817" s="37">
        <f t="shared" si="81"/>
        <v>0</v>
      </c>
    </row>
    <row r="818" spans="7:23" ht="13.5" thickBot="1">
      <c r="G818" s="13" t="s">
        <v>134</v>
      </c>
      <c r="H818" s="13"/>
      <c r="I818" s="13"/>
      <c r="J818" s="13"/>
      <c r="K818" s="13"/>
      <c r="L818" s="13">
        <v>1</v>
      </c>
      <c r="M818" s="13">
        <v>99</v>
      </c>
      <c r="N818" s="13"/>
      <c r="O818" s="13"/>
      <c r="P818" s="17">
        <f t="shared" si="83"/>
        <v>99</v>
      </c>
      <c r="U818">
        <f t="shared" si="79"/>
        <v>11</v>
      </c>
      <c r="W818" s="37">
        <f t="shared" si="81"/>
        <v>0</v>
      </c>
    </row>
    <row r="819" spans="7:23" ht="13.5" thickBot="1">
      <c r="G819" s="53" t="s">
        <v>141</v>
      </c>
      <c r="H819" s="53"/>
      <c r="I819" s="53"/>
      <c r="J819" s="53"/>
      <c r="K819" s="53"/>
      <c r="L819" s="53">
        <v>1</v>
      </c>
      <c r="M819" s="53">
        <v>89</v>
      </c>
      <c r="N819" s="53"/>
      <c r="O819" s="53"/>
      <c r="P819" s="3">
        <f t="shared" si="83"/>
        <v>89</v>
      </c>
      <c r="U819">
        <f t="shared" si="79"/>
        <v>11</v>
      </c>
      <c r="W819" s="37">
        <f t="shared" si="81"/>
        <v>0</v>
      </c>
    </row>
    <row r="820" spans="7:23" ht="13.5" thickBot="1">
      <c r="G820" t="s">
        <v>43</v>
      </c>
      <c r="L820">
        <v>1</v>
      </c>
      <c r="M820">
        <v>349</v>
      </c>
      <c r="P820" s="3">
        <f t="shared" si="83"/>
        <v>349</v>
      </c>
      <c r="U820">
        <f t="shared" si="79"/>
        <v>11</v>
      </c>
      <c r="W820" s="37">
        <f t="shared" si="81"/>
        <v>0</v>
      </c>
    </row>
    <row r="821" spans="16:23" s="4" customFormat="1" ht="13.5" thickBot="1">
      <c r="P821" s="5"/>
      <c r="Q821" s="4">
        <f>SUM(P814:P820)</f>
        <v>1273</v>
      </c>
      <c r="S821" s="34">
        <f>Q821*1.15</f>
        <v>1463.9499999999998</v>
      </c>
      <c r="U821" s="4">
        <f t="shared" si="79"/>
        <v>0</v>
      </c>
      <c r="V821" s="4">
        <f>SUM(U814:U820)</f>
        <v>77</v>
      </c>
      <c r="W821" s="34">
        <f t="shared" si="81"/>
        <v>1540.9499999999998</v>
      </c>
    </row>
    <row r="822" spans="1:23" ht="13.5" thickBot="1">
      <c r="A822" s="55" t="s">
        <v>191</v>
      </c>
      <c r="G822" s="40" t="s">
        <v>128</v>
      </c>
      <c r="H822" s="40"/>
      <c r="I822" s="40"/>
      <c r="J822" s="40"/>
      <c r="K822" s="40"/>
      <c r="L822" s="40">
        <v>0.5</v>
      </c>
      <c r="M822" s="40">
        <v>179</v>
      </c>
      <c r="N822" s="40"/>
      <c r="O822" s="40"/>
      <c r="P822" s="3">
        <f>L822*M822</f>
        <v>89.5</v>
      </c>
      <c r="U822">
        <f t="shared" si="79"/>
        <v>5.5</v>
      </c>
      <c r="W822" s="37">
        <f t="shared" si="81"/>
        <v>0</v>
      </c>
    </row>
    <row r="823" spans="7:23" ht="13.5" thickBot="1">
      <c r="G823" s="40" t="s">
        <v>17</v>
      </c>
      <c r="H823" s="40"/>
      <c r="I823" s="40"/>
      <c r="J823" s="40"/>
      <c r="K823" s="40"/>
      <c r="L823" s="40">
        <v>1</v>
      </c>
      <c r="M823" s="40">
        <v>209</v>
      </c>
      <c r="N823" s="40"/>
      <c r="O823" s="40"/>
      <c r="P823" s="3">
        <f>L823*M823</f>
        <v>209</v>
      </c>
      <c r="U823">
        <f t="shared" si="79"/>
        <v>11</v>
      </c>
      <c r="W823" s="37">
        <f t="shared" si="81"/>
        <v>0</v>
      </c>
    </row>
    <row r="824" spans="7:23" ht="13.5" thickBot="1">
      <c r="G824" s="40" t="s">
        <v>19</v>
      </c>
      <c r="H824" s="40"/>
      <c r="I824" s="40"/>
      <c r="J824" s="40"/>
      <c r="K824" s="40"/>
      <c r="L824" s="40">
        <v>1</v>
      </c>
      <c r="M824" s="40">
        <v>169</v>
      </c>
      <c r="N824" s="40"/>
      <c r="O824" s="40"/>
      <c r="P824" s="3">
        <f>L824*M824</f>
        <v>169</v>
      </c>
      <c r="U824">
        <f t="shared" si="79"/>
        <v>11</v>
      </c>
      <c r="W824" s="37">
        <f t="shared" si="81"/>
        <v>0</v>
      </c>
    </row>
    <row r="825" spans="17:23" s="4" customFormat="1" ht="13.5" thickBot="1">
      <c r="Q825" s="4">
        <f>SUM(P822:P824)</f>
        <v>467.5</v>
      </c>
      <c r="S825" s="34">
        <f>Q825*1.15</f>
        <v>537.625</v>
      </c>
      <c r="U825" s="4">
        <f t="shared" si="79"/>
        <v>0</v>
      </c>
      <c r="V825" s="4">
        <f>SUM(U822:U824)</f>
        <v>27.5</v>
      </c>
      <c r="W825" s="34">
        <f t="shared" si="81"/>
        <v>565.125</v>
      </c>
    </row>
    <row r="826" spans="1:23" ht="13.5" thickBot="1">
      <c r="A826" s="54" t="s">
        <v>192</v>
      </c>
      <c r="G826" s="40" t="s">
        <v>19</v>
      </c>
      <c r="H826" s="40"/>
      <c r="I826" s="40"/>
      <c r="J826" s="40"/>
      <c r="K826" s="40"/>
      <c r="L826" s="40">
        <v>1</v>
      </c>
      <c r="M826" s="40">
        <v>169</v>
      </c>
      <c r="N826" s="40"/>
      <c r="O826" s="40"/>
      <c r="P826" s="3">
        <f>L826*M826</f>
        <v>169</v>
      </c>
      <c r="U826">
        <f t="shared" si="79"/>
        <v>11</v>
      </c>
      <c r="W826" s="37">
        <f t="shared" si="81"/>
        <v>0</v>
      </c>
    </row>
    <row r="827" spans="7:23" ht="13.5" thickBot="1">
      <c r="G827" s="13" t="s">
        <v>134</v>
      </c>
      <c r="H827" s="13"/>
      <c r="I827" s="13"/>
      <c r="J827" s="13"/>
      <c r="K827" s="13"/>
      <c r="L827" s="13">
        <v>0.5</v>
      </c>
      <c r="M827" s="13">
        <v>99</v>
      </c>
      <c r="N827" s="13"/>
      <c r="O827" s="13"/>
      <c r="P827" s="17">
        <f>L827*M827</f>
        <v>49.5</v>
      </c>
      <c r="U827">
        <f t="shared" si="79"/>
        <v>5.5</v>
      </c>
      <c r="W827" s="37">
        <f t="shared" si="81"/>
        <v>0</v>
      </c>
    </row>
    <row r="828" spans="17:23" s="4" customFormat="1" ht="13.5" thickBot="1">
      <c r="Q828" s="4">
        <f>SUM(P826:P827)</f>
        <v>218.5</v>
      </c>
      <c r="S828" s="34">
        <f>Q828*1.15</f>
        <v>251.27499999999998</v>
      </c>
      <c r="U828" s="4">
        <f t="shared" si="79"/>
        <v>0</v>
      </c>
      <c r="V828" s="4">
        <f>SUM(U826:U827)</f>
        <v>16.5</v>
      </c>
      <c r="W828" s="34">
        <f t="shared" si="81"/>
        <v>267.775</v>
      </c>
    </row>
    <row r="829" spans="21:23" ht="13.5" thickBot="1">
      <c r="U829">
        <f t="shared" si="79"/>
        <v>0</v>
      </c>
      <c r="W829" s="37">
        <f t="shared" si="81"/>
        <v>0</v>
      </c>
    </row>
    <row r="830" spans="21:23" ht="13.5" thickBot="1">
      <c r="U830">
        <f t="shared" si="79"/>
        <v>0</v>
      </c>
      <c r="W830" s="37">
        <f t="shared" si="81"/>
        <v>0</v>
      </c>
    </row>
    <row r="831" spans="21:23" ht="13.5" thickBot="1">
      <c r="U831">
        <f t="shared" si="79"/>
        <v>0</v>
      </c>
      <c r="W831" s="37">
        <f t="shared" si="81"/>
        <v>0</v>
      </c>
    </row>
    <row r="832" spans="21:23" ht="13.5" thickBot="1">
      <c r="U832">
        <f t="shared" si="79"/>
        <v>0</v>
      </c>
      <c r="W832" s="37">
        <f t="shared" si="81"/>
        <v>0</v>
      </c>
    </row>
    <row r="833" spans="21:23" ht="13.5" thickBot="1">
      <c r="U833">
        <f t="shared" si="79"/>
        <v>0</v>
      </c>
      <c r="W833" s="37">
        <f t="shared" si="81"/>
        <v>0</v>
      </c>
    </row>
    <row r="834" spans="21:23" ht="13.5" thickBot="1">
      <c r="U834">
        <f t="shared" si="79"/>
        <v>0</v>
      </c>
      <c r="W834" s="37">
        <f t="shared" si="81"/>
        <v>0</v>
      </c>
    </row>
    <row r="835" spans="21:23" ht="13.5" thickBot="1">
      <c r="U835">
        <f t="shared" si="79"/>
        <v>0</v>
      </c>
      <c r="W835" s="37">
        <f t="shared" si="81"/>
        <v>0</v>
      </c>
    </row>
    <row r="836" spans="21:23" ht="13.5" thickBot="1">
      <c r="U836">
        <f t="shared" si="79"/>
        <v>0</v>
      </c>
      <c r="W836" s="37">
        <f t="shared" si="81"/>
        <v>0</v>
      </c>
    </row>
    <row r="837" spans="21:23" ht="13.5" thickBot="1">
      <c r="U837">
        <f t="shared" si="79"/>
        <v>0</v>
      </c>
      <c r="W837" s="37">
        <f t="shared" si="81"/>
        <v>0</v>
      </c>
    </row>
    <row r="838" spans="21:23" ht="13.5" thickBot="1">
      <c r="U838">
        <f t="shared" si="79"/>
        <v>0</v>
      </c>
      <c r="W838" s="37">
        <f t="shared" si="81"/>
        <v>0</v>
      </c>
    </row>
    <row r="839" spans="21:23" ht="13.5" thickBot="1">
      <c r="U839">
        <f aca="true" t="shared" si="84" ref="U839:U902">L839*11</f>
        <v>0</v>
      </c>
      <c r="W839" s="37">
        <f t="shared" si="81"/>
        <v>0</v>
      </c>
    </row>
    <row r="840" spans="21:23" ht="13.5" thickBot="1">
      <c r="U840">
        <f t="shared" si="84"/>
        <v>0</v>
      </c>
      <c r="W840" s="37">
        <f t="shared" si="81"/>
        <v>0</v>
      </c>
    </row>
    <row r="841" spans="21:23" ht="13.5" thickBot="1">
      <c r="U841">
        <f t="shared" si="84"/>
        <v>0</v>
      </c>
      <c r="W841" s="37">
        <f t="shared" si="81"/>
        <v>0</v>
      </c>
    </row>
    <row r="842" spans="21:23" ht="13.5" thickBot="1">
      <c r="U842">
        <f t="shared" si="84"/>
        <v>0</v>
      </c>
      <c r="W842" s="37">
        <f t="shared" si="81"/>
        <v>0</v>
      </c>
    </row>
    <row r="843" spans="21:23" ht="13.5" thickBot="1">
      <c r="U843">
        <f t="shared" si="84"/>
        <v>0</v>
      </c>
      <c r="W843" s="37">
        <f t="shared" si="81"/>
        <v>0</v>
      </c>
    </row>
    <row r="844" spans="21:23" ht="13.5" thickBot="1">
      <c r="U844">
        <f t="shared" si="84"/>
        <v>0</v>
      </c>
      <c r="W844" s="37">
        <f t="shared" si="81"/>
        <v>0</v>
      </c>
    </row>
    <row r="845" spans="21:23" ht="13.5" thickBot="1">
      <c r="U845">
        <f t="shared" si="84"/>
        <v>0</v>
      </c>
      <c r="W845" s="37">
        <f t="shared" si="81"/>
        <v>0</v>
      </c>
    </row>
    <row r="846" spans="21:23" ht="13.5" thickBot="1">
      <c r="U846">
        <f t="shared" si="84"/>
        <v>0</v>
      </c>
      <c r="W846" s="37">
        <f t="shared" si="81"/>
        <v>0</v>
      </c>
    </row>
    <row r="847" spans="21:23" ht="13.5" thickBot="1">
      <c r="U847">
        <f t="shared" si="84"/>
        <v>0</v>
      </c>
      <c r="W847" s="37">
        <f t="shared" si="81"/>
        <v>0</v>
      </c>
    </row>
    <row r="848" spans="21:23" ht="13.5" thickBot="1">
      <c r="U848">
        <f t="shared" si="84"/>
        <v>0</v>
      </c>
      <c r="W848" s="37">
        <f t="shared" si="81"/>
        <v>0</v>
      </c>
    </row>
    <row r="849" spans="21:23" ht="13.5" thickBot="1">
      <c r="U849">
        <f t="shared" si="84"/>
        <v>0</v>
      </c>
      <c r="W849" s="37">
        <f t="shared" si="81"/>
        <v>0</v>
      </c>
    </row>
    <row r="850" spans="21:23" ht="13.5" thickBot="1">
      <c r="U850">
        <f t="shared" si="84"/>
        <v>0</v>
      </c>
      <c r="W850" s="37">
        <f t="shared" si="81"/>
        <v>0</v>
      </c>
    </row>
    <row r="851" spans="21:23" ht="13.5" thickBot="1">
      <c r="U851">
        <f t="shared" si="84"/>
        <v>0</v>
      </c>
      <c r="W851" s="37">
        <f t="shared" si="81"/>
        <v>0</v>
      </c>
    </row>
    <row r="852" spans="21:23" ht="13.5" thickBot="1">
      <c r="U852">
        <f t="shared" si="84"/>
        <v>0</v>
      </c>
      <c r="W852" s="37">
        <f aca="true" t="shared" si="85" ref="W852:W913">S852+V852-T852</f>
        <v>0</v>
      </c>
    </row>
    <row r="853" spans="21:23" ht="13.5" thickBot="1">
      <c r="U853">
        <f t="shared" si="84"/>
        <v>0</v>
      </c>
      <c r="W853" s="37">
        <f t="shared" si="85"/>
        <v>0</v>
      </c>
    </row>
    <row r="854" spans="21:23" ht="13.5" thickBot="1">
      <c r="U854">
        <f t="shared" si="84"/>
        <v>0</v>
      </c>
      <c r="W854" s="37">
        <f t="shared" si="85"/>
        <v>0</v>
      </c>
    </row>
    <row r="855" spans="21:23" ht="13.5" thickBot="1">
      <c r="U855">
        <f t="shared" si="84"/>
        <v>0</v>
      </c>
      <c r="W855" s="37">
        <f t="shared" si="85"/>
        <v>0</v>
      </c>
    </row>
    <row r="856" spans="21:23" ht="13.5" thickBot="1">
      <c r="U856">
        <f t="shared" si="84"/>
        <v>0</v>
      </c>
      <c r="W856" s="37">
        <f t="shared" si="85"/>
        <v>0</v>
      </c>
    </row>
    <row r="857" spans="21:23" ht="13.5" thickBot="1">
      <c r="U857">
        <f t="shared" si="84"/>
        <v>0</v>
      </c>
      <c r="W857" s="37">
        <f t="shared" si="85"/>
        <v>0</v>
      </c>
    </row>
    <row r="858" spans="21:23" ht="13.5" thickBot="1">
      <c r="U858">
        <f t="shared" si="84"/>
        <v>0</v>
      </c>
      <c r="W858" s="37">
        <f t="shared" si="85"/>
        <v>0</v>
      </c>
    </row>
    <row r="859" spans="21:23" ht="13.5" thickBot="1">
      <c r="U859">
        <f t="shared" si="84"/>
        <v>0</v>
      </c>
      <c r="W859" s="37">
        <f t="shared" si="85"/>
        <v>0</v>
      </c>
    </row>
    <row r="860" spans="21:23" ht="13.5" thickBot="1">
      <c r="U860">
        <f t="shared" si="84"/>
        <v>0</v>
      </c>
      <c r="W860" s="37">
        <f t="shared" si="85"/>
        <v>0</v>
      </c>
    </row>
    <row r="861" spans="21:23" ht="13.5" thickBot="1">
      <c r="U861">
        <f t="shared" si="84"/>
        <v>0</v>
      </c>
      <c r="W861" s="37">
        <f t="shared" si="85"/>
        <v>0</v>
      </c>
    </row>
    <row r="862" spans="21:23" ht="13.5" thickBot="1">
      <c r="U862">
        <f t="shared" si="84"/>
        <v>0</v>
      </c>
      <c r="W862" s="37">
        <f t="shared" si="85"/>
        <v>0</v>
      </c>
    </row>
    <row r="863" spans="21:23" ht="13.5" thickBot="1">
      <c r="U863">
        <f t="shared" si="84"/>
        <v>0</v>
      </c>
      <c r="W863" s="37">
        <f t="shared" si="85"/>
        <v>0</v>
      </c>
    </row>
    <row r="864" spans="21:23" ht="13.5" thickBot="1">
      <c r="U864">
        <f t="shared" si="84"/>
        <v>0</v>
      </c>
      <c r="W864" s="37">
        <f t="shared" si="85"/>
        <v>0</v>
      </c>
    </row>
    <row r="865" spans="21:23" ht="13.5" thickBot="1">
      <c r="U865">
        <f t="shared" si="84"/>
        <v>0</v>
      </c>
      <c r="W865" s="37">
        <f t="shared" si="85"/>
        <v>0</v>
      </c>
    </row>
    <row r="866" spans="21:23" ht="13.5" thickBot="1">
      <c r="U866">
        <f t="shared" si="84"/>
        <v>0</v>
      </c>
      <c r="W866" s="37">
        <f t="shared" si="85"/>
        <v>0</v>
      </c>
    </row>
    <row r="867" spans="21:23" ht="13.5" thickBot="1">
      <c r="U867">
        <f t="shared" si="84"/>
        <v>0</v>
      </c>
      <c r="W867" s="37">
        <f t="shared" si="85"/>
        <v>0</v>
      </c>
    </row>
    <row r="868" spans="21:23" ht="13.5" thickBot="1">
      <c r="U868">
        <f t="shared" si="84"/>
        <v>0</v>
      </c>
      <c r="W868" s="37">
        <f t="shared" si="85"/>
        <v>0</v>
      </c>
    </row>
    <row r="869" spans="21:23" ht="13.5" thickBot="1">
      <c r="U869">
        <f t="shared" si="84"/>
        <v>0</v>
      </c>
      <c r="W869" s="37">
        <f t="shared" si="85"/>
        <v>0</v>
      </c>
    </row>
    <row r="870" spans="21:23" ht="13.5" thickBot="1">
      <c r="U870">
        <f t="shared" si="84"/>
        <v>0</v>
      </c>
      <c r="W870" s="37">
        <f t="shared" si="85"/>
        <v>0</v>
      </c>
    </row>
    <row r="871" spans="21:23" ht="13.5" thickBot="1">
      <c r="U871">
        <f t="shared" si="84"/>
        <v>0</v>
      </c>
      <c r="W871" s="37">
        <f t="shared" si="85"/>
        <v>0</v>
      </c>
    </row>
    <row r="872" spans="21:23" ht="13.5" thickBot="1">
      <c r="U872">
        <f t="shared" si="84"/>
        <v>0</v>
      </c>
      <c r="W872" s="37">
        <f t="shared" si="85"/>
        <v>0</v>
      </c>
    </row>
    <row r="873" spans="21:23" ht="13.5" thickBot="1">
      <c r="U873">
        <f t="shared" si="84"/>
        <v>0</v>
      </c>
      <c r="W873" s="37">
        <f t="shared" si="85"/>
        <v>0</v>
      </c>
    </row>
    <row r="874" spans="21:23" ht="13.5" thickBot="1">
      <c r="U874">
        <f t="shared" si="84"/>
        <v>0</v>
      </c>
      <c r="W874" s="37">
        <f t="shared" si="85"/>
        <v>0</v>
      </c>
    </row>
    <row r="875" spans="21:23" ht="13.5" thickBot="1">
      <c r="U875">
        <f t="shared" si="84"/>
        <v>0</v>
      </c>
      <c r="W875" s="37">
        <f t="shared" si="85"/>
        <v>0</v>
      </c>
    </row>
    <row r="876" spans="21:23" ht="13.5" thickBot="1">
      <c r="U876">
        <f t="shared" si="84"/>
        <v>0</v>
      </c>
      <c r="W876" s="37">
        <f t="shared" si="85"/>
        <v>0</v>
      </c>
    </row>
    <row r="877" spans="21:23" ht="13.5" thickBot="1">
      <c r="U877">
        <f t="shared" si="84"/>
        <v>0</v>
      </c>
      <c r="W877" s="37">
        <f t="shared" si="85"/>
        <v>0</v>
      </c>
    </row>
    <row r="878" spans="21:23" ht="13.5" thickBot="1">
      <c r="U878">
        <f t="shared" si="84"/>
        <v>0</v>
      </c>
      <c r="W878" s="37">
        <f t="shared" si="85"/>
        <v>0</v>
      </c>
    </row>
    <row r="879" spans="21:23" ht="13.5" thickBot="1">
      <c r="U879">
        <f t="shared" si="84"/>
        <v>0</v>
      </c>
      <c r="W879" s="37">
        <f t="shared" si="85"/>
        <v>0</v>
      </c>
    </row>
    <row r="880" spans="21:23" ht="13.5" thickBot="1">
      <c r="U880">
        <f t="shared" si="84"/>
        <v>0</v>
      </c>
      <c r="W880" s="37">
        <f t="shared" si="85"/>
        <v>0</v>
      </c>
    </row>
    <row r="881" spans="21:23" ht="13.5" thickBot="1">
      <c r="U881">
        <f t="shared" si="84"/>
        <v>0</v>
      </c>
      <c r="W881" s="37">
        <f t="shared" si="85"/>
        <v>0</v>
      </c>
    </row>
    <row r="882" spans="21:23" ht="13.5" thickBot="1">
      <c r="U882">
        <f t="shared" si="84"/>
        <v>0</v>
      </c>
      <c r="W882" s="37">
        <f t="shared" si="85"/>
        <v>0</v>
      </c>
    </row>
    <row r="883" spans="21:23" ht="13.5" thickBot="1">
      <c r="U883">
        <f t="shared" si="84"/>
        <v>0</v>
      </c>
      <c r="W883" s="37">
        <f t="shared" si="85"/>
        <v>0</v>
      </c>
    </row>
    <row r="884" spans="21:23" ht="13.5" thickBot="1">
      <c r="U884">
        <f t="shared" si="84"/>
        <v>0</v>
      </c>
      <c r="W884" s="37">
        <f t="shared" si="85"/>
        <v>0</v>
      </c>
    </row>
    <row r="885" spans="21:23" ht="13.5" thickBot="1">
      <c r="U885">
        <f t="shared" si="84"/>
        <v>0</v>
      </c>
      <c r="W885" s="37">
        <f t="shared" si="85"/>
        <v>0</v>
      </c>
    </row>
    <row r="886" spans="21:23" ht="13.5" thickBot="1">
      <c r="U886">
        <f t="shared" si="84"/>
        <v>0</v>
      </c>
      <c r="W886" s="37">
        <f t="shared" si="85"/>
        <v>0</v>
      </c>
    </row>
    <row r="887" spans="21:23" ht="13.5" thickBot="1">
      <c r="U887">
        <f t="shared" si="84"/>
        <v>0</v>
      </c>
      <c r="W887" s="37">
        <f t="shared" si="85"/>
        <v>0</v>
      </c>
    </row>
    <row r="888" spans="21:23" ht="13.5" thickBot="1">
      <c r="U888">
        <f t="shared" si="84"/>
        <v>0</v>
      </c>
      <c r="W888" s="37">
        <f t="shared" si="85"/>
        <v>0</v>
      </c>
    </row>
    <row r="889" spans="21:23" ht="13.5" thickBot="1">
      <c r="U889">
        <f t="shared" si="84"/>
        <v>0</v>
      </c>
      <c r="W889" s="37">
        <f t="shared" si="85"/>
        <v>0</v>
      </c>
    </row>
    <row r="890" spans="21:23" ht="13.5" thickBot="1">
      <c r="U890">
        <f t="shared" si="84"/>
        <v>0</v>
      </c>
      <c r="W890" s="37">
        <f t="shared" si="85"/>
        <v>0</v>
      </c>
    </row>
    <row r="891" spans="21:23" ht="13.5" thickBot="1">
      <c r="U891">
        <f t="shared" si="84"/>
        <v>0</v>
      </c>
      <c r="W891" s="37">
        <f t="shared" si="85"/>
        <v>0</v>
      </c>
    </row>
    <row r="892" spans="21:23" ht="13.5" thickBot="1">
      <c r="U892">
        <f t="shared" si="84"/>
        <v>0</v>
      </c>
      <c r="W892" s="37">
        <f t="shared" si="85"/>
        <v>0</v>
      </c>
    </row>
    <row r="893" spans="21:23" ht="13.5" thickBot="1">
      <c r="U893">
        <f t="shared" si="84"/>
        <v>0</v>
      </c>
      <c r="W893" s="37">
        <f t="shared" si="85"/>
        <v>0</v>
      </c>
    </row>
    <row r="894" spans="21:23" ht="13.5" thickBot="1">
      <c r="U894">
        <f t="shared" si="84"/>
        <v>0</v>
      </c>
      <c r="W894" s="37">
        <f t="shared" si="85"/>
        <v>0</v>
      </c>
    </row>
    <row r="895" spans="21:23" ht="13.5" thickBot="1">
      <c r="U895">
        <f t="shared" si="84"/>
        <v>0</v>
      </c>
      <c r="W895" s="37">
        <f t="shared" si="85"/>
        <v>0</v>
      </c>
    </row>
    <row r="896" spans="21:23" ht="13.5" thickBot="1">
      <c r="U896">
        <f t="shared" si="84"/>
        <v>0</v>
      </c>
      <c r="W896" s="37">
        <f t="shared" si="85"/>
        <v>0</v>
      </c>
    </row>
    <row r="897" spans="21:23" ht="13.5" thickBot="1">
      <c r="U897">
        <f t="shared" si="84"/>
        <v>0</v>
      </c>
      <c r="W897" s="37">
        <f t="shared" si="85"/>
        <v>0</v>
      </c>
    </row>
    <row r="898" spans="21:23" ht="13.5" thickBot="1">
      <c r="U898">
        <f t="shared" si="84"/>
        <v>0</v>
      </c>
      <c r="W898" s="37">
        <f t="shared" si="85"/>
        <v>0</v>
      </c>
    </row>
    <row r="899" spans="21:23" ht="13.5" thickBot="1">
      <c r="U899">
        <f t="shared" si="84"/>
        <v>0</v>
      </c>
      <c r="W899" s="37">
        <f t="shared" si="85"/>
        <v>0</v>
      </c>
    </row>
    <row r="900" spans="21:23" ht="13.5" thickBot="1">
      <c r="U900">
        <f t="shared" si="84"/>
        <v>0</v>
      </c>
      <c r="W900" s="37">
        <f t="shared" si="85"/>
        <v>0</v>
      </c>
    </row>
    <row r="901" spans="21:23" ht="13.5" thickBot="1">
      <c r="U901">
        <f t="shared" si="84"/>
        <v>0</v>
      </c>
      <c r="W901" s="37">
        <f t="shared" si="85"/>
        <v>0</v>
      </c>
    </row>
    <row r="902" spans="21:23" ht="13.5" thickBot="1">
      <c r="U902">
        <f t="shared" si="84"/>
        <v>0</v>
      </c>
      <c r="W902" s="37">
        <f t="shared" si="85"/>
        <v>0</v>
      </c>
    </row>
    <row r="903" spans="21:23" ht="13.5" thickBot="1">
      <c r="U903">
        <f aca="true" t="shared" si="86" ref="U903:U913">L903*11</f>
        <v>0</v>
      </c>
      <c r="W903" s="37">
        <f t="shared" si="85"/>
        <v>0</v>
      </c>
    </row>
    <row r="904" spans="21:23" ht="13.5" thickBot="1">
      <c r="U904">
        <f t="shared" si="86"/>
        <v>0</v>
      </c>
      <c r="W904" s="37">
        <f t="shared" si="85"/>
        <v>0</v>
      </c>
    </row>
    <row r="905" spans="21:23" ht="13.5" thickBot="1">
      <c r="U905">
        <f t="shared" si="86"/>
        <v>0</v>
      </c>
      <c r="W905" s="37">
        <f t="shared" si="85"/>
        <v>0</v>
      </c>
    </row>
    <row r="906" spans="21:23" ht="13.5" thickBot="1">
      <c r="U906">
        <f t="shared" si="86"/>
        <v>0</v>
      </c>
      <c r="W906" s="37">
        <f t="shared" si="85"/>
        <v>0</v>
      </c>
    </row>
    <row r="907" spans="21:23" ht="13.5" thickBot="1">
      <c r="U907">
        <f t="shared" si="86"/>
        <v>0</v>
      </c>
      <c r="W907" s="37">
        <f t="shared" si="85"/>
        <v>0</v>
      </c>
    </row>
    <row r="908" spans="21:23" ht="13.5" thickBot="1">
      <c r="U908">
        <f t="shared" si="86"/>
        <v>0</v>
      </c>
      <c r="W908" s="37">
        <f t="shared" si="85"/>
        <v>0</v>
      </c>
    </row>
    <row r="909" spans="21:23" ht="13.5" thickBot="1">
      <c r="U909">
        <f t="shared" si="86"/>
        <v>0</v>
      </c>
      <c r="W909" s="37">
        <f t="shared" si="85"/>
        <v>0</v>
      </c>
    </row>
    <row r="910" spans="21:23" ht="13.5" thickBot="1">
      <c r="U910">
        <f t="shared" si="86"/>
        <v>0</v>
      </c>
      <c r="W910" s="37">
        <f t="shared" si="85"/>
        <v>0</v>
      </c>
    </row>
    <row r="911" spans="21:23" ht="13.5" thickBot="1">
      <c r="U911">
        <f t="shared" si="86"/>
        <v>0</v>
      </c>
      <c r="W911" s="37">
        <f t="shared" si="85"/>
        <v>0</v>
      </c>
    </row>
    <row r="912" spans="21:23" ht="13.5" thickBot="1">
      <c r="U912">
        <f t="shared" si="86"/>
        <v>0</v>
      </c>
      <c r="W912" s="37">
        <f t="shared" si="85"/>
        <v>0</v>
      </c>
    </row>
    <row r="913" spans="21:23" ht="13.5" thickBot="1">
      <c r="U913">
        <f t="shared" si="86"/>
        <v>0</v>
      </c>
      <c r="W913" s="37">
        <f t="shared" si="85"/>
        <v>0</v>
      </c>
    </row>
    <row r="914" spans="19:23" ht="12.75">
      <c r="S914" s="23">
        <f>SUM(S2:S913)</f>
        <v>166972.97</v>
      </c>
      <c r="T914" s="23">
        <f>SUM(T2:T913)</f>
        <v>159321.1</v>
      </c>
      <c r="U914" s="23">
        <f>SUM(U2:U913)</f>
        <v>9147.599999999995</v>
      </c>
      <c r="V914" s="23">
        <f>SUM(V2:V913)</f>
        <v>9147.599999999995</v>
      </c>
      <c r="W914" s="44">
        <f>SUM(W2:W913)</f>
        <v>16799.470000000012</v>
      </c>
    </row>
  </sheetData>
  <sheetProtection/>
  <hyperlinks>
    <hyperlink ref="A2" r:id="rId1" display="http://forum.sibmama.ru/profile.php?mode=viewprofile&amp;u=113436"/>
    <hyperlink ref="A5" r:id="rId2" display="http://forum.sibmama.ru/profile.php?mode=viewprofile&amp;u=114777"/>
    <hyperlink ref="A19" r:id="rId3" display="http://blog.sibmama.ru/weblog_entry.php?e=421947"/>
    <hyperlink ref="A25" r:id="rId4" display="http://blog.sibmama.ru/weblog_entry.php?e=421947"/>
    <hyperlink ref="A37" r:id="rId5" display="http://blog.sibmama.ru/weblog_entry.php?e=421947&amp;postdays=0&amp;postorder=asc&amp;start=0"/>
    <hyperlink ref="A45" r:id="rId6" display="http://blog.sibmama.ru/weblog_entry.php?e=421947&amp;postdays=0&amp;postorder=asc&amp;start=0"/>
    <hyperlink ref="A53" r:id="rId7" display="http://blog.sibmama.ru/weblog_entry.php?e=421947&amp;postdays=0&amp;postorder=asc&amp;start=0"/>
    <hyperlink ref="A66" r:id="rId8" display="http://blog.sibmama.ru/weblog_entry.php?e=421947&amp;postdays=0&amp;postorder=asc&amp;start=10"/>
    <hyperlink ref="A77" r:id="rId9" display="http://blog.sibmama.ru/weblog_entry.php?e=421947&amp;postdays=0&amp;postorder=asc&amp;start=10"/>
    <hyperlink ref="A81" r:id="rId10" display="http://blog.sibmama.ru/weblog_entry.php?e=421947&amp;postdays=0&amp;postorder=asc&amp;start=10"/>
    <hyperlink ref="A89" r:id="rId11" display="http://blog.sibmama.ru/weblog_entry.php?e=421947&amp;postdays=0&amp;postorder=asc&amp;start=20"/>
    <hyperlink ref="A103" r:id="rId12" display="http://blog.sibmama.ru/weblog_entry.php?e=421947&amp;postdays=0&amp;postorder=asc&amp;start=20"/>
    <hyperlink ref="A117" r:id="rId13" display="http://blog.sibmama.ru/weblog_entry.php?e=421947&amp;postdays=0&amp;postorder=asc&amp;start=30&amp;sid=84d3fd2f39f147c5a94d96472e7d502c"/>
    <hyperlink ref="A126" r:id="rId14" display="http://blog.sibmama.ru/weblog_entry.php?e=421947&amp;postdays=0&amp;postorder=asc&amp;start=30&amp;sid=84d3fd2f39f147c5a94d96472e7d502c"/>
    <hyperlink ref="A134" r:id="rId15" display="http://blog.sibmama.ru/weblog_entry.php?e=421947&amp;postdays=0&amp;postorder=asc&amp;start=40"/>
    <hyperlink ref="A150" r:id="rId16" display="http://blog.sibmama.ru/weblog_entry.php?e=421947&amp;postdays=0&amp;postorder=asc&amp;start=40"/>
    <hyperlink ref="A165" r:id="rId17" display="http://blog.sibmama.ru/weblog_entry.php?e=421947&amp;postdays=0&amp;postorder=asc&amp;start=40"/>
    <hyperlink ref="A173" r:id="rId18" display="http://blog.sibmama.ru/weblog_entry.php?e=421947&amp;postdays=0&amp;postorder=asc&amp;start=40"/>
    <hyperlink ref="A181" r:id="rId19" display="http://blog.sibmama.ru/weblog_entry.php?e=421947&amp;postdays=0&amp;postorder=asc&amp;start=50"/>
    <hyperlink ref="A185" r:id="rId20" display="http://blog.sibmama.ru/weblog_entry.php?e=421947&amp;postdays=0&amp;postorder=asc&amp;start=50"/>
    <hyperlink ref="A194" r:id="rId21" display="http://blog.sibmama.ru/weblog_entry.php?e=421947&amp;postdays=0&amp;postorder=asc&amp;start=50"/>
    <hyperlink ref="A203" r:id="rId22" display="http://blog.sibmama.ru/weblog_entry.php?e=421947&amp;postdays=0&amp;postorder=asc&amp;start=50"/>
    <hyperlink ref="A208" r:id="rId23" display="http://blog.sibmama.ru/weblog_entry.php?e=421947&amp;postdays=0&amp;postorder=asc&amp;start=50"/>
    <hyperlink ref="A213" r:id="rId24" display="http://blog.sibmama.ru/weblog_entry.php?e=421947&amp;postdays=0&amp;postorder=asc&amp;start=60"/>
    <hyperlink ref="A222" r:id="rId25" display="http://blog.sibmama.ru/weblog_entry.php?e=421947&amp;postdays=0&amp;postorder=asc&amp;start=60"/>
    <hyperlink ref="A241" r:id="rId26" display="http://blog.sibmama.ru/weblog_entry.php?e=421947&amp;postdays=0&amp;postorder=asc&amp;start=60"/>
    <hyperlink ref="A249" r:id="rId27" display="http://blog.sibmama.ru/weblog_entry.php?e=421947&amp;postdays=0&amp;postorder=asc&amp;start=60"/>
    <hyperlink ref="A262" r:id="rId28" display="http://blog.sibmama.ru/weblog_entry.php?e=421947&amp;postdays=0&amp;postorder=asc&amp;start=70"/>
    <hyperlink ref="A276" r:id="rId29" display="http://blog.sibmama.ru/weblog_entry.php?e=421947&amp;postdays=0&amp;postorder=asc&amp;start=70"/>
    <hyperlink ref="A285" r:id="rId30" display="http://blog.sibmama.ru/weblog_entry.php?e=421947&amp;postdays=0&amp;postorder=asc&amp;start=70"/>
    <hyperlink ref="A292" r:id="rId31" display="http://blog.sibmama.ru/weblog_entry.php?e=421947&amp;postdays=0&amp;postorder=asc&amp;start=80"/>
    <hyperlink ref="A305" r:id="rId32" display="http://blog.sibmama.ru/weblog_entry.php?e=421947&amp;postdays=0&amp;postorder=asc&amp;start=80"/>
    <hyperlink ref="A311" r:id="rId33" display="http://blog.sibmama.ru/weblog_entry.php?e=421947&amp;postdays=0&amp;postorder=asc&amp;start=80"/>
    <hyperlink ref="A313" r:id="rId34" display="http://blog.sibmama.ru/weblog_entry.php?e=421947&amp;postdays=0&amp;postorder=asc&amp;start=90"/>
    <hyperlink ref="A326" r:id="rId35" display="http://blog.sibmama.ru/weblog_entry.php?e=421947&amp;postdays=0&amp;postorder=asc&amp;start=90"/>
    <hyperlink ref="A334" r:id="rId36" display="http://blog.sibmama.ru/weblog_entry.php?e=421947&amp;postdays=0&amp;postorder=asc&amp;start=90"/>
    <hyperlink ref="A343" r:id="rId37" display="http://blog.sibmama.ru/weblog_entry.php?e=421947&amp;postdays=0&amp;postorder=asc&amp;start=90"/>
    <hyperlink ref="A357" r:id="rId38" display="http://blog.sibmama.ru/weblog_entry.php?e=421947&amp;postdays=0&amp;postorder=asc&amp;start=90"/>
    <hyperlink ref="A365" r:id="rId39" display="http://blog.sibmama.ru/weblog_entry.php?e=421947&amp;postdays=0&amp;postorder=asc&amp;start=90"/>
    <hyperlink ref="A367" r:id="rId40" display="http://blog.sibmama.ru/weblog_entry.php?e=421947&amp;postdays=0&amp;postorder=asc&amp;start=100"/>
    <hyperlink ref="A378" r:id="rId41" display="http://blog.sibmama.ru/weblog_entry.php?e=421947&amp;postdays=0&amp;postorder=asc&amp;start=100"/>
    <hyperlink ref="A382" r:id="rId42" display="http://blog.sibmama.ru/weblog_entry.php?e=421947&amp;postdays=0&amp;postorder=asc&amp;start=110"/>
    <hyperlink ref="A395" r:id="rId43" display="http://blog.sibmama.ru/weblog_entry.php?e=421947&amp;postdays=0&amp;postorder=asc&amp;start=110"/>
    <hyperlink ref="A406" r:id="rId44" display="http://blog.sibmama.ru/weblog_entry.php?e=421947&amp;postdays=0&amp;postorder=asc&amp;start=120"/>
    <hyperlink ref="A413" r:id="rId45" display="http://blog.sibmama.ru/weblog_entry.php?e=421947&amp;postdays=0&amp;postorder=asc&amp;start=120"/>
    <hyperlink ref="A421" r:id="rId46" display="http://blog.sibmama.ru/weblog_entry.php?e=421947&amp;postdays=0&amp;postorder=asc&amp;start=120"/>
    <hyperlink ref="A439" r:id="rId47" display="http://blog.sibmama.ru/weblog_entry.php?e=421947&amp;postdays=0&amp;postorder=asc&amp;start=120"/>
    <hyperlink ref="A446" r:id="rId48" display="http://blog.sibmama.ru/weblog_entry.php?e=421947&amp;postdays=0&amp;postorder=asc&amp;start=120"/>
    <hyperlink ref="A463" r:id="rId49" display="http://blog.sibmama.ru/weblog_entry.php?e=421947&amp;postdays=0&amp;postorder=asc&amp;start=130"/>
    <hyperlink ref="A471" r:id="rId50" display="http://blog.sibmama.ru/weblog_entry.php?e=421947&amp;postdays=0&amp;postorder=asc&amp;start=130"/>
    <hyperlink ref="A476" r:id="rId51" display="http://blog.sibmama.ru/weblog_entry.php?e=421947&amp;postdays=0&amp;postorder=asc&amp;start=130"/>
    <hyperlink ref="A482" r:id="rId52" display="http://blog.sibmama.ru/weblog_entry.php?e=421947&amp;postdays=0&amp;postorder=asc&amp;start=140"/>
    <hyperlink ref="A492" r:id="rId53" display="http://blog.sibmama.ru/weblog_entry.php?e=421947&amp;postdays=0&amp;postorder=asc&amp;start=150"/>
    <hyperlink ref="A511" r:id="rId54" display="http://blog.sibmama.ru/weblog_entry.php?e=421947&amp;postdays=0&amp;postorder=asc&amp;start=170"/>
    <hyperlink ref="A516" r:id="rId55" display="http://blog.sibmama.ru/weblog_entry.php?e=421947&amp;postdays=0&amp;postorder=asc&amp;start=170"/>
    <hyperlink ref="A518" r:id="rId56" display="http://blog.sibmama.ru/weblog_entry.php?e=421947&amp;postdays=0&amp;postorder=asc&amp;start=180"/>
    <hyperlink ref="A526" r:id="rId57" display="http://blog.sibmama.ru/weblog_entry.php?e=421947&amp;postdays=0&amp;postorder=asc&amp;start=180"/>
    <hyperlink ref="A531" r:id="rId58" display="http://blog.sibmama.ru/weblog_entry.php?e=421947&amp;postdays=0&amp;postorder=asc&amp;start=180"/>
    <hyperlink ref="A542" r:id="rId59" display="http://blog.sibmama.ru/weblog_entry.php?e=421947&amp;postdays=0&amp;postorder=asc&amp;start=180"/>
    <hyperlink ref="A549" r:id="rId60" display="http://blog.sibmama.ru/weblog_entry.php?e=421947&amp;postdays=0&amp;postorder=asc&amp;start=190"/>
    <hyperlink ref="A559" r:id="rId61" display="http://blog.sibmama.ru/weblog_entry.php?e=421947&amp;postdays=0&amp;postorder=asc&amp;start=190"/>
    <hyperlink ref="A581" r:id="rId62" display="http://blog.sibmama.ru/weblog_entry.php?r=4644989"/>
    <hyperlink ref="A591" r:id="rId63" display="http://blog.sibmama.ru/weblog_entry.php?r=4644989"/>
    <hyperlink ref="A608" r:id="rId64" display="http://blog.sibmama.ru/weblog_entry.php?r=4650944"/>
    <hyperlink ref="A617" r:id="rId65" display="http://blog.sibmama.ru/weblog_entry.php?e=421947&amp;postdays=0&amp;postorder=asc&amp;start=210"/>
    <hyperlink ref="A626" r:id="rId66" display="http://blog.sibmama.ru/weblog_entry.php?e=421947&amp;postdays=0&amp;postorder=asc&amp;start=220"/>
    <hyperlink ref="A635" r:id="rId67" display="http://blog.sibmama.ru/weblog_entry.php?e=421947&amp;postdays=0&amp;postorder=asc&amp;start=220"/>
    <hyperlink ref="A648" r:id="rId68" display="http://blog.sibmama.ru/weblog_entry.php?e=421947&amp;postdays=0&amp;postorder=asc&amp;start=220"/>
    <hyperlink ref="A601" r:id="rId69" display="http://blog.sibmama.ru/weblog_entry.php?e=421947&amp;postdays=0&amp;postorder=asc&amp;start=200"/>
    <hyperlink ref="A654" r:id="rId70" display="http://blog.sibmama.ru/weblog_entry.php?e=421947&amp;postdays=0&amp;postorder=asc&amp;start=270"/>
    <hyperlink ref="A665" r:id="rId71" display="http://blog.sibmama.ru/weblog_entry.php?e=421947&amp;postdays=0&amp;postorder=asc&amp;start=270"/>
    <hyperlink ref="A669" r:id="rId72" display="http://blog.sibmama.ru/weblog_entry.php?e=421947&amp;postdays=0&amp;postorder=asc&amp;start=270"/>
    <hyperlink ref="A678" r:id="rId73" display="http://blog.sibmama.ru/weblog_entry.php?e=421947&amp;postdays=0&amp;postorder=asc&amp;start=290"/>
    <hyperlink ref="A695"/>
    <hyperlink ref="A700"/>
    <hyperlink ref="A707" r:id="rId74" display="http://blog.sibmama.ru/weblog_entry.php?e=421947&amp;postdays=0&amp;postorder=asc&amp;start=350"/>
    <hyperlink ref="A711"/>
    <hyperlink ref="A715" r:id="rId75" display="http://blog.sibmama.ru/weblog_entry.php?e=421947&amp;postdays=0&amp;postorder=asc&amp;start=420"/>
    <hyperlink ref="A720"/>
    <hyperlink ref="A730"/>
    <hyperlink ref="A738"/>
    <hyperlink ref="A752"/>
    <hyperlink ref="A759"/>
    <hyperlink ref="A764"/>
    <hyperlink ref="A776"/>
    <hyperlink ref="A784"/>
    <hyperlink ref="A787"/>
    <hyperlink ref="A796"/>
    <hyperlink ref="A814" r:id="rId76" display="http://blog.sibmama.ru/weblog_entry.php?e=421947&amp;postdays=0&amp;postorder=asc&amp;start=510"/>
    <hyperlink ref="A822" r:id="rId77" display="http://blog.sibmama.ru/weblog_entry.php?e=421947&amp;postdays=0&amp;postorder=asc&amp;start=520"/>
    <hyperlink ref="A826" r:id="rId78" display="http://blog.sibmama.ru/weblog_entry.php?e=421947&amp;postdays=0&amp;postorder=asc&amp;start=530"/>
  </hyperlinks>
  <printOptions/>
  <pageMargins left="0.75" right="0.75" top="1" bottom="1" header="0.5" footer="0.5"/>
  <pageSetup horizontalDpi="100" verticalDpi="100" orientation="portrait" paperSize="9" r:id="rId7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108"/>
  <sheetViews>
    <sheetView zoomScalePageLayoutView="0" workbookViewId="0" topLeftCell="A1">
      <pane ySplit="1" topLeftCell="BM72" activePane="bottomLeft" state="frozen"/>
      <selection pane="topLeft" activeCell="A1" sqref="A1"/>
      <selection pane="bottomLeft" activeCell="I88" sqref="I88"/>
    </sheetView>
  </sheetViews>
  <sheetFormatPr defaultColWidth="9.00390625" defaultRowHeight="12.75"/>
  <cols>
    <col min="3" max="3" width="9.125" style="9" customWidth="1"/>
    <col min="4" max="5" width="9.125" style="11" customWidth="1"/>
    <col min="14" max="14" width="9.125" style="9" customWidth="1"/>
    <col min="16" max="16" width="9.125" style="29" customWidth="1"/>
  </cols>
  <sheetData>
    <row r="1" spans="2:36" s="7" customFormat="1" ht="12.75">
      <c r="B1" s="7" t="s">
        <v>20</v>
      </c>
      <c r="C1" s="8" t="s">
        <v>23</v>
      </c>
      <c r="D1" s="10" t="s">
        <v>128</v>
      </c>
      <c r="E1" s="10" t="s">
        <v>129</v>
      </c>
      <c r="F1" s="7" t="s">
        <v>24</v>
      </c>
      <c r="G1" s="7" t="s">
        <v>25</v>
      </c>
      <c r="H1" s="7" t="s">
        <v>26</v>
      </c>
      <c r="I1" s="7" t="s">
        <v>27</v>
      </c>
      <c r="J1" s="7" t="s">
        <v>28</v>
      </c>
      <c r="K1" s="7" t="s">
        <v>29</v>
      </c>
      <c r="L1" s="7" t="s">
        <v>30</v>
      </c>
      <c r="M1" s="7" t="s">
        <v>31</v>
      </c>
      <c r="N1" s="8" t="s">
        <v>32</v>
      </c>
      <c r="O1" s="7" t="s">
        <v>33</v>
      </c>
      <c r="P1" s="28" t="s">
        <v>14</v>
      </c>
      <c r="Q1" s="7" t="s">
        <v>34</v>
      </c>
      <c r="R1" s="7" t="s">
        <v>35</v>
      </c>
      <c r="S1" s="7" t="s">
        <v>15</v>
      </c>
      <c r="T1" s="7" t="s">
        <v>36</v>
      </c>
      <c r="U1" s="7" t="s">
        <v>138</v>
      </c>
      <c r="V1" s="7" t="s">
        <v>139</v>
      </c>
      <c r="W1" s="7" t="s">
        <v>134</v>
      </c>
      <c r="X1" s="7" t="s">
        <v>140</v>
      </c>
      <c r="Y1" s="7" t="s">
        <v>141</v>
      </c>
      <c r="Z1" s="7" t="s">
        <v>41</v>
      </c>
      <c r="AA1" s="7" t="s">
        <v>42</v>
      </c>
      <c r="AB1" s="7" t="s">
        <v>145</v>
      </c>
      <c r="AC1" s="7" t="s">
        <v>43</v>
      </c>
      <c r="AD1" s="7" t="s">
        <v>50</v>
      </c>
      <c r="AE1" s="7" t="s">
        <v>49</v>
      </c>
      <c r="AF1" s="7" t="s">
        <v>64</v>
      </c>
      <c r="AG1" s="7" t="s">
        <v>79</v>
      </c>
      <c r="AH1" s="7" t="s">
        <v>81</v>
      </c>
      <c r="AI1" s="7" t="s">
        <v>150</v>
      </c>
      <c r="AJ1" s="7" t="s">
        <v>151</v>
      </c>
    </row>
    <row r="2" ht="12.75">
      <c r="A2" t="s">
        <v>13</v>
      </c>
    </row>
    <row r="3" spans="1:28" ht="12.75">
      <c r="A3" t="s">
        <v>16</v>
      </c>
      <c r="B3">
        <v>2</v>
      </c>
      <c r="C3" s="9">
        <v>2</v>
      </c>
      <c r="E3" s="11">
        <v>1</v>
      </c>
      <c r="F3">
        <v>2</v>
      </c>
      <c r="H3">
        <v>2</v>
      </c>
      <c r="I3">
        <v>2</v>
      </c>
      <c r="K3">
        <v>1</v>
      </c>
      <c r="L3">
        <v>1</v>
      </c>
      <c r="N3" s="9">
        <v>7</v>
      </c>
      <c r="O3">
        <v>6</v>
      </c>
      <c r="P3" s="29">
        <v>2</v>
      </c>
      <c r="Q3">
        <v>1</v>
      </c>
      <c r="S3">
        <v>15</v>
      </c>
      <c r="T3">
        <v>2</v>
      </c>
      <c r="AB3">
        <v>1</v>
      </c>
    </row>
    <row r="4" spans="1:32" ht="12.75">
      <c r="A4" t="s">
        <v>21</v>
      </c>
      <c r="E4" s="11">
        <v>0.5</v>
      </c>
      <c r="F4">
        <v>2</v>
      </c>
      <c r="G4">
        <v>1</v>
      </c>
      <c r="AF4">
        <v>3</v>
      </c>
    </row>
    <row r="5" spans="1:29" ht="12.75">
      <c r="A5" t="s">
        <v>37</v>
      </c>
      <c r="C5" s="9">
        <v>3</v>
      </c>
      <c r="E5" s="11">
        <v>3</v>
      </c>
      <c r="F5">
        <v>5</v>
      </c>
      <c r="G5">
        <v>2</v>
      </c>
      <c r="P5" s="29">
        <v>1</v>
      </c>
      <c r="S5">
        <v>5</v>
      </c>
      <c r="T5">
        <v>2</v>
      </c>
      <c r="Z5">
        <v>3</v>
      </c>
      <c r="AA5">
        <v>2</v>
      </c>
      <c r="AC5">
        <v>4</v>
      </c>
    </row>
    <row r="6" spans="1:20" ht="12.75">
      <c r="A6" t="s">
        <v>44</v>
      </c>
      <c r="C6" s="9">
        <v>1</v>
      </c>
      <c r="F6">
        <v>1</v>
      </c>
      <c r="G6">
        <v>1</v>
      </c>
      <c r="H6">
        <v>1</v>
      </c>
      <c r="N6" s="9">
        <v>1</v>
      </c>
      <c r="P6" s="29">
        <v>0.5</v>
      </c>
      <c r="T6">
        <v>1</v>
      </c>
    </row>
    <row r="7" spans="1:27" ht="12.75">
      <c r="A7" t="s">
        <v>45</v>
      </c>
      <c r="C7" s="9">
        <v>2</v>
      </c>
      <c r="E7" s="11">
        <v>3</v>
      </c>
      <c r="F7">
        <v>1</v>
      </c>
      <c r="H7">
        <v>1</v>
      </c>
      <c r="K7">
        <v>5</v>
      </c>
      <c r="P7" s="30">
        <v>0.5</v>
      </c>
      <c r="T7">
        <v>2</v>
      </c>
      <c r="AA7">
        <v>2</v>
      </c>
    </row>
    <row r="8" spans="1:23" ht="12.75">
      <c r="A8" t="s">
        <v>46</v>
      </c>
      <c r="B8">
        <v>1</v>
      </c>
      <c r="F8">
        <v>1</v>
      </c>
      <c r="G8">
        <v>1</v>
      </c>
      <c r="I8">
        <v>0.5</v>
      </c>
      <c r="K8">
        <v>2</v>
      </c>
      <c r="N8" s="9">
        <v>2</v>
      </c>
      <c r="O8">
        <v>1</v>
      </c>
      <c r="P8" s="30">
        <v>2</v>
      </c>
      <c r="Q8">
        <v>2</v>
      </c>
      <c r="S8">
        <v>1</v>
      </c>
      <c r="V8">
        <v>1</v>
      </c>
      <c r="W8">
        <v>0.5</v>
      </c>
    </row>
    <row r="9" spans="1:31" ht="12.75">
      <c r="A9" t="s">
        <v>47</v>
      </c>
      <c r="F9">
        <v>1</v>
      </c>
      <c r="G9">
        <v>1</v>
      </c>
      <c r="H9">
        <v>1</v>
      </c>
      <c r="K9">
        <v>1</v>
      </c>
      <c r="M9">
        <v>0.5</v>
      </c>
      <c r="N9" s="9">
        <v>1</v>
      </c>
      <c r="P9" s="29">
        <v>1.5</v>
      </c>
      <c r="Q9">
        <v>1</v>
      </c>
      <c r="AD9">
        <v>0.5</v>
      </c>
      <c r="AE9">
        <v>0.5</v>
      </c>
    </row>
    <row r="10" spans="1:23" ht="12.75">
      <c r="A10" t="s">
        <v>51</v>
      </c>
      <c r="P10" s="28">
        <v>1</v>
      </c>
      <c r="S10">
        <v>2</v>
      </c>
      <c r="W10">
        <v>1</v>
      </c>
    </row>
    <row r="11" spans="1:16" ht="12.75">
      <c r="A11" t="s">
        <v>52</v>
      </c>
      <c r="C11" s="9">
        <v>1</v>
      </c>
      <c r="F11">
        <v>1</v>
      </c>
      <c r="H11">
        <v>1</v>
      </c>
      <c r="K11">
        <v>1</v>
      </c>
      <c r="L11">
        <v>1</v>
      </c>
      <c r="M11">
        <v>1</v>
      </c>
      <c r="P11" s="29">
        <v>1</v>
      </c>
    </row>
    <row r="12" spans="1:32" ht="12.75">
      <c r="A12" t="s">
        <v>53</v>
      </c>
      <c r="B12">
        <v>2</v>
      </c>
      <c r="C12" s="9">
        <v>2</v>
      </c>
      <c r="F12">
        <v>3</v>
      </c>
      <c r="H12">
        <v>1</v>
      </c>
      <c r="I12">
        <v>3</v>
      </c>
      <c r="K12">
        <v>1</v>
      </c>
      <c r="L12">
        <v>1</v>
      </c>
      <c r="M12">
        <v>1</v>
      </c>
      <c r="N12" s="9">
        <v>1.5</v>
      </c>
      <c r="O12">
        <v>0.5</v>
      </c>
      <c r="R12">
        <v>2</v>
      </c>
      <c r="T12">
        <v>2</v>
      </c>
      <c r="AF12">
        <v>1</v>
      </c>
    </row>
    <row r="13" spans="1:23" ht="12.75">
      <c r="A13" t="s">
        <v>56</v>
      </c>
      <c r="B13">
        <v>2</v>
      </c>
      <c r="C13" s="9">
        <v>5</v>
      </c>
      <c r="D13" s="11">
        <v>5</v>
      </c>
      <c r="F13">
        <v>2</v>
      </c>
      <c r="G13">
        <v>5</v>
      </c>
      <c r="H13">
        <v>4</v>
      </c>
      <c r="I13">
        <v>3</v>
      </c>
      <c r="K13">
        <v>5</v>
      </c>
      <c r="L13">
        <v>4</v>
      </c>
      <c r="M13">
        <v>4</v>
      </c>
      <c r="N13" s="9">
        <v>1</v>
      </c>
      <c r="O13">
        <v>1</v>
      </c>
      <c r="T13">
        <v>2</v>
      </c>
      <c r="U13">
        <v>4</v>
      </c>
      <c r="W13">
        <v>3</v>
      </c>
    </row>
    <row r="14" spans="1:24" ht="12.75">
      <c r="A14" t="s">
        <v>57</v>
      </c>
      <c r="B14">
        <v>0.5</v>
      </c>
      <c r="C14" s="9">
        <v>1</v>
      </c>
      <c r="E14" s="11">
        <v>1</v>
      </c>
      <c r="F14">
        <v>1</v>
      </c>
      <c r="I14">
        <v>0.5</v>
      </c>
      <c r="O14">
        <v>1</v>
      </c>
      <c r="P14" s="30">
        <v>1</v>
      </c>
      <c r="Q14">
        <v>1</v>
      </c>
      <c r="X14">
        <v>1</v>
      </c>
    </row>
    <row r="15" spans="1:20" ht="12.75">
      <c r="A15" t="s">
        <v>59</v>
      </c>
      <c r="C15" s="9">
        <v>1</v>
      </c>
      <c r="K15">
        <v>2</v>
      </c>
      <c r="L15">
        <v>2</v>
      </c>
      <c r="M15">
        <v>1</v>
      </c>
      <c r="N15" s="9">
        <v>1</v>
      </c>
      <c r="P15" s="30">
        <v>2</v>
      </c>
      <c r="T15">
        <v>1</v>
      </c>
    </row>
    <row r="16" spans="1:20" ht="12.75">
      <c r="A16" t="s">
        <v>60</v>
      </c>
      <c r="B16">
        <v>1</v>
      </c>
      <c r="C16" s="9">
        <v>1</v>
      </c>
      <c r="E16" s="11">
        <v>2</v>
      </c>
      <c r="F16">
        <v>1</v>
      </c>
      <c r="G16">
        <v>1</v>
      </c>
      <c r="H16">
        <v>1</v>
      </c>
      <c r="I16">
        <v>1</v>
      </c>
      <c r="K16">
        <v>2</v>
      </c>
      <c r="L16">
        <v>2</v>
      </c>
      <c r="M16">
        <v>2</v>
      </c>
      <c r="N16" s="9">
        <v>2</v>
      </c>
      <c r="O16">
        <v>3</v>
      </c>
      <c r="P16" s="29">
        <v>1</v>
      </c>
      <c r="Q16">
        <v>2</v>
      </c>
      <c r="T16">
        <v>2</v>
      </c>
    </row>
    <row r="17" spans="1:28" ht="12.75">
      <c r="A17" t="s">
        <v>61</v>
      </c>
      <c r="C17" s="9">
        <v>2</v>
      </c>
      <c r="E17" s="11">
        <v>4</v>
      </c>
      <c r="F17">
        <v>3</v>
      </c>
      <c r="G17">
        <v>2</v>
      </c>
      <c r="H17">
        <v>1</v>
      </c>
      <c r="M17">
        <v>1</v>
      </c>
      <c r="N17" s="9">
        <v>2</v>
      </c>
      <c r="O17">
        <v>3</v>
      </c>
      <c r="Q17">
        <v>1</v>
      </c>
      <c r="T17">
        <v>1</v>
      </c>
      <c r="U17">
        <v>2</v>
      </c>
      <c r="V17">
        <v>3</v>
      </c>
      <c r="W17">
        <v>3</v>
      </c>
      <c r="X17">
        <v>5</v>
      </c>
      <c r="Y17">
        <v>1</v>
      </c>
      <c r="AB17">
        <v>2</v>
      </c>
    </row>
    <row r="18" spans="1:18" ht="12.75">
      <c r="A18" t="s">
        <v>62</v>
      </c>
      <c r="B18">
        <v>1</v>
      </c>
      <c r="H18">
        <v>0.5</v>
      </c>
      <c r="K18">
        <v>1</v>
      </c>
      <c r="L18">
        <v>1</v>
      </c>
      <c r="M18">
        <v>1</v>
      </c>
      <c r="N18" s="9">
        <v>1</v>
      </c>
      <c r="R18">
        <v>0.5</v>
      </c>
    </row>
    <row r="19" spans="1:32" ht="12.75">
      <c r="A19" t="s">
        <v>63</v>
      </c>
      <c r="K19">
        <v>2</v>
      </c>
      <c r="L19">
        <v>2</v>
      </c>
      <c r="M19">
        <v>0.5</v>
      </c>
      <c r="P19" s="29">
        <v>0.5</v>
      </c>
      <c r="Q19">
        <v>0.5</v>
      </c>
      <c r="S19">
        <v>2</v>
      </c>
      <c r="AF19">
        <v>2</v>
      </c>
    </row>
    <row r="20" spans="1:20" ht="12.75">
      <c r="A20" t="s">
        <v>65</v>
      </c>
      <c r="B20">
        <v>1</v>
      </c>
      <c r="O20">
        <v>3</v>
      </c>
      <c r="T20">
        <v>1</v>
      </c>
    </row>
    <row r="21" spans="1:19" ht="12.75">
      <c r="A21" t="s">
        <v>66</v>
      </c>
      <c r="B21">
        <v>1</v>
      </c>
      <c r="G21">
        <v>1</v>
      </c>
      <c r="H21">
        <v>1</v>
      </c>
      <c r="K21">
        <v>1</v>
      </c>
      <c r="L21">
        <v>1</v>
      </c>
      <c r="M21">
        <v>1</v>
      </c>
      <c r="N21" s="9">
        <v>1</v>
      </c>
      <c r="S21">
        <v>2</v>
      </c>
    </row>
    <row r="22" spans="1:14" ht="12.75">
      <c r="A22" t="s">
        <v>67</v>
      </c>
      <c r="C22" s="9">
        <v>1</v>
      </c>
      <c r="E22" s="11">
        <v>1</v>
      </c>
      <c r="F22">
        <v>1</v>
      </c>
      <c r="G22">
        <v>1</v>
      </c>
      <c r="H22">
        <v>1</v>
      </c>
      <c r="K22">
        <v>3</v>
      </c>
      <c r="L22">
        <v>1</v>
      </c>
      <c r="M22">
        <v>1</v>
      </c>
      <c r="N22" s="9">
        <v>0.5</v>
      </c>
    </row>
    <row r="23" spans="1:19" ht="12.75">
      <c r="A23" t="s">
        <v>68</v>
      </c>
      <c r="H23">
        <v>1</v>
      </c>
      <c r="Q23">
        <v>4</v>
      </c>
      <c r="S23">
        <v>3</v>
      </c>
    </row>
    <row r="24" spans="1:10" ht="12.75">
      <c r="A24" t="s">
        <v>69</v>
      </c>
      <c r="B24">
        <v>2</v>
      </c>
      <c r="F24">
        <v>1</v>
      </c>
      <c r="H24">
        <v>2</v>
      </c>
      <c r="J24">
        <v>1</v>
      </c>
    </row>
    <row r="25" spans="1:32" ht="12.75">
      <c r="A25" t="s">
        <v>71</v>
      </c>
      <c r="E25" s="11">
        <v>1</v>
      </c>
      <c r="F25">
        <v>1</v>
      </c>
      <c r="H25">
        <v>0.5</v>
      </c>
      <c r="M25">
        <v>0.5</v>
      </c>
      <c r="N25" s="9">
        <v>2</v>
      </c>
      <c r="O25">
        <v>1</v>
      </c>
      <c r="Q25">
        <v>0.5</v>
      </c>
      <c r="AF25">
        <v>1</v>
      </c>
    </row>
    <row r="26" spans="1:32" ht="12.75">
      <c r="A26" t="s">
        <v>72</v>
      </c>
      <c r="B26">
        <v>2</v>
      </c>
      <c r="C26" s="9">
        <v>2</v>
      </c>
      <c r="D26" s="11">
        <v>2</v>
      </c>
      <c r="F26">
        <v>2</v>
      </c>
      <c r="G26">
        <v>2</v>
      </c>
      <c r="H26">
        <v>2</v>
      </c>
      <c r="I26">
        <v>2</v>
      </c>
      <c r="K26">
        <v>4</v>
      </c>
      <c r="L26">
        <v>4</v>
      </c>
      <c r="M26">
        <v>1</v>
      </c>
      <c r="N26" s="9">
        <v>2</v>
      </c>
      <c r="P26" s="29">
        <v>1</v>
      </c>
      <c r="Q26">
        <v>1</v>
      </c>
      <c r="S26">
        <v>3</v>
      </c>
      <c r="T26">
        <v>4</v>
      </c>
      <c r="W26">
        <v>2</v>
      </c>
      <c r="AF26">
        <v>1</v>
      </c>
    </row>
    <row r="27" spans="1:32" ht="12.75">
      <c r="A27" t="s">
        <v>74</v>
      </c>
      <c r="C27" s="9">
        <v>0.5</v>
      </c>
      <c r="K27">
        <v>0.5</v>
      </c>
      <c r="L27">
        <v>0.5</v>
      </c>
      <c r="M27">
        <v>0.5</v>
      </c>
      <c r="O27">
        <v>0.5</v>
      </c>
      <c r="T27">
        <v>0.5</v>
      </c>
      <c r="AF27">
        <v>1</v>
      </c>
    </row>
    <row r="28" spans="1:36" ht="12.75">
      <c r="A28" t="s">
        <v>75</v>
      </c>
      <c r="B28">
        <v>2.5</v>
      </c>
      <c r="H28">
        <v>2.5</v>
      </c>
      <c r="O28">
        <v>2</v>
      </c>
      <c r="P28" s="29">
        <v>0.5</v>
      </c>
      <c r="R28">
        <v>0.5</v>
      </c>
      <c r="S28">
        <v>3</v>
      </c>
      <c r="T28">
        <v>2.5</v>
      </c>
      <c r="AA28">
        <v>1</v>
      </c>
      <c r="AF28">
        <v>1.5</v>
      </c>
      <c r="AI28">
        <v>0.5</v>
      </c>
      <c r="AJ28">
        <v>0.5</v>
      </c>
    </row>
    <row r="29" spans="1:33" ht="12.75">
      <c r="A29" t="s">
        <v>76</v>
      </c>
      <c r="B29">
        <v>1</v>
      </c>
      <c r="C29" s="9">
        <v>1</v>
      </c>
      <c r="G29">
        <v>0.5</v>
      </c>
      <c r="H29">
        <v>0.5</v>
      </c>
      <c r="L29">
        <v>1</v>
      </c>
      <c r="M29">
        <v>1</v>
      </c>
      <c r="Q29">
        <v>0.5</v>
      </c>
      <c r="R29">
        <v>1</v>
      </c>
      <c r="T29">
        <v>1</v>
      </c>
      <c r="Z29">
        <v>0.5</v>
      </c>
      <c r="AA29">
        <v>0.5</v>
      </c>
      <c r="AD29">
        <v>0.5</v>
      </c>
      <c r="AF29">
        <v>2</v>
      </c>
      <c r="AG29">
        <v>1</v>
      </c>
    </row>
    <row r="30" spans="1:22" ht="12.75">
      <c r="A30" t="s">
        <v>78</v>
      </c>
      <c r="C30" s="9">
        <v>0.5</v>
      </c>
      <c r="E30" s="11">
        <v>1</v>
      </c>
      <c r="F30">
        <v>1</v>
      </c>
      <c r="I30">
        <v>0.5</v>
      </c>
      <c r="J30">
        <v>0.5</v>
      </c>
      <c r="N30" s="9">
        <v>0.5</v>
      </c>
      <c r="O30">
        <v>0.5</v>
      </c>
      <c r="P30" s="30">
        <v>0.5</v>
      </c>
      <c r="Q30">
        <v>0.5</v>
      </c>
      <c r="V30">
        <v>0.5</v>
      </c>
    </row>
    <row r="31" ht="12.75">
      <c r="A31" t="s">
        <v>80</v>
      </c>
    </row>
    <row r="32" spans="1:23" ht="12.75">
      <c r="A32" t="s">
        <v>82</v>
      </c>
      <c r="C32" s="9">
        <v>2</v>
      </c>
      <c r="E32" s="11">
        <v>2</v>
      </c>
      <c r="F32">
        <v>2</v>
      </c>
      <c r="G32">
        <v>4</v>
      </c>
      <c r="H32">
        <v>3</v>
      </c>
      <c r="I32">
        <v>5</v>
      </c>
      <c r="K32">
        <v>1</v>
      </c>
      <c r="L32">
        <v>4</v>
      </c>
      <c r="M32">
        <v>5</v>
      </c>
      <c r="R32">
        <v>3</v>
      </c>
      <c r="S32">
        <v>2</v>
      </c>
      <c r="T32">
        <v>1</v>
      </c>
      <c r="W32">
        <v>3</v>
      </c>
    </row>
    <row r="33" spans="1:19" ht="12.75">
      <c r="A33" t="s">
        <v>83</v>
      </c>
      <c r="L33">
        <v>1</v>
      </c>
      <c r="P33" s="29">
        <v>1</v>
      </c>
      <c r="Q33">
        <v>1</v>
      </c>
      <c r="S33">
        <v>1</v>
      </c>
    </row>
    <row r="34" spans="1:14" ht="12.75">
      <c r="A34" t="s">
        <v>84</v>
      </c>
      <c r="N34" s="9">
        <v>4</v>
      </c>
    </row>
    <row r="35" spans="1:34" ht="12.75">
      <c r="A35" t="s">
        <v>85</v>
      </c>
      <c r="B35">
        <v>1</v>
      </c>
      <c r="F35">
        <v>1</v>
      </c>
      <c r="H35">
        <v>2</v>
      </c>
      <c r="K35">
        <v>1</v>
      </c>
      <c r="L35">
        <v>1</v>
      </c>
      <c r="Q35">
        <v>0.5</v>
      </c>
      <c r="R35">
        <v>1</v>
      </c>
      <c r="S35">
        <v>1</v>
      </c>
      <c r="T35">
        <v>1</v>
      </c>
      <c r="AA35">
        <v>1</v>
      </c>
      <c r="AC35">
        <v>1</v>
      </c>
      <c r="AH35">
        <v>0.5</v>
      </c>
    </row>
    <row r="36" spans="1:33" ht="12.75">
      <c r="A36" t="s">
        <v>44</v>
      </c>
      <c r="C36" s="9">
        <v>0.5</v>
      </c>
      <c r="F36">
        <v>0.5</v>
      </c>
      <c r="G36">
        <v>0.5</v>
      </c>
      <c r="K36">
        <v>0.5</v>
      </c>
      <c r="L36">
        <v>0.5</v>
      </c>
      <c r="T36">
        <v>0.5</v>
      </c>
      <c r="AG36">
        <v>1</v>
      </c>
    </row>
    <row r="37" spans="1:23" ht="12.75">
      <c r="A37" t="s">
        <v>86</v>
      </c>
      <c r="G37">
        <v>1</v>
      </c>
      <c r="K37">
        <v>1</v>
      </c>
      <c r="L37">
        <v>1</v>
      </c>
      <c r="M37">
        <v>2</v>
      </c>
      <c r="P37" s="30">
        <v>1</v>
      </c>
      <c r="S37">
        <v>2</v>
      </c>
      <c r="U37">
        <v>1</v>
      </c>
      <c r="W37">
        <v>1</v>
      </c>
    </row>
    <row r="38" spans="1:32" ht="12.75">
      <c r="A38" t="s">
        <v>87</v>
      </c>
      <c r="B38">
        <v>1</v>
      </c>
      <c r="C38" s="9">
        <v>1</v>
      </c>
      <c r="D38" s="11">
        <v>1</v>
      </c>
      <c r="G38">
        <v>2</v>
      </c>
      <c r="H38">
        <v>1</v>
      </c>
      <c r="I38">
        <v>1</v>
      </c>
      <c r="K38">
        <v>1</v>
      </c>
      <c r="L38">
        <v>1</v>
      </c>
      <c r="N38" s="9">
        <v>1</v>
      </c>
      <c r="S38">
        <v>7</v>
      </c>
      <c r="T38">
        <v>1</v>
      </c>
      <c r="W38">
        <v>1</v>
      </c>
      <c r="AF38">
        <v>2</v>
      </c>
    </row>
    <row r="39" spans="1:19" ht="12.75">
      <c r="A39" t="s">
        <v>89</v>
      </c>
      <c r="F39">
        <v>1</v>
      </c>
      <c r="K39">
        <v>1</v>
      </c>
      <c r="L39">
        <v>1</v>
      </c>
      <c r="M39">
        <v>1</v>
      </c>
      <c r="N39" s="9">
        <v>2</v>
      </c>
      <c r="P39" s="29">
        <v>0.5</v>
      </c>
      <c r="S39">
        <v>2</v>
      </c>
    </row>
    <row r="40" spans="1:32" ht="12.75">
      <c r="A40" t="s">
        <v>90</v>
      </c>
      <c r="AF40">
        <v>5</v>
      </c>
    </row>
    <row r="41" spans="1:21" ht="12.75">
      <c r="A41" t="s">
        <v>91</v>
      </c>
      <c r="C41" s="9">
        <v>1</v>
      </c>
      <c r="E41" s="11">
        <v>2</v>
      </c>
      <c r="F41">
        <v>2</v>
      </c>
      <c r="H41">
        <v>1</v>
      </c>
      <c r="K41">
        <v>2</v>
      </c>
      <c r="L41">
        <v>1</v>
      </c>
      <c r="N41" s="9">
        <v>1</v>
      </c>
      <c r="O41">
        <v>1</v>
      </c>
      <c r="P41" s="29">
        <v>1</v>
      </c>
      <c r="S41">
        <v>2</v>
      </c>
      <c r="U41">
        <v>1</v>
      </c>
    </row>
    <row r="42" spans="1:32" ht="12.75">
      <c r="A42" t="s">
        <v>92</v>
      </c>
      <c r="K42">
        <v>2</v>
      </c>
      <c r="S42">
        <v>2</v>
      </c>
      <c r="AF42">
        <v>0.5</v>
      </c>
    </row>
    <row r="43" spans="1:32" ht="12.75">
      <c r="A43" t="s">
        <v>93</v>
      </c>
      <c r="B43">
        <v>0.5</v>
      </c>
      <c r="C43" s="9">
        <v>0.5</v>
      </c>
      <c r="F43">
        <v>0.5</v>
      </c>
      <c r="H43">
        <v>0.5</v>
      </c>
      <c r="K43">
        <v>0.5</v>
      </c>
      <c r="L43">
        <v>0.5</v>
      </c>
      <c r="M43">
        <v>0.5</v>
      </c>
      <c r="O43">
        <v>0.5</v>
      </c>
      <c r="T43">
        <v>0.5</v>
      </c>
      <c r="Y43">
        <v>1</v>
      </c>
      <c r="AB43">
        <v>1</v>
      </c>
      <c r="AF43">
        <v>2</v>
      </c>
    </row>
    <row r="44" spans="1:34" ht="12.75">
      <c r="A44" t="s">
        <v>94</v>
      </c>
      <c r="B44">
        <v>2</v>
      </c>
      <c r="C44" s="9">
        <v>1</v>
      </c>
      <c r="E44" s="11">
        <v>1</v>
      </c>
      <c r="H44">
        <v>1</v>
      </c>
      <c r="K44">
        <v>1</v>
      </c>
      <c r="M44">
        <v>1</v>
      </c>
      <c r="N44" s="9">
        <v>1</v>
      </c>
      <c r="O44">
        <v>2</v>
      </c>
      <c r="P44" s="30">
        <v>0.5</v>
      </c>
      <c r="Q44">
        <v>0.5</v>
      </c>
      <c r="T44">
        <v>3</v>
      </c>
      <c r="AH44">
        <v>1</v>
      </c>
    </row>
    <row r="45" spans="1:20" ht="12.75">
      <c r="A45" t="s">
        <v>95</v>
      </c>
      <c r="D45" s="11">
        <v>0.5</v>
      </c>
      <c r="K45">
        <v>0.5</v>
      </c>
      <c r="L45">
        <v>0.5</v>
      </c>
      <c r="T45">
        <v>0.5</v>
      </c>
    </row>
    <row r="46" spans="1:32" ht="12.75">
      <c r="A46" t="s">
        <v>96</v>
      </c>
      <c r="B46">
        <v>0.5</v>
      </c>
      <c r="C46" s="9">
        <v>0.5</v>
      </c>
      <c r="F46">
        <v>0.5</v>
      </c>
      <c r="K46">
        <v>1</v>
      </c>
      <c r="L46">
        <v>1</v>
      </c>
      <c r="N46" s="9">
        <v>1</v>
      </c>
      <c r="AF46">
        <v>1</v>
      </c>
    </row>
    <row r="47" spans="1:33" ht="12.75">
      <c r="A47" t="s">
        <v>97</v>
      </c>
      <c r="B47">
        <v>0.5</v>
      </c>
      <c r="C47" s="9">
        <v>0.5</v>
      </c>
      <c r="E47" s="11">
        <v>0.5</v>
      </c>
      <c r="F47">
        <v>0.5</v>
      </c>
      <c r="H47">
        <v>0.5</v>
      </c>
      <c r="K47">
        <v>1</v>
      </c>
      <c r="L47">
        <v>1</v>
      </c>
      <c r="M47">
        <v>1</v>
      </c>
      <c r="N47" s="9">
        <v>1</v>
      </c>
      <c r="O47">
        <v>1</v>
      </c>
      <c r="P47" s="30">
        <v>0.5</v>
      </c>
      <c r="Q47">
        <v>0.5</v>
      </c>
      <c r="S47">
        <v>1</v>
      </c>
      <c r="T47">
        <v>1</v>
      </c>
      <c r="W47">
        <v>1</v>
      </c>
      <c r="AF47">
        <v>0.5</v>
      </c>
      <c r="AG47">
        <v>1</v>
      </c>
    </row>
    <row r="48" spans="1:24" ht="12.75">
      <c r="A48" t="s">
        <v>98</v>
      </c>
      <c r="C48" s="9">
        <v>2</v>
      </c>
      <c r="E48" s="11">
        <v>2</v>
      </c>
      <c r="K48">
        <v>1</v>
      </c>
      <c r="Q48">
        <v>1.5</v>
      </c>
      <c r="T48">
        <v>1</v>
      </c>
      <c r="X48">
        <v>1</v>
      </c>
    </row>
    <row r="49" spans="1:23" ht="12.75">
      <c r="A49" t="s">
        <v>99</v>
      </c>
      <c r="B49">
        <v>2</v>
      </c>
      <c r="C49" s="9">
        <v>1</v>
      </c>
      <c r="D49" s="11">
        <v>1</v>
      </c>
      <c r="E49" s="11">
        <v>2</v>
      </c>
      <c r="F49">
        <v>2</v>
      </c>
      <c r="G49">
        <v>1</v>
      </c>
      <c r="H49">
        <v>2</v>
      </c>
      <c r="J49">
        <v>1</v>
      </c>
      <c r="L49">
        <v>2</v>
      </c>
      <c r="M49">
        <v>2</v>
      </c>
      <c r="N49" s="9">
        <v>1</v>
      </c>
      <c r="O49">
        <v>1</v>
      </c>
      <c r="P49" s="30">
        <v>1</v>
      </c>
      <c r="Q49">
        <v>1</v>
      </c>
      <c r="T49">
        <v>1</v>
      </c>
      <c r="V49">
        <v>2</v>
      </c>
      <c r="W49">
        <v>1</v>
      </c>
    </row>
    <row r="50" spans="1:20" ht="12.75">
      <c r="A50" t="s">
        <v>100</v>
      </c>
      <c r="B50">
        <v>1</v>
      </c>
      <c r="C50" s="9">
        <v>1</v>
      </c>
      <c r="H50">
        <v>1</v>
      </c>
      <c r="K50">
        <v>1</v>
      </c>
      <c r="L50">
        <v>1</v>
      </c>
      <c r="M50">
        <v>1</v>
      </c>
      <c r="S50">
        <v>1</v>
      </c>
      <c r="T50">
        <v>1</v>
      </c>
    </row>
    <row r="51" spans="1:20" ht="12.75">
      <c r="A51" t="s">
        <v>102</v>
      </c>
      <c r="C51" s="9">
        <v>5</v>
      </c>
      <c r="L51">
        <v>2</v>
      </c>
      <c r="M51">
        <v>2</v>
      </c>
      <c r="T51">
        <v>5</v>
      </c>
    </row>
    <row r="52" spans="1:32" ht="12.75">
      <c r="A52" t="s">
        <v>103</v>
      </c>
      <c r="C52" s="9">
        <v>1</v>
      </c>
      <c r="K52">
        <v>1</v>
      </c>
      <c r="AF52">
        <v>1</v>
      </c>
    </row>
    <row r="53" spans="1:32" ht="12.75">
      <c r="A53" t="s">
        <v>104</v>
      </c>
      <c r="AF53">
        <v>2</v>
      </c>
    </row>
    <row r="54" spans="1:23" ht="12.75">
      <c r="A54" t="s">
        <v>105</v>
      </c>
      <c r="C54" s="9">
        <v>2</v>
      </c>
      <c r="E54" s="11">
        <v>2</v>
      </c>
      <c r="F54">
        <v>2</v>
      </c>
      <c r="K54">
        <v>2</v>
      </c>
      <c r="L54">
        <v>2</v>
      </c>
      <c r="M54">
        <v>2</v>
      </c>
      <c r="N54" s="9">
        <v>1</v>
      </c>
      <c r="Q54">
        <v>1</v>
      </c>
      <c r="S54">
        <v>2</v>
      </c>
      <c r="W54">
        <v>0.5</v>
      </c>
    </row>
    <row r="55" spans="1:33" ht="12.75">
      <c r="A55" t="s">
        <v>107</v>
      </c>
      <c r="C55" s="9">
        <v>2</v>
      </c>
      <c r="K55">
        <v>2</v>
      </c>
      <c r="L55">
        <v>2</v>
      </c>
      <c r="M55">
        <v>2</v>
      </c>
      <c r="S55">
        <v>3</v>
      </c>
      <c r="AF55">
        <v>3</v>
      </c>
      <c r="AG55">
        <v>2</v>
      </c>
    </row>
    <row r="56" spans="1:32" ht="12.75">
      <c r="A56" t="s">
        <v>108</v>
      </c>
      <c r="B56">
        <v>1</v>
      </c>
      <c r="C56" s="9">
        <v>2</v>
      </c>
      <c r="E56" s="11">
        <v>1</v>
      </c>
      <c r="H56">
        <v>1</v>
      </c>
      <c r="N56" s="9">
        <v>1</v>
      </c>
      <c r="O56">
        <v>1</v>
      </c>
      <c r="P56" s="30">
        <v>0.5</v>
      </c>
      <c r="Q56">
        <v>0.5</v>
      </c>
      <c r="S56">
        <v>2</v>
      </c>
      <c r="T56">
        <v>2</v>
      </c>
      <c r="W56">
        <v>0.5</v>
      </c>
      <c r="AF56">
        <v>1</v>
      </c>
    </row>
    <row r="57" spans="1:17" ht="12.75">
      <c r="A57" t="s">
        <v>110</v>
      </c>
      <c r="B57">
        <v>0.5</v>
      </c>
      <c r="C57" s="9">
        <v>0.5</v>
      </c>
      <c r="H57">
        <v>0.5</v>
      </c>
      <c r="Q57">
        <v>0.5</v>
      </c>
    </row>
    <row r="58" spans="1:15" ht="12.75">
      <c r="A58" t="s">
        <v>111</v>
      </c>
      <c r="O58">
        <v>8</v>
      </c>
    </row>
    <row r="59" spans="1:33" ht="12.75">
      <c r="A59" t="s">
        <v>112</v>
      </c>
      <c r="B59">
        <v>2</v>
      </c>
      <c r="G59">
        <v>1</v>
      </c>
      <c r="M59">
        <v>1</v>
      </c>
      <c r="O59">
        <v>1</v>
      </c>
      <c r="U59">
        <v>1</v>
      </c>
      <c r="Y59">
        <v>1</v>
      </c>
      <c r="AG59">
        <v>2</v>
      </c>
    </row>
    <row r="60" spans="1:17" ht="12.75">
      <c r="A60" t="s">
        <v>113</v>
      </c>
      <c r="F60">
        <v>0.5</v>
      </c>
      <c r="H60">
        <v>0.5</v>
      </c>
      <c r="N60" s="9">
        <v>0.5</v>
      </c>
      <c r="O60">
        <v>0.5</v>
      </c>
      <c r="Q60">
        <v>0.5</v>
      </c>
    </row>
    <row r="61" spans="1:21" ht="12.75">
      <c r="A61" t="s">
        <v>114</v>
      </c>
      <c r="C61" s="9">
        <v>2</v>
      </c>
      <c r="F61">
        <v>1</v>
      </c>
      <c r="G61">
        <v>2</v>
      </c>
      <c r="I61">
        <v>1</v>
      </c>
      <c r="K61">
        <v>1</v>
      </c>
      <c r="L61">
        <v>1</v>
      </c>
      <c r="M61">
        <v>1</v>
      </c>
      <c r="N61" s="9">
        <v>1</v>
      </c>
      <c r="S61">
        <v>3</v>
      </c>
      <c r="U61">
        <v>1</v>
      </c>
    </row>
    <row r="62" spans="1:27" ht="12.75">
      <c r="A62" t="s">
        <v>115</v>
      </c>
      <c r="C62" s="9">
        <v>3</v>
      </c>
      <c r="E62" s="11">
        <v>2</v>
      </c>
      <c r="H62">
        <v>2</v>
      </c>
      <c r="K62">
        <v>1</v>
      </c>
      <c r="N62" s="9">
        <v>0.5</v>
      </c>
      <c r="T62">
        <v>3</v>
      </c>
      <c r="AA62">
        <v>1</v>
      </c>
    </row>
    <row r="63" spans="1:21" ht="12.75">
      <c r="A63" t="s">
        <v>116</v>
      </c>
      <c r="B63">
        <v>1</v>
      </c>
      <c r="C63" s="9">
        <v>1</v>
      </c>
      <c r="F63">
        <v>0.5</v>
      </c>
      <c r="H63">
        <v>0.5</v>
      </c>
      <c r="K63">
        <v>1</v>
      </c>
      <c r="M63">
        <v>0.5</v>
      </c>
      <c r="Q63">
        <v>0.5</v>
      </c>
      <c r="T63">
        <v>1</v>
      </c>
      <c r="U63">
        <v>1</v>
      </c>
    </row>
    <row r="64" spans="1:21" ht="12.75">
      <c r="A64" t="s">
        <v>117</v>
      </c>
      <c r="C64" s="9">
        <v>3</v>
      </c>
      <c r="E64" s="11">
        <v>2</v>
      </c>
      <c r="F64">
        <v>1.5</v>
      </c>
      <c r="H64">
        <v>1</v>
      </c>
      <c r="S64">
        <v>2</v>
      </c>
      <c r="U64">
        <v>1</v>
      </c>
    </row>
    <row r="65" spans="1:22" ht="12.75">
      <c r="A65" t="s">
        <v>118</v>
      </c>
      <c r="B65">
        <v>1</v>
      </c>
      <c r="C65" s="9">
        <v>1</v>
      </c>
      <c r="F65">
        <v>2</v>
      </c>
      <c r="G65">
        <v>1</v>
      </c>
      <c r="I65">
        <v>0.5</v>
      </c>
      <c r="L65">
        <v>1</v>
      </c>
      <c r="M65">
        <v>1</v>
      </c>
      <c r="N65" s="9">
        <v>3</v>
      </c>
      <c r="O65">
        <v>5</v>
      </c>
      <c r="P65" s="29">
        <v>2</v>
      </c>
      <c r="Q65">
        <v>1</v>
      </c>
      <c r="S65">
        <v>5</v>
      </c>
      <c r="T65">
        <v>2</v>
      </c>
      <c r="U65" t="s">
        <v>169</v>
      </c>
      <c r="V65">
        <v>2</v>
      </c>
    </row>
    <row r="66" spans="1:23" ht="12.75">
      <c r="A66" t="s">
        <v>120</v>
      </c>
      <c r="C66" s="9">
        <v>1</v>
      </c>
      <c r="E66" s="11">
        <v>1</v>
      </c>
      <c r="L66">
        <v>2</v>
      </c>
      <c r="M66">
        <v>2</v>
      </c>
      <c r="N66" s="9">
        <v>1</v>
      </c>
      <c r="O66">
        <v>3</v>
      </c>
      <c r="P66" s="29">
        <v>2</v>
      </c>
      <c r="Q66">
        <v>1</v>
      </c>
      <c r="S66">
        <v>5</v>
      </c>
      <c r="T66">
        <v>1</v>
      </c>
      <c r="W66">
        <v>1</v>
      </c>
    </row>
    <row r="67" spans="1:24" ht="12.75">
      <c r="A67" t="s">
        <v>121</v>
      </c>
      <c r="B67">
        <v>2</v>
      </c>
      <c r="C67" s="9">
        <v>2</v>
      </c>
      <c r="K67">
        <v>2</v>
      </c>
      <c r="L67">
        <v>2</v>
      </c>
      <c r="M67">
        <v>2</v>
      </c>
      <c r="P67" s="30">
        <v>1</v>
      </c>
      <c r="S67">
        <v>1</v>
      </c>
      <c r="T67">
        <v>1</v>
      </c>
      <c r="X67">
        <v>1</v>
      </c>
    </row>
    <row r="68" spans="1:16" ht="12.75">
      <c r="A68" t="s">
        <v>154</v>
      </c>
      <c r="C68" s="9">
        <v>2</v>
      </c>
      <c r="E68" s="11">
        <v>2</v>
      </c>
      <c r="F68">
        <v>1</v>
      </c>
      <c r="K68">
        <v>2</v>
      </c>
      <c r="L68">
        <v>2</v>
      </c>
      <c r="M68">
        <v>1</v>
      </c>
      <c r="P68" s="29">
        <v>0.5</v>
      </c>
    </row>
    <row r="69" spans="1:22" ht="12.75">
      <c r="A69" t="s">
        <v>122</v>
      </c>
      <c r="B69">
        <v>1</v>
      </c>
      <c r="C69" s="9">
        <v>2</v>
      </c>
      <c r="E69" s="11">
        <v>1</v>
      </c>
      <c r="F69">
        <v>2</v>
      </c>
      <c r="G69">
        <v>1</v>
      </c>
      <c r="H69">
        <v>1</v>
      </c>
      <c r="N69" s="9">
        <v>1</v>
      </c>
      <c r="P69" s="30">
        <v>1</v>
      </c>
      <c r="Q69">
        <v>1</v>
      </c>
      <c r="V69">
        <v>2</v>
      </c>
    </row>
    <row r="70" spans="1:20" ht="12.75">
      <c r="A70" t="s">
        <v>124</v>
      </c>
      <c r="B70">
        <v>1</v>
      </c>
      <c r="C70" s="9">
        <v>1</v>
      </c>
      <c r="K70">
        <v>0.5</v>
      </c>
      <c r="L70">
        <v>0.5</v>
      </c>
      <c r="M70">
        <v>1</v>
      </c>
      <c r="P70" s="30">
        <v>0.5</v>
      </c>
      <c r="Q70">
        <v>0.5</v>
      </c>
      <c r="S70">
        <v>2</v>
      </c>
      <c r="T70">
        <v>1</v>
      </c>
    </row>
    <row r="71" spans="1:23" ht="12.75">
      <c r="A71" t="s">
        <v>125</v>
      </c>
      <c r="K71">
        <v>1</v>
      </c>
      <c r="L71">
        <v>1</v>
      </c>
      <c r="M71">
        <v>1</v>
      </c>
      <c r="N71" s="9">
        <v>1</v>
      </c>
      <c r="O71">
        <v>1</v>
      </c>
      <c r="P71" s="29">
        <v>1</v>
      </c>
      <c r="U71">
        <v>1</v>
      </c>
      <c r="W71">
        <v>1</v>
      </c>
    </row>
    <row r="72" spans="1:28" ht="12.75">
      <c r="A72" t="s">
        <v>126</v>
      </c>
      <c r="C72" s="9">
        <v>1</v>
      </c>
      <c r="F72">
        <v>1</v>
      </c>
      <c r="I72">
        <v>1</v>
      </c>
      <c r="K72">
        <v>1</v>
      </c>
      <c r="L72">
        <v>1</v>
      </c>
      <c r="M72">
        <v>1</v>
      </c>
      <c r="O72">
        <v>1</v>
      </c>
      <c r="P72" s="30">
        <v>0.5</v>
      </c>
      <c r="S72">
        <v>2</v>
      </c>
      <c r="U72">
        <v>1</v>
      </c>
      <c r="W72">
        <v>1</v>
      </c>
      <c r="X72">
        <v>1</v>
      </c>
      <c r="AB72">
        <v>1</v>
      </c>
    </row>
    <row r="73" spans="1:23" ht="12.75">
      <c r="A73" t="s">
        <v>127</v>
      </c>
      <c r="B73">
        <v>1.5</v>
      </c>
      <c r="D73" s="11">
        <v>0.5</v>
      </c>
      <c r="E73" s="11">
        <v>2</v>
      </c>
      <c r="T73">
        <v>1</v>
      </c>
      <c r="U73">
        <v>2</v>
      </c>
      <c r="W73">
        <v>2</v>
      </c>
    </row>
    <row r="74" spans="1:22" ht="12.75">
      <c r="A74" t="s">
        <v>160</v>
      </c>
      <c r="E74" s="11">
        <v>2</v>
      </c>
      <c r="F74">
        <v>2</v>
      </c>
      <c r="H74">
        <v>1</v>
      </c>
      <c r="K74">
        <v>1</v>
      </c>
      <c r="L74">
        <v>1</v>
      </c>
      <c r="P74" s="30">
        <v>1</v>
      </c>
      <c r="Q74">
        <v>1</v>
      </c>
      <c r="T74">
        <v>1</v>
      </c>
      <c r="V74">
        <v>2</v>
      </c>
    </row>
    <row r="75" spans="1:36" ht="12.75">
      <c r="A75" t="s">
        <v>161</v>
      </c>
      <c r="B75">
        <v>1</v>
      </c>
      <c r="G75">
        <v>1</v>
      </c>
      <c r="H75">
        <v>1</v>
      </c>
      <c r="P75" s="28">
        <v>1</v>
      </c>
      <c r="U75">
        <v>1</v>
      </c>
      <c r="AC75">
        <v>0.5</v>
      </c>
      <c r="AI75">
        <v>0.5</v>
      </c>
      <c r="AJ75">
        <v>0.5</v>
      </c>
    </row>
    <row r="76" spans="1:23" ht="12.75">
      <c r="A76" t="s">
        <v>166</v>
      </c>
      <c r="B76">
        <v>1</v>
      </c>
      <c r="D76" s="11">
        <v>2</v>
      </c>
      <c r="E76" s="11">
        <v>1</v>
      </c>
      <c r="F76" s="11">
        <v>0.5</v>
      </c>
      <c r="G76" s="11">
        <v>1</v>
      </c>
      <c r="I76">
        <v>2.5</v>
      </c>
      <c r="K76">
        <v>3.5</v>
      </c>
      <c r="L76">
        <v>1.5</v>
      </c>
      <c r="O76">
        <v>2.5</v>
      </c>
      <c r="P76" s="30">
        <v>0.5</v>
      </c>
      <c r="Q76">
        <v>2.5</v>
      </c>
      <c r="R76">
        <v>1</v>
      </c>
      <c r="S76">
        <v>2</v>
      </c>
      <c r="T76">
        <v>1.5</v>
      </c>
      <c r="V76">
        <v>2</v>
      </c>
      <c r="W76">
        <v>1</v>
      </c>
    </row>
    <row r="77" spans="1:28" ht="12.75">
      <c r="A77" s="27" t="s">
        <v>167</v>
      </c>
      <c r="E77" s="11">
        <v>2</v>
      </c>
      <c r="O77">
        <v>2</v>
      </c>
      <c r="T77">
        <v>2</v>
      </c>
      <c r="AB77">
        <v>1</v>
      </c>
    </row>
    <row r="78" spans="1:16" ht="12.75">
      <c r="A78" t="s">
        <v>168</v>
      </c>
      <c r="B78">
        <v>0.5</v>
      </c>
      <c r="D78" s="11">
        <v>0.5</v>
      </c>
      <c r="E78" s="11">
        <v>1</v>
      </c>
      <c r="I78">
        <v>0.5</v>
      </c>
      <c r="O78">
        <v>0.5</v>
      </c>
      <c r="P78" s="30">
        <v>0.5</v>
      </c>
    </row>
    <row r="79" spans="1:19" ht="12.75">
      <c r="A79" t="s">
        <v>170</v>
      </c>
      <c r="P79" s="30">
        <v>1</v>
      </c>
      <c r="Q79">
        <v>0.5</v>
      </c>
      <c r="S79">
        <v>3</v>
      </c>
    </row>
    <row r="80" spans="1:16" ht="12.75">
      <c r="A80" t="s">
        <v>171</v>
      </c>
      <c r="P80" s="30">
        <v>0.5</v>
      </c>
    </row>
    <row r="81" spans="1:22" ht="12.75">
      <c r="A81" t="s">
        <v>172</v>
      </c>
      <c r="G81">
        <v>1</v>
      </c>
      <c r="T81">
        <v>0.5</v>
      </c>
      <c r="V81">
        <v>0.5</v>
      </c>
    </row>
    <row r="82" spans="1:17" ht="12.75">
      <c r="A82" t="s">
        <v>173</v>
      </c>
      <c r="B82">
        <v>0.5</v>
      </c>
      <c r="H82">
        <v>1.5</v>
      </c>
      <c r="O82">
        <v>2</v>
      </c>
      <c r="Q82">
        <v>0.5</v>
      </c>
    </row>
    <row r="83" spans="1:22" ht="12.75">
      <c r="A83" t="s">
        <v>177</v>
      </c>
      <c r="E83" s="11">
        <v>0.5</v>
      </c>
      <c r="F83">
        <v>0.5</v>
      </c>
      <c r="G83">
        <v>1</v>
      </c>
      <c r="I83">
        <v>0.5</v>
      </c>
      <c r="K83">
        <v>1</v>
      </c>
      <c r="L83">
        <v>1</v>
      </c>
      <c r="O83">
        <v>1</v>
      </c>
      <c r="R83">
        <v>1</v>
      </c>
      <c r="V83">
        <v>1</v>
      </c>
    </row>
    <row r="84" spans="1:21" ht="12.75">
      <c r="A84" t="s">
        <v>178</v>
      </c>
      <c r="G84">
        <v>1</v>
      </c>
      <c r="H84">
        <v>0.5</v>
      </c>
      <c r="K84">
        <v>1</v>
      </c>
      <c r="L84">
        <v>1</v>
      </c>
      <c r="O84">
        <v>0.5</v>
      </c>
      <c r="U84">
        <v>1</v>
      </c>
    </row>
    <row r="85" spans="1:29" ht="12.75">
      <c r="A85" t="s">
        <v>179</v>
      </c>
      <c r="D85" s="11">
        <v>2</v>
      </c>
      <c r="E85" s="11">
        <v>2</v>
      </c>
      <c r="F85">
        <v>1</v>
      </c>
      <c r="G85">
        <v>1</v>
      </c>
      <c r="H85">
        <v>1</v>
      </c>
      <c r="K85">
        <v>2</v>
      </c>
      <c r="O85">
        <v>1</v>
      </c>
      <c r="P85" s="29">
        <v>1</v>
      </c>
      <c r="Q85">
        <v>1</v>
      </c>
      <c r="S85">
        <v>5</v>
      </c>
      <c r="T85">
        <v>2</v>
      </c>
      <c r="U85">
        <v>2</v>
      </c>
      <c r="AC85">
        <v>0.5</v>
      </c>
    </row>
    <row r="86" spans="1:27" ht="12.75">
      <c r="A86" t="s">
        <v>180</v>
      </c>
      <c r="E86" s="11">
        <v>1</v>
      </c>
      <c r="L86">
        <v>1</v>
      </c>
      <c r="M86">
        <v>1</v>
      </c>
      <c r="S86">
        <v>4</v>
      </c>
      <c r="T86">
        <v>1</v>
      </c>
      <c r="AA86">
        <v>1</v>
      </c>
    </row>
    <row r="87" spans="1:20" ht="12.75">
      <c r="A87" t="s">
        <v>181</v>
      </c>
      <c r="I87">
        <v>0.5</v>
      </c>
      <c r="M87">
        <v>1</v>
      </c>
      <c r="O87">
        <v>1</v>
      </c>
      <c r="T87">
        <v>1</v>
      </c>
    </row>
    <row r="88" spans="1:22" ht="12.75">
      <c r="A88" t="s">
        <v>182</v>
      </c>
      <c r="E88" s="11">
        <v>1</v>
      </c>
      <c r="F88">
        <v>1</v>
      </c>
      <c r="G88">
        <v>1</v>
      </c>
      <c r="H88">
        <v>1</v>
      </c>
      <c r="I88">
        <v>1</v>
      </c>
      <c r="M88">
        <v>0</v>
      </c>
      <c r="O88">
        <v>1</v>
      </c>
      <c r="P88" s="29">
        <v>1</v>
      </c>
      <c r="Q88" s="29">
        <v>1</v>
      </c>
      <c r="T88">
        <v>1</v>
      </c>
      <c r="V88">
        <v>1</v>
      </c>
    </row>
    <row r="89" spans="1:29" ht="12.75">
      <c r="A89" t="s">
        <v>183</v>
      </c>
      <c r="E89" s="11">
        <v>1</v>
      </c>
      <c r="H89">
        <v>1</v>
      </c>
      <c r="Q89">
        <v>1</v>
      </c>
      <c r="T89">
        <v>1</v>
      </c>
      <c r="AC89">
        <v>1</v>
      </c>
    </row>
    <row r="90" spans="1:17" ht="12.75">
      <c r="A90" t="s">
        <v>184</v>
      </c>
      <c r="F90">
        <v>1</v>
      </c>
      <c r="Q90">
        <v>1</v>
      </c>
    </row>
    <row r="91" spans="1:28" ht="12.75">
      <c r="A91" t="s">
        <v>185</v>
      </c>
      <c r="D91" s="11">
        <v>0.5</v>
      </c>
      <c r="H91">
        <v>0.5</v>
      </c>
      <c r="I91">
        <v>0.5</v>
      </c>
      <c r="Q91">
        <v>0.5</v>
      </c>
      <c r="T91">
        <v>0.5</v>
      </c>
      <c r="X91">
        <v>1</v>
      </c>
      <c r="AB91">
        <v>0.5</v>
      </c>
    </row>
    <row r="92" spans="1:29" ht="12.75">
      <c r="A92" t="s">
        <v>187</v>
      </c>
      <c r="B92">
        <v>1</v>
      </c>
      <c r="D92" s="11">
        <v>1</v>
      </c>
      <c r="H92">
        <v>1</v>
      </c>
      <c r="I92">
        <v>1</v>
      </c>
      <c r="T92">
        <v>1</v>
      </c>
      <c r="AA92">
        <v>1</v>
      </c>
      <c r="AC92">
        <v>1</v>
      </c>
    </row>
    <row r="93" spans="1:17" ht="12.75">
      <c r="A93" t="s">
        <v>188</v>
      </c>
      <c r="Q93">
        <v>4.5</v>
      </c>
    </row>
    <row r="94" spans="1:29" ht="12.75">
      <c r="A94" t="s">
        <v>189</v>
      </c>
      <c r="D94" s="11">
        <v>1.5</v>
      </c>
      <c r="E94" s="11">
        <v>0.5</v>
      </c>
      <c r="Y94">
        <v>0.5</v>
      </c>
      <c r="AA94">
        <v>0.5</v>
      </c>
      <c r="AC94">
        <v>1</v>
      </c>
    </row>
    <row r="95" spans="1:29" ht="12.75">
      <c r="A95" t="s">
        <v>190</v>
      </c>
      <c r="D95" s="11">
        <v>1</v>
      </c>
      <c r="G95">
        <v>1</v>
      </c>
      <c r="I95">
        <v>1</v>
      </c>
      <c r="T95">
        <v>1</v>
      </c>
      <c r="W95">
        <v>1</v>
      </c>
      <c r="Y95">
        <v>1</v>
      </c>
      <c r="AC95">
        <v>1</v>
      </c>
    </row>
    <row r="96" spans="1:20" ht="12.75">
      <c r="A96" t="s">
        <v>191</v>
      </c>
      <c r="D96" s="11">
        <v>0.5</v>
      </c>
      <c r="F96">
        <v>1</v>
      </c>
      <c r="T96">
        <v>1</v>
      </c>
    </row>
    <row r="102" spans="2:44" ht="12.75">
      <c r="B102">
        <f>SUM(B2:B101)</f>
        <v>42.5</v>
      </c>
      <c r="C102">
        <f aca="true" t="shared" si="0" ref="C102:AM102">SUM(C2:C101)</f>
        <v>68.5</v>
      </c>
      <c r="D102">
        <f t="shared" si="0"/>
        <v>19</v>
      </c>
      <c r="E102">
        <f t="shared" si="0"/>
        <v>52</v>
      </c>
      <c r="F102">
        <f t="shared" si="0"/>
        <v>58.5</v>
      </c>
      <c r="G102">
        <f t="shared" si="0"/>
        <v>40</v>
      </c>
      <c r="H102">
        <f t="shared" si="0"/>
        <v>51</v>
      </c>
      <c r="I102">
        <f t="shared" si="0"/>
        <v>28.5</v>
      </c>
      <c r="J102">
        <f t="shared" si="0"/>
        <v>2.5</v>
      </c>
      <c r="K102">
        <f t="shared" si="0"/>
        <v>70</v>
      </c>
      <c r="L102">
        <f t="shared" si="0"/>
        <v>60</v>
      </c>
      <c r="M102">
        <f t="shared" si="0"/>
        <v>50</v>
      </c>
      <c r="N102">
        <f t="shared" si="0"/>
        <v>47.5</v>
      </c>
      <c r="O102">
        <f t="shared" si="0"/>
        <v>60</v>
      </c>
      <c r="P102">
        <f t="shared" si="0"/>
        <v>37</v>
      </c>
      <c r="Q102">
        <f t="shared" si="0"/>
        <v>40</v>
      </c>
      <c r="R102">
        <f t="shared" si="0"/>
        <v>10</v>
      </c>
      <c r="S102">
        <f t="shared" si="0"/>
        <v>98</v>
      </c>
      <c r="T102">
        <f t="shared" si="0"/>
        <v>67</v>
      </c>
      <c r="U102">
        <f t="shared" si="0"/>
        <v>20</v>
      </c>
      <c r="V102">
        <f t="shared" si="0"/>
        <v>17</v>
      </c>
      <c r="W102">
        <f t="shared" si="0"/>
        <v>24.5</v>
      </c>
      <c r="X102">
        <f t="shared" si="0"/>
        <v>10</v>
      </c>
      <c r="Y102">
        <f t="shared" si="0"/>
        <v>4.5</v>
      </c>
      <c r="Z102">
        <f t="shared" si="0"/>
        <v>3.5</v>
      </c>
      <c r="AA102">
        <f t="shared" si="0"/>
        <v>10</v>
      </c>
      <c r="AB102">
        <f t="shared" si="0"/>
        <v>6.5</v>
      </c>
      <c r="AC102">
        <f t="shared" si="0"/>
        <v>10</v>
      </c>
      <c r="AD102">
        <f t="shared" si="0"/>
        <v>1</v>
      </c>
      <c r="AE102">
        <f t="shared" si="0"/>
        <v>0.5</v>
      </c>
      <c r="AF102">
        <v>30</v>
      </c>
      <c r="AG102">
        <f t="shared" si="0"/>
        <v>7</v>
      </c>
      <c r="AH102">
        <f t="shared" si="0"/>
        <v>1.5</v>
      </c>
      <c r="AI102">
        <f t="shared" si="0"/>
        <v>1</v>
      </c>
      <c r="AJ102">
        <f t="shared" si="0"/>
        <v>1</v>
      </c>
      <c r="AK102">
        <f t="shared" si="0"/>
        <v>0</v>
      </c>
      <c r="AL102">
        <f t="shared" si="0"/>
        <v>0</v>
      </c>
      <c r="AM102">
        <f t="shared" si="0"/>
        <v>0</v>
      </c>
      <c r="AN102">
        <f>SUM(AN2:AN84)</f>
        <v>0</v>
      </c>
      <c r="AO102">
        <f>SUM(AO2:AO84)</f>
        <v>0</v>
      </c>
      <c r="AP102">
        <f>SUM(AP2:AP64)</f>
        <v>0</v>
      </c>
      <c r="AQ102">
        <f>SUM(AQ2:AQ64)</f>
        <v>0</v>
      </c>
      <c r="AR102">
        <f>SUM(AR2:AR64)</f>
        <v>0</v>
      </c>
    </row>
    <row r="104" spans="1:32" ht="12.75">
      <c r="A104" t="s">
        <v>119</v>
      </c>
      <c r="B104">
        <v>42.5</v>
      </c>
      <c r="C104" s="9">
        <v>0</v>
      </c>
      <c r="D104" s="11">
        <v>19</v>
      </c>
      <c r="E104" s="29">
        <v>52</v>
      </c>
      <c r="F104">
        <v>60</v>
      </c>
      <c r="G104">
        <v>40</v>
      </c>
      <c r="H104">
        <v>50</v>
      </c>
      <c r="I104">
        <v>30</v>
      </c>
      <c r="K104">
        <v>70</v>
      </c>
      <c r="L104">
        <v>60</v>
      </c>
      <c r="M104">
        <v>50</v>
      </c>
      <c r="N104" s="9">
        <v>0</v>
      </c>
      <c r="O104">
        <v>60</v>
      </c>
      <c r="P104" s="29">
        <v>40</v>
      </c>
      <c r="Q104">
        <v>39</v>
      </c>
      <c r="R104">
        <v>10</v>
      </c>
      <c r="S104">
        <v>100</v>
      </c>
      <c r="T104">
        <v>70</v>
      </c>
      <c r="U104">
        <v>20</v>
      </c>
      <c r="V104">
        <v>30</v>
      </c>
      <c r="W104">
        <v>30</v>
      </c>
      <c r="X104">
        <v>10</v>
      </c>
      <c r="Y104">
        <v>10</v>
      </c>
      <c r="AA104">
        <v>10</v>
      </c>
      <c r="AC104">
        <v>10</v>
      </c>
      <c r="AF104">
        <v>30</v>
      </c>
    </row>
    <row r="106" spans="2:32" ht="12.75">
      <c r="B106" s="38">
        <f>B104-B102</f>
        <v>0</v>
      </c>
      <c r="C106" s="41">
        <f aca="true" t="shared" si="1" ref="C106:AF106">C104-C102</f>
        <v>-68.5</v>
      </c>
      <c r="D106" s="38">
        <f t="shared" si="1"/>
        <v>0</v>
      </c>
      <c r="E106" s="38">
        <f t="shared" si="1"/>
        <v>0</v>
      </c>
      <c r="F106">
        <f t="shared" si="1"/>
        <v>1.5</v>
      </c>
      <c r="G106" s="38">
        <f t="shared" si="1"/>
        <v>0</v>
      </c>
      <c r="H106" s="38">
        <f t="shared" si="1"/>
        <v>-1</v>
      </c>
      <c r="I106">
        <f t="shared" si="1"/>
        <v>1.5</v>
      </c>
      <c r="J106" s="41">
        <f t="shared" si="1"/>
        <v>-2.5</v>
      </c>
      <c r="K106" s="38">
        <f t="shared" si="1"/>
        <v>0</v>
      </c>
      <c r="L106" s="38">
        <f t="shared" si="1"/>
        <v>0</v>
      </c>
      <c r="M106" s="38">
        <f t="shared" si="1"/>
        <v>0</v>
      </c>
      <c r="N106" s="41">
        <f t="shared" si="1"/>
        <v>-47.5</v>
      </c>
      <c r="O106" s="48">
        <f t="shared" si="1"/>
        <v>0</v>
      </c>
      <c r="P106" s="38">
        <v>0</v>
      </c>
      <c r="Q106" s="48">
        <f t="shared" si="1"/>
        <v>-1</v>
      </c>
      <c r="R106" s="38">
        <f t="shared" si="1"/>
        <v>0</v>
      </c>
      <c r="S106" s="38">
        <f t="shared" si="1"/>
        <v>2</v>
      </c>
      <c r="T106">
        <f t="shared" si="1"/>
        <v>3</v>
      </c>
      <c r="U106" s="38">
        <f t="shared" si="1"/>
        <v>0</v>
      </c>
      <c r="V106">
        <f t="shared" si="1"/>
        <v>13</v>
      </c>
      <c r="W106">
        <f t="shared" si="1"/>
        <v>5.5</v>
      </c>
      <c r="X106" s="48">
        <f t="shared" si="1"/>
        <v>0</v>
      </c>
      <c r="Y106">
        <f t="shared" si="1"/>
        <v>5.5</v>
      </c>
      <c r="Z106" s="41"/>
      <c r="AA106" s="38">
        <f t="shared" si="1"/>
        <v>0</v>
      </c>
      <c r="AB106">
        <f t="shared" si="1"/>
        <v>-6.5</v>
      </c>
      <c r="AC106" s="38">
        <f t="shared" si="1"/>
        <v>0</v>
      </c>
      <c r="AD106" s="41"/>
      <c r="AE106" s="41"/>
      <c r="AF106" s="38">
        <f t="shared" si="1"/>
        <v>0</v>
      </c>
    </row>
    <row r="108" spans="2:32" ht="12.75">
      <c r="B108">
        <v>44.5</v>
      </c>
      <c r="D108" s="11">
        <v>16</v>
      </c>
      <c r="E108" s="11">
        <v>53.5</v>
      </c>
      <c r="F108" s="11">
        <v>55.5</v>
      </c>
      <c r="G108" s="11">
        <v>39</v>
      </c>
      <c r="H108" s="11">
        <v>51</v>
      </c>
      <c r="I108" s="11">
        <v>26.5</v>
      </c>
      <c r="K108">
        <v>70</v>
      </c>
      <c r="L108">
        <v>60</v>
      </c>
      <c r="M108">
        <v>52</v>
      </c>
      <c r="O108">
        <v>61.5</v>
      </c>
      <c r="P108" s="29">
        <v>39.5</v>
      </c>
      <c r="Q108" s="29">
        <v>41</v>
      </c>
      <c r="R108" s="29">
        <v>10</v>
      </c>
      <c r="S108" s="29">
        <v>101</v>
      </c>
      <c r="T108" s="29">
        <v>64</v>
      </c>
      <c r="U108" s="29">
        <v>21</v>
      </c>
      <c r="V108" s="29">
        <v>16.5</v>
      </c>
      <c r="W108" s="29">
        <v>24.5</v>
      </c>
      <c r="X108" s="29">
        <v>12</v>
      </c>
      <c r="Y108">
        <v>3</v>
      </c>
      <c r="AA108">
        <v>9.5</v>
      </c>
      <c r="AB108">
        <v>7.5</v>
      </c>
      <c r="AC108">
        <v>7.5</v>
      </c>
      <c r="AF108">
        <v>33</v>
      </c>
    </row>
  </sheetData>
  <sheetProtection/>
  <hyperlinks>
    <hyperlink ref="A77"/>
  </hyperlinks>
  <printOptions/>
  <pageMargins left="0.75" right="0.75" top="1" bottom="1" header="0.5" footer="0.5"/>
  <pageSetup horizontalDpi="100" verticalDpi="1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Selena</dc:creator>
  <cp:keywords/>
  <dc:description/>
  <cp:lastModifiedBy>Selena</cp:lastModifiedBy>
  <dcterms:created xsi:type="dcterms:W3CDTF">2013-12-14T16:45:27Z</dcterms:created>
  <dcterms:modified xsi:type="dcterms:W3CDTF">2014-04-13T17:26:38Z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