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СВЕРКА СП-16" sheetId="1" r:id="rId1"/>
  </sheets>
  <definedNames>
    <definedName name="_xlnm._FilterDatabase" localSheetId="0" hidden="1">'СВЕРКА СП-16'!$A$2:$N$724</definedName>
  </definedNames>
  <calcPr fullCalcOnLoad="1" refMode="R1C1"/>
</workbook>
</file>

<file path=xl/sharedStrings.xml><?xml version="1.0" encoding="utf-8"?>
<sst xmlns="http://schemas.openxmlformats.org/spreadsheetml/2006/main" count="978" uniqueCount="285">
  <si>
    <t>ТР</t>
  </si>
  <si>
    <t>olga_nsk2012</t>
  </si>
  <si>
    <t>Татьяна @К.</t>
  </si>
  <si>
    <t>schinschil</t>
  </si>
  <si>
    <t>КСЮША-С</t>
  </si>
  <si>
    <t>britva</t>
  </si>
  <si>
    <t>Чудо Танечка</t>
  </si>
  <si>
    <t>Margoshka0</t>
  </si>
  <si>
    <t>38.1. Салфетка прединъекционная СПДс-"ВИПС-Мед" спиртовая (60х60мм) №100</t>
  </si>
  <si>
    <t>scorpy</t>
  </si>
  <si>
    <t>minoshina</t>
  </si>
  <si>
    <t>mariom</t>
  </si>
  <si>
    <t>Любаshа</t>
  </si>
  <si>
    <t>xxИрусенькаxx</t>
  </si>
  <si>
    <t>Doriana</t>
  </si>
  <si>
    <t>Angellina636</t>
  </si>
  <si>
    <t>Inesska</t>
  </si>
  <si>
    <t>осень@03</t>
  </si>
  <si>
    <t>shtuchka77</t>
  </si>
  <si>
    <t>Reflex</t>
  </si>
  <si>
    <t>TaniaV</t>
  </si>
  <si>
    <t>наталья 31</t>
  </si>
  <si>
    <t>Олюша7</t>
  </si>
  <si>
    <t>ptichkatari</t>
  </si>
  <si>
    <t>Fixis</t>
  </si>
  <si>
    <t>Диминамама</t>
  </si>
  <si>
    <t>polzar</t>
  </si>
  <si>
    <t>Лентяйка</t>
  </si>
  <si>
    <t>aqva83</t>
  </si>
  <si>
    <t>МарияКотенок</t>
  </si>
  <si>
    <t>@кварель</t>
  </si>
  <si>
    <t>Talochka</t>
  </si>
  <si>
    <t>Надя2010</t>
  </si>
  <si>
    <t>anna_verbena</t>
  </si>
  <si>
    <t>Олеся Лехнович</t>
  </si>
  <si>
    <t>ЛАПОТУЛЕЧКА</t>
  </si>
  <si>
    <t>Буська1407</t>
  </si>
  <si>
    <t>Abramnushka</t>
  </si>
  <si>
    <t>Sanya23.08</t>
  </si>
  <si>
    <t>МариБу</t>
  </si>
  <si>
    <t>Елеонора</t>
  </si>
  <si>
    <t>СветланаКВ</t>
  </si>
  <si>
    <t>Irbis_m</t>
  </si>
  <si>
    <t>Кулёма-</t>
  </si>
  <si>
    <t>murashik</t>
  </si>
  <si>
    <t>Люб@v@</t>
  </si>
  <si>
    <t>olga_gus</t>
  </si>
  <si>
    <t>Maskabal</t>
  </si>
  <si>
    <t>genilen</t>
  </si>
  <si>
    <t>Вреднуля</t>
  </si>
  <si>
    <t>Харизма из Сибири</t>
  </si>
  <si>
    <t>Елена_Л77</t>
  </si>
  <si>
    <t>ElenaM</t>
  </si>
  <si>
    <t>Tonya2010</t>
  </si>
  <si>
    <t>ArtemSergeev</t>
  </si>
  <si>
    <t>машина мама79</t>
  </si>
  <si>
    <t>лайса</t>
  </si>
  <si>
    <t>Samanta</t>
  </si>
  <si>
    <t>???Солнце???</t>
  </si>
  <si>
    <t>Бабушка в квадрате</t>
  </si>
  <si>
    <t>Ирина-С</t>
  </si>
  <si>
    <t>Rivolo</t>
  </si>
  <si>
    <t>Леопарда</t>
  </si>
  <si>
    <t>Ustin1975</t>
  </si>
  <si>
    <t>Лайша</t>
  </si>
  <si>
    <t>TatyanaSmyk</t>
  </si>
  <si>
    <t>КАТУША</t>
  </si>
  <si>
    <t>Sashul'ka</t>
  </si>
  <si>
    <t>Крисечка</t>
  </si>
  <si>
    <t>Kosto4ka</t>
  </si>
  <si>
    <t>natast07</t>
  </si>
  <si>
    <t>mamochka Lena</t>
  </si>
  <si>
    <t>Zanna</t>
  </si>
  <si>
    <t>Лилия Лия</t>
  </si>
  <si>
    <t>Almare</t>
  </si>
  <si>
    <t>Zslava</t>
  </si>
  <si>
    <t>juliaks</t>
  </si>
  <si>
    <t>Katerinka_89</t>
  </si>
  <si>
    <t>Ветик</t>
  </si>
  <si>
    <t>mar_iz</t>
  </si>
  <si>
    <t>ЛЕНОК М</t>
  </si>
  <si>
    <t>kisyulcha</t>
  </si>
  <si>
    <t>Evgera</t>
  </si>
  <si>
    <t>РоникА</t>
  </si>
  <si>
    <t>Apelsinka85</t>
  </si>
  <si>
    <t>millla85</t>
  </si>
  <si>
    <t>katy-k</t>
  </si>
  <si>
    <t>Ладуся</t>
  </si>
  <si>
    <t>Т@тьян@2001</t>
  </si>
  <si>
    <t>os105</t>
  </si>
  <si>
    <t>Катёна1</t>
  </si>
  <si>
    <t>Tatyana64</t>
  </si>
  <si>
    <t>Pascale</t>
  </si>
  <si>
    <t>nirifka</t>
  </si>
  <si>
    <t>NataliSta</t>
  </si>
  <si>
    <t>18. «ЛЕККЕР-Йод»</t>
  </si>
  <si>
    <t>Менечка</t>
  </si>
  <si>
    <t>Natusyalapusya</t>
  </si>
  <si>
    <t>Светик22</t>
  </si>
  <si>
    <t>Мусьенда</t>
  </si>
  <si>
    <t>Nansi</t>
  </si>
  <si>
    <t>Оля Кузнецова</t>
  </si>
  <si>
    <t>БЯКА83</t>
  </si>
  <si>
    <t>milenailiya</t>
  </si>
  <si>
    <t>Raysia</t>
  </si>
  <si>
    <t>Анютка1687</t>
  </si>
  <si>
    <t>Данинамама</t>
  </si>
  <si>
    <t>white cat</t>
  </si>
  <si>
    <t>Luda1966</t>
  </si>
  <si>
    <t>MatildaM</t>
  </si>
  <si>
    <t>Алёна85</t>
  </si>
  <si>
    <t>_мышка_</t>
  </si>
  <si>
    <t>Нинос</t>
  </si>
  <si>
    <t>Надюша К</t>
  </si>
  <si>
    <t>НатаГа</t>
  </si>
  <si>
    <t>Vasena17</t>
  </si>
  <si>
    <t>Butterfly+</t>
  </si>
  <si>
    <t>LiraSirin</t>
  </si>
  <si>
    <t>Натуюшка</t>
  </si>
  <si>
    <t>Юлечка красотулечка</t>
  </si>
  <si>
    <t>Irenns</t>
  </si>
  <si>
    <t>Елен@И</t>
  </si>
  <si>
    <t>Вероничка13</t>
  </si>
  <si>
    <t>Anna_Chichi</t>
  </si>
  <si>
    <t>6. Бахилы п/э мед.</t>
  </si>
  <si>
    <t>leutmana</t>
  </si>
  <si>
    <t>AnastasiaM</t>
  </si>
  <si>
    <t>Сингулярность</t>
  </si>
  <si>
    <t>Annitka</t>
  </si>
  <si>
    <t>Тутик</t>
  </si>
  <si>
    <t>Настёнка55</t>
  </si>
  <si>
    <t>7. Маска трехслойная на резинке</t>
  </si>
  <si>
    <t>vltava</t>
  </si>
  <si>
    <t>Дусичка</t>
  </si>
  <si>
    <t>Lerika</t>
  </si>
  <si>
    <t>nikitenochka</t>
  </si>
  <si>
    <t>les</t>
  </si>
  <si>
    <t>Eliese</t>
  </si>
  <si>
    <t>Еелена83</t>
  </si>
  <si>
    <t>IVera2901</t>
  </si>
  <si>
    <t>nadda</t>
  </si>
  <si>
    <t>varnik</t>
  </si>
  <si>
    <t>ералаш</t>
  </si>
  <si>
    <t>Т.Ю.С.</t>
  </si>
  <si>
    <t>ula-771</t>
  </si>
  <si>
    <t>astranna</t>
  </si>
  <si>
    <t>telepyzik</t>
  </si>
  <si>
    <t>otos</t>
  </si>
  <si>
    <t>Asiania</t>
  </si>
  <si>
    <t>minak_t</t>
  </si>
  <si>
    <t>Tati_83</t>
  </si>
  <si>
    <t>Мечтательница</t>
  </si>
  <si>
    <t>Fox and Fox</t>
  </si>
  <si>
    <t>Миллионерша</t>
  </si>
  <si>
    <t>Анастасия_82</t>
  </si>
  <si>
    <t>Юльченок-бельченок</t>
  </si>
  <si>
    <t>m@lina</t>
  </si>
  <si>
    <t>ОленькаС</t>
  </si>
  <si>
    <t>мама Галя 25</t>
  </si>
  <si>
    <t>RыжиК</t>
  </si>
  <si>
    <t>AlexSh</t>
  </si>
  <si>
    <t>weltkind</t>
  </si>
  <si>
    <t>Czarina</t>
  </si>
  <si>
    <t>svatik</t>
  </si>
  <si>
    <t>Коза-Дереза</t>
  </si>
  <si>
    <t>Юлия и доча</t>
  </si>
  <si>
    <t>мика+натуся</t>
  </si>
  <si>
    <t>Lena2804</t>
  </si>
  <si>
    <t>мама-Маша</t>
  </si>
  <si>
    <t>kotyanka</t>
  </si>
  <si>
    <t>Marissha</t>
  </si>
  <si>
    <t>Baby Hai</t>
  </si>
  <si>
    <t>Карие глаза</t>
  </si>
  <si>
    <t>retyshka</t>
  </si>
  <si>
    <t>Ольга3103</t>
  </si>
  <si>
    <t>Krisska</t>
  </si>
  <si>
    <t>Олеся С</t>
  </si>
  <si>
    <t>brusay1962</t>
  </si>
  <si>
    <t>Viki1986</t>
  </si>
  <si>
    <t>fns123</t>
  </si>
  <si>
    <t>Natali73</t>
  </si>
  <si>
    <t>наталья1977</t>
  </si>
  <si>
    <t>25. Очищайка (ИЗ ПРИСТРОЯ в СП-15)</t>
  </si>
  <si>
    <t>Naffania</t>
  </si>
  <si>
    <t>Fialka54</t>
  </si>
  <si>
    <t>Дарья Волкова</t>
  </si>
  <si>
    <t>charoit</t>
  </si>
  <si>
    <t>Катерина550</t>
  </si>
  <si>
    <t>tnm1980</t>
  </si>
  <si>
    <t>ELENKA_161282</t>
  </si>
  <si>
    <t>МАРИНЕЛИЯ</t>
  </si>
  <si>
    <t>VKOM</t>
  </si>
  <si>
    <t>Нюрашка</t>
  </si>
  <si>
    <t>Я_Анюта</t>
  </si>
  <si>
    <t>Анна80</t>
  </si>
  <si>
    <t>GSA</t>
  </si>
  <si>
    <t>sh_iruska</t>
  </si>
  <si>
    <t>zlesa</t>
  </si>
  <si>
    <t>Dinarina</t>
  </si>
  <si>
    <t>a.mamykina</t>
  </si>
  <si>
    <t>Blondinka28</t>
  </si>
  <si>
    <t>nnNatasha</t>
  </si>
  <si>
    <t>ВитЛана</t>
  </si>
  <si>
    <t>mone</t>
  </si>
  <si>
    <t>Пёрышко</t>
  </si>
  <si>
    <t>Оля4ка</t>
  </si>
  <si>
    <t>Danaj</t>
  </si>
  <si>
    <t>Katrin 027</t>
  </si>
  <si>
    <t>Гоксель</t>
  </si>
  <si>
    <t>Янин@</t>
  </si>
  <si>
    <t>ТатВася</t>
  </si>
  <si>
    <t>Mandarinka</t>
  </si>
  <si>
    <t>Ширяева Татьяна</t>
  </si>
  <si>
    <t>Natali***</t>
  </si>
  <si>
    <t>TamaraM</t>
  </si>
  <si>
    <t>LeiKa88</t>
  </si>
  <si>
    <t>ксюнчик8</t>
  </si>
  <si>
    <t>ulch_s</t>
  </si>
  <si>
    <t>Alisa50</t>
  </si>
  <si>
    <t>sv69ta</t>
  </si>
  <si>
    <t>Варешка</t>
  </si>
  <si>
    <t>Елена Фиськова</t>
  </si>
  <si>
    <t>Облако2012</t>
  </si>
  <si>
    <t xml:space="preserve">15. «ЛЕККЕР-Эплан» </t>
  </si>
  <si>
    <t xml:space="preserve">17. «Пв — «ЛЕККЕР» </t>
  </si>
  <si>
    <t xml:space="preserve">24. «ЛЕККЕР-Суперчистотело» </t>
  </si>
  <si>
    <t xml:space="preserve">39. Бинт 7х14 стерильный </t>
  </si>
  <si>
    <t>Облучатель настольный ОУФд-01 "Солнышко" у/ф кварцевый (детский)</t>
  </si>
  <si>
    <t>ElenKa_RS</t>
  </si>
  <si>
    <t>ОЛЬГУНЯ9752</t>
  </si>
  <si>
    <t>anutka_ch</t>
  </si>
  <si>
    <t>sol@r</t>
  </si>
  <si>
    <t>Мирина</t>
  </si>
  <si>
    <t>Datura28</t>
  </si>
  <si>
    <t>39. Бинт 7х14 стерильный</t>
  </si>
  <si>
    <t>24. «ЛЕККЕР-Суперчистотело»</t>
  </si>
  <si>
    <t>Кнопка-нюта</t>
  </si>
  <si>
    <t>LEV_58</t>
  </si>
  <si>
    <t>DaIr</t>
  </si>
  <si>
    <t>Марина-Маруся</t>
  </si>
  <si>
    <t>Eva Ali</t>
  </si>
  <si>
    <t>Антонина Володкина</t>
  </si>
  <si>
    <t>Светлаяна</t>
  </si>
  <si>
    <t>Солнечная счастливая</t>
  </si>
  <si>
    <t>Иринка01</t>
  </si>
  <si>
    <t>bab</t>
  </si>
  <si>
    <t>oxi10</t>
  </si>
  <si>
    <t>МатвеевнА</t>
  </si>
  <si>
    <t>Juli89</t>
  </si>
  <si>
    <t>panterka21</t>
  </si>
  <si>
    <t>пушыстик</t>
  </si>
  <si>
    <t>larik54</t>
  </si>
  <si>
    <t>undina22</t>
  </si>
  <si>
    <t>Настик2013</t>
  </si>
  <si>
    <t>5. Шпатель медицинский (ИЗ ПРИСТРОЯ)</t>
  </si>
  <si>
    <t>НИК</t>
  </si>
  <si>
    <t>НАЗВАНИЕ</t>
  </si>
  <si>
    <t>КОЛ-ВО</t>
  </si>
  <si>
    <t>ЦЕНА без ОРГ %</t>
  </si>
  <si>
    <t>ОРГ %</t>
  </si>
  <si>
    <t>СУММА без ОРГ %</t>
  </si>
  <si>
    <t>СУММА с ОРГ %</t>
  </si>
  <si>
    <t>к оплате по азус</t>
  </si>
  <si>
    <t>ИТОГО к ОПЛАТЕ</t>
  </si>
  <si>
    <t>ОПЛАЧЕНО</t>
  </si>
  <si>
    <t>ДОЛГ (+ долг УЗ, - долг ОРГа)</t>
  </si>
  <si>
    <t>Возврат долгов ОРГом</t>
  </si>
  <si>
    <t>СВЕРКА СП-16</t>
  </si>
  <si>
    <r>
      <t xml:space="preserve">1. Контейнер </t>
    </r>
    <r>
      <rPr>
        <b/>
        <sz val="10"/>
        <color indexed="8"/>
        <rFont val="Arial"/>
        <family val="2"/>
      </rPr>
      <t>ДЛЯ МОЧИ 60мл</t>
    </r>
  </si>
  <si>
    <t>2. Контейнер для мочи 100мл.</t>
  </si>
  <si>
    <r>
      <t xml:space="preserve">3. Контейнер </t>
    </r>
    <r>
      <rPr>
        <b/>
        <i/>
        <sz val="10"/>
        <color indexed="8"/>
        <rFont val="Arial"/>
        <family val="2"/>
      </rPr>
      <t>ДЛЯ КАЛА 60мл</t>
    </r>
  </si>
  <si>
    <t xml:space="preserve">4. Мочеприемник детский 100 мл стерильный </t>
  </si>
  <si>
    <t xml:space="preserve">5. Шпатель медицинский </t>
  </si>
  <si>
    <t>9. Пипетка глазная в футляре</t>
  </si>
  <si>
    <t xml:space="preserve">10. Перчатки медицинские </t>
  </si>
  <si>
    <t xml:space="preserve">14. Acti-lance Lite Фиолетовый 28 G </t>
  </si>
  <si>
    <t xml:space="preserve">29. Formagrif для кутикулы(с маслом лайма) </t>
  </si>
  <si>
    <t>33. Лейкопластырь перцовый. Размер: 10х15</t>
  </si>
  <si>
    <r>
      <t xml:space="preserve">34. Лейкопластырь БАКТЕРИЦИДНЫЙ ПОЛИМЕРНОЙ ОСНОВЕ </t>
    </r>
    <r>
      <rPr>
        <b/>
        <sz val="10"/>
        <color indexed="8"/>
        <rFont val="Arial"/>
        <family val="2"/>
      </rPr>
      <t>1.9х7.2</t>
    </r>
  </si>
  <si>
    <r>
      <t xml:space="preserve">36. Лейкопластырь БАКТЕРИЦИДНЫЙ </t>
    </r>
    <r>
      <rPr>
        <b/>
        <sz val="10"/>
        <color indexed="8"/>
        <rFont val="Arial"/>
        <family val="2"/>
      </rPr>
      <t>ТКАНЕВОЙ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2.5х7.2</t>
    </r>
  </si>
  <si>
    <t xml:space="preserve">37. Лейкопластырь на тканевой основе, 2 х 500 </t>
  </si>
  <si>
    <t>38. Салфетка спиртовая (135х185мм)</t>
  </si>
  <si>
    <t xml:space="preserve">42. Простыня одноразовая 70смх200см </t>
  </si>
  <si>
    <t>43. Пеленки впитывающие 60х90см, №15</t>
  </si>
  <si>
    <t>пр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</si>
</sst>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1" fontId="0" fillId="0" borderId="10" xfId="0" applyNumberFormat="1" applyFill="1" applyBorder="1" applyAlignment="1" applyProtection="1">
      <alignment wrapText="1"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right" wrapText="1"/>
      <protection/>
    </xf>
    <xf numFmtId="1" fontId="0" fillId="0" borderId="11" xfId="0" applyNumberFormat="1" applyFill="1" applyBorder="1" applyAlignment="1" applyProtection="1">
      <alignment horizontal="right" wrapText="1"/>
      <protection/>
    </xf>
    <xf numFmtId="2" fontId="0" fillId="0" borderId="10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 wrapText="1"/>
      <protection/>
    </xf>
    <xf numFmtId="1" fontId="0" fillId="0" borderId="12" xfId="0" applyNumberFormat="1" applyFill="1" applyBorder="1" applyAlignment="1" applyProtection="1">
      <alignment wrapText="1"/>
      <protection/>
    </xf>
    <xf numFmtId="1" fontId="0" fillId="0" borderId="12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 wrapText="1"/>
      <protection/>
    </xf>
    <xf numFmtId="1" fontId="0" fillId="0" borderId="12" xfId="0" applyNumberFormat="1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/>
    </xf>
    <xf numFmtId="2" fontId="0" fillId="0" borderId="12" xfId="0" applyNumberForma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13" xfId="0" applyFill="1" applyBorder="1" applyAlignment="1" applyProtection="1">
      <alignment wrapText="1"/>
      <protection/>
    </xf>
    <xf numFmtId="1" fontId="0" fillId="0" borderId="13" xfId="0" applyNumberFormat="1" applyFill="1" applyBorder="1" applyAlignment="1" applyProtection="1">
      <alignment wrapText="1"/>
      <protection/>
    </xf>
    <xf numFmtId="1" fontId="0" fillId="0" borderId="13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1" fontId="0" fillId="0" borderId="11" xfId="0" applyNumberFormat="1" applyFill="1" applyBorder="1" applyAlignment="1" applyProtection="1">
      <alignment wrapText="1"/>
      <protection/>
    </xf>
    <xf numFmtId="1" fontId="0" fillId="0" borderId="11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wrapText="1"/>
      <protection/>
    </xf>
    <xf numFmtId="2" fontId="0" fillId="0" borderId="11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horizontal="right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right" wrapText="1"/>
      <protection/>
    </xf>
    <xf numFmtId="1" fontId="0" fillId="0" borderId="11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Fill="1" applyBorder="1" applyAlignment="1" applyProtection="1">
      <alignment horizontal="right" wrapText="1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right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right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4"/>
  <sheetViews>
    <sheetView tabSelected="1" zoomScalePageLayoutView="0" workbookViewId="0" topLeftCell="A1">
      <pane xSplit="2" ySplit="2" topLeftCell="C70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718" sqref="Q718"/>
    </sheetView>
  </sheetViews>
  <sheetFormatPr defaultColWidth="9.140625" defaultRowHeight="12.75"/>
  <cols>
    <col min="1" max="1" width="18.7109375" style="12" customWidth="1"/>
    <col min="2" max="2" width="43.421875" style="1" customWidth="1"/>
    <col min="3" max="3" width="6.00390625" style="13" customWidth="1"/>
    <col min="4" max="4" width="8.28125" style="1" customWidth="1"/>
    <col min="5" max="5" width="6.28125" style="12" customWidth="1"/>
    <col min="6" max="6" width="7.28125" style="1" customWidth="1"/>
    <col min="7" max="7" width="7.57421875" style="1" customWidth="1"/>
    <col min="8" max="8" width="6.140625" style="1" customWidth="1"/>
    <col min="9" max="9" width="8.7109375" style="1" customWidth="1"/>
    <col min="10" max="10" width="5.8515625" style="12" customWidth="1"/>
    <col min="11" max="11" width="7.140625" style="14" customWidth="1"/>
    <col min="12" max="12" width="7.7109375" style="14" customWidth="1"/>
    <col min="13" max="13" width="7.8515625" style="14" customWidth="1"/>
    <col min="14" max="14" width="10.00390625" style="12" customWidth="1"/>
    <col min="15" max="16384" width="9.140625" style="1" customWidth="1"/>
  </cols>
  <sheetData>
    <row r="1" spans="1:14" ht="14.25" customHeight="1">
      <c r="A1" s="61" t="s">
        <v>267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63.75">
      <c r="A2" s="2" t="s">
        <v>255</v>
      </c>
      <c r="B2" s="2" t="s">
        <v>256</v>
      </c>
      <c r="C2" s="2" t="s">
        <v>257</v>
      </c>
      <c r="D2" s="2" t="s">
        <v>258</v>
      </c>
      <c r="E2" s="2" t="s">
        <v>259</v>
      </c>
      <c r="F2" s="2" t="s">
        <v>260</v>
      </c>
      <c r="G2" s="2" t="s">
        <v>261</v>
      </c>
      <c r="H2" s="2" t="s">
        <v>0</v>
      </c>
      <c r="I2" s="2" t="s">
        <v>262</v>
      </c>
      <c r="J2" s="3" t="s">
        <v>284</v>
      </c>
      <c r="K2" s="3" t="s">
        <v>263</v>
      </c>
      <c r="L2" s="3" t="s">
        <v>264</v>
      </c>
      <c r="M2" s="3" t="s">
        <v>265</v>
      </c>
      <c r="N2" s="3" t="s">
        <v>266</v>
      </c>
    </row>
    <row r="3" spans="1:14" ht="12.75">
      <c r="A3" s="9" t="s">
        <v>58</v>
      </c>
      <c r="B3" s="6" t="s">
        <v>269</v>
      </c>
      <c r="C3" s="6">
        <v>20</v>
      </c>
      <c r="D3" s="6">
        <v>6.5</v>
      </c>
      <c r="E3" s="6">
        <v>15</v>
      </c>
      <c r="F3" s="7">
        <f>C3*D3</f>
        <v>130</v>
      </c>
      <c r="G3" s="7">
        <f>F3*1.15+0.6</f>
        <v>150.1</v>
      </c>
      <c r="H3" s="8">
        <v>14.3</v>
      </c>
      <c r="I3" s="8">
        <v>164</v>
      </c>
      <c r="J3" s="15"/>
      <c r="K3" s="10">
        <f>G3+H3</f>
        <v>164.4</v>
      </c>
      <c r="L3" s="11">
        <v>164</v>
      </c>
      <c r="M3" s="10">
        <f>K3-L3</f>
        <v>0.4000000000000057</v>
      </c>
      <c r="N3" s="15"/>
    </row>
    <row r="4" spans="1:14" ht="12.75">
      <c r="A4" s="46" t="s">
        <v>30</v>
      </c>
      <c r="B4" s="6" t="s">
        <v>224</v>
      </c>
      <c r="C4" s="6">
        <v>2</v>
      </c>
      <c r="D4" s="6">
        <v>30</v>
      </c>
      <c r="E4" s="6">
        <v>15</v>
      </c>
      <c r="F4" s="7">
        <f aca="true" t="shared" si="0" ref="F4:F68">C4*D4</f>
        <v>60</v>
      </c>
      <c r="G4" s="7">
        <f aca="true" t="shared" si="1" ref="G4:G67">F4*1.15+0.6</f>
        <v>69.6</v>
      </c>
      <c r="H4" s="8">
        <v>6.6</v>
      </c>
      <c r="I4" s="8">
        <v>76</v>
      </c>
      <c r="J4" s="46"/>
      <c r="K4" s="47">
        <f>G4+H4+G5+H5+G6+H6</f>
        <v>219.15499999999997</v>
      </c>
      <c r="L4" s="48">
        <f>220+24</f>
        <v>244</v>
      </c>
      <c r="M4" s="47">
        <f>K4-L4</f>
        <v>-24.845000000000027</v>
      </c>
      <c r="N4" s="46"/>
    </row>
    <row r="5" spans="1:14" ht="25.5">
      <c r="A5" s="46"/>
      <c r="B5" s="6" t="s">
        <v>8</v>
      </c>
      <c r="C5" s="6">
        <v>100</v>
      </c>
      <c r="D5" s="6">
        <v>0.7</v>
      </c>
      <c r="E5" s="6">
        <v>15</v>
      </c>
      <c r="F5" s="7">
        <f t="shared" si="0"/>
        <v>70</v>
      </c>
      <c r="G5" s="7">
        <f t="shared" si="1"/>
        <v>81.1</v>
      </c>
      <c r="H5" s="8">
        <v>7.7</v>
      </c>
      <c r="I5" s="8">
        <v>89</v>
      </c>
      <c r="J5" s="46"/>
      <c r="K5" s="48"/>
      <c r="L5" s="48"/>
      <c r="M5" s="48"/>
      <c r="N5" s="46"/>
    </row>
    <row r="6" spans="1:14" ht="12.75">
      <c r="A6" s="46"/>
      <c r="B6" s="16" t="s">
        <v>226</v>
      </c>
      <c r="C6" s="6">
        <v>5</v>
      </c>
      <c r="D6" s="6">
        <v>8.5</v>
      </c>
      <c r="E6" s="6">
        <v>15</v>
      </c>
      <c r="F6" s="7">
        <f t="shared" si="0"/>
        <v>42.5</v>
      </c>
      <c r="G6" s="7">
        <f t="shared" si="1"/>
        <v>49.474999999999994</v>
      </c>
      <c r="H6" s="8">
        <v>4.68</v>
      </c>
      <c r="I6" s="8">
        <v>54</v>
      </c>
      <c r="J6" s="46"/>
      <c r="K6" s="48"/>
      <c r="L6" s="48"/>
      <c r="M6" s="48"/>
      <c r="N6" s="46"/>
    </row>
    <row r="7" spans="1:14" ht="25.5">
      <c r="A7" s="43" t="s">
        <v>111</v>
      </c>
      <c r="B7" s="6" t="s">
        <v>8</v>
      </c>
      <c r="C7" s="6">
        <v>100</v>
      </c>
      <c r="D7" s="6">
        <v>0.7</v>
      </c>
      <c r="E7" s="6">
        <v>15</v>
      </c>
      <c r="F7" s="7">
        <f t="shared" si="0"/>
        <v>70</v>
      </c>
      <c r="G7" s="7">
        <f t="shared" si="1"/>
        <v>81.1</v>
      </c>
      <c r="H7" s="8">
        <v>7.7</v>
      </c>
      <c r="I7" s="8">
        <v>89</v>
      </c>
      <c r="J7" s="9"/>
      <c r="K7" s="10">
        <f>G7+H7</f>
        <v>88.8</v>
      </c>
      <c r="L7" s="11">
        <v>89</v>
      </c>
      <c r="M7" s="10">
        <f>K7-L7</f>
        <v>-0.20000000000000284</v>
      </c>
      <c r="N7" s="9"/>
    </row>
    <row r="8" spans="1:14" ht="12.75">
      <c r="A8" s="46" t="s">
        <v>199</v>
      </c>
      <c r="B8" s="17" t="s">
        <v>270</v>
      </c>
      <c r="C8" s="6">
        <v>10</v>
      </c>
      <c r="D8" s="6">
        <v>6</v>
      </c>
      <c r="E8" s="6">
        <v>15</v>
      </c>
      <c r="F8" s="7">
        <f t="shared" si="0"/>
        <v>60</v>
      </c>
      <c r="G8" s="7">
        <f>F8*1.15+0.2</f>
        <v>69.2</v>
      </c>
      <c r="H8" s="8">
        <v>6.6</v>
      </c>
      <c r="I8" s="8">
        <v>76</v>
      </c>
      <c r="J8" s="46"/>
      <c r="K8" s="47">
        <f>G8+H8+G9+H9+G10+H10+G11+H11+G12+H12+G13+H13</f>
        <v>330.4099999999999</v>
      </c>
      <c r="L8" s="48">
        <v>330</v>
      </c>
      <c r="M8" s="47">
        <f>K8-L8</f>
        <v>0.4099999999999113</v>
      </c>
      <c r="N8" s="46"/>
    </row>
    <row r="9" spans="1:14" ht="12.75">
      <c r="A9" s="46"/>
      <c r="B9" s="6" t="s">
        <v>272</v>
      </c>
      <c r="C9" s="6">
        <v>20</v>
      </c>
      <c r="D9" s="6">
        <v>1.2</v>
      </c>
      <c r="E9" s="6">
        <v>15</v>
      </c>
      <c r="F9" s="7">
        <f t="shared" si="0"/>
        <v>24</v>
      </c>
      <c r="G9" s="7">
        <f>F9*1.15+0.2</f>
        <v>27.799999999999997</v>
      </c>
      <c r="H9" s="8">
        <v>2.64</v>
      </c>
      <c r="I9" s="8">
        <v>31.09</v>
      </c>
      <c r="J9" s="46"/>
      <c r="K9" s="47"/>
      <c r="L9" s="48"/>
      <c r="M9" s="47"/>
      <c r="N9" s="46"/>
    </row>
    <row r="10" spans="1:14" ht="12.75">
      <c r="A10" s="46"/>
      <c r="B10" s="6" t="s">
        <v>124</v>
      </c>
      <c r="C10" s="6">
        <v>50</v>
      </c>
      <c r="D10" s="6">
        <v>1.2</v>
      </c>
      <c r="E10" s="6">
        <v>15</v>
      </c>
      <c r="F10" s="7">
        <f t="shared" si="0"/>
        <v>60</v>
      </c>
      <c r="G10" s="7">
        <f t="shared" si="1"/>
        <v>69.6</v>
      </c>
      <c r="H10" s="8">
        <v>6.6</v>
      </c>
      <c r="I10" s="8">
        <v>76</v>
      </c>
      <c r="J10" s="46"/>
      <c r="K10" s="47"/>
      <c r="L10" s="48"/>
      <c r="M10" s="47"/>
      <c r="N10" s="46"/>
    </row>
    <row r="11" spans="1:14" ht="12.75">
      <c r="A11" s="46"/>
      <c r="B11" s="6" t="s">
        <v>273</v>
      </c>
      <c r="C11" s="6">
        <v>5</v>
      </c>
      <c r="D11" s="6">
        <v>2.5</v>
      </c>
      <c r="E11" s="6">
        <v>15</v>
      </c>
      <c r="F11" s="7">
        <f t="shared" si="0"/>
        <v>12.5</v>
      </c>
      <c r="G11" s="7">
        <f t="shared" si="1"/>
        <v>14.974999999999998</v>
      </c>
      <c r="H11" s="8">
        <v>1.38</v>
      </c>
      <c r="I11" s="8">
        <v>16</v>
      </c>
      <c r="J11" s="46"/>
      <c r="K11" s="47"/>
      <c r="L11" s="48"/>
      <c r="M11" s="47"/>
      <c r="N11" s="46"/>
    </row>
    <row r="12" spans="1:14" ht="25.5">
      <c r="A12" s="46"/>
      <c r="B12" s="4" t="s">
        <v>279</v>
      </c>
      <c r="C12" s="6">
        <v>50</v>
      </c>
      <c r="D12" s="6">
        <v>1.9</v>
      </c>
      <c r="E12" s="6">
        <v>15</v>
      </c>
      <c r="F12" s="7">
        <f t="shared" si="0"/>
        <v>95</v>
      </c>
      <c r="G12" s="7">
        <f t="shared" si="1"/>
        <v>109.84999999999998</v>
      </c>
      <c r="H12" s="8">
        <v>10.45</v>
      </c>
      <c r="I12" s="8">
        <v>120</v>
      </c>
      <c r="J12" s="46"/>
      <c r="K12" s="47"/>
      <c r="L12" s="48"/>
      <c r="M12" s="47"/>
      <c r="N12" s="46"/>
    </row>
    <row r="13" spans="1:14" ht="12.75">
      <c r="A13" s="46"/>
      <c r="B13" s="16" t="s">
        <v>226</v>
      </c>
      <c r="C13" s="6">
        <v>1</v>
      </c>
      <c r="D13" s="6">
        <v>8.5</v>
      </c>
      <c r="E13" s="6">
        <v>15</v>
      </c>
      <c r="F13" s="7">
        <f t="shared" si="0"/>
        <v>8.5</v>
      </c>
      <c r="G13" s="7">
        <f t="shared" si="1"/>
        <v>10.374999999999998</v>
      </c>
      <c r="H13" s="8">
        <v>0.94</v>
      </c>
      <c r="I13" s="8">
        <v>11</v>
      </c>
      <c r="J13" s="46"/>
      <c r="K13" s="47"/>
      <c r="L13" s="48"/>
      <c r="M13" s="47"/>
      <c r="N13" s="46"/>
    </row>
    <row r="14" spans="1:14" ht="12.75">
      <c r="A14" s="46" t="s">
        <v>37</v>
      </c>
      <c r="B14" s="6" t="s">
        <v>275</v>
      </c>
      <c r="C14" s="6">
        <v>10</v>
      </c>
      <c r="D14" s="6">
        <v>10</v>
      </c>
      <c r="E14" s="6">
        <v>15</v>
      </c>
      <c r="F14" s="7">
        <f t="shared" si="0"/>
        <v>100</v>
      </c>
      <c r="G14" s="7">
        <f t="shared" si="1"/>
        <v>115.59999999999998</v>
      </c>
      <c r="H14" s="8">
        <v>11</v>
      </c>
      <c r="I14" s="8">
        <v>126</v>
      </c>
      <c r="J14" s="46"/>
      <c r="K14" s="47">
        <f>G14+H14+G15+H15</f>
        <v>234.29999999999995</v>
      </c>
      <c r="L14" s="48">
        <v>234</v>
      </c>
      <c r="M14" s="47">
        <f>K14-L14</f>
        <v>0.2999999999999545</v>
      </c>
      <c r="N14" s="46"/>
    </row>
    <row r="15" spans="1:14" ht="12.75">
      <c r="A15" s="46"/>
      <c r="B15" s="16" t="s">
        <v>226</v>
      </c>
      <c r="C15" s="6">
        <v>10</v>
      </c>
      <c r="D15" s="6">
        <v>8.5</v>
      </c>
      <c r="E15" s="6">
        <v>15</v>
      </c>
      <c r="F15" s="7">
        <f t="shared" si="0"/>
        <v>85</v>
      </c>
      <c r="G15" s="7">
        <f t="shared" si="1"/>
        <v>98.34999999999998</v>
      </c>
      <c r="H15" s="8">
        <v>9.35</v>
      </c>
      <c r="I15" s="8">
        <v>108</v>
      </c>
      <c r="J15" s="46"/>
      <c r="K15" s="48"/>
      <c r="L15" s="48"/>
      <c r="M15" s="48"/>
      <c r="N15" s="46"/>
    </row>
    <row r="16" spans="1:14" ht="12.75">
      <c r="A16" s="46" t="s">
        <v>160</v>
      </c>
      <c r="B16" s="4" t="s">
        <v>268</v>
      </c>
      <c r="C16" s="6">
        <v>20</v>
      </c>
      <c r="D16" s="6">
        <v>5.9</v>
      </c>
      <c r="E16" s="6">
        <v>15</v>
      </c>
      <c r="F16" s="7">
        <f>C16*D16</f>
        <v>118</v>
      </c>
      <c r="G16" s="7">
        <f>F16*1.15+0.2</f>
        <v>135.89999999999998</v>
      </c>
      <c r="H16" s="8">
        <v>12.98</v>
      </c>
      <c r="I16" s="8">
        <v>149</v>
      </c>
      <c r="J16" s="46"/>
      <c r="K16" s="47">
        <f>G16+H16+G17+H17+G18+H18+G19+H19</f>
        <v>780.4799999999999</v>
      </c>
      <c r="L16" s="48">
        <v>780</v>
      </c>
      <c r="M16" s="47">
        <f>K16-L16</f>
        <v>0.4799999999999045</v>
      </c>
      <c r="N16" s="46"/>
    </row>
    <row r="17" spans="1:14" ht="12.75">
      <c r="A17" s="46"/>
      <c r="B17" s="17" t="s">
        <v>270</v>
      </c>
      <c r="C17" s="6">
        <v>10</v>
      </c>
      <c r="D17" s="6">
        <v>6</v>
      </c>
      <c r="E17" s="6">
        <v>15</v>
      </c>
      <c r="F17" s="7">
        <f t="shared" si="0"/>
        <v>60</v>
      </c>
      <c r="G17" s="7">
        <f t="shared" si="1"/>
        <v>69.6</v>
      </c>
      <c r="H17" s="8">
        <v>6.6</v>
      </c>
      <c r="I17" s="8">
        <v>76</v>
      </c>
      <c r="J17" s="46"/>
      <c r="K17" s="48"/>
      <c r="L17" s="48"/>
      <c r="M17" s="48"/>
      <c r="N17" s="46"/>
    </row>
    <row r="18" spans="1:14" ht="12.75">
      <c r="A18" s="46"/>
      <c r="B18" s="6" t="s">
        <v>274</v>
      </c>
      <c r="C18" s="6">
        <v>15</v>
      </c>
      <c r="D18" s="6">
        <v>16</v>
      </c>
      <c r="E18" s="6">
        <v>15</v>
      </c>
      <c r="F18" s="7">
        <f>C18*D18</f>
        <v>240</v>
      </c>
      <c r="G18" s="7">
        <f t="shared" si="1"/>
        <v>276.6</v>
      </c>
      <c r="H18" s="8">
        <v>26.4</v>
      </c>
      <c r="I18" s="8">
        <v>303</v>
      </c>
      <c r="J18" s="46"/>
      <c r="K18" s="48"/>
      <c r="L18" s="48"/>
      <c r="M18" s="48"/>
      <c r="N18" s="46"/>
    </row>
    <row r="19" spans="1:14" ht="12.75">
      <c r="A19" s="46"/>
      <c r="B19" s="6" t="s">
        <v>275</v>
      </c>
      <c r="C19" s="6">
        <v>20</v>
      </c>
      <c r="D19" s="6">
        <v>10</v>
      </c>
      <c r="E19" s="6">
        <v>15</v>
      </c>
      <c r="F19" s="7">
        <f>C19*D19</f>
        <v>200</v>
      </c>
      <c r="G19" s="7">
        <f>F19*1.15+0.4</f>
        <v>230.39999999999998</v>
      </c>
      <c r="H19" s="8">
        <v>22</v>
      </c>
      <c r="I19" s="8">
        <v>252</v>
      </c>
      <c r="J19" s="46"/>
      <c r="K19" s="48"/>
      <c r="L19" s="48"/>
      <c r="M19" s="48"/>
      <c r="N19" s="46"/>
    </row>
    <row r="20" spans="1:14" ht="12.75">
      <c r="A20" s="46" t="s">
        <v>218</v>
      </c>
      <c r="B20" s="17" t="s">
        <v>270</v>
      </c>
      <c r="C20" s="6">
        <v>10</v>
      </c>
      <c r="D20" s="6">
        <v>6</v>
      </c>
      <c r="E20" s="6">
        <v>15</v>
      </c>
      <c r="F20" s="7">
        <f>C20*D20</f>
        <v>60</v>
      </c>
      <c r="G20" s="7">
        <f t="shared" si="1"/>
        <v>69.6</v>
      </c>
      <c r="H20" s="8">
        <v>6.6</v>
      </c>
      <c r="I20" s="8">
        <v>76</v>
      </c>
      <c r="J20" s="46"/>
      <c r="K20" s="47">
        <f>G20+H20+G21+H21+G22+H22+G23+H23+G24+H24</f>
        <v>389.81999999999994</v>
      </c>
      <c r="L20" s="48">
        <v>390</v>
      </c>
      <c r="M20" s="47">
        <f>K20-L20</f>
        <v>-0.18000000000006366</v>
      </c>
      <c r="N20" s="46"/>
    </row>
    <row r="21" spans="1:14" ht="12.75">
      <c r="A21" s="46"/>
      <c r="B21" s="6" t="s">
        <v>272</v>
      </c>
      <c r="C21" s="6">
        <v>10</v>
      </c>
      <c r="D21" s="6">
        <v>1.2</v>
      </c>
      <c r="E21" s="6">
        <v>15</v>
      </c>
      <c r="F21" s="7">
        <f>C21*D21</f>
        <v>12</v>
      </c>
      <c r="G21" s="7">
        <f t="shared" si="1"/>
        <v>14.399999999999999</v>
      </c>
      <c r="H21" s="8">
        <v>1.32</v>
      </c>
      <c r="I21" s="8">
        <v>16</v>
      </c>
      <c r="J21" s="46"/>
      <c r="K21" s="48"/>
      <c r="L21" s="48"/>
      <c r="M21" s="48"/>
      <c r="N21" s="46"/>
    </row>
    <row r="22" spans="1:14" ht="12.75">
      <c r="A22" s="46"/>
      <c r="B22" s="6" t="s">
        <v>131</v>
      </c>
      <c r="C22" s="6">
        <v>100</v>
      </c>
      <c r="D22" s="6">
        <v>1.2</v>
      </c>
      <c r="E22" s="6">
        <v>15</v>
      </c>
      <c r="F22" s="7">
        <f t="shared" si="0"/>
        <v>120</v>
      </c>
      <c r="G22" s="7">
        <f t="shared" si="1"/>
        <v>138.6</v>
      </c>
      <c r="H22" s="8">
        <v>13.2</v>
      </c>
      <c r="I22" s="8">
        <v>152</v>
      </c>
      <c r="J22" s="46"/>
      <c r="K22" s="48"/>
      <c r="L22" s="48"/>
      <c r="M22" s="48"/>
      <c r="N22" s="46"/>
    </row>
    <row r="23" spans="1:14" ht="12.75">
      <c r="A23" s="46"/>
      <c r="B23" s="16" t="s">
        <v>225</v>
      </c>
      <c r="C23" s="6">
        <v>1</v>
      </c>
      <c r="D23" s="6">
        <v>75</v>
      </c>
      <c r="E23" s="6">
        <v>15</v>
      </c>
      <c r="F23" s="7">
        <f t="shared" si="0"/>
        <v>75</v>
      </c>
      <c r="G23" s="7">
        <f t="shared" si="1"/>
        <v>86.85</v>
      </c>
      <c r="H23" s="8">
        <v>8.25</v>
      </c>
      <c r="I23" s="8">
        <v>95.0243</v>
      </c>
      <c r="J23" s="46"/>
      <c r="K23" s="48"/>
      <c r="L23" s="48"/>
      <c r="M23" s="48"/>
      <c r="N23" s="46"/>
    </row>
    <row r="24" spans="1:14" ht="25.5">
      <c r="A24" s="46"/>
      <c r="B24" s="4" t="s">
        <v>278</v>
      </c>
      <c r="C24" s="6">
        <v>50</v>
      </c>
      <c r="D24" s="6">
        <v>0.8</v>
      </c>
      <c r="E24" s="6">
        <v>15</v>
      </c>
      <c r="F24" s="7">
        <f t="shared" si="0"/>
        <v>40</v>
      </c>
      <c r="G24" s="7">
        <f t="shared" si="1"/>
        <v>46.6</v>
      </c>
      <c r="H24" s="8">
        <v>4.4</v>
      </c>
      <c r="I24" s="8">
        <v>51</v>
      </c>
      <c r="J24" s="46"/>
      <c r="K24" s="48"/>
      <c r="L24" s="48"/>
      <c r="M24" s="48"/>
      <c r="N24" s="46"/>
    </row>
    <row r="25" spans="1:14" ht="12.75">
      <c r="A25" s="46" t="s">
        <v>74</v>
      </c>
      <c r="B25" s="6" t="s">
        <v>224</v>
      </c>
      <c r="C25" s="6">
        <v>3</v>
      </c>
      <c r="D25" s="6">
        <v>30</v>
      </c>
      <c r="E25" s="6">
        <v>15</v>
      </c>
      <c r="F25" s="7">
        <f t="shared" si="0"/>
        <v>90</v>
      </c>
      <c r="G25" s="7">
        <f t="shared" si="1"/>
        <v>104.09999999999998</v>
      </c>
      <c r="H25" s="8">
        <v>9.9</v>
      </c>
      <c r="I25" s="8">
        <v>114</v>
      </c>
      <c r="J25" s="46"/>
      <c r="K25" s="47">
        <f>G25+H25+G26+H26+G27+H27</f>
        <v>285.29999999999995</v>
      </c>
      <c r="L25" s="48">
        <f>8+300</f>
        <v>308</v>
      </c>
      <c r="M25" s="47">
        <f>K25-L25</f>
        <v>-22.700000000000045</v>
      </c>
      <c r="N25" s="46"/>
    </row>
    <row r="26" spans="1:14" ht="12.75">
      <c r="A26" s="46"/>
      <c r="B26" s="6" t="s">
        <v>95</v>
      </c>
      <c r="C26" s="6">
        <v>2</v>
      </c>
      <c r="D26" s="6">
        <v>30</v>
      </c>
      <c r="E26" s="6">
        <v>15</v>
      </c>
      <c r="F26" s="7">
        <f>C26*D26</f>
        <v>60</v>
      </c>
      <c r="G26" s="7">
        <f t="shared" si="1"/>
        <v>69.6</v>
      </c>
      <c r="H26" s="8">
        <v>6.6</v>
      </c>
      <c r="I26" s="8">
        <v>76</v>
      </c>
      <c r="J26" s="46"/>
      <c r="K26" s="48"/>
      <c r="L26" s="48"/>
      <c r="M26" s="48"/>
      <c r="N26" s="46"/>
    </row>
    <row r="27" spans="1:14" ht="12.75">
      <c r="A27" s="46"/>
      <c r="B27" s="16" t="s">
        <v>225</v>
      </c>
      <c r="C27" s="6">
        <v>1</v>
      </c>
      <c r="D27" s="6">
        <v>75</v>
      </c>
      <c r="E27" s="6">
        <v>15</v>
      </c>
      <c r="F27" s="7">
        <f t="shared" si="0"/>
        <v>75</v>
      </c>
      <c r="G27" s="7">
        <f t="shared" si="1"/>
        <v>86.85</v>
      </c>
      <c r="H27" s="8">
        <v>8.25</v>
      </c>
      <c r="I27" s="8">
        <v>95.0243</v>
      </c>
      <c r="J27" s="46"/>
      <c r="K27" s="48"/>
      <c r="L27" s="48"/>
      <c r="M27" s="48"/>
      <c r="N27" s="46"/>
    </row>
    <row r="28" spans="1:14" ht="12.75">
      <c r="A28" s="46" t="s">
        <v>126</v>
      </c>
      <c r="B28" s="4" t="s">
        <v>268</v>
      </c>
      <c r="C28" s="6">
        <v>10</v>
      </c>
      <c r="D28" s="6">
        <v>5.9</v>
      </c>
      <c r="E28" s="6">
        <v>15</v>
      </c>
      <c r="F28" s="7">
        <f>C28*D28</f>
        <v>59</v>
      </c>
      <c r="G28" s="7">
        <f t="shared" si="1"/>
        <v>68.44999999999999</v>
      </c>
      <c r="H28" s="8">
        <v>6.49</v>
      </c>
      <c r="I28" s="8">
        <v>75</v>
      </c>
      <c r="J28" s="46"/>
      <c r="K28" s="47">
        <f>G28+H28+G29+H29+G30+H30</f>
        <v>268.91999999999996</v>
      </c>
      <c r="L28" s="48">
        <v>269</v>
      </c>
      <c r="M28" s="47">
        <f>K28-L28</f>
        <v>-0.08000000000004093</v>
      </c>
      <c r="N28" s="46"/>
    </row>
    <row r="29" spans="1:14" ht="12.75">
      <c r="A29" s="46"/>
      <c r="B29" s="17" t="s">
        <v>270</v>
      </c>
      <c r="C29" s="6">
        <v>10</v>
      </c>
      <c r="D29" s="6">
        <v>6</v>
      </c>
      <c r="E29" s="6">
        <v>15</v>
      </c>
      <c r="F29" s="7">
        <f>C29*D29</f>
        <v>60</v>
      </c>
      <c r="G29" s="7">
        <f t="shared" si="1"/>
        <v>69.6</v>
      </c>
      <c r="H29" s="8">
        <v>6.6</v>
      </c>
      <c r="I29" s="8">
        <v>76</v>
      </c>
      <c r="J29" s="46"/>
      <c r="K29" s="48"/>
      <c r="L29" s="48"/>
      <c r="M29" s="48"/>
      <c r="N29" s="46"/>
    </row>
    <row r="30" spans="1:14" ht="12.75">
      <c r="A30" s="46"/>
      <c r="B30" s="5" t="s">
        <v>277</v>
      </c>
      <c r="C30" s="6">
        <v>5</v>
      </c>
      <c r="D30" s="6">
        <v>18.6</v>
      </c>
      <c r="E30" s="6">
        <v>15</v>
      </c>
      <c r="F30" s="7">
        <f>C30*D30</f>
        <v>93</v>
      </c>
      <c r="G30" s="7">
        <f t="shared" si="1"/>
        <v>107.54999999999998</v>
      </c>
      <c r="H30" s="8">
        <v>10.23</v>
      </c>
      <c r="I30" s="8">
        <v>118</v>
      </c>
      <c r="J30" s="46"/>
      <c r="K30" s="48"/>
      <c r="L30" s="48"/>
      <c r="M30" s="48"/>
      <c r="N30" s="46"/>
    </row>
    <row r="31" spans="1:14" ht="12.75">
      <c r="A31" s="9" t="s">
        <v>15</v>
      </c>
      <c r="B31" s="16" t="s">
        <v>226</v>
      </c>
      <c r="C31" s="6">
        <v>10</v>
      </c>
      <c r="D31" s="6">
        <v>8.5</v>
      </c>
      <c r="E31" s="6">
        <v>15</v>
      </c>
      <c r="F31" s="7">
        <f t="shared" si="0"/>
        <v>85</v>
      </c>
      <c r="G31" s="7">
        <f t="shared" si="1"/>
        <v>98.34999999999998</v>
      </c>
      <c r="H31" s="8">
        <v>9.35</v>
      </c>
      <c r="I31" s="8">
        <v>108</v>
      </c>
      <c r="J31" s="15"/>
      <c r="K31" s="10">
        <f>G31+H31</f>
        <v>107.69999999999997</v>
      </c>
      <c r="L31" s="11">
        <v>108</v>
      </c>
      <c r="M31" s="10">
        <f>K31-L31</f>
        <v>-0.3000000000000256</v>
      </c>
      <c r="N31" s="15"/>
    </row>
    <row r="32" spans="1:14" ht="12.75">
      <c r="A32" s="46" t="s">
        <v>123</v>
      </c>
      <c r="B32" s="4" t="s">
        <v>268</v>
      </c>
      <c r="C32" s="6">
        <v>20</v>
      </c>
      <c r="D32" s="6">
        <v>5.9</v>
      </c>
      <c r="E32" s="6">
        <v>15</v>
      </c>
      <c r="F32" s="7">
        <f>C32*D32</f>
        <v>118</v>
      </c>
      <c r="G32" s="7">
        <f>F32*1.15+0.2</f>
        <v>135.89999999999998</v>
      </c>
      <c r="H32" s="8">
        <v>12.98</v>
      </c>
      <c r="I32" s="8">
        <v>149</v>
      </c>
      <c r="J32" s="46"/>
      <c r="K32" s="47">
        <f>G32+H32+G33+H33+G34+H34+G35+H35</f>
        <v>446.17999999999995</v>
      </c>
      <c r="L32" s="48">
        <v>447</v>
      </c>
      <c r="M32" s="47">
        <f>K32-L32</f>
        <v>-0.82000000000005</v>
      </c>
      <c r="N32" s="46"/>
    </row>
    <row r="33" spans="1:14" ht="12.75">
      <c r="A33" s="46"/>
      <c r="B33" s="6" t="s">
        <v>269</v>
      </c>
      <c r="C33" s="6">
        <v>10</v>
      </c>
      <c r="D33" s="6">
        <v>6.5</v>
      </c>
      <c r="E33" s="6">
        <v>15</v>
      </c>
      <c r="F33" s="7">
        <f>C33*D33</f>
        <v>65</v>
      </c>
      <c r="G33" s="7">
        <f>F33*1.15</f>
        <v>74.75</v>
      </c>
      <c r="H33" s="8">
        <v>7.15</v>
      </c>
      <c r="I33" s="8">
        <v>82</v>
      </c>
      <c r="J33" s="46"/>
      <c r="K33" s="48"/>
      <c r="L33" s="48"/>
      <c r="M33" s="48"/>
      <c r="N33" s="46"/>
    </row>
    <row r="34" spans="1:14" ht="12.75">
      <c r="A34" s="46"/>
      <c r="B34" s="6" t="s">
        <v>124</v>
      </c>
      <c r="C34" s="6">
        <v>100</v>
      </c>
      <c r="D34" s="6">
        <v>1.2</v>
      </c>
      <c r="E34" s="6">
        <v>15</v>
      </c>
      <c r="F34" s="7">
        <f t="shared" si="0"/>
        <v>120</v>
      </c>
      <c r="G34" s="7">
        <f t="shared" si="1"/>
        <v>138.6</v>
      </c>
      <c r="H34" s="8">
        <v>13.2</v>
      </c>
      <c r="I34" s="8">
        <v>152</v>
      </c>
      <c r="J34" s="46"/>
      <c r="K34" s="48"/>
      <c r="L34" s="48"/>
      <c r="M34" s="48"/>
      <c r="N34" s="46"/>
    </row>
    <row r="35" spans="1:14" ht="12.75">
      <c r="A35" s="46"/>
      <c r="B35" s="16" t="s">
        <v>282</v>
      </c>
      <c r="C35" s="6">
        <v>10</v>
      </c>
      <c r="D35" s="6">
        <v>5</v>
      </c>
      <c r="E35" s="6">
        <v>15</v>
      </c>
      <c r="F35" s="7">
        <f>C35*D35</f>
        <v>50</v>
      </c>
      <c r="G35" s="7">
        <f t="shared" si="1"/>
        <v>58.099999999999994</v>
      </c>
      <c r="H35" s="8">
        <v>5.5</v>
      </c>
      <c r="I35" s="8">
        <v>63</v>
      </c>
      <c r="J35" s="46"/>
      <c r="K35" s="48"/>
      <c r="L35" s="48"/>
      <c r="M35" s="48"/>
      <c r="N35" s="46"/>
    </row>
    <row r="36" spans="1:14" ht="12.75">
      <c r="A36" s="46" t="s">
        <v>33</v>
      </c>
      <c r="B36" s="16" t="s">
        <v>226</v>
      </c>
      <c r="C36" s="6">
        <v>20</v>
      </c>
      <c r="D36" s="6">
        <v>8.5</v>
      </c>
      <c r="E36" s="6">
        <v>15</v>
      </c>
      <c r="F36" s="7">
        <f t="shared" si="0"/>
        <v>170</v>
      </c>
      <c r="G36" s="7">
        <f t="shared" si="1"/>
        <v>196.09999999999997</v>
      </c>
      <c r="H36" s="8">
        <v>18.7</v>
      </c>
      <c r="I36" s="8">
        <v>215</v>
      </c>
      <c r="J36" s="46"/>
      <c r="K36" s="47">
        <f>G36+H36+G37+H37</f>
        <v>366.59999999999997</v>
      </c>
      <c r="L36" s="48">
        <f>13+367</f>
        <v>380</v>
      </c>
      <c r="M36" s="47">
        <f>K36-L36</f>
        <v>-13.400000000000034</v>
      </c>
      <c r="N36" s="46"/>
    </row>
    <row r="37" spans="1:14" ht="12.75">
      <c r="A37" s="46"/>
      <c r="B37" s="6" t="s">
        <v>131</v>
      </c>
      <c r="C37" s="6">
        <v>100</v>
      </c>
      <c r="D37" s="6">
        <v>1.2</v>
      </c>
      <c r="E37" s="6">
        <v>15</v>
      </c>
      <c r="F37" s="7">
        <f t="shared" si="0"/>
        <v>120</v>
      </c>
      <c r="G37" s="7">
        <f t="shared" si="1"/>
        <v>138.6</v>
      </c>
      <c r="H37" s="8">
        <v>13.2</v>
      </c>
      <c r="I37" s="8">
        <v>152</v>
      </c>
      <c r="J37" s="46"/>
      <c r="K37" s="48"/>
      <c r="L37" s="48"/>
      <c r="M37" s="48"/>
      <c r="N37" s="46"/>
    </row>
    <row r="38" spans="1:14" ht="12.75">
      <c r="A38" s="46" t="s">
        <v>128</v>
      </c>
      <c r="B38" s="4" t="s">
        <v>268</v>
      </c>
      <c r="C38" s="6">
        <v>20</v>
      </c>
      <c r="D38" s="6">
        <v>5.9</v>
      </c>
      <c r="E38" s="6">
        <v>15</v>
      </c>
      <c r="F38" s="7">
        <f t="shared" si="0"/>
        <v>118</v>
      </c>
      <c r="G38" s="7">
        <f>F38*1.15+0.3</f>
        <v>136</v>
      </c>
      <c r="H38" s="8">
        <v>12.98</v>
      </c>
      <c r="I38" s="8">
        <v>149</v>
      </c>
      <c r="J38" s="46"/>
      <c r="K38" s="47">
        <f>G38+H38+G39+H39+G40+H40</f>
        <v>219.48</v>
      </c>
      <c r="L38" s="48">
        <v>219</v>
      </c>
      <c r="M38" s="47">
        <f>K38-L38</f>
        <v>0.47999999999998977</v>
      </c>
      <c r="N38" s="46"/>
    </row>
    <row r="39" spans="1:14" ht="12.75">
      <c r="A39" s="46"/>
      <c r="B39" s="6" t="s">
        <v>273</v>
      </c>
      <c r="C39" s="6">
        <v>10</v>
      </c>
      <c r="D39" s="6">
        <v>2.5</v>
      </c>
      <c r="E39" s="6">
        <v>15</v>
      </c>
      <c r="F39" s="7">
        <f t="shared" si="0"/>
        <v>25</v>
      </c>
      <c r="G39" s="7">
        <f t="shared" si="1"/>
        <v>29.349999999999998</v>
      </c>
      <c r="H39" s="8">
        <v>2.75</v>
      </c>
      <c r="I39" s="8">
        <v>32</v>
      </c>
      <c r="J39" s="46"/>
      <c r="K39" s="47"/>
      <c r="L39" s="48"/>
      <c r="M39" s="47"/>
      <c r="N39" s="46"/>
    </row>
    <row r="40" spans="1:14" ht="12.75">
      <c r="A40" s="46"/>
      <c r="B40" s="6" t="s">
        <v>224</v>
      </c>
      <c r="C40" s="6">
        <v>1</v>
      </c>
      <c r="D40" s="6">
        <v>30</v>
      </c>
      <c r="E40" s="6">
        <v>15</v>
      </c>
      <c r="F40" s="7">
        <f t="shared" si="0"/>
        <v>30</v>
      </c>
      <c r="G40" s="7">
        <f t="shared" si="1"/>
        <v>35.1</v>
      </c>
      <c r="H40" s="8">
        <v>3.3</v>
      </c>
      <c r="I40" s="8">
        <v>38</v>
      </c>
      <c r="J40" s="46"/>
      <c r="K40" s="47"/>
      <c r="L40" s="48"/>
      <c r="M40" s="47"/>
      <c r="N40" s="46"/>
    </row>
    <row r="41" spans="1:14" ht="12.75">
      <c r="A41" s="46" t="s">
        <v>230</v>
      </c>
      <c r="B41" s="6" t="s">
        <v>225</v>
      </c>
      <c r="C41" s="6">
        <v>1</v>
      </c>
      <c r="D41" s="6">
        <v>75</v>
      </c>
      <c r="E41" s="6">
        <v>15</v>
      </c>
      <c r="F41" s="7">
        <f t="shared" si="0"/>
        <v>75</v>
      </c>
      <c r="G41" s="7">
        <f t="shared" si="1"/>
        <v>86.85</v>
      </c>
      <c r="H41" s="8">
        <v>8.25</v>
      </c>
      <c r="I41" s="8">
        <v>95.0243</v>
      </c>
      <c r="J41" s="46"/>
      <c r="K41" s="47">
        <f>G41+H41+G42+H42+G43+H43</f>
        <v>285.29999999999995</v>
      </c>
      <c r="L41" s="48">
        <v>285</v>
      </c>
      <c r="M41" s="47">
        <f>K41-L41</f>
        <v>0.2999999999999545</v>
      </c>
      <c r="N41" s="46"/>
    </row>
    <row r="42" spans="1:14" ht="12.75">
      <c r="A42" s="46"/>
      <c r="B42" s="6" t="s">
        <v>276</v>
      </c>
      <c r="C42" s="6">
        <v>1</v>
      </c>
      <c r="D42" s="6">
        <v>110</v>
      </c>
      <c r="E42" s="6">
        <v>15</v>
      </c>
      <c r="F42" s="7">
        <f t="shared" si="0"/>
        <v>110</v>
      </c>
      <c r="G42" s="7">
        <f t="shared" si="1"/>
        <v>127.09999999999998</v>
      </c>
      <c r="H42" s="8">
        <v>12.1</v>
      </c>
      <c r="I42" s="8">
        <v>139</v>
      </c>
      <c r="J42" s="46"/>
      <c r="K42" s="48"/>
      <c r="L42" s="48"/>
      <c r="M42" s="48"/>
      <c r="N42" s="46"/>
    </row>
    <row r="43" spans="1:14" ht="25.5">
      <c r="A43" s="46"/>
      <c r="B43" s="4" t="s">
        <v>278</v>
      </c>
      <c r="C43" s="6">
        <v>50</v>
      </c>
      <c r="D43" s="6">
        <v>0.8</v>
      </c>
      <c r="E43" s="6">
        <v>15</v>
      </c>
      <c r="F43" s="7">
        <f t="shared" si="0"/>
        <v>40</v>
      </c>
      <c r="G43" s="7">
        <f t="shared" si="1"/>
        <v>46.6</v>
      </c>
      <c r="H43" s="8">
        <v>4.4</v>
      </c>
      <c r="I43" s="8">
        <v>51</v>
      </c>
      <c r="J43" s="46"/>
      <c r="K43" s="48"/>
      <c r="L43" s="48"/>
      <c r="M43" s="48"/>
      <c r="N43" s="46"/>
    </row>
    <row r="44" spans="1:14" ht="12.75">
      <c r="A44" s="46" t="s">
        <v>84</v>
      </c>
      <c r="B44" s="6" t="s">
        <v>223</v>
      </c>
      <c r="C44" s="6">
        <v>2</v>
      </c>
      <c r="D44" s="6">
        <v>40</v>
      </c>
      <c r="E44" s="6">
        <v>15</v>
      </c>
      <c r="F44" s="7">
        <f t="shared" si="0"/>
        <v>80</v>
      </c>
      <c r="G44" s="7">
        <f>F44*1.15+0.3</f>
        <v>92.3</v>
      </c>
      <c r="H44" s="8">
        <v>8.8</v>
      </c>
      <c r="I44" s="8">
        <v>101</v>
      </c>
      <c r="J44" s="46"/>
      <c r="K44" s="47">
        <f>G44+H44+G45+H45</f>
        <v>155.255</v>
      </c>
      <c r="L44" s="48">
        <v>155</v>
      </c>
      <c r="M44" s="47">
        <f>K44-L44</f>
        <v>0.25499999999999545</v>
      </c>
      <c r="N44" s="46"/>
    </row>
    <row r="45" spans="1:14" ht="12.75">
      <c r="A45" s="46"/>
      <c r="B45" s="16" t="s">
        <v>226</v>
      </c>
      <c r="C45" s="6">
        <v>5</v>
      </c>
      <c r="D45" s="6">
        <v>8.5</v>
      </c>
      <c r="E45" s="6">
        <v>15</v>
      </c>
      <c r="F45" s="7">
        <f t="shared" si="0"/>
        <v>42.5</v>
      </c>
      <c r="G45" s="7">
        <f t="shared" si="1"/>
        <v>49.474999999999994</v>
      </c>
      <c r="H45" s="8">
        <v>4.68</v>
      </c>
      <c r="I45" s="8">
        <v>54</v>
      </c>
      <c r="J45" s="46"/>
      <c r="K45" s="48"/>
      <c r="L45" s="48"/>
      <c r="M45" s="48"/>
      <c r="N45" s="46"/>
    </row>
    <row r="46" spans="1:14" ht="12.75">
      <c r="A46" s="9" t="s">
        <v>28</v>
      </c>
      <c r="B46" s="6" t="s">
        <v>271</v>
      </c>
      <c r="C46" s="6">
        <v>10</v>
      </c>
      <c r="D46" s="6">
        <v>7</v>
      </c>
      <c r="E46" s="6">
        <v>15</v>
      </c>
      <c r="F46" s="7">
        <f t="shared" si="0"/>
        <v>70</v>
      </c>
      <c r="G46" s="7">
        <f t="shared" si="1"/>
        <v>81.1</v>
      </c>
      <c r="H46" s="8">
        <v>7.7</v>
      </c>
      <c r="I46" s="8">
        <v>89</v>
      </c>
      <c r="J46" s="15"/>
      <c r="K46" s="10">
        <f>G46+H46</f>
        <v>88.8</v>
      </c>
      <c r="L46" s="11">
        <f>3+89</f>
        <v>92</v>
      </c>
      <c r="M46" s="10">
        <f>K46-L46</f>
        <v>-3.200000000000003</v>
      </c>
      <c r="N46" s="15"/>
    </row>
    <row r="47" spans="1:14" ht="12.75">
      <c r="A47" s="49" t="s">
        <v>54</v>
      </c>
      <c r="B47" s="31" t="s">
        <v>272</v>
      </c>
      <c r="C47" s="31">
        <v>20</v>
      </c>
      <c r="D47" s="31">
        <v>1.2</v>
      </c>
      <c r="E47" s="31">
        <v>10</v>
      </c>
      <c r="F47" s="31">
        <f>C47*D47</f>
        <v>24</v>
      </c>
      <c r="G47" s="32">
        <f>F47*1.1+0.6</f>
        <v>27.000000000000004</v>
      </c>
      <c r="H47" s="33">
        <v>2.64</v>
      </c>
      <c r="I47" s="34">
        <v>30</v>
      </c>
      <c r="J47" s="49"/>
      <c r="K47" s="51">
        <f>G47+H47+G48+H48+G49+H49+G50+H50+G51+H51+G52+H52+G53+H53+G54+H54</f>
        <v>393.82</v>
      </c>
      <c r="L47" s="50">
        <f>131+300</f>
        <v>431</v>
      </c>
      <c r="M47" s="51">
        <f>K47-L47</f>
        <v>-37.18000000000001</v>
      </c>
      <c r="N47" s="49"/>
    </row>
    <row r="48" spans="1:14" ht="12.75">
      <c r="A48" s="49"/>
      <c r="B48" s="6" t="s">
        <v>273</v>
      </c>
      <c r="C48" s="6">
        <v>5</v>
      </c>
      <c r="D48" s="6">
        <v>2.5</v>
      </c>
      <c r="E48" s="6">
        <v>10</v>
      </c>
      <c r="F48" s="6">
        <f>C48*D48</f>
        <v>12.5</v>
      </c>
      <c r="G48" s="7">
        <f aca="true" t="shared" si="2" ref="G48:G54">F48*1.1+0.6</f>
        <v>14.350000000000001</v>
      </c>
      <c r="H48" s="8">
        <v>1.38</v>
      </c>
      <c r="I48" s="5">
        <v>16</v>
      </c>
      <c r="J48" s="49"/>
      <c r="K48" s="50"/>
      <c r="L48" s="50"/>
      <c r="M48" s="50"/>
      <c r="N48" s="49"/>
    </row>
    <row r="49" spans="1:14" ht="12.75">
      <c r="A49" s="49"/>
      <c r="B49" s="6" t="s">
        <v>223</v>
      </c>
      <c r="C49" s="6">
        <v>1</v>
      </c>
      <c r="D49" s="6">
        <v>40</v>
      </c>
      <c r="E49" s="6">
        <v>10</v>
      </c>
      <c r="F49" s="6">
        <f>C49*D49</f>
        <v>40</v>
      </c>
      <c r="G49" s="7">
        <f t="shared" si="2"/>
        <v>44.6</v>
      </c>
      <c r="H49" s="8">
        <v>4.4</v>
      </c>
      <c r="I49" s="5">
        <v>49</v>
      </c>
      <c r="J49" s="49"/>
      <c r="K49" s="50"/>
      <c r="L49" s="50"/>
      <c r="M49" s="50"/>
      <c r="N49" s="49"/>
    </row>
    <row r="50" spans="1:14" ht="12.75">
      <c r="A50" s="49"/>
      <c r="B50" s="6" t="s">
        <v>224</v>
      </c>
      <c r="C50" s="6">
        <v>1</v>
      </c>
      <c r="D50" s="6">
        <v>30</v>
      </c>
      <c r="E50" s="6">
        <v>10</v>
      </c>
      <c r="F50" s="6">
        <f t="shared" si="0"/>
        <v>30</v>
      </c>
      <c r="G50" s="7">
        <f t="shared" si="2"/>
        <v>33.6</v>
      </c>
      <c r="H50" s="8">
        <v>3.3</v>
      </c>
      <c r="I50" s="5">
        <v>37</v>
      </c>
      <c r="J50" s="49"/>
      <c r="K50" s="57"/>
      <c r="L50" s="57"/>
      <c r="M50" s="57"/>
      <c r="N50" s="56"/>
    </row>
    <row r="51" spans="1:14" ht="12.75">
      <c r="A51" s="49"/>
      <c r="B51" s="6" t="s">
        <v>95</v>
      </c>
      <c r="C51" s="6">
        <v>1</v>
      </c>
      <c r="D51" s="6">
        <v>30</v>
      </c>
      <c r="E51" s="6">
        <v>10</v>
      </c>
      <c r="F51" s="6">
        <f t="shared" si="0"/>
        <v>30</v>
      </c>
      <c r="G51" s="7">
        <f t="shared" si="2"/>
        <v>33.6</v>
      </c>
      <c r="H51" s="8">
        <v>3.3</v>
      </c>
      <c r="I51" s="5">
        <v>37</v>
      </c>
      <c r="J51" s="49"/>
      <c r="K51" s="50"/>
      <c r="L51" s="50"/>
      <c r="M51" s="50"/>
      <c r="N51" s="49"/>
    </row>
    <row r="52" spans="1:14" ht="12.75">
      <c r="A52" s="49"/>
      <c r="B52" s="16" t="s">
        <v>225</v>
      </c>
      <c r="C52" s="6">
        <v>1</v>
      </c>
      <c r="D52" s="6">
        <v>75</v>
      </c>
      <c r="E52" s="6">
        <v>10</v>
      </c>
      <c r="F52" s="6">
        <f t="shared" si="0"/>
        <v>75</v>
      </c>
      <c r="G52" s="7">
        <f t="shared" si="2"/>
        <v>83.1</v>
      </c>
      <c r="H52" s="8">
        <v>8.25</v>
      </c>
      <c r="I52" s="5">
        <v>91</v>
      </c>
      <c r="J52" s="49"/>
      <c r="K52" s="50"/>
      <c r="L52" s="50"/>
      <c r="M52" s="50"/>
      <c r="N52" s="49"/>
    </row>
    <row r="53" spans="1:14" ht="25.5">
      <c r="A53" s="49"/>
      <c r="B53" s="4" t="s">
        <v>278</v>
      </c>
      <c r="C53" s="6">
        <v>50</v>
      </c>
      <c r="D53" s="6">
        <v>0.8</v>
      </c>
      <c r="E53" s="6">
        <v>10</v>
      </c>
      <c r="F53" s="6">
        <f t="shared" si="0"/>
        <v>40</v>
      </c>
      <c r="G53" s="7">
        <f t="shared" si="2"/>
        <v>44.6</v>
      </c>
      <c r="H53" s="8">
        <v>4.4</v>
      </c>
      <c r="I53" s="5">
        <v>49</v>
      </c>
      <c r="J53" s="49"/>
      <c r="K53" s="50"/>
      <c r="L53" s="50"/>
      <c r="M53" s="50"/>
      <c r="N53" s="49"/>
    </row>
    <row r="54" spans="1:14" ht="25.5">
      <c r="A54" s="49"/>
      <c r="B54" s="22" t="s">
        <v>8</v>
      </c>
      <c r="C54" s="22">
        <v>100</v>
      </c>
      <c r="D54" s="22">
        <v>0.7</v>
      </c>
      <c r="E54" s="22">
        <v>10</v>
      </c>
      <c r="F54" s="22">
        <f>C54*D54</f>
        <v>70</v>
      </c>
      <c r="G54" s="23">
        <f t="shared" si="2"/>
        <v>77.6</v>
      </c>
      <c r="H54" s="24">
        <v>7.7</v>
      </c>
      <c r="I54" s="25">
        <v>85</v>
      </c>
      <c r="J54" s="49"/>
      <c r="K54" s="50"/>
      <c r="L54" s="50"/>
      <c r="M54" s="50"/>
      <c r="N54" s="49"/>
    </row>
    <row r="55" spans="1:14" ht="12.75">
      <c r="A55" s="46" t="s">
        <v>148</v>
      </c>
      <c r="B55" s="4" t="s">
        <v>268</v>
      </c>
      <c r="C55" s="6">
        <v>10</v>
      </c>
      <c r="D55" s="6">
        <v>5.9</v>
      </c>
      <c r="E55" s="6">
        <v>15</v>
      </c>
      <c r="F55" s="7">
        <f t="shared" si="0"/>
        <v>59</v>
      </c>
      <c r="G55" s="7">
        <f>F55*1.15</f>
        <v>67.85</v>
      </c>
      <c r="H55" s="8">
        <v>6.49</v>
      </c>
      <c r="I55" s="8">
        <v>75</v>
      </c>
      <c r="J55" s="46"/>
      <c r="K55" s="47">
        <f>G55+H55+G56+H56+G57+H57+G58+H58+G59+H59+G60+H60</f>
        <v>1264.2949999999998</v>
      </c>
      <c r="L55" s="48">
        <v>1264</v>
      </c>
      <c r="M55" s="47">
        <f>K55-L55</f>
        <v>0.2949999999998454</v>
      </c>
      <c r="N55" s="46"/>
    </row>
    <row r="56" spans="1:14" ht="12.75">
      <c r="A56" s="46"/>
      <c r="B56" s="17" t="s">
        <v>270</v>
      </c>
      <c r="C56" s="6">
        <v>10</v>
      </c>
      <c r="D56" s="6">
        <v>6</v>
      </c>
      <c r="E56" s="6">
        <v>15</v>
      </c>
      <c r="F56" s="7">
        <f>C56*D56</f>
        <v>60</v>
      </c>
      <c r="G56" s="7">
        <f>F56*1.15</f>
        <v>69</v>
      </c>
      <c r="H56" s="8">
        <v>6.6</v>
      </c>
      <c r="I56" s="8">
        <v>76</v>
      </c>
      <c r="J56" s="46"/>
      <c r="K56" s="48"/>
      <c r="L56" s="48"/>
      <c r="M56" s="48"/>
      <c r="N56" s="46"/>
    </row>
    <row r="57" spans="1:14" ht="12.75">
      <c r="A57" s="46"/>
      <c r="B57" s="6" t="s">
        <v>271</v>
      </c>
      <c r="C57" s="6">
        <v>10</v>
      </c>
      <c r="D57" s="6">
        <v>7</v>
      </c>
      <c r="E57" s="6">
        <v>15</v>
      </c>
      <c r="F57" s="7">
        <f t="shared" si="0"/>
        <v>70</v>
      </c>
      <c r="G57" s="7">
        <f t="shared" si="1"/>
        <v>81.1</v>
      </c>
      <c r="H57" s="8">
        <v>7.7</v>
      </c>
      <c r="I57" s="8">
        <v>89</v>
      </c>
      <c r="J57" s="46"/>
      <c r="K57" s="48"/>
      <c r="L57" s="48"/>
      <c r="M57" s="48"/>
      <c r="N57" s="46"/>
    </row>
    <row r="58" spans="1:14" ht="12.75">
      <c r="A58" s="46"/>
      <c r="B58" s="6" t="s">
        <v>273</v>
      </c>
      <c r="C58" s="6">
        <v>5</v>
      </c>
      <c r="D58" s="6">
        <v>2.5</v>
      </c>
      <c r="E58" s="6">
        <v>15</v>
      </c>
      <c r="F58" s="7">
        <f>C58*D58</f>
        <v>12.5</v>
      </c>
      <c r="G58" s="7">
        <f t="shared" si="1"/>
        <v>14.974999999999998</v>
      </c>
      <c r="H58" s="8">
        <v>1.38</v>
      </c>
      <c r="I58" s="8">
        <v>16</v>
      </c>
      <c r="J58" s="46"/>
      <c r="K58" s="48"/>
      <c r="L58" s="48"/>
      <c r="M58" s="48"/>
      <c r="N58" s="46"/>
    </row>
    <row r="59" spans="1:14" ht="12.75">
      <c r="A59" s="46"/>
      <c r="B59" s="16" t="s">
        <v>282</v>
      </c>
      <c r="C59" s="6">
        <v>10</v>
      </c>
      <c r="D59" s="6">
        <v>5</v>
      </c>
      <c r="E59" s="6">
        <v>15</v>
      </c>
      <c r="F59" s="7">
        <f t="shared" si="0"/>
        <v>50</v>
      </c>
      <c r="G59" s="7">
        <f t="shared" si="1"/>
        <v>58.099999999999994</v>
      </c>
      <c r="H59" s="8">
        <v>5.5</v>
      </c>
      <c r="I59" s="8">
        <v>63</v>
      </c>
      <c r="J59" s="46"/>
      <c r="K59" s="48"/>
      <c r="L59" s="48"/>
      <c r="M59" s="48"/>
      <c r="N59" s="46"/>
    </row>
    <row r="60" spans="1:14" ht="12.75">
      <c r="A60" s="46"/>
      <c r="B60" s="6" t="s">
        <v>283</v>
      </c>
      <c r="C60" s="6">
        <v>3</v>
      </c>
      <c r="D60" s="6">
        <v>250</v>
      </c>
      <c r="E60" s="6">
        <v>15</v>
      </c>
      <c r="F60" s="7">
        <f t="shared" si="0"/>
        <v>750</v>
      </c>
      <c r="G60" s="7">
        <f t="shared" si="1"/>
        <v>863.0999999999999</v>
      </c>
      <c r="H60" s="8">
        <v>82.5</v>
      </c>
      <c r="I60" s="8">
        <v>945</v>
      </c>
      <c r="J60" s="46"/>
      <c r="K60" s="48"/>
      <c r="L60" s="48"/>
      <c r="M60" s="48"/>
      <c r="N60" s="46"/>
    </row>
    <row r="61" spans="1:14" ht="12.75">
      <c r="A61" s="46" t="s">
        <v>145</v>
      </c>
      <c r="B61" s="6" t="s">
        <v>269</v>
      </c>
      <c r="C61" s="6">
        <v>10</v>
      </c>
      <c r="D61" s="6">
        <v>6.5</v>
      </c>
      <c r="E61" s="6">
        <v>15</v>
      </c>
      <c r="F61" s="7">
        <f t="shared" si="0"/>
        <v>65</v>
      </c>
      <c r="G61" s="7">
        <f>F61*1.15+0.3</f>
        <v>75.05</v>
      </c>
      <c r="H61" s="8">
        <v>7.15</v>
      </c>
      <c r="I61" s="8">
        <v>82</v>
      </c>
      <c r="J61" s="46"/>
      <c r="K61" s="47">
        <f>G61+H61+G62+H62+G63+H63+G64+H64+G65+H65+G66+H66+G67+H67+G68+H68</f>
        <v>775.39</v>
      </c>
      <c r="L61" s="48">
        <v>775</v>
      </c>
      <c r="M61" s="47">
        <f>K61-L61</f>
        <v>0.38999999999998636</v>
      </c>
      <c r="N61" s="46"/>
    </row>
    <row r="62" spans="1:14" ht="12.75">
      <c r="A62" s="46"/>
      <c r="B62" s="6" t="s">
        <v>273</v>
      </c>
      <c r="C62" s="6">
        <v>5</v>
      </c>
      <c r="D62" s="6">
        <v>2.5</v>
      </c>
      <c r="E62" s="6">
        <v>15</v>
      </c>
      <c r="F62" s="7">
        <f t="shared" si="0"/>
        <v>12.5</v>
      </c>
      <c r="G62" s="7">
        <f>F62*1.15+0.3</f>
        <v>14.674999999999999</v>
      </c>
      <c r="H62" s="8">
        <v>1.38</v>
      </c>
      <c r="I62" s="8">
        <v>16</v>
      </c>
      <c r="J62" s="46"/>
      <c r="K62" s="48"/>
      <c r="L62" s="48"/>
      <c r="M62" s="48"/>
      <c r="N62" s="46"/>
    </row>
    <row r="63" spans="1:14" ht="12.75">
      <c r="A63" s="46"/>
      <c r="B63" s="16" t="s">
        <v>225</v>
      </c>
      <c r="C63" s="6">
        <v>1</v>
      </c>
      <c r="D63" s="6">
        <v>75</v>
      </c>
      <c r="E63" s="6">
        <v>15</v>
      </c>
      <c r="F63" s="7">
        <f t="shared" si="0"/>
        <v>75</v>
      </c>
      <c r="G63" s="7">
        <f>F63*1.15</f>
        <v>86.25</v>
      </c>
      <c r="H63" s="8">
        <v>8.25</v>
      </c>
      <c r="I63" s="8">
        <v>95.0243</v>
      </c>
      <c r="J63" s="46"/>
      <c r="K63" s="48"/>
      <c r="L63" s="48"/>
      <c r="M63" s="48"/>
      <c r="N63" s="46"/>
    </row>
    <row r="64" spans="1:14" ht="25.5">
      <c r="A64" s="46"/>
      <c r="B64" s="4" t="s">
        <v>278</v>
      </c>
      <c r="C64" s="6">
        <v>50</v>
      </c>
      <c r="D64" s="6">
        <v>0.8</v>
      </c>
      <c r="E64" s="6">
        <v>15</v>
      </c>
      <c r="F64" s="7">
        <f>C64*D64</f>
        <v>40</v>
      </c>
      <c r="G64" s="7">
        <f>F64*1.15</f>
        <v>46</v>
      </c>
      <c r="H64" s="8">
        <v>4.4</v>
      </c>
      <c r="I64" s="8">
        <v>51</v>
      </c>
      <c r="J64" s="46"/>
      <c r="K64" s="48"/>
      <c r="L64" s="48"/>
      <c r="M64" s="48"/>
      <c r="N64" s="46"/>
    </row>
    <row r="65" spans="1:14" ht="25.5">
      <c r="A65" s="46"/>
      <c r="B65" s="4" t="s">
        <v>279</v>
      </c>
      <c r="C65" s="6">
        <v>50</v>
      </c>
      <c r="D65" s="6">
        <v>1.9</v>
      </c>
      <c r="E65" s="6">
        <v>15</v>
      </c>
      <c r="F65" s="7">
        <f t="shared" si="0"/>
        <v>95</v>
      </c>
      <c r="G65" s="7">
        <f t="shared" si="1"/>
        <v>109.84999999999998</v>
      </c>
      <c r="H65" s="8">
        <v>10.45</v>
      </c>
      <c r="I65" s="8">
        <v>120</v>
      </c>
      <c r="J65" s="46"/>
      <c r="K65" s="48"/>
      <c r="L65" s="48"/>
      <c r="M65" s="48"/>
      <c r="N65" s="46"/>
    </row>
    <row r="66" spans="1:14" ht="12.75">
      <c r="A66" s="46"/>
      <c r="B66" s="16" t="s">
        <v>226</v>
      </c>
      <c r="C66" s="6">
        <v>3</v>
      </c>
      <c r="D66" s="6">
        <v>8.5</v>
      </c>
      <c r="E66" s="6">
        <v>15</v>
      </c>
      <c r="F66" s="7">
        <f>C66*D66</f>
        <v>25.5</v>
      </c>
      <c r="G66" s="7">
        <f t="shared" si="1"/>
        <v>29.925</v>
      </c>
      <c r="H66" s="8">
        <v>2.81</v>
      </c>
      <c r="I66" s="8">
        <v>33</v>
      </c>
      <c r="J66" s="46"/>
      <c r="K66" s="48"/>
      <c r="L66" s="48"/>
      <c r="M66" s="48"/>
      <c r="N66" s="46"/>
    </row>
    <row r="67" spans="1:14" ht="24.75" customHeight="1">
      <c r="A67" s="46"/>
      <c r="B67" s="16" t="s">
        <v>282</v>
      </c>
      <c r="C67" s="6">
        <v>10</v>
      </c>
      <c r="D67" s="6">
        <v>5</v>
      </c>
      <c r="E67" s="6">
        <v>15</v>
      </c>
      <c r="F67" s="7">
        <f t="shared" si="0"/>
        <v>50</v>
      </c>
      <c r="G67" s="7">
        <f t="shared" si="1"/>
        <v>58.099999999999994</v>
      </c>
      <c r="H67" s="8">
        <v>5.5</v>
      </c>
      <c r="I67" s="8">
        <v>63</v>
      </c>
      <c r="J67" s="46"/>
      <c r="K67" s="48"/>
      <c r="L67" s="48"/>
      <c r="M67" s="48"/>
      <c r="N67" s="46"/>
    </row>
    <row r="68" spans="1:14" ht="12.75">
      <c r="A68" s="46"/>
      <c r="B68" s="6" t="s">
        <v>283</v>
      </c>
      <c r="C68" s="6">
        <v>1</v>
      </c>
      <c r="D68" s="6">
        <v>250</v>
      </c>
      <c r="E68" s="6">
        <v>15</v>
      </c>
      <c r="F68" s="7">
        <f t="shared" si="0"/>
        <v>250</v>
      </c>
      <c r="G68" s="7">
        <f aca="true" t="shared" si="3" ref="G68:G131">F68*1.15+0.6</f>
        <v>288.1</v>
      </c>
      <c r="H68" s="8">
        <v>27.5</v>
      </c>
      <c r="I68" s="8">
        <v>315</v>
      </c>
      <c r="J68" s="46"/>
      <c r="K68" s="48"/>
      <c r="L68" s="48"/>
      <c r="M68" s="48"/>
      <c r="N68" s="46"/>
    </row>
    <row r="69" spans="1:14" ht="12.75">
      <c r="A69" s="46" t="s">
        <v>245</v>
      </c>
      <c r="B69" s="6" t="s">
        <v>273</v>
      </c>
      <c r="C69" s="6">
        <v>5</v>
      </c>
      <c r="D69" s="6">
        <v>2.5</v>
      </c>
      <c r="E69" s="6">
        <v>15</v>
      </c>
      <c r="F69" s="7">
        <f>C69*D69</f>
        <v>12.5</v>
      </c>
      <c r="G69" s="7">
        <f>F69*1.15+0.3</f>
        <v>14.674999999999999</v>
      </c>
      <c r="H69" s="8">
        <v>1.38</v>
      </c>
      <c r="I69" s="8">
        <v>16</v>
      </c>
      <c r="J69" s="46"/>
      <c r="K69" s="47">
        <f>G69+H69+G70+H70</f>
        <v>48.279999999999994</v>
      </c>
      <c r="L69" s="48">
        <v>48</v>
      </c>
      <c r="M69" s="47">
        <f>K69-L69</f>
        <v>0.27999999999999403</v>
      </c>
      <c r="N69" s="46"/>
    </row>
    <row r="70" spans="1:14" ht="12.75">
      <c r="A70" s="46"/>
      <c r="B70" s="6" t="s">
        <v>280</v>
      </c>
      <c r="C70" s="6">
        <v>1</v>
      </c>
      <c r="D70" s="6">
        <v>25.1</v>
      </c>
      <c r="E70" s="6">
        <v>15</v>
      </c>
      <c r="F70" s="7">
        <f aca="true" t="shared" si="4" ref="F70:F129">C70*D70</f>
        <v>25.1</v>
      </c>
      <c r="G70" s="7">
        <f t="shared" si="3"/>
        <v>29.465</v>
      </c>
      <c r="H70" s="8">
        <v>2.76</v>
      </c>
      <c r="I70" s="8">
        <v>32</v>
      </c>
      <c r="J70" s="46"/>
      <c r="K70" s="48"/>
      <c r="L70" s="48"/>
      <c r="M70" s="48"/>
      <c r="N70" s="46"/>
    </row>
    <row r="71" spans="1:14" ht="12.75">
      <c r="A71" s="46" t="s">
        <v>171</v>
      </c>
      <c r="B71" s="6" t="s">
        <v>269</v>
      </c>
      <c r="C71" s="6">
        <v>10</v>
      </c>
      <c r="D71" s="6">
        <v>6.5</v>
      </c>
      <c r="E71" s="6">
        <v>15</v>
      </c>
      <c r="F71" s="7">
        <f t="shared" si="4"/>
        <v>65</v>
      </c>
      <c r="G71" s="7">
        <f>F71*1.15+0.4555555</f>
        <v>75.2055555</v>
      </c>
      <c r="H71" s="8">
        <v>7.15</v>
      </c>
      <c r="I71" s="8">
        <v>82</v>
      </c>
      <c r="J71" s="46"/>
      <c r="K71" s="47">
        <f>G71+H71+G72+H72+G73+H73+G74+H74+G75+H75+G76+H76+G77+H77</f>
        <v>727.4977054999999</v>
      </c>
      <c r="L71" s="48">
        <v>712</v>
      </c>
      <c r="M71" s="47">
        <f>K71-L71+1</f>
        <v>16.497705499999938</v>
      </c>
      <c r="N71" s="46"/>
    </row>
    <row r="72" spans="1:14" ht="12.75">
      <c r="A72" s="46"/>
      <c r="B72" s="6" t="s">
        <v>272</v>
      </c>
      <c r="C72" s="6">
        <v>10</v>
      </c>
      <c r="D72" s="6">
        <v>1.2</v>
      </c>
      <c r="E72" s="6">
        <v>15</v>
      </c>
      <c r="F72" s="7">
        <f t="shared" si="4"/>
        <v>12</v>
      </c>
      <c r="G72" s="7">
        <f>F72*1.15+0.5555</f>
        <v>14.3555</v>
      </c>
      <c r="H72" s="8">
        <v>1.32</v>
      </c>
      <c r="I72" s="8">
        <v>16</v>
      </c>
      <c r="J72" s="46"/>
      <c r="K72" s="48"/>
      <c r="L72" s="48"/>
      <c r="M72" s="48"/>
      <c r="N72" s="46"/>
    </row>
    <row r="73" spans="1:14" ht="12.75">
      <c r="A73" s="49"/>
      <c r="B73" s="35" t="s">
        <v>254</v>
      </c>
      <c r="C73" s="35">
        <v>10</v>
      </c>
      <c r="D73" s="35">
        <v>1.6</v>
      </c>
      <c r="E73" s="35">
        <v>0</v>
      </c>
      <c r="F73" s="35">
        <v>0</v>
      </c>
      <c r="G73" s="36">
        <v>16</v>
      </c>
      <c r="H73" s="37">
        <v>0</v>
      </c>
      <c r="I73" s="38">
        <v>16</v>
      </c>
      <c r="J73" s="49"/>
      <c r="K73" s="50"/>
      <c r="L73" s="50"/>
      <c r="M73" s="50"/>
      <c r="N73" s="49"/>
    </row>
    <row r="74" spans="1:14" ht="12.75">
      <c r="A74" s="46"/>
      <c r="B74" s="6" t="s">
        <v>131</v>
      </c>
      <c r="C74" s="6">
        <v>100</v>
      </c>
      <c r="D74" s="6">
        <v>1.2</v>
      </c>
      <c r="E74" s="6">
        <v>15</v>
      </c>
      <c r="F74" s="7">
        <f>C74*D74</f>
        <v>120</v>
      </c>
      <c r="G74" s="7">
        <f>F74*1.15+0.55555</f>
        <v>138.55555</v>
      </c>
      <c r="H74" s="8">
        <v>13.2</v>
      </c>
      <c r="I74" s="8">
        <v>152</v>
      </c>
      <c r="J74" s="46"/>
      <c r="K74" s="48"/>
      <c r="L74" s="48"/>
      <c r="M74" s="48"/>
      <c r="N74" s="46"/>
    </row>
    <row r="75" spans="1:14" ht="12.75">
      <c r="A75" s="46"/>
      <c r="B75" s="16" t="s">
        <v>225</v>
      </c>
      <c r="C75" s="6">
        <v>1</v>
      </c>
      <c r="D75" s="6">
        <v>75</v>
      </c>
      <c r="E75" s="6">
        <v>15</v>
      </c>
      <c r="F75" s="7">
        <f t="shared" si="4"/>
        <v>75</v>
      </c>
      <c r="G75" s="7">
        <f>F75*1.15+0.65555</f>
        <v>86.90555</v>
      </c>
      <c r="H75" s="8">
        <v>8.25</v>
      </c>
      <c r="I75" s="8">
        <v>95.0243</v>
      </c>
      <c r="J75" s="46"/>
      <c r="K75" s="48"/>
      <c r="L75" s="48"/>
      <c r="M75" s="48"/>
      <c r="N75" s="46"/>
    </row>
    <row r="76" spans="1:14" ht="25.5">
      <c r="A76" s="46"/>
      <c r="B76" s="4" t="s">
        <v>278</v>
      </c>
      <c r="C76" s="6">
        <v>50</v>
      </c>
      <c r="D76" s="6">
        <v>0.8</v>
      </c>
      <c r="E76" s="6">
        <v>15</v>
      </c>
      <c r="F76" s="7">
        <f>C76*D76</f>
        <v>40</v>
      </c>
      <c r="G76" s="7">
        <f t="shared" si="3"/>
        <v>46.6</v>
      </c>
      <c r="H76" s="8">
        <v>4.4</v>
      </c>
      <c r="I76" s="8">
        <v>51</v>
      </c>
      <c r="J76" s="46"/>
      <c r="K76" s="48"/>
      <c r="L76" s="48"/>
      <c r="M76" s="48"/>
      <c r="N76" s="46"/>
    </row>
    <row r="77" spans="1:14" ht="12.75">
      <c r="A77" s="46"/>
      <c r="B77" s="6" t="s">
        <v>283</v>
      </c>
      <c r="C77" s="6">
        <v>1</v>
      </c>
      <c r="D77" s="6">
        <v>250</v>
      </c>
      <c r="E77" s="6">
        <v>15</v>
      </c>
      <c r="F77" s="7">
        <f t="shared" si="4"/>
        <v>250</v>
      </c>
      <c r="G77" s="7">
        <f>F77*1.15+0.55555</f>
        <v>288.05555</v>
      </c>
      <c r="H77" s="8">
        <v>27.5</v>
      </c>
      <c r="I77" s="8">
        <v>315</v>
      </c>
      <c r="J77" s="46"/>
      <c r="K77" s="48"/>
      <c r="L77" s="48"/>
      <c r="M77" s="48"/>
      <c r="N77" s="46"/>
    </row>
    <row r="78" spans="1:14" ht="12.75">
      <c r="A78" s="46" t="s">
        <v>200</v>
      </c>
      <c r="B78" s="4" t="s">
        <v>268</v>
      </c>
      <c r="C78" s="6">
        <v>10</v>
      </c>
      <c r="D78" s="6">
        <v>5.9</v>
      </c>
      <c r="E78" s="6">
        <v>15</v>
      </c>
      <c r="F78" s="7">
        <f t="shared" si="4"/>
        <v>59</v>
      </c>
      <c r="G78" s="7">
        <f t="shared" si="3"/>
        <v>68.44999999999999</v>
      </c>
      <c r="H78" s="8">
        <v>6.49</v>
      </c>
      <c r="I78" s="8">
        <v>75</v>
      </c>
      <c r="J78" s="46"/>
      <c r="K78" s="47">
        <f>G78+H78+G79+H79+G80+H80+G81+H81+H82+G82</f>
        <v>449.67499999999995</v>
      </c>
      <c r="L78" s="48">
        <v>450</v>
      </c>
      <c r="M78" s="47">
        <f>K78-L78</f>
        <v>-0.3250000000000455</v>
      </c>
      <c r="N78" s="46"/>
    </row>
    <row r="79" spans="1:14" ht="12.75">
      <c r="A79" s="46"/>
      <c r="B79" s="17" t="s">
        <v>270</v>
      </c>
      <c r="C79" s="6">
        <v>10</v>
      </c>
      <c r="D79" s="6">
        <v>6</v>
      </c>
      <c r="E79" s="6">
        <v>15</v>
      </c>
      <c r="F79" s="7">
        <f t="shared" si="4"/>
        <v>60</v>
      </c>
      <c r="G79" s="7">
        <f t="shared" si="3"/>
        <v>69.6</v>
      </c>
      <c r="H79" s="8">
        <v>6.6</v>
      </c>
      <c r="I79" s="8">
        <v>76</v>
      </c>
      <c r="J79" s="46"/>
      <c r="K79" s="47"/>
      <c r="L79" s="48"/>
      <c r="M79" s="47"/>
      <c r="N79" s="46"/>
    </row>
    <row r="80" spans="1:14" ht="12.75">
      <c r="A80" s="46"/>
      <c r="B80" s="6" t="s">
        <v>271</v>
      </c>
      <c r="C80" s="6">
        <v>10</v>
      </c>
      <c r="D80" s="6">
        <v>7</v>
      </c>
      <c r="E80" s="6">
        <v>15</v>
      </c>
      <c r="F80" s="7">
        <f t="shared" si="4"/>
        <v>70</v>
      </c>
      <c r="G80" s="7">
        <f t="shared" si="3"/>
        <v>81.1</v>
      </c>
      <c r="H80" s="8">
        <v>7.7</v>
      </c>
      <c r="I80" s="8">
        <v>89</v>
      </c>
      <c r="J80" s="46"/>
      <c r="K80" s="47"/>
      <c r="L80" s="48"/>
      <c r="M80" s="47"/>
      <c r="N80" s="46"/>
    </row>
    <row r="81" spans="1:14" ht="25.5">
      <c r="A81" s="46"/>
      <c r="B81" s="4" t="s">
        <v>278</v>
      </c>
      <c r="C81" s="6">
        <v>50</v>
      </c>
      <c r="D81" s="6">
        <v>0.8</v>
      </c>
      <c r="E81" s="6">
        <v>15</v>
      </c>
      <c r="F81" s="7">
        <f t="shared" si="4"/>
        <v>40</v>
      </c>
      <c r="G81" s="7">
        <f t="shared" si="3"/>
        <v>46.6</v>
      </c>
      <c r="H81" s="8">
        <v>4.4</v>
      </c>
      <c r="I81" s="8">
        <v>51</v>
      </c>
      <c r="J81" s="46"/>
      <c r="K81" s="47"/>
      <c r="L81" s="48"/>
      <c r="M81" s="47"/>
      <c r="N81" s="46"/>
    </row>
    <row r="82" spans="1:14" ht="12.75">
      <c r="A82" s="46"/>
      <c r="B82" s="6" t="s">
        <v>280</v>
      </c>
      <c r="C82" s="6">
        <v>5</v>
      </c>
      <c r="D82" s="6">
        <v>25.1</v>
      </c>
      <c r="E82" s="6">
        <v>15</v>
      </c>
      <c r="F82" s="7">
        <f t="shared" si="4"/>
        <v>125.5</v>
      </c>
      <c r="G82" s="7">
        <f t="shared" si="3"/>
        <v>144.92499999999998</v>
      </c>
      <c r="H82" s="8">
        <v>13.81</v>
      </c>
      <c r="I82" s="8">
        <v>159</v>
      </c>
      <c r="J82" s="46"/>
      <c r="K82" s="47"/>
      <c r="L82" s="48"/>
      <c r="M82" s="47"/>
      <c r="N82" s="46"/>
    </row>
    <row r="83" spans="1:14" ht="12.75">
      <c r="A83" s="9" t="s">
        <v>5</v>
      </c>
      <c r="B83" s="6" t="s">
        <v>275</v>
      </c>
      <c r="C83" s="6">
        <v>5</v>
      </c>
      <c r="D83" s="6">
        <v>10</v>
      </c>
      <c r="E83" s="6">
        <v>15</v>
      </c>
      <c r="F83" s="7">
        <f t="shared" si="4"/>
        <v>50</v>
      </c>
      <c r="G83" s="7">
        <f>F83*1.15+0.3</f>
        <v>57.79999999999999</v>
      </c>
      <c r="H83" s="8">
        <v>5.5</v>
      </c>
      <c r="I83" s="8">
        <v>63</v>
      </c>
      <c r="J83" s="15"/>
      <c r="K83" s="10">
        <f>G83+H83</f>
        <v>63.29999999999999</v>
      </c>
      <c r="L83" s="11">
        <v>63</v>
      </c>
      <c r="M83" s="10">
        <f>K83-L83</f>
        <v>0.29999999999999005</v>
      </c>
      <c r="N83" s="15"/>
    </row>
    <row r="84" spans="1:14" ht="12.75">
      <c r="A84" s="46" t="s">
        <v>177</v>
      </c>
      <c r="B84" s="6" t="s">
        <v>274</v>
      </c>
      <c r="C84" s="6">
        <v>15</v>
      </c>
      <c r="D84" s="6">
        <v>16</v>
      </c>
      <c r="E84" s="6">
        <v>15</v>
      </c>
      <c r="F84" s="7">
        <f t="shared" si="4"/>
        <v>240</v>
      </c>
      <c r="G84" s="7">
        <f t="shared" si="3"/>
        <v>276.6</v>
      </c>
      <c r="H84" s="8">
        <v>26.4</v>
      </c>
      <c r="I84" s="8">
        <v>303</v>
      </c>
      <c r="J84" s="46"/>
      <c r="K84" s="47">
        <f>G84+H84+G85+H85</f>
        <v>398.1</v>
      </c>
      <c r="L84" s="48">
        <v>398</v>
      </c>
      <c r="M84" s="47">
        <f>K84-L84</f>
        <v>0.10000000000002274</v>
      </c>
      <c r="N84" s="46"/>
    </row>
    <row r="85" spans="1:14" ht="12.75">
      <c r="A85" s="46"/>
      <c r="B85" s="16" t="s">
        <v>225</v>
      </c>
      <c r="C85" s="6">
        <v>1</v>
      </c>
      <c r="D85" s="6">
        <v>75</v>
      </c>
      <c r="E85" s="6">
        <v>15</v>
      </c>
      <c r="F85" s="7">
        <f t="shared" si="4"/>
        <v>75</v>
      </c>
      <c r="G85" s="7">
        <f t="shared" si="3"/>
        <v>86.85</v>
      </c>
      <c r="H85" s="8">
        <v>8.25</v>
      </c>
      <c r="I85" s="8">
        <v>95.0243</v>
      </c>
      <c r="J85" s="46"/>
      <c r="K85" s="48"/>
      <c r="L85" s="48"/>
      <c r="M85" s="48"/>
      <c r="N85" s="46"/>
    </row>
    <row r="86" spans="1:14" ht="12.75">
      <c r="A86" s="46" t="s">
        <v>116</v>
      </c>
      <c r="B86" s="17" t="s">
        <v>270</v>
      </c>
      <c r="C86" s="6">
        <v>10</v>
      </c>
      <c r="D86" s="6">
        <v>6</v>
      </c>
      <c r="E86" s="6">
        <v>15</v>
      </c>
      <c r="F86" s="7">
        <f t="shared" si="4"/>
        <v>60</v>
      </c>
      <c r="G86" s="7">
        <f t="shared" si="3"/>
        <v>69.6</v>
      </c>
      <c r="H86" s="8">
        <v>6.6</v>
      </c>
      <c r="I86" s="8">
        <v>76</v>
      </c>
      <c r="J86" s="46"/>
      <c r="K86" s="47">
        <f>G86+H86+G87+H87+G88+H88+G89+H89+G90+H90</f>
        <v>334.38</v>
      </c>
      <c r="L86" s="48">
        <v>334</v>
      </c>
      <c r="M86" s="47">
        <f>K86-L86</f>
        <v>0.37999999999999545</v>
      </c>
      <c r="N86" s="46"/>
    </row>
    <row r="87" spans="1:14" ht="12.75">
      <c r="A87" s="46"/>
      <c r="B87" s="6" t="s">
        <v>223</v>
      </c>
      <c r="C87" s="6">
        <v>1</v>
      </c>
      <c r="D87" s="6">
        <v>40</v>
      </c>
      <c r="E87" s="6">
        <v>15</v>
      </c>
      <c r="F87" s="7">
        <f>C87*D87</f>
        <v>40</v>
      </c>
      <c r="G87" s="7">
        <f t="shared" si="3"/>
        <v>46.6</v>
      </c>
      <c r="H87" s="8">
        <v>4.4</v>
      </c>
      <c r="I87" s="8">
        <v>51</v>
      </c>
      <c r="J87" s="46"/>
      <c r="K87" s="47"/>
      <c r="L87" s="48"/>
      <c r="M87" s="47"/>
      <c r="N87" s="46"/>
    </row>
    <row r="88" spans="1:14" ht="12.75">
      <c r="A88" s="46"/>
      <c r="B88" s="6" t="s">
        <v>95</v>
      </c>
      <c r="C88" s="6">
        <v>1</v>
      </c>
      <c r="D88" s="6">
        <v>30</v>
      </c>
      <c r="E88" s="6">
        <v>15</v>
      </c>
      <c r="F88" s="7">
        <f t="shared" si="4"/>
        <v>30</v>
      </c>
      <c r="G88" s="7">
        <f t="shared" si="3"/>
        <v>35.1</v>
      </c>
      <c r="H88" s="8">
        <v>3.3</v>
      </c>
      <c r="I88" s="8">
        <v>38</v>
      </c>
      <c r="J88" s="46"/>
      <c r="K88" s="47"/>
      <c r="L88" s="48"/>
      <c r="M88" s="47"/>
      <c r="N88" s="46"/>
    </row>
    <row r="89" spans="1:14" ht="12.75">
      <c r="A89" s="46"/>
      <c r="B89" s="5" t="s">
        <v>277</v>
      </c>
      <c r="C89" s="6">
        <v>5</v>
      </c>
      <c r="D89" s="6">
        <v>18.6</v>
      </c>
      <c r="E89" s="6">
        <v>15</v>
      </c>
      <c r="F89" s="7">
        <f>C89*D89</f>
        <v>93</v>
      </c>
      <c r="G89" s="7">
        <f t="shared" si="3"/>
        <v>107.54999999999998</v>
      </c>
      <c r="H89" s="8">
        <v>10.23</v>
      </c>
      <c r="I89" s="8">
        <v>118</v>
      </c>
      <c r="J89" s="46"/>
      <c r="K89" s="47"/>
      <c r="L89" s="48"/>
      <c r="M89" s="47"/>
      <c r="N89" s="46"/>
    </row>
    <row r="90" spans="1:14" ht="25.5">
      <c r="A90" s="46"/>
      <c r="B90" s="4" t="s">
        <v>278</v>
      </c>
      <c r="C90" s="6">
        <v>50</v>
      </c>
      <c r="D90" s="6">
        <v>0.8</v>
      </c>
      <c r="E90" s="6">
        <v>15</v>
      </c>
      <c r="F90" s="7">
        <f t="shared" si="4"/>
        <v>40</v>
      </c>
      <c r="G90" s="7">
        <f t="shared" si="3"/>
        <v>46.6</v>
      </c>
      <c r="H90" s="8">
        <v>4.4</v>
      </c>
      <c r="I90" s="8">
        <v>51</v>
      </c>
      <c r="J90" s="46"/>
      <c r="K90" s="47"/>
      <c r="L90" s="48"/>
      <c r="M90" s="47"/>
      <c r="N90" s="46"/>
    </row>
    <row r="91" spans="1:14" ht="12.75">
      <c r="A91" s="46" t="s">
        <v>186</v>
      </c>
      <c r="B91" s="16" t="s">
        <v>225</v>
      </c>
      <c r="C91" s="6">
        <v>1</v>
      </c>
      <c r="D91" s="6">
        <v>75</v>
      </c>
      <c r="E91" s="6">
        <v>15</v>
      </c>
      <c r="F91" s="7">
        <f t="shared" si="4"/>
        <v>75</v>
      </c>
      <c r="G91" s="7">
        <f t="shared" si="3"/>
        <v>86.85</v>
      </c>
      <c r="H91" s="8">
        <v>8.25</v>
      </c>
      <c r="I91" s="8">
        <v>95.0243</v>
      </c>
      <c r="J91" s="46"/>
      <c r="K91" s="47">
        <f>G91+H91+G92+H92</f>
        <v>146.1</v>
      </c>
      <c r="L91" s="48">
        <v>176</v>
      </c>
      <c r="M91" s="47">
        <f>K91-L91</f>
        <v>-29.900000000000006</v>
      </c>
      <c r="N91" s="46"/>
    </row>
    <row r="92" spans="1:14" ht="25.5">
      <c r="A92" s="46"/>
      <c r="B92" s="4" t="s">
        <v>278</v>
      </c>
      <c r="C92" s="6">
        <v>50</v>
      </c>
      <c r="D92" s="6">
        <v>0.8</v>
      </c>
      <c r="E92" s="6">
        <v>15</v>
      </c>
      <c r="F92" s="7">
        <f t="shared" si="4"/>
        <v>40</v>
      </c>
      <c r="G92" s="7">
        <f t="shared" si="3"/>
        <v>46.6</v>
      </c>
      <c r="H92" s="8">
        <v>4.4</v>
      </c>
      <c r="I92" s="8">
        <v>51</v>
      </c>
      <c r="J92" s="46"/>
      <c r="K92" s="48"/>
      <c r="L92" s="48"/>
      <c r="M92" s="48"/>
      <c r="N92" s="46"/>
    </row>
    <row r="93" spans="1:14" ht="12.75">
      <c r="A93" s="46" t="s">
        <v>162</v>
      </c>
      <c r="B93" s="17" t="s">
        <v>270</v>
      </c>
      <c r="C93" s="6">
        <v>10</v>
      </c>
      <c r="D93" s="6">
        <v>6</v>
      </c>
      <c r="E93" s="6">
        <v>15</v>
      </c>
      <c r="F93" s="7">
        <f>C93*D93</f>
        <v>60</v>
      </c>
      <c r="G93" s="7">
        <f>F93*1.15</f>
        <v>69</v>
      </c>
      <c r="H93" s="8">
        <v>6.6</v>
      </c>
      <c r="I93" s="8">
        <v>76</v>
      </c>
      <c r="J93" s="46"/>
      <c r="K93" s="47">
        <f>G93+H93+G94+H94+G95+H95+G96+H96+G97+H97+G98+H98</f>
        <v>1012.26</v>
      </c>
      <c r="L93" s="48">
        <v>1012</v>
      </c>
      <c r="M93" s="47">
        <f>K93-L93</f>
        <v>0.2599999999999909</v>
      </c>
      <c r="N93" s="46"/>
    </row>
    <row r="94" spans="1:14" ht="12.75">
      <c r="A94" s="46"/>
      <c r="B94" s="6" t="s">
        <v>124</v>
      </c>
      <c r="C94" s="6">
        <v>50</v>
      </c>
      <c r="D94" s="6">
        <v>1.2</v>
      </c>
      <c r="E94" s="6">
        <v>15</v>
      </c>
      <c r="F94" s="7">
        <f>C94*D94</f>
        <v>60</v>
      </c>
      <c r="G94" s="7">
        <f t="shared" si="3"/>
        <v>69.6</v>
      </c>
      <c r="H94" s="8">
        <v>6.6</v>
      </c>
      <c r="I94" s="8">
        <v>76</v>
      </c>
      <c r="J94" s="46"/>
      <c r="K94" s="48"/>
      <c r="L94" s="48"/>
      <c r="M94" s="48"/>
      <c r="N94" s="46"/>
    </row>
    <row r="95" spans="1:14" ht="25.5">
      <c r="A95" s="46"/>
      <c r="B95" s="6" t="s">
        <v>8</v>
      </c>
      <c r="C95" s="6">
        <v>100</v>
      </c>
      <c r="D95" s="6">
        <v>0.7</v>
      </c>
      <c r="E95" s="6">
        <v>15</v>
      </c>
      <c r="F95" s="7">
        <f t="shared" si="4"/>
        <v>70</v>
      </c>
      <c r="G95" s="7">
        <f t="shared" si="3"/>
        <v>81.1</v>
      </c>
      <c r="H95" s="8">
        <v>7.7</v>
      </c>
      <c r="I95" s="8">
        <v>89</v>
      </c>
      <c r="J95" s="46"/>
      <c r="K95" s="48"/>
      <c r="L95" s="48"/>
      <c r="M95" s="48"/>
      <c r="N95" s="46"/>
    </row>
    <row r="96" spans="1:14" ht="12.75">
      <c r="A96" s="46"/>
      <c r="B96" s="6" t="s">
        <v>281</v>
      </c>
      <c r="C96" s="6">
        <v>120</v>
      </c>
      <c r="D96" s="6">
        <v>2.3</v>
      </c>
      <c r="E96" s="6">
        <v>15</v>
      </c>
      <c r="F96" s="7">
        <f t="shared" si="4"/>
        <v>276</v>
      </c>
      <c r="G96" s="7">
        <f t="shared" si="3"/>
        <v>318</v>
      </c>
      <c r="H96" s="8">
        <v>30.36</v>
      </c>
      <c r="I96" s="8">
        <v>348</v>
      </c>
      <c r="J96" s="46"/>
      <c r="K96" s="48"/>
      <c r="L96" s="48"/>
      <c r="M96" s="48"/>
      <c r="N96" s="46"/>
    </row>
    <row r="97" spans="1:14" ht="12.75">
      <c r="A97" s="46"/>
      <c r="B97" s="16" t="s">
        <v>226</v>
      </c>
      <c r="C97" s="6">
        <v>10</v>
      </c>
      <c r="D97" s="6">
        <v>8.5</v>
      </c>
      <c r="E97" s="6">
        <v>15</v>
      </c>
      <c r="F97" s="7">
        <f t="shared" si="4"/>
        <v>85</v>
      </c>
      <c r="G97" s="7">
        <f t="shared" si="3"/>
        <v>98.34999999999998</v>
      </c>
      <c r="H97" s="8">
        <v>9.35</v>
      </c>
      <c r="I97" s="8">
        <v>108</v>
      </c>
      <c r="J97" s="46"/>
      <c r="K97" s="48"/>
      <c r="L97" s="48"/>
      <c r="M97" s="48"/>
      <c r="N97" s="46"/>
    </row>
    <row r="98" spans="1:14" ht="12.75">
      <c r="A98" s="46"/>
      <c r="B98" s="6" t="s">
        <v>283</v>
      </c>
      <c r="C98" s="6">
        <v>1</v>
      </c>
      <c r="D98" s="6">
        <v>250</v>
      </c>
      <c r="E98" s="6">
        <v>15</v>
      </c>
      <c r="F98" s="7">
        <f t="shared" si="4"/>
        <v>250</v>
      </c>
      <c r="G98" s="7">
        <f t="shared" si="3"/>
        <v>288.1</v>
      </c>
      <c r="H98" s="8">
        <v>27.5</v>
      </c>
      <c r="I98" s="8">
        <v>315</v>
      </c>
      <c r="J98" s="46"/>
      <c r="K98" s="48"/>
      <c r="L98" s="48"/>
      <c r="M98" s="48"/>
      <c r="N98" s="46"/>
    </row>
    <row r="99" spans="1:14" ht="12.75">
      <c r="A99" s="9" t="s">
        <v>238</v>
      </c>
      <c r="B99" s="17" t="s">
        <v>270</v>
      </c>
      <c r="C99" s="6">
        <v>20</v>
      </c>
      <c r="D99" s="6">
        <v>6</v>
      </c>
      <c r="E99" s="6">
        <v>15</v>
      </c>
      <c r="F99" s="7">
        <f t="shared" si="4"/>
        <v>120</v>
      </c>
      <c r="G99" s="7">
        <f t="shared" si="3"/>
        <v>138.6</v>
      </c>
      <c r="H99" s="8">
        <v>13.2</v>
      </c>
      <c r="I99" s="8">
        <v>152</v>
      </c>
      <c r="J99" s="15"/>
      <c r="K99" s="10">
        <f>G99+H99</f>
        <v>151.79999999999998</v>
      </c>
      <c r="L99" s="11">
        <v>152</v>
      </c>
      <c r="M99" s="10">
        <f>K99-L99</f>
        <v>-0.20000000000001705</v>
      </c>
      <c r="N99" s="15"/>
    </row>
    <row r="100" spans="1:14" ht="12.75">
      <c r="A100" s="46" t="s">
        <v>206</v>
      </c>
      <c r="B100" s="16" t="s">
        <v>225</v>
      </c>
      <c r="C100" s="6">
        <v>1</v>
      </c>
      <c r="D100" s="6">
        <v>75</v>
      </c>
      <c r="E100" s="6">
        <v>15</v>
      </c>
      <c r="F100" s="7">
        <f t="shared" si="4"/>
        <v>75</v>
      </c>
      <c r="G100" s="7">
        <f t="shared" si="3"/>
        <v>86.85</v>
      </c>
      <c r="H100" s="8">
        <v>8.25</v>
      </c>
      <c r="I100" s="8">
        <v>95.0243</v>
      </c>
      <c r="J100" s="46"/>
      <c r="K100" s="47">
        <f>G100+H100+G101+H101+G102+H102</f>
        <v>178.325</v>
      </c>
      <c r="L100" s="48">
        <v>178</v>
      </c>
      <c r="M100" s="47">
        <f>K100-L100</f>
        <v>0.32499999999998863</v>
      </c>
      <c r="N100" s="46"/>
    </row>
    <row r="101" spans="1:14" ht="25.5">
      <c r="A101" s="46"/>
      <c r="B101" s="4" t="s">
        <v>278</v>
      </c>
      <c r="C101" s="6">
        <v>50</v>
      </c>
      <c r="D101" s="6">
        <v>0.8</v>
      </c>
      <c r="E101" s="6">
        <v>15</v>
      </c>
      <c r="F101" s="7">
        <f t="shared" si="4"/>
        <v>40</v>
      </c>
      <c r="G101" s="7">
        <f t="shared" si="3"/>
        <v>46.6</v>
      </c>
      <c r="H101" s="8">
        <v>4.4</v>
      </c>
      <c r="I101" s="8">
        <v>51</v>
      </c>
      <c r="J101" s="46"/>
      <c r="K101" s="48"/>
      <c r="L101" s="48"/>
      <c r="M101" s="48"/>
      <c r="N101" s="46"/>
    </row>
    <row r="102" spans="1:14" ht="12.75">
      <c r="A102" s="46"/>
      <c r="B102" s="6" t="s">
        <v>280</v>
      </c>
      <c r="C102" s="6">
        <v>1</v>
      </c>
      <c r="D102" s="6">
        <v>25.1</v>
      </c>
      <c r="E102" s="6">
        <v>15</v>
      </c>
      <c r="F102" s="7">
        <f t="shared" si="4"/>
        <v>25.1</v>
      </c>
      <c r="G102" s="7">
        <f t="shared" si="3"/>
        <v>29.465</v>
      </c>
      <c r="H102" s="8">
        <v>2.76</v>
      </c>
      <c r="I102" s="8">
        <v>32</v>
      </c>
      <c r="J102" s="46"/>
      <c r="K102" s="48"/>
      <c r="L102" s="48"/>
      <c r="M102" s="48"/>
      <c r="N102" s="46"/>
    </row>
    <row r="103" spans="1:14" ht="12.75">
      <c r="A103" s="46" t="s">
        <v>233</v>
      </c>
      <c r="B103" s="17" t="s">
        <v>270</v>
      </c>
      <c r="C103" s="6">
        <v>10</v>
      </c>
      <c r="D103" s="6">
        <v>6</v>
      </c>
      <c r="E103" s="6">
        <v>15</v>
      </c>
      <c r="F103" s="7">
        <f>C103*D103</f>
        <v>60</v>
      </c>
      <c r="G103" s="7">
        <f>F103*1.15+0.3</f>
        <v>69.3</v>
      </c>
      <c r="H103" s="8">
        <v>6.6</v>
      </c>
      <c r="I103" s="8">
        <v>76</v>
      </c>
      <c r="J103" s="46"/>
      <c r="K103" s="47">
        <f>G103+H103+G104+H104+G105+H105+G106+H106</f>
        <v>509.25499999999994</v>
      </c>
      <c r="L103" s="48">
        <v>509</v>
      </c>
      <c r="M103" s="47">
        <f>K103-L103</f>
        <v>0.2549999999999386</v>
      </c>
      <c r="N103" s="46"/>
    </row>
    <row r="104" spans="1:14" ht="19.5" customHeight="1">
      <c r="A104" s="46"/>
      <c r="B104" s="6" t="s">
        <v>276</v>
      </c>
      <c r="C104" s="6">
        <v>2</v>
      </c>
      <c r="D104" s="6">
        <v>110</v>
      </c>
      <c r="E104" s="6">
        <v>15</v>
      </c>
      <c r="F104" s="7">
        <f t="shared" si="4"/>
        <v>220</v>
      </c>
      <c r="G104" s="7">
        <f t="shared" si="3"/>
        <v>253.59999999999997</v>
      </c>
      <c r="H104" s="8">
        <v>24.2</v>
      </c>
      <c r="I104" s="8">
        <v>278</v>
      </c>
      <c r="J104" s="46"/>
      <c r="K104" s="48"/>
      <c r="L104" s="48"/>
      <c r="M104" s="48"/>
      <c r="N104" s="46"/>
    </row>
    <row r="105" spans="1:14" ht="18" customHeight="1">
      <c r="A105" s="46"/>
      <c r="B105" s="4" t="s">
        <v>278</v>
      </c>
      <c r="C105" s="6">
        <v>100</v>
      </c>
      <c r="D105" s="6">
        <v>0.8</v>
      </c>
      <c r="E105" s="6">
        <v>15</v>
      </c>
      <c r="F105" s="7">
        <f t="shared" si="4"/>
        <v>80</v>
      </c>
      <c r="G105" s="7">
        <f t="shared" si="3"/>
        <v>92.6</v>
      </c>
      <c r="H105" s="8">
        <v>8.8</v>
      </c>
      <c r="I105" s="8">
        <v>101</v>
      </c>
      <c r="J105" s="46"/>
      <c r="K105" s="48"/>
      <c r="L105" s="48"/>
      <c r="M105" s="48"/>
      <c r="N105" s="46"/>
    </row>
    <row r="106" spans="1:14" ht="12.75">
      <c r="A106" s="46"/>
      <c r="B106" s="6" t="s">
        <v>234</v>
      </c>
      <c r="C106" s="6">
        <v>5</v>
      </c>
      <c r="D106" s="6">
        <v>8.5</v>
      </c>
      <c r="E106" s="6">
        <v>15</v>
      </c>
      <c r="F106" s="7">
        <f t="shared" si="4"/>
        <v>42.5</v>
      </c>
      <c r="G106" s="7">
        <f t="shared" si="3"/>
        <v>49.474999999999994</v>
      </c>
      <c r="H106" s="8">
        <v>4.68</v>
      </c>
      <c r="I106" s="8">
        <v>54</v>
      </c>
      <c r="J106" s="46"/>
      <c r="K106" s="48"/>
      <c r="L106" s="48"/>
      <c r="M106" s="48"/>
      <c r="N106" s="46"/>
    </row>
    <row r="107" spans="1:14" ht="12.75">
      <c r="A107" s="49" t="s">
        <v>198</v>
      </c>
      <c r="B107" s="39" t="s">
        <v>268</v>
      </c>
      <c r="C107" s="31">
        <v>30</v>
      </c>
      <c r="D107" s="31">
        <v>5.9</v>
      </c>
      <c r="E107" s="31">
        <v>13</v>
      </c>
      <c r="F107" s="31">
        <f t="shared" si="4"/>
        <v>177</v>
      </c>
      <c r="G107" s="32">
        <f>F107*1.13+0.3</f>
        <v>200.31</v>
      </c>
      <c r="H107" s="33">
        <v>19.47</v>
      </c>
      <c r="I107" s="34">
        <v>220</v>
      </c>
      <c r="J107" s="49"/>
      <c r="K107" s="51">
        <f>G107+H107+G108+H108+G109+H109+G110+H110+G111+H111+G112+H112+G113+H113</f>
        <v>918.4049999999999</v>
      </c>
      <c r="L107" s="50">
        <v>918</v>
      </c>
      <c r="M107" s="51">
        <f>K107-L107</f>
        <v>0.40499999999985903</v>
      </c>
      <c r="N107" s="49"/>
    </row>
    <row r="108" spans="1:14" ht="12.75">
      <c r="A108" s="49"/>
      <c r="B108" s="6" t="s">
        <v>269</v>
      </c>
      <c r="C108" s="6">
        <v>20</v>
      </c>
      <c r="D108" s="6">
        <v>6.5</v>
      </c>
      <c r="E108" s="6">
        <v>13</v>
      </c>
      <c r="F108" s="6">
        <f t="shared" si="4"/>
        <v>130</v>
      </c>
      <c r="G108" s="7">
        <f aca="true" t="shared" si="5" ref="G108:G113">F108*1.13+0.6</f>
        <v>147.49999999999997</v>
      </c>
      <c r="H108" s="8">
        <v>14.3</v>
      </c>
      <c r="I108" s="5">
        <v>162</v>
      </c>
      <c r="J108" s="49"/>
      <c r="K108" s="50"/>
      <c r="L108" s="50"/>
      <c r="M108" s="50"/>
      <c r="N108" s="49"/>
    </row>
    <row r="109" spans="1:14" ht="12.75">
      <c r="A109" s="49"/>
      <c r="B109" s="17" t="s">
        <v>270</v>
      </c>
      <c r="C109" s="6">
        <v>10</v>
      </c>
      <c r="D109" s="6">
        <v>6</v>
      </c>
      <c r="E109" s="6">
        <v>13</v>
      </c>
      <c r="F109" s="6">
        <f t="shared" si="4"/>
        <v>60</v>
      </c>
      <c r="G109" s="7">
        <f t="shared" si="5"/>
        <v>68.39999999999999</v>
      </c>
      <c r="H109" s="8">
        <v>6.6</v>
      </c>
      <c r="I109" s="5">
        <v>75</v>
      </c>
      <c r="J109" s="49"/>
      <c r="K109" s="50"/>
      <c r="L109" s="50"/>
      <c r="M109" s="50"/>
      <c r="N109" s="49"/>
    </row>
    <row r="110" spans="1:14" ht="12.75">
      <c r="A110" s="49"/>
      <c r="B110" s="6" t="s">
        <v>271</v>
      </c>
      <c r="C110" s="6">
        <v>20</v>
      </c>
      <c r="D110" s="6">
        <v>7</v>
      </c>
      <c r="E110" s="6">
        <v>13</v>
      </c>
      <c r="F110" s="6">
        <f t="shared" si="4"/>
        <v>140</v>
      </c>
      <c r="G110" s="7">
        <f t="shared" si="5"/>
        <v>158.79999999999998</v>
      </c>
      <c r="H110" s="8">
        <v>15.4</v>
      </c>
      <c r="I110" s="5">
        <v>174</v>
      </c>
      <c r="J110" s="49"/>
      <c r="K110" s="50"/>
      <c r="L110" s="50"/>
      <c r="M110" s="50"/>
      <c r="N110" s="49"/>
    </row>
    <row r="111" spans="1:14" ht="12.75">
      <c r="A111" s="49"/>
      <c r="B111" s="5" t="s">
        <v>277</v>
      </c>
      <c r="C111" s="6">
        <v>5</v>
      </c>
      <c r="D111" s="6">
        <v>18.6</v>
      </c>
      <c r="E111" s="6">
        <v>13</v>
      </c>
      <c r="F111" s="6">
        <f>C111*D111</f>
        <v>93</v>
      </c>
      <c r="G111" s="7">
        <f t="shared" si="5"/>
        <v>105.68999999999998</v>
      </c>
      <c r="H111" s="8">
        <v>10.23</v>
      </c>
      <c r="I111" s="5">
        <v>116</v>
      </c>
      <c r="J111" s="49"/>
      <c r="K111" s="50"/>
      <c r="L111" s="50"/>
      <c r="M111" s="50"/>
      <c r="N111" s="49"/>
    </row>
    <row r="112" spans="1:14" ht="25.5">
      <c r="A112" s="49"/>
      <c r="B112" s="4" t="s">
        <v>279</v>
      </c>
      <c r="C112" s="6">
        <v>50</v>
      </c>
      <c r="D112" s="6">
        <v>1.9</v>
      </c>
      <c r="E112" s="6">
        <v>13</v>
      </c>
      <c r="F112" s="6">
        <f t="shared" si="4"/>
        <v>95</v>
      </c>
      <c r="G112" s="7">
        <f t="shared" si="5"/>
        <v>107.94999999999999</v>
      </c>
      <c r="H112" s="8">
        <v>10.45</v>
      </c>
      <c r="I112" s="5">
        <v>118</v>
      </c>
      <c r="J112" s="49"/>
      <c r="K112" s="50"/>
      <c r="L112" s="50"/>
      <c r="M112" s="50"/>
      <c r="N112" s="49"/>
    </row>
    <row r="113" spans="1:14" ht="12.75">
      <c r="A113" s="58"/>
      <c r="B113" s="16" t="s">
        <v>226</v>
      </c>
      <c r="C113" s="6">
        <v>5</v>
      </c>
      <c r="D113" s="6">
        <v>8.5</v>
      </c>
      <c r="E113" s="6">
        <v>13</v>
      </c>
      <c r="F113" s="6">
        <f t="shared" si="4"/>
        <v>42.5</v>
      </c>
      <c r="G113" s="7">
        <f t="shared" si="5"/>
        <v>48.625</v>
      </c>
      <c r="H113" s="21">
        <v>4.68</v>
      </c>
      <c r="I113" s="5">
        <v>53</v>
      </c>
      <c r="J113" s="58"/>
      <c r="K113" s="59"/>
      <c r="L113" s="59"/>
      <c r="M113" s="59"/>
      <c r="N113" s="58"/>
    </row>
    <row r="114" spans="1:14" ht="12.75">
      <c r="A114" s="53" t="s">
        <v>14</v>
      </c>
      <c r="B114" s="22" t="s">
        <v>274</v>
      </c>
      <c r="C114" s="22">
        <v>30</v>
      </c>
      <c r="D114" s="22">
        <v>16</v>
      </c>
      <c r="E114" s="22">
        <v>14</v>
      </c>
      <c r="F114" s="22">
        <f t="shared" si="4"/>
        <v>480</v>
      </c>
      <c r="G114" s="23">
        <f>F114*1.14</f>
        <v>547.1999999999999</v>
      </c>
      <c r="H114" s="24">
        <v>52.8</v>
      </c>
      <c r="I114" s="25">
        <v>600</v>
      </c>
      <c r="J114" s="53"/>
      <c r="K114" s="54">
        <f>G114+H114+G115+H115</f>
        <v>761.2549999999999</v>
      </c>
      <c r="L114" s="55">
        <v>761</v>
      </c>
      <c r="M114" s="54">
        <f>K114-L114</f>
        <v>0.25499999999988177</v>
      </c>
      <c r="N114" s="53"/>
    </row>
    <row r="115" spans="1:14" ht="12.75">
      <c r="A115" s="46"/>
      <c r="B115" s="6" t="s">
        <v>226</v>
      </c>
      <c r="C115" s="6">
        <v>15</v>
      </c>
      <c r="D115" s="6">
        <v>8.5</v>
      </c>
      <c r="E115" s="6">
        <v>15</v>
      </c>
      <c r="F115" s="7">
        <f t="shared" si="4"/>
        <v>127.5</v>
      </c>
      <c r="G115" s="7">
        <f t="shared" si="3"/>
        <v>147.225</v>
      </c>
      <c r="H115" s="8">
        <v>14.03</v>
      </c>
      <c r="I115" s="8">
        <v>161</v>
      </c>
      <c r="J115" s="46"/>
      <c r="K115" s="48"/>
      <c r="L115" s="48"/>
      <c r="M115" s="48"/>
      <c r="N115" s="46"/>
    </row>
    <row r="116" spans="1:14" ht="12.75">
      <c r="A116" s="9" t="s">
        <v>52</v>
      </c>
      <c r="B116" s="6" t="s">
        <v>274</v>
      </c>
      <c r="C116" s="6">
        <v>15</v>
      </c>
      <c r="D116" s="6">
        <v>16</v>
      </c>
      <c r="E116" s="6">
        <v>15</v>
      </c>
      <c r="F116" s="7">
        <f t="shared" si="4"/>
        <v>240</v>
      </c>
      <c r="G116" s="7">
        <f t="shared" si="3"/>
        <v>276.6</v>
      </c>
      <c r="H116" s="8">
        <v>26.4</v>
      </c>
      <c r="I116" s="8">
        <v>303</v>
      </c>
      <c r="J116" s="15"/>
      <c r="K116" s="10">
        <f>G116+H116</f>
        <v>303</v>
      </c>
      <c r="L116" s="11">
        <v>303</v>
      </c>
      <c r="M116" s="10">
        <f>K116-L116</f>
        <v>0</v>
      </c>
      <c r="N116" s="15"/>
    </row>
    <row r="117" spans="1:14" ht="12.75">
      <c r="A117" s="46" t="s">
        <v>189</v>
      </c>
      <c r="B117" s="4" t="s">
        <v>268</v>
      </c>
      <c r="C117" s="6">
        <v>10</v>
      </c>
      <c r="D117" s="6">
        <v>5.9</v>
      </c>
      <c r="E117" s="6">
        <v>15</v>
      </c>
      <c r="F117" s="7">
        <f t="shared" si="4"/>
        <v>59</v>
      </c>
      <c r="G117" s="7">
        <f>F117*1.15+0.6</f>
        <v>68.44999999999999</v>
      </c>
      <c r="H117" s="8">
        <v>6.49</v>
      </c>
      <c r="I117" s="8">
        <v>75</v>
      </c>
      <c r="J117" s="46"/>
      <c r="K117" s="47">
        <f>G117+H117+G118+H118+G119+H119+G120+H120</f>
        <v>302.47999999999996</v>
      </c>
      <c r="L117" s="48">
        <v>302</v>
      </c>
      <c r="M117" s="47">
        <f>K117-L117</f>
        <v>0.47999999999996135</v>
      </c>
      <c r="N117" s="46"/>
    </row>
    <row r="118" spans="1:14" ht="12.75">
      <c r="A118" s="46"/>
      <c r="B118" s="6" t="s">
        <v>272</v>
      </c>
      <c r="C118" s="6">
        <v>20</v>
      </c>
      <c r="D118" s="6">
        <v>1.2</v>
      </c>
      <c r="E118" s="6">
        <v>15</v>
      </c>
      <c r="F118" s="7">
        <f t="shared" si="4"/>
        <v>24</v>
      </c>
      <c r="G118" s="7">
        <f>F118*1.15+0.6</f>
        <v>28.2</v>
      </c>
      <c r="H118" s="8">
        <v>2.64</v>
      </c>
      <c r="I118" s="8">
        <v>31.09</v>
      </c>
      <c r="J118" s="46"/>
      <c r="K118" s="48"/>
      <c r="L118" s="48"/>
      <c r="M118" s="48"/>
      <c r="N118" s="46"/>
    </row>
    <row r="119" spans="1:14" ht="12.75">
      <c r="A119" s="46"/>
      <c r="B119" s="6" t="s">
        <v>124</v>
      </c>
      <c r="C119" s="6">
        <v>50</v>
      </c>
      <c r="D119" s="6">
        <v>1.2</v>
      </c>
      <c r="E119" s="6">
        <v>15</v>
      </c>
      <c r="F119" s="7">
        <f t="shared" si="4"/>
        <v>60</v>
      </c>
      <c r="G119" s="7">
        <f>F119*1.15+0.8</f>
        <v>69.8</v>
      </c>
      <c r="H119" s="8">
        <v>6.6</v>
      </c>
      <c r="I119" s="8">
        <v>76</v>
      </c>
      <c r="J119" s="46"/>
      <c r="K119" s="48"/>
      <c r="L119" s="48"/>
      <c r="M119" s="48"/>
      <c r="N119" s="46"/>
    </row>
    <row r="120" spans="1:14" ht="25.5">
      <c r="A120" s="46"/>
      <c r="B120" s="4" t="s">
        <v>279</v>
      </c>
      <c r="C120" s="6">
        <v>50</v>
      </c>
      <c r="D120" s="6">
        <v>1.9</v>
      </c>
      <c r="E120" s="6">
        <v>15</v>
      </c>
      <c r="F120" s="7">
        <f t="shared" si="4"/>
        <v>95</v>
      </c>
      <c r="G120" s="7">
        <f t="shared" si="3"/>
        <v>109.84999999999998</v>
      </c>
      <c r="H120" s="8">
        <v>10.45</v>
      </c>
      <c r="I120" s="8">
        <v>120</v>
      </c>
      <c r="J120" s="46"/>
      <c r="K120" s="48"/>
      <c r="L120" s="48"/>
      <c r="M120" s="48"/>
      <c r="N120" s="46"/>
    </row>
    <row r="121" spans="1:14" ht="12.75">
      <c r="A121" s="46" t="s">
        <v>228</v>
      </c>
      <c r="B121" s="6" t="s">
        <v>235</v>
      </c>
      <c r="C121" s="6">
        <v>1</v>
      </c>
      <c r="D121" s="6">
        <v>75</v>
      </c>
      <c r="E121" s="6">
        <v>15</v>
      </c>
      <c r="F121" s="7">
        <f t="shared" si="4"/>
        <v>75</v>
      </c>
      <c r="G121" s="7">
        <f t="shared" si="3"/>
        <v>86.85</v>
      </c>
      <c r="H121" s="8">
        <v>8.25</v>
      </c>
      <c r="I121" s="8">
        <v>95.0243</v>
      </c>
      <c r="J121" s="46"/>
      <c r="K121" s="47">
        <f>G121+H121+G122+H122</f>
        <v>149.255</v>
      </c>
      <c r="L121" s="48">
        <v>149</v>
      </c>
      <c r="M121" s="47">
        <f>K121-L121</f>
        <v>0.25499999999999545</v>
      </c>
      <c r="N121" s="46"/>
    </row>
    <row r="122" spans="1:14" ht="12.75">
      <c r="A122" s="46"/>
      <c r="B122" s="6" t="s">
        <v>226</v>
      </c>
      <c r="C122" s="6">
        <v>5</v>
      </c>
      <c r="D122" s="6">
        <v>8.5</v>
      </c>
      <c r="E122" s="6">
        <v>15</v>
      </c>
      <c r="F122" s="7">
        <f t="shared" si="4"/>
        <v>42.5</v>
      </c>
      <c r="G122" s="7">
        <f t="shared" si="3"/>
        <v>49.474999999999994</v>
      </c>
      <c r="H122" s="8">
        <v>4.68</v>
      </c>
      <c r="I122" s="8">
        <v>54</v>
      </c>
      <c r="J122" s="46"/>
      <c r="K122" s="48"/>
      <c r="L122" s="48"/>
      <c r="M122" s="48"/>
      <c r="N122" s="46"/>
    </row>
    <row r="123" spans="1:14" ht="12.75">
      <c r="A123" s="9" t="s">
        <v>137</v>
      </c>
      <c r="B123" s="6" t="s">
        <v>223</v>
      </c>
      <c r="C123" s="6">
        <v>2</v>
      </c>
      <c r="D123" s="6">
        <v>40</v>
      </c>
      <c r="E123" s="6">
        <v>15</v>
      </c>
      <c r="F123" s="7">
        <f t="shared" si="4"/>
        <v>80</v>
      </c>
      <c r="G123" s="7">
        <f t="shared" si="3"/>
        <v>92.6</v>
      </c>
      <c r="H123" s="8">
        <v>8.8</v>
      </c>
      <c r="I123" s="8">
        <v>101</v>
      </c>
      <c r="J123" s="15"/>
      <c r="K123" s="10">
        <f>G123+H123</f>
        <v>101.39999999999999</v>
      </c>
      <c r="L123" s="11">
        <v>101</v>
      </c>
      <c r="M123" s="10">
        <f>K123-L123</f>
        <v>0.3999999999999915</v>
      </c>
      <c r="N123" s="15"/>
    </row>
    <row r="124" spans="1:14" ht="12.75">
      <c r="A124" s="46" t="s">
        <v>240</v>
      </c>
      <c r="B124" s="17" t="s">
        <v>270</v>
      </c>
      <c r="C124" s="6">
        <v>20</v>
      </c>
      <c r="D124" s="6">
        <v>6</v>
      </c>
      <c r="E124" s="6">
        <v>15</v>
      </c>
      <c r="F124" s="7">
        <f t="shared" si="4"/>
        <v>120</v>
      </c>
      <c r="G124" s="7">
        <f>F124*1.15+0.8</f>
        <v>138.8</v>
      </c>
      <c r="H124" s="8">
        <v>13.2</v>
      </c>
      <c r="I124" s="8">
        <v>152</v>
      </c>
      <c r="J124" s="46"/>
      <c r="K124" s="47">
        <f>G124+H124+G125+H125+G126+H126</f>
        <v>518.8</v>
      </c>
      <c r="L124" s="48">
        <v>519</v>
      </c>
      <c r="M124" s="47">
        <f>K124-L124</f>
        <v>-0.20000000000004547</v>
      </c>
      <c r="N124" s="46"/>
    </row>
    <row r="125" spans="1:14" ht="12.75">
      <c r="A125" s="46"/>
      <c r="B125" s="6" t="s">
        <v>271</v>
      </c>
      <c r="C125" s="6">
        <v>10</v>
      </c>
      <c r="D125" s="6">
        <v>7</v>
      </c>
      <c r="E125" s="6">
        <v>15</v>
      </c>
      <c r="F125" s="7">
        <f t="shared" si="4"/>
        <v>70</v>
      </c>
      <c r="G125" s="7">
        <f>F125*1.15+0.8</f>
        <v>81.3</v>
      </c>
      <c r="H125" s="8">
        <v>7.7</v>
      </c>
      <c r="I125" s="8">
        <v>89</v>
      </c>
      <c r="J125" s="46"/>
      <c r="K125" s="48"/>
      <c r="L125" s="48"/>
      <c r="M125" s="48"/>
      <c r="N125" s="46"/>
    </row>
    <row r="126" spans="1:14" ht="12.75">
      <c r="A126" s="46"/>
      <c r="B126" s="6" t="s">
        <v>276</v>
      </c>
      <c r="C126" s="6">
        <v>2</v>
      </c>
      <c r="D126" s="6">
        <v>110</v>
      </c>
      <c r="E126" s="6">
        <v>15</v>
      </c>
      <c r="F126" s="7">
        <f t="shared" si="4"/>
        <v>220</v>
      </c>
      <c r="G126" s="7">
        <f t="shared" si="3"/>
        <v>253.59999999999997</v>
      </c>
      <c r="H126" s="8">
        <v>24.2</v>
      </c>
      <c r="I126" s="8">
        <v>278</v>
      </c>
      <c r="J126" s="46"/>
      <c r="K126" s="48"/>
      <c r="L126" s="48"/>
      <c r="M126" s="48"/>
      <c r="N126" s="46"/>
    </row>
    <row r="127" spans="1:14" ht="12.75">
      <c r="A127" s="9" t="s">
        <v>82</v>
      </c>
      <c r="B127" s="6" t="s">
        <v>275</v>
      </c>
      <c r="C127" s="6">
        <v>10</v>
      </c>
      <c r="D127" s="6">
        <v>10</v>
      </c>
      <c r="E127" s="6">
        <v>15</v>
      </c>
      <c r="F127" s="7">
        <f t="shared" si="4"/>
        <v>100</v>
      </c>
      <c r="G127" s="7">
        <f>F127*1.15+0.3</f>
        <v>115.29999999999998</v>
      </c>
      <c r="H127" s="8">
        <v>11</v>
      </c>
      <c r="I127" s="8">
        <v>126</v>
      </c>
      <c r="J127" s="15"/>
      <c r="K127" s="10">
        <f>G127+H127</f>
        <v>126.29999999999998</v>
      </c>
      <c r="L127" s="11">
        <v>126</v>
      </c>
      <c r="M127" s="10">
        <f>K127-L127</f>
        <v>0.29999999999998295</v>
      </c>
      <c r="N127" s="15"/>
    </row>
    <row r="128" spans="1:14" ht="12.75">
      <c r="A128" s="46" t="s">
        <v>184</v>
      </c>
      <c r="B128" s="6" t="s">
        <v>273</v>
      </c>
      <c r="C128" s="6">
        <v>5</v>
      </c>
      <c r="D128" s="6">
        <v>2.5</v>
      </c>
      <c r="E128" s="6">
        <v>15</v>
      </c>
      <c r="F128" s="7">
        <f t="shared" si="4"/>
        <v>12.5</v>
      </c>
      <c r="G128" s="7">
        <f>F128*1.15</f>
        <v>14.374999999999998</v>
      </c>
      <c r="H128" s="8">
        <v>1.38</v>
      </c>
      <c r="I128" s="8">
        <v>16</v>
      </c>
      <c r="J128" s="46"/>
      <c r="K128" s="47">
        <f>G128+H128+G129+H129+G130+H130</f>
        <v>171.31</v>
      </c>
      <c r="L128" s="48">
        <v>171</v>
      </c>
      <c r="M128" s="47">
        <f>K128-L128</f>
        <v>0.3100000000000023</v>
      </c>
      <c r="N128" s="46"/>
    </row>
    <row r="129" spans="1:14" ht="25.5">
      <c r="A129" s="46"/>
      <c r="B129" s="4" t="s">
        <v>278</v>
      </c>
      <c r="C129" s="6">
        <v>100</v>
      </c>
      <c r="D129" s="6">
        <v>0.8</v>
      </c>
      <c r="E129" s="6">
        <v>15</v>
      </c>
      <c r="F129" s="7">
        <f t="shared" si="4"/>
        <v>80</v>
      </c>
      <c r="G129" s="7">
        <f t="shared" si="3"/>
        <v>92.6</v>
      </c>
      <c r="H129" s="8">
        <v>8.8</v>
      </c>
      <c r="I129" s="8">
        <v>101</v>
      </c>
      <c r="J129" s="46"/>
      <c r="K129" s="47"/>
      <c r="L129" s="48"/>
      <c r="M129" s="47"/>
      <c r="N129" s="46"/>
    </row>
    <row r="130" spans="1:14" ht="12.75">
      <c r="A130" s="46"/>
      <c r="B130" s="16" t="s">
        <v>226</v>
      </c>
      <c r="C130" s="6">
        <v>5</v>
      </c>
      <c r="D130" s="6">
        <v>8.5</v>
      </c>
      <c r="E130" s="6">
        <v>15</v>
      </c>
      <c r="F130" s="7">
        <f aca="true" t="shared" si="6" ref="F130:F192">C130*D130</f>
        <v>42.5</v>
      </c>
      <c r="G130" s="7">
        <f t="shared" si="3"/>
        <v>49.474999999999994</v>
      </c>
      <c r="H130" s="8">
        <v>4.68</v>
      </c>
      <c r="I130" s="8">
        <v>54</v>
      </c>
      <c r="J130" s="46"/>
      <c r="K130" s="47"/>
      <c r="L130" s="48"/>
      <c r="M130" s="47"/>
      <c r="N130" s="46"/>
    </row>
    <row r="131" spans="1:14" ht="12.75">
      <c r="A131" s="9" t="s">
        <v>24</v>
      </c>
      <c r="B131" s="6" t="s">
        <v>224</v>
      </c>
      <c r="C131" s="6">
        <v>1</v>
      </c>
      <c r="D131" s="6">
        <v>30</v>
      </c>
      <c r="E131" s="6">
        <v>15</v>
      </c>
      <c r="F131" s="7">
        <f t="shared" si="6"/>
        <v>30</v>
      </c>
      <c r="G131" s="7">
        <f t="shared" si="3"/>
        <v>35.1</v>
      </c>
      <c r="H131" s="8">
        <v>3.3</v>
      </c>
      <c r="I131" s="8">
        <v>38</v>
      </c>
      <c r="J131" s="15"/>
      <c r="K131" s="10">
        <f>G131+H131</f>
        <v>38.4</v>
      </c>
      <c r="L131" s="11">
        <v>192</v>
      </c>
      <c r="M131" s="10">
        <f>K131-L131</f>
        <v>-153.6</v>
      </c>
      <c r="N131" s="15"/>
    </row>
    <row r="132" spans="1:14" ht="12.75">
      <c r="A132" s="49" t="s">
        <v>179</v>
      </c>
      <c r="B132" s="31" t="s">
        <v>280</v>
      </c>
      <c r="C132" s="31">
        <v>1</v>
      </c>
      <c r="D132" s="31">
        <v>25.1</v>
      </c>
      <c r="E132" s="31">
        <v>14</v>
      </c>
      <c r="F132" s="31">
        <f t="shared" si="6"/>
        <v>25.1</v>
      </c>
      <c r="G132" s="32">
        <f>F132*1.14+0.3</f>
        <v>28.914</v>
      </c>
      <c r="H132" s="33">
        <v>2.76</v>
      </c>
      <c r="I132" s="34">
        <v>32</v>
      </c>
      <c r="J132" s="49"/>
      <c r="K132" s="51">
        <f>G132+H132+G133+H133</f>
        <v>82.274</v>
      </c>
      <c r="L132" s="50">
        <v>82</v>
      </c>
      <c r="M132" s="51">
        <f>K132-L132</f>
        <v>0.2740000000000009</v>
      </c>
      <c r="N132" s="49"/>
    </row>
    <row r="133" spans="1:14" ht="25.5">
      <c r="A133" s="49"/>
      <c r="B133" s="26" t="s">
        <v>278</v>
      </c>
      <c r="C133" s="22">
        <v>50</v>
      </c>
      <c r="D133" s="22">
        <v>0.8</v>
      </c>
      <c r="E133" s="22">
        <v>14</v>
      </c>
      <c r="F133" s="22">
        <f t="shared" si="6"/>
        <v>40</v>
      </c>
      <c r="G133" s="23">
        <f>F133*1.14+0.6</f>
        <v>46.199999999999996</v>
      </c>
      <c r="H133" s="24">
        <v>4.4</v>
      </c>
      <c r="I133" s="25">
        <v>50</v>
      </c>
      <c r="J133" s="49"/>
      <c r="K133" s="50"/>
      <c r="L133" s="50"/>
      <c r="M133" s="50"/>
      <c r="N133" s="49"/>
    </row>
    <row r="134" spans="1:14" ht="12.75">
      <c r="A134" s="46" t="s">
        <v>152</v>
      </c>
      <c r="B134" s="4" t="s">
        <v>268</v>
      </c>
      <c r="C134" s="6">
        <v>10</v>
      </c>
      <c r="D134" s="6">
        <v>5.9</v>
      </c>
      <c r="E134" s="6">
        <v>15</v>
      </c>
      <c r="F134" s="7">
        <f t="shared" si="6"/>
        <v>59</v>
      </c>
      <c r="G134" s="7">
        <f aca="true" t="shared" si="7" ref="G134:G194">F134*1.15+0.6</f>
        <v>68.44999999999999</v>
      </c>
      <c r="H134" s="8">
        <v>6.49</v>
      </c>
      <c r="I134" s="8">
        <v>75</v>
      </c>
      <c r="J134" s="46"/>
      <c r="K134" s="47">
        <f>G134+H134+G135+H135+G136+H136+G137+H137</f>
        <v>560.58</v>
      </c>
      <c r="L134" s="48">
        <v>561</v>
      </c>
      <c r="M134" s="47">
        <f>K134-L134</f>
        <v>-0.4199999999999591</v>
      </c>
      <c r="N134" s="46"/>
    </row>
    <row r="135" spans="1:14" ht="12.75">
      <c r="A135" s="46"/>
      <c r="B135" s="6" t="s">
        <v>272</v>
      </c>
      <c r="C135" s="6">
        <v>20</v>
      </c>
      <c r="D135" s="6">
        <v>1.2</v>
      </c>
      <c r="E135" s="6">
        <v>15</v>
      </c>
      <c r="F135" s="7">
        <f t="shared" si="6"/>
        <v>24</v>
      </c>
      <c r="G135" s="7">
        <f t="shared" si="7"/>
        <v>28.2</v>
      </c>
      <c r="H135" s="8">
        <v>2.64</v>
      </c>
      <c r="I135" s="8">
        <v>31.09</v>
      </c>
      <c r="J135" s="46"/>
      <c r="K135" s="47"/>
      <c r="L135" s="48"/>
      <c r="M135" s="47"/>
      <c r="N135" s="46"/>
    </row>
    <row r="136" spans="1:14" ht="12.75">
      <c r="A136" s="46"/>
      <c r="B136" s="6" t="s">
        <v>124</v>
      </c>
      <c r="C136" s="6">
        <v>100</v>
      </c>
      <c r="D136" s="6">
        <v>1.2</v>
      </c>
      <c r="E136" s="6">
        <v>15</v>
      </c>
      <c r="F136" s="7">
        <f t="shared" si="6"/>
        <v>120</v>
      </c>
      <c r="G136" s="7">
        <f t="shared" si="7"/>
        <v>138.6</v>
      </c>
      <c r="H136" s="8">
        <v>13.2</v>
      </c>
      <c r="I136" s="8">
        <v>152</v>
      </c>
      <c r="J136" s="46"/>
      <c r="K136" s="47"/>
      <c r="L136" s="48"/>
      <c r="M136" s="47"/>
      <c r="N136" s="46"/>
    </row>
    <row r="137" spans="1:14" ht="12.75">
      <c r="A137" s="46"/>
      <c r="B137" s="6" t="s">
        <v>131</v>
      </c>
      <c r="C137" s="6">
        <v>200</v>
      </c>
      <c r="D137" s="6">
        <v>1.2</v>
      </c>
      <c r="E137" s="6">
        <v>15</v>
      </c>
      <c r="F137" s="7">
        <f t="shared" si="6"/>
        <v>240</v>
      </c>
      <c r="G137" s="7">
        <f t="shared" si="7"/>
        <v>276.6</v>
      </c>
      <c r="H137" s="8">
        <v>26.4</v>
      </c>
      <c r="I137" s="8">
        <v>303</v>
      </c>
      <c r="J137" s="46"/>
      <c r="K137" s="47"/>
      <c r="L137" s="48"/>
      <c r="M137" s="47"/>
      <c r="N137" s="46"/>
    </row>
    <row r="138" spans="1:14" ht="12.75">
      <c r="A138" s="46" t="s">
        <v>48</v>
      </c>
      <c r="B138" s="17" t="s">
        <v>270</v>
      </c>
      <c r="C138" s="6">
        <v>10</v>
      </c>
      <c r="D138" s="6">
        <v>6</v>
      </c>
      <c r="E138" s="6">
        <v>15</v>
      </c>
      <c r="F138" s="7">
        <f>C138*D138</f>
        <v>60</v>
      </c>
      <c r="G138" s="7">
        <f>F138*1.15</f>
        <v>69</v>
      </c>
      <c r="H138" s="8">
        <v>6.6</v>
      </c>
      <c r="I138" s="8">
        <v>76</v>
      </c>
      <c r="J138" s="46"/>
      <c r="K138" s="47">
        <f>G138+H138+G139+H139+G140+H140</f>
        <v>301.3999999999999</v>
      </c>
      <c r="L138" s="48">
        <f>35+301</f>
        <v>336</v>
      </c>
      <c r="M138" s="47">
        <f>K138-L138</f>
        <v>-34.60000000000008</v>
      </c>
      <c r="N138" s="46"/>
    </row>
    <row r="139" spans="1:14" ht="12.75">
      <c r="A139" s="49"/>
      <c r="B139" s="31" t="s">
        <v>224</v>
      </c>
      <c r="C139" s="31">
        <v>2</v>
      </c>
      <c r="D139" s="31">
        <v>30</v>
      </c>
      <c r="E139" s="31">
        <v>14</v>
      </c>
      <c r="F139" s="31">
        <f t="shared" si="6"/>
        <v>60</v>
      </c>
      <c r="G139" s="32">
        <f>F139*1.14+0.3</f>
        <v>68.69999999999999</v>
      </c>
      <c r="H139" s="33">
        <v>6.6</v>
      </c>
      <c r="I139" s="34">
        <v>75</v>
      </c>
      <c r="J139" s="49"/>
      <c r="K139" s="50"/>
      <c r="L139" s="50"/>
      <c r="M139" s="50"/>
      <c r="N139" s="49"/>
    </row>
    <row r="140" spans="1:14" ht="12.75">
      <c r="A140" s="49"/>
      <c r="B140" s="22" t="s">
        <v>95</v>
      </c>
      <c r="C140" s="22">
        <v>4</v>
      </c>
      <c r="D140" s="22">
        <v>30</v>
      </c>
      <c r="E140" s="22">
        <v>14</v>
      </c>
      <c r="F140" s="22">
        <f t="shared" si="6"/>
        <v>120</v>
      </c>
      <c r="G140" s="27">
        <f>F140*1.14+0.5</f>
        <v>137.29999999999998</v>
      </c>
      <c r="H140" s="24">
        <v>13.2</v>
      </c>
      <c r="I140" s="25">
        <v>150</v>
      </c>
      <c r="J140" s="49"/>
      <c r="K140" s="50"/>
      <c r="L140" s="50"/>
      <c r="M140" s="50"/>
      <c r="N140" s="49"/>
    </row>
    <row r="141" spans="1:14" ht="12.75">
      <c r="A141" s="46" t="s">
        <v>195</v>
      </c>
      <c r="B141" s="6" t="s">
        <v>273</v>
      </c>
      <c r="C141" s="6">
        <v>10</v>
      </c>
      <c r="D141" s="6">
        <v>2.5</v>
      </c>
      <c r="E141" s="6">
        <v>15</v>
      </c>
      <c r="F141" s="7">
        <f t="shared" si="6"/>
        <v>25</v>
      </c>
      <c r="G141" s="7">
        <f t="shared" si="7"/>
        <v>29.349999999999998</v>
      </c>
      <c r="H141" s="8">
        <v>2.75</v>
      </c>
      <c r="I141" s="8">
        <v>32</v>
      </c>
      <c r="J141" s="46"/>
      <c r="K141" s="47">
        <f>G141+H141+G142+H142+G143+H143+G144+H144</f>
        <v>503.88</v>
      </c>
      <c r="L141" s="48">
        <v>504</v>
      </c>
      <c r="M141" s="47">
        <f>K141-L141</f>
        <v>-0.12000000000000455</v>
      </c>
      <c r="N141" s="46"/>
    </row>
    <row r="142" spans="1:14" ht="12.75">
      <c r="A142" s="46"/>
      <c r="B142" s="6" t="s">
        <v>274</v>
      </c>
      <c r="C142" s="6">
        <v>15</v>
      </c>
      <c r="D142" s="6">
        <v>16</v>
      </c>
      <c r="E142" s="6">
        <v>15</v>
      </c>
      <c r="F142" s="7">
        <f t="shared" si="6"/>
        <v>240</v>
      </c>
      <c r="G142" s="7">
        <f t="shared" si="7"/>
        <v>276.6</v>
      </c>
      <c r="H142" s="8">
        <v>26.4</v>
      </c>
      <c r="I142" s="8">
        <v>303</v>
      </c>
      <c r="J142" s="46"/>
      <c r="K142" s="47"/>
      <c r="L142" s="48"/>
      <c r="M142" s="47"/>
      <c r="N142" s="46"/>
    </row>
    <row r="143" spans="1:14" ht="12.75">
      <c r="A143" s="46"/>
      <c r="B143" s="5" t="s">
        <v>277</v>
      </c>
      <c r="C143" s="6">
        <v>5</v>
      </c>
      <c r="D143" s="6">
        <v>18.6</v>
      </c>
      <c r="E143" s="6">
        <v>15</v>
      </c>
      <c r="F143" s="7">
        <f t="shared" si="6"/>
        <v>93</v>
      </c>
      <c r="G143" s="7">
        <f t="shared" si="7"/>
        <v>107.54999999999998</v>
      </c>
      <c r="H143" s="8">
        <v>10.23</v>
      </c>
      <c r="I143" s="8">
        <v>118</v>
      </c>
      <c r="J143" s="46"/>
      <c r="K143" s="47"/>
      <c r="L143" s="48"/>
      <c r="M143" s="47"/>
      <c r="N143" s="46"/>
    </row>
    <row r="144" spans="1:14" ht="25.5">
      <c r="A144" s="46"/>
      <c r="B144" s="4" t="s">
        <v>278</v>
      </c>
      <c r="C144" s="6">
        <v>50</v>
      </c>
      <c r="D144" s="6">
        <v>0.8</v>
      </c>
      <c r="E144" s="6">
        <v>15</v>
      </c>
      <c r="F144" s="7">
        <f t="shared" si="6"/>
        <v>40</v>
      </c>
      <c r="G144" s="7">
        <f t="shared" si="7"/>
        <v>46.6</v>
      </c>
      <c r="H144" s="8">
        <v>4.4</v>
      </c>
      <c r="I144" s="8">
        <v>51</v>
      </c>
      <c r="J144" s="46"/>
      <c r="K144" s="47"/>
      <c r="L144" s="48"/>
      <c r="M144" s="47"/>
      <c r="N144" s="46"/>
    </row>
    <row r="145" spans="1:14" ht="12.75">
      <c r="A145" s="46" t="s">
        <v>16</v>
      </c>
      <c r="B145" s="16" t="s">
        <v>226</v>
      </c>
      <c r="C145" s="6">
        <v>10</v>
      </c>
      <c r="D145" s="6">
        <v>8.5</v>
      </c>
      <c r="E145" s="6">
        <v>15</v>
      </c>
      <c r="F145" s="7">
        <f t="shared" si="6"/>
        <v>85</v>
      </c>
      <c r="G145" s="7">
        <f t="shared" si="7"/>
        <v>98.34999999999998</v>
      </c>
      <c r="H145" s="8">
        <v>9.35</v>
      </c>
      <c r="I145" s="8">
        <v>108</v>
      </c>
      <c r="J145" s="46"/>
      <c r="K145" s="47">
        <f>G145+H145+G146+H146</f>
        <v>662.6999999999999</v>
      </c>
      <c r="L145" s="48">
        <f>3+663</f>
        <v>666</v>
      </c>
      <c r="M145" s="47">
        <f>K145-L145</f>
        <v>-3.300000000000068</v>
      </c>
      <c r="N145" s="46"/>
    </row>
    <row r="146" spans="1:14" ht="12.75">
      <c r="A146" s="46"/>
      <c r="B146" s="6" t="s">
        <v>276</v>
      </c>
      <c r="C146" s="6">
        <v>4</v>
      </c>
      <c r="D146" s="6">
        <v>110</v>
      </c>
      <c r="E146" s="6">
        <v>15</v>
      </c>
      <c r="F146" s="7">
        <f t="shared" si="6"/>
        <v>440</v>
      </c>
      <c r="G146" s="7">
        <f t="shared" si="7"/>
        <v>506.59999999999997</v>
      </c>
      <c r="H146" s="8">
        <v>48.4</v>
      </c>
      <c r="I146" s="8">
        <v>555</v>
      </c>
      <c r="J146" s="46"/>
      <c r="K146" s="48"/>
      <c r="L146" s="48"/>
      <c r="M146" s="48"/>
      <c r="N146" s="46"/>
    </row>
    <row r="147" spans="1:14" ht="12.75">
      <c r="A147" s="9" t="s">
        <v>42</v>
      </c>
      <c r="B147" s="16" t="s">
        <v>225</v>
      </c>
      <c r="C147" s="6">
        <v>2</v>
      </c>
      <c r="D147" s="6">
        <v>75</v>
      </c>
      <c r="E147" s="6">
        <v>15</v>
      </c>
      <c r="F147" s="7">
        <f t="shared" si="6"/>
        <v>150</v>
      </c>
      <c r="G147" s="7">
        <f>F147*1.15</f>
        <v>172.5</v>
      </c>
      <c r="H147" s="8">
        <v>16.5</v>
      </c>
      <c r="I147" s="8">
        <v>189</v>
      </c>
      <c r="J147" s="15"/>
      <c r="K147" s="10">
        <f>G147+H147</f>
        <v>189</v>
      </c>
      <c r="L147" s="11">
        <v>189</v>
      </c>
      <c r="M147" s="10">
        <f>K147-L147</f>
        <v>0</v>
      </c>
      <c r="N147" s="15"/>
    </row>
    <row r="148" spans="1:14" ht="12.75">
      <c r="A148" s="46" t="s">
        <v>120</v>
      </c>
      <c r="B148" s="6" t="s">
        <v>269</v>
      </c>
      <c r="C148" s="6">
        <v>10</v>
      </c>
      <c r="D148" s="6">
        <v>6.5</v>
      </c>
      <c r="E148" s="6">
        <v>15</v>
      </c>
      <c r="F148" s="7">
        <f t="shared" si="6"/>
        <v>65</v>
      </c>
      <c r="G148" s="7">
        <f>F148*1.15+0.3</f>
        <v>75.05</v>
      </c>
      <c r="H148" s="8">
        <v>7.15</v>
      </c>
      <c r="I148" s="8">
        <v>82</v>
      </c>
      <c r="J148" s="46"/>
      <c r="K148" s="47">
        <f>G148+H148+G149+H149+G150+H150+G151+H151+G152+H152+G153+H153+G154+H154</f>
        <v>674.2800000000001</v>
      </c>
      <c r="L148" s="48">
        <v>674</v>
      </c>
      <c r="M148" s="47">
        <f>K148-L148</f>
        <v>0.2800000000000864</v>
      </c>
      <c r="N148" s="46"/>
    </row>
    <row r="149" spans="1:14" ht="12.75">
      <c r="A149" s="46"/>
      <c r="B149" s="17" t="s">
        <v>270</v>
      </c>
      <c r="C149" s="6">
        <v>10</v>
      </c>
      <c r="D149" s="6">
        <v>6</v>
      </c>
      <c r="E149" s="6">
        <v>15</v>
      </c>
      <c r="F149" s="7">
        <f t="shared" si="6"/>
        <v>60</v>
      </c>
      <c r="G149" s="7">
        <f>F149*1.15</f>
        <v>69</v>
      </c>
      <c r="H149" s="8">
        <v>6.6</v>
      </c>
      <c r="I149" s="8">
        <v>76</v>
      </c>
      <c r="J149" s="46"/>
      <c r="K149" s="48"/>
      <c r="L149" s="48"/>
      <c r="M149" s="48"/>
      <c r="N149" s="46"/>
    </row>
    <row r="150" spans="1:14" ht="12.75">
      <c r="A150" s="46"/>
      <c r="B150" s="6" t="s">
        <v>124</v>
      </c>
      <c r="C150" s="6">
        <v>50</v>
      </c>
      <c r="D150" s="6">
        <v>1.2</v>
      </c>
      <c r="E150" s="6">
        <v>15</v>
      </c>
      <c r="F150" s="7">
        <f t="shared" si="6"/>
        <v>60</v>
      </c>
      <c r="G150" s="7">
        <f>F150*1.15</f>
        <v>69</v>
      </c>
      <c r="H150" s="8">
        <v>6.6</v>
      </c>
      <c r="I150" s="8">
        <v>76</v>
      </c>
      <c r="J150" s="46"/>
      <c r="K150" s="48"/>
      <c r="L150" s="48"/>
      <c r="M150" s="48"/>
      <c r="N150" s="46"/>
    </row>
    <row r="151" spans="1:14" ht="12.75">
      <c r="A151" s="46"/>
      <c r="B151" s="6" t="s">
        <v>275</v>
      </c>
      <c r="C151" s="6">
        <v>5</v>
      </c>
      <c r="D151" s="6">
        <v>10</v>
      </c>
      <c r="E151" s="6">
        <v>15</v>
      </c>
      <c r="F151" s="7">
        <f t="shared" si="6"/>
        <v>50</v>
      </c>
      <c r="G151" s="7">
        <f t="shared" si="7"/>
        <v>58.099999999999994</v>
      </c>
      <c r="H151" s="8">
        <v>5.5</v>
      </c>
      <c r="I151" s="8">
        <v>63</v>
      </c>
      <c r="J151" s="46"/>
      <c r="K151" s="48"/>
      <c r="L151" s="48"/>
      <c r="M151" s="48"/>
      <c r="N151" s="46"/>
    </row>
    <row r="152" spans="1:14" ht="12.75">
      <c r="A152" s="46"/>
      <c r="B152" s="6" t="s">
        <v>276</v>
      </c>
      <c r="C152" s="6">
        <v>1</v>
      </c>
      <c r="D152" s="6">
        <v>110</v>
      </c>
      <c r="E152" s="6">
        <v>15</v>
      </c>
      <c r="F152" s="7">
        <f t="shared" si="6"/>
        <v>110</v>
      </c>
      <c r="G152" s="7">
        <f t="shared" si="7"/>
        <v>127.09999999999998</v>
      </c>
      <c r="H152" s="8">
        <v>12.1</v>
      </c>
      <c r="I152" s="8">
        <v>139</v>
      </c>
      <c r="J152" s="46"/>
      <c r="K152" s="48"/>
      <c r="L152" s="48"/>
      <c r="M152" s="48"/>
      <c r="N152" s="46"/>
    </row>
    <row r="153" spans="1:14" ht="12.75">
      <c r="A153" s="46"/>
      <c r="B153" s="5" t="s">
        <v>277</v>
      </c>
      <c r="C153" s="6">
        <v>5</v>
      </c>
      <c r="D153" s="6">
        <v>18.6</v>
      </c>
      <c r="E153" s="6">
        <v>15</v>
      </c>
      <c r="F153" s="7">
        <f t="shared" si="6"/>
        <v>93</v>
      </c>
      <c r="G153" s="7">
        <f t="shared" si="7"/>
        <v>107.54999999999998</v>
      </c>
      <c r="H153" s="8">
        <v>10.23</v>
      </c>
      <c r="I153" s="8">
        <v>118</v>
      </c>
      <c r="J153" s="46"/>
      <c r="K153" s="48"/>
      <c r="L153" s="48"/>
      <c r="M153" s="48"/>
      <c r="N153" s="46"/>
    </row>
    <row r="154" spans="1:14" ht="25.5">
      <c r="A154" s="46"/>
      <c r="B154" s="4" t="s">
        <v>279</v>
      </c>
      <c r="C154" s="6">
        <v>50</v>
      </c>
      <c r="D154" s="6">
        <v>1.9</v>
      </c>
      <c r="E154" s="6">
        <v>15</v>
      </c>
      <c r="F154" s="7">
        <f t="shared" si="6"/>
        <v>95</v>
      </c>
      <c r="G154" s="7">
        <f t="shared" si="7"/>
        <v>109.84999999999998</v>
      </c>
      <c r="H154" s="8">
        <v>10.45</v>
      </c>
      <c r="I154" s="8">
        <v>120</v>
      </c>
      <c r="J154" s="46"/>
      <c r="K154" s="48"/>
      <c r="L154" s="48"/>
      <c r="M154" s="48"/>
      <c r="N154" s="46"/>
    </row>
    <row r="155" spans="1:14" ht="12.75">
      <c r="A155" s="46" t="s">
        <v>139</v>
      </c>
      <c r="B155" s="6" t="s">
        <v>269</v>
      </c>
      <c r="C155" s="6">
        <v>10</v>
      </c>
      <c r="D155" s="6">
        <v>6.5</v>
      </c>
      <c r="E155" s="6">
        <v>15</v>
      </c>
      <c r="F155" s="7">
        <f t="shared" si="6"/>
        <v>65</v>
      </c>
      <c r="G155" s="7">
        <f>F155*1.15</f>
        <v>74.75</v>
      </c>
      <c r="H155" s="8">
        <v>7.15</v>
      </c>
      <c r="I155" s="8">
        <v>82</v>
      </c>
      <c r="J155" s="46"/>
      <c r="K155" s="47">
        <f>G155+H155+G156+H156</f>
        <v>158.1</v>
      </c>
      <c r="L155" s="48">
        <v>158</v>
      </c>
      <c r="M155" s="47">
        <f>K155-L155</f>
        <v>0.09999999999999432</v>
      </c>
      <c r="N155" s="46"/>
    </row>
    <row r="156" spans="1:14" ht="12.75">
      <c r="A156" s="46"/>
      <c r="B156" s="6" t="s">
        <v>224</v>
      </c>
      <c r="C156" s="6">
        <v>2</v>
      </c>
      <c r="D156" s="6">
        <v>30</v>
      </c>
      <c r="E156" s="6">
        <v>15</v>
      </c>
      <c r="F156" s="7">
        <f t="shared" si="6"/>
        <v>60</v>
      </c>
      <c r="G156" s="7">
        <f t="shared" si="7"/>
        <v>69.6</v>
      </c>
      <c r="H156" s="8">
        <v>6.6</v>
      </c>
      <c r="I156" s="8">
        <v>76</v>
      </c>
      <c r="J156" s="46"/>
      <c r="K156" s="48"/>
      <c r="L156" s="48"/>
      <c r="M156" s="48"/>
      <c r="N156" s="46"/>
    </row>
    <row r="157" spans="1:14" ht="12.75">
      <c r="A157" s="9" t="s">
        <v>248</v>
      </c>
      <c r="B157" s="17" t="s">
        <v>270</v>
      </c>
      <c r="C157" s="6">
        <v>10</v>
      </c>
      <c r="D157" s="6">
        <v>6</v>
      </c>
      <c r="E157" s="6">
        <v>15</v>
      </c>
      <c r="F157" s="7">
        <f t="shared" si="6"/>
        <v>60</v>
      </c>
      <c r="G157" s="7">
        <f t="shared" si="7"/>
        <v>69.6</v>
      </c>
      <c r="H157" s="8">
        <v>6.6</v>
      </c>
      <c r="I157" s="8">
        <v>76</v>
      </c>
      <c r="J157" s="15"/>
      <c r="K157" s="10">
        <f>G157+H157</f>
        <v>76.19999999999999</v>
      </c>
      <c r="L157" s="11">
        <v>76</v>
      </c>
      <c r="M157" s="10">
        <f>K157-L157</f>
        <v>0.19999999999998863</v>
      </c>
      <c r="N157" s="15"/>
    </row>
    <row r="158" spans="1:14" ht="12.75">
      <c r="A158" s="9" t="s">
        <v>76</v>
      </c>
      <c r="B158" s="16" t="s">
        <v>226</v>
      </c>
      <c r="C158" s="6">
        <v>5</v>
      </c>
      <c r="D158" s="6">
        <v>8.5</v>
      </c>
      <c r="E158" s="6">
        <v>15</v>
      </c>
      <c r="F158" s="7">
        <f t="shared" si="6"/>
        <v>42.5</v>
      </c>
      <c r="G158" s="7">
        <f t="shared" si="7"/>
        <v>49.474999999999994</v>
      </c>
      <c r="H158" s="8">
        <v>4.68</v>
      </c>
      <c r="I158" s="8">
        <v>54</v>
      </c>
      <c r="J158" s="15"/>
      <c r="K158" s="10">
        <f>G158+H158</f>
        <v>54.154999999999994</v>
      </c>
      <c r="L158" s="11">
        <v>54</v>
      </c>
      <c r="M158" s="10">
        <f>K158-L158</f>
        <v>0.15499999999999403</v>
      </c>
      <c r="N158" s="15"/>
    </row>
    <row r="159" spans="1:14" ht="12.75">
      <c r="A159" s="49" t="s">
        <v>77</v>
      </c>
      <c r="B159" s="31" t="s">
        <v>223</v>
      </c>
      <c r="C159" s="31">
        <v>2</v>
      </c>
      <c r="D159" s="31">
        <v>40</v>
      </c>
      <c r="E159" s="31">
        <v>10</v>
      </c>
      <c r="F159" s="31">
        <f t="shared" si="6"/>
        <v>80</v>
      </c>
      <c r="G159" s="32">
        <f>F159*1.1+0.3</f>
        <v>88.3</v>
      </c>
      <c r="H159" s="33">
        <v>8.8</v>
      </c>
      <c r="I159" s="34">
        <v>97</v>
      </c>
      <c r="J159" s="49"/>
      <c r="K159" s="51">
        <f>G159+H159+G160+H160+G161+H161</f>
        <v>222.32999999999998</v>
      </c>
      <c r="L159" s="50">
        <v>222</v>
      </c>
      <c r="M159" s="51">
        <f>K159-L159</f>
        <v>0.3299999999999841</v>
      </c>
      <c r="N159" s="49"/>
    </row>
    <row r="160" spans="1:14" ht="12.75">
      <c r="A160" s="49"/>
      <c r="B160" s="6" t="s">
        <v>95</v>
      </c>
      <c r="C160" s="6">
        <v>2</v>
      </c>
      <c r="D160" s="6">
        <v>30</v>
      </c>
      <c r="E160" s="6">
        <v>10</v>
      </c>
      <c r="F160" s="6">
        <f t="shared" si="6"/>
        <v>60</v>
      </c>
      <c r="G160" s="7">
        <f>F160*1.1+0.6</f>
        <v>66.6</v>
      </c>
      <c r="H160" s="8">
        <v>6.6</v>
      </c>
      <c r="I160" s="5">
        <v>73</v>
      </c>
      <c r="J160" s="49"/>
      <c r="K160" s="51"/>
      <c r="L160" s="50"/>
      <c r="M160" s="51"/>
      <c r="N160" s="49"/>
    </row>
    <row r="161" spans="1:14" ht="12.75">
      <c r="A161" s="49"/>
      <c r="B161" s="28" t="s">
        <v>226</v>
      </c>
      <c r="C161" s="22">
        <v>5</v>
      </c>
      <c r="D161" s="22">
        <v>8.5</v>
      </c>
      <c r="E161" s="22">
        <v>10</v>
      </c>
      <c r="F161" s="22">
        <f t="shared" si="6"/>
        <v>42.5</v>
      </c>
      <c r="G161" s="23">
        <f>F161*1.1+0.6</f>
        <v>47.35000000000001</v>
      </c>
      <c r="H161" s="29">
        <v>4.68</v>
      </c>
      <c r="I161" s="25">
        <v>52</v>
      </c>
      <c r="J161" s="49"/>
      <c r="K161" s="51"/>
      <c r="L161" s="50"/>
      <c r="M161" s="51"/>
      <c r="N161" s="49"/>
    </row>
    <row r="162" spans="1:14" ht="12.75">
      <c r="A162" s="46" t="s">
        <v>207</v>
      </c>
      <c r="B162" s="4" t="s">
        <v>268</v>
      </c>
      <c r="C162" s="6">
        <v>10</v>
      </c>
      <c r="D162" s="6">
        <v>5.9</v>
      </c>
      <c r="E162" s="6">
        <v>15</v>
      </c>
      <c r="F162" s="7">
        <f>C162*D162</f>
        <v>59</v>
      </c>
      <c r="G162" s="7">
        <f t="shared" si="7"/>
        <v>68.44999999999999</v>
      </c>
      <c r="H162" s="8">
        <v>6.49</v>
      </c>
      <c r="I162" s="8">
        <v>75</v>
      </c>
      <c r="J162" s="46"/>
      <c r="K162" s="47">
        <f>G162+H162+G163+H163</f>
        <v>314.93999999999994</v>
      </c>
      <c r="L162" s="48">
        <v>315</v>
      </c>
      <c r="M162" s="47">
        <f>K162-L162</f>
        <v>-0.06000000000005912</v>
      </c>
      <c r="N162" s="46"/>
    </row>
    <row r="163" spans="1:14" ht="25.5">
      <c r="A163" s="46"/>
      <c r="B163" s="4" t="s">
        <v>279</v>
      </c>
      <c r="C163" s="6">
        <v>100</v>
      </c>
      <c r="D163" s="6">
        <v>1.9</v>
      </c>
      <c r="E163" s="6">
        <v>15</v>
      </c>
      <c r="F163" s="7">
        <f t="shared" si="6"/>
        <v>190</v>
      </c>
      <c r="G163" s="7">
        <f t="shared" si="7"/>
        <v>219.09999999999997</v>
      </c>
      <c r="H163" s="8">
        <v>20.9</v>
      </c>
      <c r="I163" s="8">
        <v>240</v>
      </c>
      <c r="J163" s="46"/>
      <c r="K163" s="47"/>
      <c r="L163" s="48"/>
      <c r="M163" s="47"/>
      <c r="N163" s="46"/>
    </row>
    <row r="164" spans="1:14" ht="12.75">
      <c r="A164" s="46" t="s">
        <v>86</v>
      </c>
      <c r="B164" s="6" t="s">
        <v>271</v>
      </c>
      <c r="C164" s="6">
        <v>10</v>
      </c>
      <c r="D164" s="6">
        <v>7</v>
      </c>
      <c r="E164" s="6">
        <v>15</v>
      </c>
      <c r="F164" s="7">
        <f>C164*D164</f>
        <v>70</v>
      </c>
      <c r="G164" s="7">
        <f t="shared" si="7"/>
        <v>81.1</v>
      </c>
      <c r="H164" s="8">
        <v>7.7</v>
      </c>
      <c r="I164" s="8">
        <v>89</v>
      </c>
      <c r="J164" s="46"/>
      <c r="K164" s="47">
        <f>G164+H164+G165+H165+G166+H166+G167+H167</f>
        <v>295.355</v>
      </c>
      <c r="L164" s="48">
        <v>295</v>
      </c>
      <c r="M164" s="47">
        <f>K164-L164</f>
        <v>0.3550000000000182</v>
      </c>
      <c r="N164" s="46"/>
    </row>
    <row r="165" spans="1:14" ht="12.75">
      <c r="A165" s="46"/>
      <c r="B165" s="6" t="s">
        <v>273</v>
      </c>
      <c r="C165" s="6">
        <v>5</v>
      </c>
      <c r="D165" s="6">
        <v>2.5</v>
      </c>
      <c r="E165" s="6">
        <v>15</v>
      </c>
      <c r="F165" s="7">
        <f>C165*D165</f>
        <v>12.5</v>
      </c>
      <c r="G165" s="7">
        <f t="shared" si="7"/>
        <v>14.974999999999998</v>
      </c>
      <c r="H165" s="8">
        <v>1.38</v>
      </c>
      <c r="I165" s="8">
        <v>16</v>
      </c>
      <c r="J165" s="46"/>
      <c r="K165" s="47"/>
      <c r="L165" s="48"/>
      <c r="M165" s="47"/>
      <c r="N165" s="46"/>
    </row>
    <row r="166" spans="1:14" ht="12.75">
      <c r="A166" s="46"/>
      <c r="B166" s="6" t="s">
        <v>223</v>
      </c>
      <c r="C166" s="6">
        <v>3</v>
      </c>
      <c r="D166" s="6">
        <v>40</v>
      </c>
      <c r="E166" s="6">
        <v>15</v>
      </c>
      <c r="F166" s="7">
        <f>C166*D166</f>
        <v>120</v>
      </c>
      <c r="G166" s="7">
        <f t="shared" si="7"/>
        <v>138.6</v>
      </c>
      <c r="H166" s="8">
        <v>13.2</v>
      </c>
      <c r="I166" s="8">
        <v>152</v>
      </c>
      <c r="J166" s="46"/>
      <c r="K166" s="47"/>
      <c r="L166" s="48"/>
      <c r="M166" s="47"/>
      <c r="N166" s="46"/>
    </row>
    <row r="167" spans="1:14" ht="12.75">
      <c r="A167" s="46"/>
      <c r="B167" s="6" t="s">
        <v>224</v>
      </c>
      <c r="C167" s="6">
        <v>1</v>
      </c>
      <c r="D167" s="6">
        <v>30</v>
      </c>
      <c r="E167" s="6">
        <v>15</v>
      </c>
      <c r="F167" s="7">
        <f t="shared" si="6"/>
        <v>30</v>
      </c>
      <c r="G167" s="7">
        <f t="shared" si="7"/>
        <v>35.1</v>
      </c>
      <c r="H167" s="8">
        <v>3.3</v>
      </c>
      <c r="I167" s="8">
        <v>38</v>
      </c>
      <c r="J167" s="46"/>
      <c r="K167" s="47"/>
      <c r="L167" s="48"/>
      <c r="M167" s="47"/>
      <c r="N167" s="46"/>
    </row>
    <row r="168" spans="1:14" ht="12.75">
      <c r="A168" s="46" t="s">
        <v>81</v>
      </c>
      <c r="B168" s="6" t="s">
        <v>223</v>
      </c>
      <c r="C168" s="6">
        <v>1</v>
      </c>
      <c r="D168" s="6">
        <v>40</v>
      </c>
      <c r="E168" s="6">
        <v>15</v>
      </c>
      <c r="F168" s="7">
        <f t="shared" si="6"/>
        <v>40</v>
      </c>
      <c r="G168" s="7">
        <f t="shared" si="7"/>
        <v>46.6</v>
      </c>
      <c r="H168" s="8">
        <v>4.4</v>
      </c>
      <c r="I168" s="8">
        <v>51</v>
      </c>
      <c r="J168" s="46"/>
      <c r="K168" s="47">
        <f>G168+H168+G169+H169+G170+H170</f>
        <v>168.12</v>
      </c>
      <c r="L168" s="48">
        <v>168</v>
      </c>
      <c r="M168" s="47">
        <f>K168-L168</f>
        <v>0.12000000000000455</v>
      </c>
      <c r="N168" s="46"/>
    </row>
    <row r="169" spans="1:14" ht="12.75">
      <c r="A169" s="46"/>
      <c r="B169" s="16" t="s">
        <v>225</v>
      </c>
      <c r="C169" s="6">
        <v>1</v>
      </c>
      <c r="D169" s="6">
        <v>75</v>
      </c>
      <c r="E169" s="6">
        <v>15</v>
      </c>
      <c r="F169" s="7">
        <f t="shared" si="6"/>
        <v>75</v>
      </c>
      <c r="G169" s="7">
        <f t="shared" si="7"/>
        <v>86.85</v>
      </c>
      <c r="H169" s="8">
        <v>8.25</v>
      </c>
      <c r="I169" s="8">
        <v>95.0243</v>
      </c>
      <c r="J169" s="46"/>
      <c r="K169" s="47"/>
      <c r="L169" s="48"/>
      <c r="M169" s="47"/>
      <c r="N169" s="46"/>
    </row>
    <row r="170" spans="1:14" ht="12.75">
      <c r="A170" s="46"/>
      <c r="B170" s="16" t="s">
        <v>226</v>
      </c>
      <c r="C170" s="6">
        <v>2</v>
      </c>
      <c r="D170" s="6">
        <v>8.5</v>
      </c>
      <c r="E170" s="6">
        <v>15</v>
      </c>
      <c r="F170" s="7">
        <f t="shared" si="6"/>
        <v>17</v>
      </c>
      <c r="G170" s="7">
        <f t="shared" si="7"/>
        <v>20.15</v>
      </c>
      <c r="H170" s="8">
        <v>1.87</v>
      </c>
      <c r="I170" s="8">
        <v>22</v>
      </c>
      <c r="J170" s="46"/>
      <c r="K170" s="47"/>
      <c r="L170" s="48"/>
      <c r="M170" s="47"/>
      <c r="N170" s="46"/>
    </row>
    <row r="171" spans="1:14" ht="12.75">
      <c r="A171" s="46" t="s">
        <v>69</v>
      </c>
      <c r="B171" s="17" t="s">
        <v>270</v>
      </c>
      <c r="C171" s="6">
        <v>10</v>
      </c>
      <c r="D171" s="6">
        <v>6</v>
      </c>
      <c r="E171" s="6">
        <v>15</v>
      </c>
      <c r="F171" s="7">
        <f>C171*D171</f>
        <v>60</v>
      </c>
      <c r="G171" s="7">
        <f>F171*1.15+0.3</f>
        <v>69.3</v>
      </c>
      <c r="H171" s="8">
        <v>6.6</v>
      </c>
      <c r="I171" s="8">
        <v>76</v>
      </c>
      <c r="J171" s="46"/>
      <c r="K171" s="47">
        <f>G171+H171+G172+H172+G173+H173+G174+H174</f>
        <v>373.20000000000005</v>
      </c>
      <c r="L171" s="48">
        <v>373</v>
      </c>
      <c r="M171" s="47">
        <f>K171-L171</f>
        <v>0.20000000000004547</v>
      </c>
      <c r="N171" s="46"/>
    </row>
    <row r="172" spans="1:14" ht="12.75">
      <c r="A172" s="46"/>
      <c r="B172" s="6" t="s">
        <v>275</v>
      </c>
      <c r="C172" s="6">
        <v>10</v>
      </c>
      <c r="D172" s="6">
        <v>10</v>
      </c>
      <c r="E172" s="6">
        <v>15</v>
      </c>
      <c r="F172" s="7">
        <f>C172*D172</f>
        <v>100</v>
      </c>
      <c r="G172" s="7">
        <f>F172*1.15+0.3</f>
        <v>115.29999999999998</v>
      </c>
      <c r="H172" s="8">
        <v>11</v>
      </c>
      <c r="I172" s="8">
        <v>126</v>
      </c>
      <c r="J172" s="46"/>
      <c r="K172" s="48"/>
      <c r="L172" s="48"/>
      <c r="M172" s="48"/>
      <c r="N172" s="46"/>
    </row>
    <row r="173" spans="1:14" ht="12.75">
      <c r="A173" s="46"/>
      <c r="B173" s="6" t="s">
        <v>95</v>
      </c>
      <c r="C173" s="6">
        <v>2</v>
      </c>
      <c r="D173" s="6">
        <v>30</v>
      </c>
      <c r="E173" s="6">
        <v>15</v>
      </c>
      <c r="F173" s="7">
        <f t="shared" si="6"/>
        <v>60</v>
      </c>
      <c r="G173" s="7">
        <f>F173*1.15+0.3</f>
        <v>69.3</v>
      </c>
      <c r="H173" s="8">
        <v>6.6</v>
      </c>
      <c r="I173" s="8">
        <v>76</v>
      </c>
      <c r="J173" s="46"/>
      <c r="K173" s="48"/>
      <c r="L173" s="48"/>
      <c r="M173" s="48"/>
      <c r="N173" s="46"/>
    </row>
    <row r="174" spans="1:14" ht="12.75">
      <c r="A174" s="46"/>
      <c r="B174" s="16" t="s">
        <v>225</v>
      </c>
      <c r="C174" s="6">
        <v>1</v>
      </c>
      <c r="D174" s="6">
        <v>75</v>
      </c>
      <c r="E174" s="6">
        <v>15</v>
      </c>
      <c r="F174" s="7">
        <f t="shared" si="6"/>
        <v>75</v>
      </c>
      <c r="G174" s="7">
        <f t="shared" si="7"/>
        <v>86.85</v>
      </c>
      <c r="H174" s="8">
        <v>8.25</v>
      </c>
      <c r="I174" s="8">
        <v>95.0243</v>
      </c>
      <c r="J174" s="46"/>
      <c r="K174" s="48"/>
      <c r="L174" s="48"/>
      <c r="M174" s="48"/>
      <c r="N174" s="46"/>
    </row>
    <row r="175" spans="1:14" ht="12.75">
      <c r="A175" s="9" t="s">
        <v>169</v>
      </c>
      <c r="B175" s="6" t="s">
        <v>131</v>
      </c>
      <c r="C175" s="6">
        <v>100</v>
      </c>
      <c r="D175" s="6">
        <v>1.2</v>
      </c>
      <c r="E175" s="6">
        <v>15</v>
      </c>
      <c r="F175" s="7">
        <f t="shared" si="6"/>
        <v>120</v>
      </c>
      <c r="G175" s="7">
        <f t="shared" si="7"/>
        <v>138.6</v>
      </c>
      <c r="H175" s="8">
        <v>13.2</v>
      </c>
      <c r="I175" s="8">
        <v>152</v>
      </c>
      <c r="J175" s="15"/>
      <c r="K175" s="10">
        <f>G175+H175</f>
        <v>151.79999999999998</v>
      </c>
      <c r="L175" s="11">
        <v>152</v>
      </c>
      <c r="M175" s="10">
        <f>K175-L175</f>
        <v>-0.20000000000001705</v>
      </c>
      <c r="N175" s="15"/>
    </row>
    <row r="176" spans="1:14" ht="12.75">
      <c r="A176" s="46" t="s">
        <v>175</v>
      </c>
      <c r="B176" s="4" t="s">
        <v>268</v>
      </c>
      <c r="C176" s="6">
        <v>20</v>
      </c>
      <c r="D176" s="6">
        <v>5.9</v>
      </c>
      <c r="E176" s="6">
        <v>15</v>
      </c>
      <c r="F176" s="7">
        <f t="shared" si="6"/>
        <v>118</v>
      </c>
      <c r="G176" s="7">
        <f>F176*1.15+0.3</f>
        <v>136</v>
      </c>
      <c r="H176" s="8">
        <v>12.98</v>
      </c>
      <c r="I176" s="8">
        <v>149</v>
      </c>
      <c r="J176" s="46"/>
      <c r="K176" s="47">
        <f>G176+H176+G177+H177+G178+H178+G179+H179</f>
        <v>330.335</v>
      </c>
      <c r="L176" s="48">
        <v>330</v>
      </c>
      <c r="M176" s="47">
        <f>K176-L176</f>
        <v>0.33499999999997954</v>
      </c>
      <c r="N176" s="46"/>
    </row>
    <row r="177" spans="1:14" ht="12.75">
      <c r="A177" s="46"/>
      <c r="B177" s="17" t="s">
        <v>270</v>
      </c>
      <c r="C177" s="6">
        <v>10</v>
      </c>
      <c r="D177" s="6">
        <v>6</v>
      </c>
      <c r="E177" s="6">
        <v>15</v>
      </c>
      <c r="F177" s="7">
        <f t="shared" si="6"/>
        <v>60</v>
      </c>
      <c r="G177" s="7">
        <f t="shared" si="7"/>
        <v>69.6</v>
      </c>
      <c r="H177" s="8">
        <v>6.6</v>
      </c>
      <c r="I177" s="8">
        <v>76</v>
      </c>
      <c r="J177" s="46"/>
      <c r="K177" s="48"/>
      <c r="L177" s="48"/>
      <c r="M177" s="48"/>
      <c r="N177" s="46"/>
    </row>
    <row r="178" spans="1:14" ht="12.75">
      <c r="A178" s="46"/>
      <c r="B178" s="6" t="s">
        <v>271</v>
      </c>
      <c r="C178" s="6">
        <v>10</v>
      </c>
      <c r="D178" s="6">
        <v>7</v>
      </c>
      <c r="E178" s="6">
        <v>15</v>
      </c>
      <c r="F178" s="7">
        <f t="shared" si="6"/>
        <v>70</v>
      </c>
      <c r="G178" s="7">
        <f t="shared" si="7"/>
        <v>81.1</v>
      </c>
      <c r="H178" s="8">
        <v>7.7</v>
      </c>
      <c r="I178" s="8">
        <v>89</v>
      </c>
      <c r="J178" s="46"/>
      <c r="K178" s="48"/>
      <c r="L178" s="48"/>
      <c r="M178" s="48"/>
      <c r="N178" s="46"/>
    </row>
    <row r="179" spans="1:14" ht="12.75">
      <c r="A179" s="46"/>
      <c r="B179" s="6" t="s">
        <v>273</v>
      </c>
      <c r="C179" s="6">
        <v>5</v>
      </c>
      <c r="D179" s="6">
        <v>2.5</v>
      </c>
      <c r="E179" s="6">
        <v>15</v>
      </c>
      <c r="F179" s="7">
        <f t="shared" si="6"/>
        <v>12.5</v>
      </c>
      <c r="G179" s="7">
        <f t="shared" si="7"/>
        <v>14.974999999999998</v>
      </c>
      <c r="H179" s="8">
        <v>1.38</v>
      </c>
      <c r="I179" s="8">
        <v>16</v>
      </c>
      <c r="J179" s="46"/>
      <c r="K179" s="48"/>
      <c r="L179" s="48"/>
      <c r="M179" s="48"/>
      <c r="N179" s="46"/>
    </row>
    <row r="180" spans="1:14" ht="12.75">
      <c r="A180" s="9" t="s">
        <v>251</v>
      </c>
      <c r="B180" s="17" t="s">
        <v>270</v>
      </c>
      <c r="C180" s="6">
        <v>20</v>
      </c>
      <c r="D180" s="6">
        <v>6</v>
      </c>
      <c r="E180" s="6">
        <v>15</v>
      </c>
      <c r="F180" s="7">
        <f t="shared" si="6"/>
        <v>120</v>
      </c>
      <c r="G180" s="7">
        <f t="shared" si="7"/>
        <v>138.6</v>
      </c>
      <c r="H180" s="8">
        <v>13.2</v>
      </c>
      <c r="I180" s="8">
        <v>152</v>
      </c>
      <c r="J180" s="15"/>
      <c r="K180" s="10">
        <f>G180+H180</f>
        <v>151.79999999999998</v>
      </c>
      <c r="L180" s="11">
        <v>152</v>
      </c>
      <c r="M180" s="10">
        <f>K180-L180</f>
        <v>-0.20000000000001705</v>
      </c>
      <c r="N180" s="15"/>
    </row>
    <row r="181" spans="1:14" ht="25.5">
      <c r="A181" s="9" t="s">
        <v>215</v>
      </c>
      <c r="B181" s="6" t="s">
        <v>8</v>
      </c>
      <c r="C181" s="6">
        <v>100</v>
      </c>
      <c r="D181" s="6">
        <v>0.7</v>
      </c>
      <c r="E181" s="6">
        <v>15</v>
      </c>
      <c r="F181" s="7">
        <f t="shared" si="6"/>
        <v>70</v>
      </c>
      <c r="G181" s="7">
        <f t="shared" si="7"/>
        <v>81.1</v>
      </c>
      <c r="H181" s="8">
        <v>7.7</v>
      </c>
      <c r="I181" s="8">
        <v>89</v>
      </c>
      <c r="J181" s="15"/>
      <c r="K181" s="10">
        <f>G181+H181</f>
        <v>88.8</v>
      </c>
      <c r="L181" s="11">
        <v>89</v>
      </c>
      <c r="M181" s="10">
        <f>K181-L181</f>
        <v>-0.20000000000000284</v>
      </c>
      <c r="N181" s="15"/>
    </row>
    <row r="182" spans="1:14" ht="12.75">
      <c r="A182" s="46" t="s">
        <v>167</v>
      </c>
      <c r="B182" s="4" t="s">
        <v>268</v>
      </c>
      <c r="C182" s="6">
        <v>10</v>
      </c>
      <c r="D182" s="6">
        <v>5.9</v>
      </c>
      <c r="E182" s="6">
        <v>15</v>
      </c>
      <c r="F182" s="7">
        <f t="shared" si="6"/>
        <v>59</v>
      </c>
      <c r="G182" s="7">
        <f t="shared" si="7"/>
        <v>68.44999999999999</v>
      </c>
      <c r="H182" s="8">
        <v>6.49</v>
      </c>
      <c r="I182" s="8">
        <v>75</v>
      </c>
      <c r="J182" s="46"/>
      <c r="K182" s="47">
        <f>G182+H182+G183+H183+G184+H184</f>
        <v>271.43999999999994</v>
      </c>
      <c r="L182" s="48">
        <v>271</v>
      </c>
      <c r="M182" s="47">
        <f>K182-L182</f>
        <v>0.4399999999999409</v>
      </c>
      <c r="N182" s="46"/>
    </row>
    <row r="183" spans="1:14" ht="12.75">
      <c r="A183" s="46"/>
      <c r="B183" s="17" t="s">
        <v>270</v>
      </c>
      <c r="C183" s="6">
        <v>10</v>
      </c>
      <c r="D183" s="6">
        <v>6</v>
      </c>
      <c r="E183" s="6">
        <v>15</v>
      </c>
      <c r="F183" s="7">
        <f t="shared" si="6"/>
        <v>60</v>
      </c>
      <c r="G183" s="7">
        <f t="shared" si="7"/>
        <v>69.6</v>
      </c>
      <c r="H183" s="8">
        <v>6.6</v>
      </c>
      <c r="I183" s="8">
        <v>76</v>
      </c>
      <c r="J183" s="46"/>
      <c r="K183" s="47"/>
      <c r="L183" s="48"/>
      <c r="M183" s="47"/>
      <c r="N183" s="46"/>
    </row>
    <row r="184" spans="1:14" ht="25.5">
      <c r="A184" s="46"/>
      <c r="B184" s="4" t="s">
        <v>279</v>
      </c>
      <c r="C184" s="6">
        <v>50</v>
      </c>
      <c r="D184" s="6">
        <v>1.9</v>
      </c>
      <c r="E184" s="6">
        <v>15</v>
      </c>
      <c r="F184" s="7">
        <f t="shared" si="6"/>
        <v>95</v>
      </c>
      <c r="G184" s="7">
        <f t="shared" si="7"/>
        <v>109.84999999999998</v>
      </c>
      <c r="H184" s="8">
        <v>10.45</v>
      </c>
      <c r="I184" s="8">
        <v>120</v>
      </c>
      <c r="J184" s="46"/>
      <c r="K184" s="47"/>
      <c r="L184" s="48"/>
      <c r="M184" s="47"/>
      <c r="N184" s="46"/>
    </row>
    <row r="185" spans="1:14" ht="12.75">
      <c r="A185" s="46" t="s">
        <v>134</v>
      </c>
      <c r="B185" s="16" t="s">
        <v>225</v>
      </c>
      <c r="C185" s="6">
        <v>1</v>
      </c>
      <c r="D185" s="6">
        <v>75</v>
      </c>
      <c r="E185" s="6">
        <v>15</v>
      </c>
      <c r="F185" s="7">
        <f t="shared" si="6"/>
        <v>75</v>
      </c>
      <c r="G185" s="7">
        <f t="shared" si="7"/>
        <v>86.85</v>
      </c>
      <c r="H185" s="8">
        <v>8.25</v>
      </c>
      <c r="I185" s="8">
        <v>95.0243</v>
      </c>
      <c r="J185" s="46"/>
      <c r="K185" s="47">
        <f>G185+H185+G186+H186+G187+H187+G188+H188</f>
        <v>371.5799999999999</v>
      </c>
      <c r="L185" s="48">
        <v>372</v>
      </c>
      <c r="M185" s="47">
        <f>K185-L185</f>
        <v>-0.42000000000007276</v>
      </c>
      <c r="N185" s="46"/>
    </row>
    <row r="186" spans="1:14" ht="12.75">
      <c r="A186" s="46"/>
      <c r="B186" s="5" t="s">
        <v>277</v>
      </c>
      <c r="C186" s="6">
        <v>5</v>
      </c>
      <c r="D186" s="6">
        <v>18.6</v>
      </c>
      <c r="E186" s="6">
        <v>15</v>
      </c>
      <c r="F186" s="7">
        <f>C186*D186</f>
        <v>93</v>
      </c>
      <c r="G186" s="7">
        <f t="shared" si="7"/>
        <v>107.54999999999998</v>
      </c>
      <c r="H186" s="8">
        <v>10.23</v>
      </c>
      <c r="I186" s="8">
        <v>118</v>
      </c>
      <c r="J186" s="46"/>
      <c r="K186" s="48"/>
      <c r="L186" s="48"/>
      <c r="M186" s="48"/>
      <c r="N186" s="46"/>
    </row>
    <row r="187" spans="1:14" ht="25.5">
      <c r="A187" s="46"/>
      <c r="B187" s="4" t="s">
        <v>278</v>
      </c>
      <c r="C187" s="6">
        <v>50</v>
      </c>
      <c r="D187" s="6">
        <v>0.8</v>
      </c>
      <c r="E187" s="6">
        <v>15</v>
      </c>
      <c r="F187" s="7">
        <f t="shared" si="6"/>
        <v>40</v>
      </c>
      <c r="G187" s="7">
        <f t="shared" si="7"/>
        <v>46.6</v>
      </c>
      <c r="H187" s="8">
        <v>4.4</v>
      </c>
      <c r="I187" s="8">
        <v>51</v>
      </c>
      <c r="J187" s="46"/>
      <c r="K187" s="48"/>
      <c r="L187" s="48"/>
      <c r="M187" s="48"/>
      <c r="N187" s="46"/>
    </row>
    <row r="188" spans="1:14" ht="12.75">
      <c r="A188" s="46"/>
      <c r="B188" s="16" t="s">
        <v>226</v>
      </c>
      <c r="C188" s="6">
        <v>10</v>
      </c>
      <c r="D188" s="6">
        <v>8.5</v>
      </c>
      <c r="E188" s="6">
        <v>15</v>
      </c>
      <c r="F188" s="7">
        <f t="shared" si="6"/>
        <v>85</v>
      </c>
      <c r="G188" s="7">
        <f t="shared" si="7"/>
        <v>98.34999999999998</v>
      </c>
      <c r="H188" s="8">
        <v>9.35</v>
      </c>
      <c r="I188" s="8">
        <v>108</v>
      </c>
      <c r="J188" s="46"/>
      <c r="K188" s="48"/>
      <c r="L188" s="48"/>
      <c r="M188" s="48"/>
      <c r="N188" s="46"/>
    </row>
    <row r="189" spans="1:14" ht="12.75">
      <c r="A189" s="46" t="s">
        <v>136</v>
      </c>
      <c r="B189" s="6" t="s">
        <v>269</v>
      </c>
      <c r="C189" s="6">
        <v>10</v>
      </c>
      <c r="D189" s="6">
        <v>6.5</v>
      </c>
      <c r="E189" s="6">
        <v>15</v>
      </c>
      <c r="F189" s="7">
        <f t="shared" si="6"/>
        <v>65</v>
      </c>
      <c r="G189" s="7">
        <f>F189*1.15</f>
        <v>74.75</v>
      </c>
      <c r="H189" s="8">
        <v>7.15</v>
      </c>
      <c r="I189" s="8">
        <v>82</v>
      </c>
      <c r="J189" s="46"/>
      <c r="K189" s="47">
        <f>G189+H189+G190+H190+G191+H191+G192+H192+G193+H193+G194+H194</f>
        <v>346.47999999999996</v>
      </c>
      <c r="L189" s="48">
        <v>346</v>
      </c>
      <c r="M189" s="47">
        <f>K189-L189</f>
        <v>0.47999999999996135</v>
      </c>
      <c r="N189" s="46"/>
    </row>
    <row r="190" spans="1:14" ht="12.75">
      <c r="A190" s="46"/>
      <c r="B190" s="6" t="s">
        <v>124</v>
      </c>
      <c r="C190" s="6">
        <v>50</v>
      </c>
      <c r="D190" s="6">
        <v>1.2</v>
      </c>
      <c r="E190" s="6">
        <v>15</v>
      </c>
      <c r="F190" s="7">
        <f t="shared" si="6"/>
        <v>60</v>
      </c>
      <c r="G190" s="7">
        <f t="shared" si="7"/>
        <v>69.6</v>
      </c>
      <c r="H190" s="8">
        <v>6.6</v>
      </c>
      <c r="I190" s="8">
        <v>76</v>
      </c>
      <c r="J190" s="46"/>
      <c r="K190" s="47"/>
      <c r="L190" s="48"/>
      <c r="M190" s="47"/>
      <c r="N190" s="46"/>
    </row>
    <row r="191" spans="1:14" ht="12.75">
      <c r="A191" s="46"/>
      <c r="B191" s="6" t="s">
        <v>223</v>
      </c>
      <c r="C191" s="6">
        <v>1</v>
      </c>
      <c r="D191" s="6">
        <v>40</v>
      </c>
      <c r="E191" s="6">
        <v>15</v>
      </c>
      <c r="F191" s="7">
        <f t="shared" si="6"/>
        <v>40</v>
      </c>
      <c r="G191" s="7">
        <f t="shared" si="7"/>
        <v>46.6</v>
      </c>
      <c r="H191" s="8">
        <v>4.4</v>
      </c>
      <c r="I191" s="8">
        <v>51</v>
      </c>
      <c r="J191" s="46"/>
      <c r="K191" s="47"/>
      <c r="L191" s="48"/>
      <c r="M191" s="47"/>
      <c r="N191" s="46"/>
    </row>
    <row r="192" spans="1:14" ht="25.5">
      <c r="A192" s="46"/>
      <c r="B192" s="4" t="s">
        <v>278</v>
      </c>
      <c r="C192" s="6">
        <v>50</v>
      </c>
      <c r="D192" s="6">
        <v>0.8</v>
      </c>
      <c r="E192" s="6">
        <v>15</v>
      </c>
      <c r="F192" s="7">
        <f t="shared" si="6"/>
        <v>40</v>
      </c>
      <c r="G192" s="7">
        <f t="shared" si="7"/>
        <v>46.6</v>
      </c>
      <c r="H192" s="8">
        <v>4.4</v>
      </c>
      <c r="I192" s="8">
        <v>51</v>
      </c>
      <c r="J192" s="46"/>
      <c r="K192" s="47"/>
      <c r="L192" s="48"/>
      <c r="M192" s="47"/>
      <c r="N192" s="46"/>
    </row>
    <row r="193" spans="1:14" ht="12.75">
      <c r="A193" s="46"/>
      <c r="B193" s="6" t="s">
        <v>280</v>
      </c>
      <c r="C193" s="6">
        <v>1</v>
      </c>
      <c r="D193" s="6">
        <v>25.1</v>
      </c>
      <c r="E193" s="6">
        <v>15</v>
      </c>
      <c r="F193" s="7">
        <f aca="true" t="shared" si="8" ref="F193:F255">C193*D193</f>
        <v>25.1</v>
      </c>
      <c r="G193" s="7">
        <f t="shared" si="7"/>
        <v>29.465</v>
      </c>
      <c r="H193" s="8">
        <v>2.76</v>
      </c>
      <c r="I193" s="8">
        <v>32</v>
      </c>
      <c r="J193" s="46"/>
      <c r="K193" s="47"/>
      <c r="L193" s="48"/>
      <c r="M193" s="47"/>
      <c r="N193" s="46"/>
    </row>
    <row r="194" spans="1:14" ht="12.75">
      <c r="A194" s="46"/>
      <c r="B194" s="16" t="s">
        <v>226</v>
      </c>
      <c r="C194" s="6">
        <v>5</v>
      </c>
      <c r="D194" s="6">
        <v>8.5</v>
      </c>
      <c r="E194" s="6">
        <v>15</v>
      </c>
      <c r="F194" s="7">
        <f t="shared" si="8"/>
        <v>42.5</v>
      </c>
      <c r="G194" s="7">
        <f t="shared" si="7"/>
        <v>49.474999999999994</v>
      </c>
      <c r="H194" s="8">
        <v>4.68</v>
      </c>
      <c r="I194" s="8">
        <v>54</v>
      </c>
      <c r="J194" s="46"/>
      <c r="K194" s="47"/>
      <c r="L194" s="48"/>
      <c r="M194" s="47"/>
      <c r="N194" s="46"/>
    </row>
    <row r="195" spans="1:14" ht="12.75">
      <c r="A195" s="46" t="s">
        <v>125</v>
      </c>
      <c r="B195" s="4" t="s">
        <v>268</v>
      </c>
      <c r="C195" s="6">
        <v>10</v>
      </c>
      <c r="D195" s="6">
        <v>5.9</v>
      </c>
      <c r="E195" s="6">
        <v>15</v>
      </c>
      <c r="F195" s="7">
        <f>C195*D195</f>
        <v>59</v>
      </c>
      <c r="G195" s="7">
        <f>F195*1.15</f>
        <v>67.85</v>
      </c>
      <c r="H195" s="8">
        <v>6.49</v>
      </c>
      <c r="I195" s="8">
        <v>75</v>
      </c>
      <c r="J195" s="46"/>
      <c r="K195" s="47">
        <f>G195+H195+G196+H196+G197+H197+G198+H198</f>
        <v>359.34</v>
      </c>
      <c r="L195" s="48">
        <v>359</v>
      </c>
      <c r="M195" s="47">
        <f>K195-L195</f>
        <v>0.339999999999975</v>
      </c>
      <c r="N195" s="46"/>
    </row>
    <row r="196" spans="1:14" ht="12.75">
      <c r="A196" s="46"/>
      <c r="B196" s="6" t="s">
        <v>269</v>
      </c>
      <c r="C196" s="6">
        <v>10</v>
      </c>
      <c r="D196" s="6">
        <v>6.5</v>
      </c>
      <c r="E196" s="6">
        <v>15</v>
      </c>
      <c r="F196" s="7">
        <f t="shared" si="8"/>
        <v>65</v>
      </c>
      <c r="G196" s="7">
        <f>F196*1.15+0.3</f>
        <v>75.05</v>
      </c>
      <c r="H196" s="8">
        <v>7.15</v>
      </c>
      <c r="I196" s="8">
        <v>82</v>
      </c>
      <c r="J196" s="46"/>
      <c r="K196" s="47"/>
      <c r="L196" s="48"/>
      <c r="M196" s="48"/>
      <c r="N196" s="46"/>
    </row>
    <row r="197" spans="1:14" ht="12.75">
      <c r="A197" s="46"/>
      <c r="B197" s="6" t="s">
        <v>124</v>
      </c>
      <c r="C197" s="6">
        <v>50</v>
      </c>
      <c r="D197" s="6">
        <v>1.2</v>
      </c>
      <c r="E197" s="6">
        <v>15</v>
      </c>
      <c r="F197" s="7">
        <f t="shared" si="8"/>
        <v>60</v>
      </c>
      <c r="G197" s="7">
        <f aca="true" t="shared" si="9" ref="G197:G259">F197*1.15+0.6</f>
        <v>69.6</v>
      </c>
      <c r="H197" s="8">
        <v>6.6</v>
      </c>
      <c r="I197" s="8">
        <v>76</v>
      </c>
      <c r="J197" s="46"/>
      <c r="K197" s="47"/>
      <c r="L197" s="48"/>
      <c r="M197" s="48"/>
      <c r="N197" s="46"/>
    </row>
    <row r="198" spans="1:14" ht="12.75">
      <c r="A198" s="46"/>
      <c r="B198" s="16" t="s">
        <v>282</v>
      </c>
      <c r="C198" s="6">
        <v>20</v>
      </c>
      <c r="D198" s="6">
        <v>5</v>
      </c>
      <c r="E198" s="6">
        <v>15</v>
      </c>
      <c r="F198" s="7">
        <f t="shared" si="8"/>
        <v>100</v>
      </c>
      <c r="G198" s="7">
        <f t="shared" si="9"/>
        <v>115.59999999999998</v>
      </c>
      <c r="H198" s="8">
        <v>11</v>
      </c>
      <c r="I198" s="8">
        <v>126</v>
      </c>
      <c r="J198" s="46"/>
      <c r="K198" s="47"/>
      <c r="L198" s="48"/>
      <c r="M198" s="48"/>
      <c r="N198" s="46"/>
    </row>
    <row r="199" spans="1:14" ht="12.75">
      <c r="A199" s="46" t="s">
        <v>237</v>
      </c>
      <c r="B199" s="4" t="s">
        <v>268</v>
      </c>
      <c r="C199" s="6">
        <v>10</v>
      </c>
      <c r="D199" s="6">
        <v>5.9</v>
      </c>
      <c r="E199" s="6">
        <v>15</v>
      </c>
      <c r="F199" s="7">
        <f>C199*D199</f>
        <v>59</v>
      </c>
      <c r="G199" s="7">
        <f>F199*1.15+0.3</f>
        <v>68.14999999999999</v>
      </c>
      <c r="H199" s="8">
        <v>6.49</v>
      </c>
      <c r="I199" s="8">
        <v>75</v>
      </c>
      <c r="J199" s="46"/>
      <c r="K199" s="47">
        <f>G199+H199+G200+H200+G201+H201+G202+H202+G203+H203+G204+H204</f>
        <v>339.2199999999999</v>
      </c>
      <c r="L199" s="48">
        <v>320</v>
      </c>
      <c r="M199" s="47">
        <f>K199-L199</f>
        <v>19.219999999999914</v>
      </c>
      <c r="N199" s="46"/>
    </row>
    <row r="200" spans="1:14" ht="12.75">
      <c r="A200" s="46"/>
      <c r="B200" s="17" t="s">
        <v>270</v>
      </c>
      <c r="C200" s="6">
        <v>10</v>
      </c>
      <c r="D200" s="6">
        <v>6</v>
      </c>
      <c r="E200" s="6">
        <v>15</v>
      </c>
      <c r="F200" s="7">
        <f t="shared" si="8"/>
        <v>60</v>
      </c>
      <c r="G200" s="7">
        <f t="shared" si="9"/>
        <v>69.6</v>
      </c>
      <c r="H200" s="8">
        <v>6.6</v>
      </c>
      <c r="I200" s="8">
        <v>76</v>
      </c>
      <c r="J200" s="46"/>
      <c r="K200" s="48"/>
      <c r="L200" s="48"/>
      <c r="M200" s="48"/>
      <c r="N200" s="46"/>
    </row>
    <row r="201" spans="1:14" ht="12.75">
      <c r="A201" s="46"/>
      <c r="B201" s="6" t="s">
        <v>271</v>
      </c>
      <c r="C201" s="6">
        <v>10</v>
      </c>
      <c r="D201" s="6">
        <v>7</v>
      </c>
      <c r="E201" s="6">
        <v>15</v>
      </c>
      <c r="F201" s="7">
        <f t="shared" si="8"/>
        <v>70</v>
      </c>
      <c r="G201" s="7">
        <f t="shared" si="9"/>
        <v>81.1</v>
      </c>
      <c r="H201" s="8">
        <v>7.7</v>
      </c>
      <c r="I201" s="8">
        <v>89</v>
      </c>
      <c r="J201" s="46"/>
      <c r="K201" s="48"/>
      <c r="L201" s="48"/>
      <c r="M201" s="48"/>
      <c r="N201" s="46"/>
    </row>
    <row r="202" spans="1:14" ht="12.75">
      <c r="A202" s="46"/>
      <c r="B202" s="6" t="s">
        <v>273</v>
      </c>
      <c r="C202" s="6">
        <v>5</v>
      </c>
      <c r="D202" s="6">
        <v>2.5</v>
      </c>
      <c r="E202" s="6">
        <v>15</v>
      </c>
      <c r="F202" s="7">
        <f>C202*D202</f>
        <v>12.5</v>
      </c>
      <c r="G202" s="7">
        <f t="shared" si="9"/>
        <v>14.974999999999998</v>
      </c>
      <c r="H202" s="8">
        <v>1.38</v>
      </c>
      <c r="I202" s="8">
        <v>16</v>
      </c>
      <c r="J202" s="46"/>
      <c r="K202" s="48"/>
      <c r="L202" s="48"/>
      <c r="M202" s="48"/>
      <c r="N202" s="46"/>
    </row>
    <row r="203" spans="1:14" ht="25.5">
      <c r="A203" s="46"/>
      <c r="B203" s="4" t="s">
        <v>278</v>
      </c>
      <c r="C203" s="6">
        <v>50</v>
      </c>
      <c r="D203" s="6">
        <v>0.8</v>
      </c>
      <c r="E203" s="6">
        <v>15</v>
      </c>
      <c r="F203" s="7">
        <f t="shared" si="8"/>
        <v>40</v>
      </c>
      <c r="G203" s="7">
        <f t="shared" si="9"/>
        <v>46.6</v>
      </c>
      <c r="H203" s="8">
        <v>4.4</v>
      </c>
      <c r="I203" s="8">
        <v>51</v>
      </c>
      <c r="J203" s="46"/>
      <c r="K203" s="48"/>
      <c r="L203" s="48"/>
      <c r="M203" s="48"/>
      <c r="N203" s="46"/>
    </row>
    <row r="204" spans="1:14" ht="12.75">
      <c r="A204" s="46"/>
      <c r="B204" s="6" t="s">
        <v>280</v>
      </c>
      <c r="C204" s="6">
        <v>1</v>
      </c>
      <c r="D204" s="6">
        <v>25.1</v>
      </c>
      <c r="E204" s="6">
        <v>15</v>
      </c>
      <c r="F204" s="7">
        <f t="shared" si="8"/>
        <v>25.1</v>
      </c>
      <c r="G204" s="7">
        <f t="shared" si="9"/>
        <v>29.465</v>
      </c>
      <c r="H204" s="8">
        <v>2.76</v>
      </c>
      <c r="I204" s="8">
        <v>32</v>
      </c>
      <c r="J204" s="46"/>
      <c r="K204" s="48"/>
      <c r="L204" s="48"/>
      <c r="M204" s="48"/>
      <c r="N204" s="46"/>
    </row>
    <row r="205" spans="1:14" ht="12.75">
      <c r="A205" s="46" t="s">
        <v>117</v>
      </c>
      <c r="B205" s="6" t="s">
        <v>271</v>
      </c>
      <c r="C205" s="6">
        <v>10</v>
      </c>
      <c r="D205" s="6">
        <v>7</v>
      </c>
      <c r="E205" s="6">
        <v>15</v>
      </c>
      <c r="F205" s="7">
        <f>C205*D205</f>
        <v>70</v>
      </c>
      <c r="G205" s="7">
        <f t="shared" si="9"/>
        <v>81.1</v>
      </c>
      <c r="H205" s="8">
        <v>7.7</v>
      </c>
      <c r="I205" s="8">
        <v>89</v>
      </c>
      <c r="J205" s="46"/>
      <c r="K205" s="47">
        <f>G205+H205+G206+H206+G207+H207+G208+H208+G209+H209+G210+H210</f>
        <v>961.2100000000002</v>
      </c>
      <c r="L205" s="48">
        <v>961</v>
      </c>
      <c r="M205" s="47">
        <f>K205-L205</f>
        <v>0.21000000000015007</v>
      </c>
      <c r="N205" s="46"/>
    </row>
    <row r="206" spans="1:14" ht="12.75">
      <c r="A206" s="46"/>
      <c r="B206" s="6" t="s">
        <v>124</v>
      </c>
      <c r="C206" s="6">
        <v>350</v>
      </c>
      <c r="D206" s="6">
        <v>1.2</v>
      </c>
      <c r="E206" s="6">
        <v>15</v>
      </c>
      <c r="F206" s="7">
        <f t="shared" si="8"/>
        <v>420</v>
      </c>
      <c r="G206" s="7">
        <f t="shared" si="9"/>
        <v>483.59999999999997</v>
      </c>
      <c r="H206" s="8">
        <v>46.2</v>
      </c>
      <c r="I206" s="8">
        <v>530</v>
      </c>
      <c r="J206" s="46"/>
      <c r="K206" s="47"/>
      <c r="L206" s="48"/>
      <c r="M206" s="47"/>
      <c r="N206" s="46"/>
    </row>
    <row r="207" spans="1:14" ht="12.75">
      <c r="A207" s="46"/>
      <c r="B207" s="6" t="s">
        <v>273</v>
      </c>
      <c r="C207" s="6">
        <v>5</v>
      </c>
      <c r="D207" s="6">
        <v>2.5</v>
      </c>
      <c r="E207" s="6">
        <v>15</v>
      </c>
      <c r="F207" s="7">
        <f>C207*D207</f>
        <v>12.5</v>
      </c>
      <c r="G207" s="7">
        <f t="shared" si="9"/>
        <v>14.974999999999998</v>
      </c>
      <c r="H207" s="8">
        <v>1.38</v>
      </c>
      <c r="I207" s="8">
        <v>16</v>
      </c>
      <c r="J207" s="46"/>
      <c r="K207" s="47"/>
      <c r="L207" s="48"/>
      <c r="M207" s="47"/>
      <c r="N207" s="46"/>
    </row>
    <row r="208" spans="1:14" ht="12.75">
      <c r="A208" s="46"/>
      <c r="B208" s="6" t="s">
        <v>223</v>
      </c>
      <c r="C208" s="6">
        <v>3</v>
      </c>
      <c r="D208" s="6">
        <v>40</v>
      </c>
      <c r="E208" s="6">
        <v>15</v>
      </c>
      <c r="F208" s="7">
        <f>C208*D208</f>
        <v>120</v>
      </c>
      <c r="G208" s="7">
        <f t="shared" si="9"/>
        <v>138.6</v>
      </c>
      <c r="H208" s="8">
        <v>13.2</v>
      </c>
      <c r="I208" s="8">
        <v>152</v>
      </c>
      <c r="J208" s="46"/>
      <c r="K208" s="47"/>
      <c r="L208" s="48"/>
      <c r="M208" s="47"/>
      <c r="N208" s="46"/>
    </row>
    <row r="209" spans="1:14" ht="25.5">
      <c r="A209" s="46"/>
      <c r="B209" s="4" t="s">
        <v>279</v>
      </c>
      <c r="C209" s="6">
        <v>50</v>
      </c>
      <c r="D209" s="6">
        <v>1.9</v>
      </c>
      <c r="E209" s="6">
        <v>15</v>
      </c>
      <c r="F209" s="7">
        <f t="shared" si="8"/>
        <v>95</v>
      </c>
      <c r="G209" s="7">
        <f t="shared" si="9"/>
        <v>109.84999999999998</v>
      </c>
      <c r="H209" s="8">
        <v>10.45</v>
      </c>
      <c r="I209" s="8">
        <v>120</v>
      </c>
      <c r="J209" s="46"/>
      <c r="K209" s="47"/>
      <c r="L209" s="48"/>
      <c r="M209" s="47"/>
      <c r="N209" s="46"/>
    </row>
    <row r="210" spans="1:14" ht="12.75">
      <c r="A210" s="46"/>
      <c r="B210" s="16" t="s">
        <v>226</v>
      </c>
      <c r="C210" s="6">
        <v>5</v>
      </c>
      <c r="D210" s="6">
        <v>8.5</v>
      </c>
      <c r="E210" s="6">
        <v>15</v>
      </c>
      <c r="F210" s="7">
        <f t="shared" si="8"/>
        <v>42.5</v>
      </c>
      <c r="G210" s="7">
        <f t="shared" si="9"/>
        <v>49.474999999999994</v>
      </c>
      <c r="H210" s="8">
        <v>4.68</v>
      </c>
      <c r="I210" s="8">
        <v>54</v>
      </c>
      <c r="J210" s="46"/>
      <c r="K210" s="47"/>
      <c r="L210" s="48"/>
      <c r="M210" s="47"/>
      <c r="N210" s="46"/>
    </row>
    <row r="211" spans="1:14" ht="12.75">
      <c r="A211" s="46" t="s">
        <v>108</v>
      </c>
      <c r="B211" s="6" t="s">
        <v>273</v>
      </c>
      <c r="C211" s="6">
        <v>5</v>
      </c>
      <c r="D211" s="6">
        <v>2.5</v>
      </c>
      <c r="E211" s="6">
        <v>15</v>
      </c>
      <c r="F211" s="7">
        <f t="shared" si="8"/>
        <v>12.5</v>
      </c>
      <c r="G211" s="7">
        <f>F211*1.15</f>
        <v>14.374999999999998</v>
      </c>
      <c r="H211" s="8">
        <v>1.38</v>
      </c>
      <c r="I211" s="8">
        <v>16</v>
      </c>
      <c r="J211" s="46"/>
      <c r="K211" s="47">
        <f>G211+H211+G212+H212</f>
        <v>69.91</v>
      </c>
      <c r="L211" s="48">
        <v>70</v>
      </c>
      <c r="M211" s="47">
        <f>K211-L211</f>
        <v>-0.09000000000000341</v>
      </c>
      <c r="N211" s="46"/>
    </row>
    <row r="212" spans="1:14" ht="12.75">
      <c r="A212" s="46"/>
      <c r="B212" s="16" t="s">
        <v>226</v>
      </c>
      <c r="C212" s="6">
        <v>5</v>
      </c>
      <c r="D212" s="6">
        <v>8.5</v>
      </c>
      <c r="E212" s="6">
        <v>15</v>
      </c>
      <c r="F212" s="7">
        <f t="shared" si="8"/>
        <v>42.5</v>
      </c>
      <c r="G212" s="7">
        <f t="shared" si="9"/>
        <v>49.474999999999994</v>
      </c>
      <c r="H212" s="8">
        <v>4.68</v>
      </c>
      <c r="I212" s="8">
        <v>54</v>
      </c>
      <c r="J212" s="46"/>
      <c r="K212" s="48"/>
      <c r="L212" s="48"/>
      <c r="M212" s="48"/>
      <c r="N212" s="46"/>
    </row>
    <row r="213" spans="1:14" ht="12.75">
      <c r="A213" s="46" t="s">
        <v>156</v>
      </c>
      <c r="B213" s="4" t="s">
        <v>268</v>
      </c>
      <c r="C213" s="6">
        <v>10</v>
      </c>
      <c r="D213" s="6">
        <v>5.9</v>
      </c>
      <c r="E213" s="6">
        <v>15</v>
      </c>
      <c r="F213" s="7">
        <f>C213*D213</f>
        <v>59</v>
      </c>
      <c r="G213" s="7">
        <f t="shared" si="9"/>
        <v>68.44999999999999</v>
      </c>
      <c r="H213" s="8">
        <v>6.49</v>
      </c>
      <c r="I213" s="8">
        <v>75</v>
      </c>
      <c r="J213" s="46"/>
      <c r="K213" s="47">
        <f>G213+H213+G214+H214+G215+H215</f>
        <v>202.13999999999996</v>
      </c>
      <c r="L213" s="48">
        <v>202</v>
      </c>
      <c r="M213" s="47">
        <f>K213-L213</f>
        <v>0.13999999999995794</v>
      </c>
      <c r="N213" s="46"/>
    </row>
    <row r="214" spans="1:14" ht="12.75">
      <c r="A214" s="46"/>
      <c r="B214" s="6" t="s">
        <v>124</v>
      </c>
      <c r="C214" s="6">
        <v>50</v>
      </c>
      <c r="D214" s="6">
        <v>1.2</v>
      </c>
      <c r="E214" s="6">
        <v>15</v>
      </c>
      <c r="F214" s="7">
        <f t="shared" si="8"/>
        <v>60</v>
      </c>
      <c r="G214" s="7">
        <f t="shared" si="9"/>
        <v>69.6</v>
      </c>
      <c r="H214" s="8">
        <v>6.6</v>
      </c>
      <c r="I214" s="8">
        <v>76</v>
      </c>
      <c r="J214" s="46"/>
      <c r="K214" s="48"/>
      <c r="L214" s="48"/>
      <c r="M214" s="48"/>
      <c r="N214" s="46"/>
    </row>
    <row r="215" spans="1:14" ht="25.5">
      <c r="A215" s="46"/>
      <c r="B215" s="4" t="s">
        <v>278</v>
      </c>
      <c r="C215" s="6">
        <v>50</v>
      </c>
      <c r="D215" s="6">
        <v>0.8</v>
      </c>
      <c r="E215" s="6">
        <v>15</v>
      </c>
      <c r="F215" s="7">
        <f t="shared" si="8"/>
        <v>40</v>
      </c>
      <c r="G215" s="7">
        <f t="shared" si="9"/>
        <v>46.6</v>
      </c>
      <c r="H215" s="8">
        <v>4.4</v>
      </c>
      <c r="I215" s="8">
        <v>51</v>
      </c>
      <c r="J215" s="46"/>
      <c r="K215" s="48"/>
      <c r="L215" s="48"/>
      <c r="M215" s="48"/>
      <c r="N215" s="46"/>
    </row>
    <row r="216" spans="1:14" ht="12.75">
      <c r="A216" s="46" t="s">
        <v>71</v>
      </c>
      <c r="B216" s="6" t="s">
        <v>273</v>
      </c>
      <c r="C216" s="6">
        <v>5</v>
      </c>
      <c r="D216" s="6">
        <v>2.5</v>
      </c>
      <c r="E216" s="6">
        <v>15</v>
      </c>
      <c r="F216" s="7">
        <f t="shared" si="8"/>
        <v>12.5</v>
      </c>
      <c r="G216" s="7">
        <f>F216*1.15</f>
        <v>14.374999999999998</v>
      </c>
      <c r="H216" s="8">
        <v>1.38</v>
      </c>
      <c r="I216" s="8">
        <v>16</v>
      </c>
      <c r="J216" s="46"/>
      <c r="K216" s="47">
        <f>G216+H216+G217+H217+G218+H218</f>
        <v>187.05499999999998</v>
      </c>
      <c r="L216" s="48">
        <v>187</v>
      </c>
      <c r="M216" s="47">
        <f>K216-L216</f>
        <v>0.0549999999999784</v>
      </c>
      <c r="N216" s="46"/>
    </row>
    <row r="217" spans="1:14" ht="12.75">
      <c r="A217" s="46"/>
      <c r="B217" s="6" t="s">
        <v>275</v>
      </c>
      <c r="C217" s="6">
        <v>5</v>
      </c>
      <c r="D217" s="6">
        <v>10</v>
      </c>
      <c r="E217" s="6">
        <v>15</v>
      </c>
      <c r="F217" s="7">
        <f t="shared" si="8"/>
        <v>50</v>
      </c>
      <c r="G217" s="7">
        <f t="shared" si="9"/>
        <v>58.099999999999994</v>
      </c>
      <c r="H217" s="8">
        <v>5.5</v>
      </c>
      <c r="I217" s="8">
        <v>63</v>
      </c>
      <c r="J217" s="46"/>
      <c r="K217" s="48"/>
      <c r="L217" s="48"/>
      <c r="M217" s="48"/>
      <c r="N217" s="46"/>
    </row>
    <row r="218" spans="1:14" ht="12.75">
      <c r="A218" s="46"/>
      <c r="B218" s="16" t="s">
        <v>226</v>
      </c>
      <c r="C218" s="6">
        <v>10</v>
      </c>
      <c r="D218" s="6">
        <v>8.5</v>
      </c>
      <c r="E218" s="6">
        <v>15</v>
      </c>
      <c r="F218" s="7">
        <f t="shared" si="8"/>
        <v>85</v>
      </c>
      <c r="G218" s="7">
        <f t="shared" si="9"/>
        <v>98.34999999999998</v>
      </c>
      <c r="H218" s="8">
        <v>9.35</v>
      </c>
      <c r="I218" s="8">
        <v>108</v>
      </c>
      <c r="J218" s="46"/>
      <c r="K218" s="48"/>
      <c r="L218" s="48"/>
      <c r="M218" s="48"/>
      <c r="N218" s="46"/>
    </row>
    <row r="219" spans="1:14" ht="12.75">
      <c r="A219" s="46" t="s">
        <v>211</v>
      </c>
      <c r="B219" s="4" t="s">
        <v>268</v>
      </c>
      <c r="C219" s="6">
        <v>10</v>
      </c>
      <c r="D219" s="6">
        <v>5.9</v>
      </c>
      <c r="E219" s="6">
        <v>15</v>
      </c>
      <c r="F219" s="7">
        <f t="shared" si="8"/>
        <v>59</v>
      </c>
      <c r="G219" s="7">
        <f>F219*1.15</f>
        <v>67.85</v>
      </c>
      <c r="H219" s="8">
        <v>6.49</v>
      </c>
      <c r="I219" s="8">
        <v>75</v>
      </c>
      <c r="J219" s="46"/>
      <c r="K219" s="47">
        <f>G219+H219+G220+H220+G221+H221+G222+H222+G223+H223+G224+H224+G225+H225+G226+H226+G227+H227+G228+H228+G229+H229</f>
        <v>1392.285</v>
      </c>
      <c r="L219" s="48">
        <v>1392</v>
      </c>
      <c r="M219" s="47">
        <f>K219-L219</f>
        <v>0.28500000000008185</v>
      </c>
      <c r="N219" s="46"/>
    </row>
    <row r="220" spans="1:14" ht="12.75">
      <c r="A220" s="46"/>
      <c r="B220" s="17" t="s">
        <v>270</v>
      </c>
      <c r="C220" s="6">
        <v>10</v>
      </c>
      <c r="D220" s="6">
        <v>6</v>
      </c>
      <c r="E220" s="6">
        <v>15</v>
      </c>
      <c r="F220" s="7">
        <f>C220*D220</f>
        <v>60</v>
      </c>
      <c r="G220" s="7">
        <f>F220*1.15</f>
        <v>69</v>
      </c>
      <c r="H220" s="8">
        <v>6.6</v>
      </c>
      <c r="I220" s="8">
        <v>76</v>
      </c>
      <c r="J220" s="46"/>
      <c r="K220" s="48"/>
      <c r="L220" s="48"/>
      <c r="M220" s="48"/>
      <c r="N220" s="46"/>
    </row>
    <row r="221" spans="1:14" ht="12.75">
      <c r="A221" s="46"/>
      <c r="B221" s="6" t="s">
        <v>271</v>
      </c>
      <c r="C221" s="6">
        <v>10</v>
      </c>
      <c r="D221" s="6">
        <v>7</v>
      </c>
      <c r="E221" s="6">
        <v>15</v>
      </c>
      <c r="F221" s="7">
        <f t="shared" si="8"/>
        <v>70</v>
      </c>
      <c r="G221" s="7">
        <f t="shared" si="9"/>
        <v>81.1</v>
      </c>
      <c r="H221" s="8">
        <v>7.7</v>
      </c>
      <c r="I221" s="8">
        <v>89</v>
      </c>
      <c r="J221" s="46"/>
      <c r="K221" s="48"/>
      <c r="L221" s="48"/>
      <c r="M221" s="48"/>
      <c r="N221" s="46"/>
    </row>
    <row r="222" spans="1:14" ht="12.75">
      <c r="A222" s="46"/>
      <c r="B222" s="6" t="s">
        <v>272</v>
      </c>
      <c r="C222" s="6">
        <v>20</v>
      </c>
      <c r="D222" s="6">
        <v>1.2</v>
      </c>
      <c r="E222" s="6">
        <v>15</v>
      </c>
      <c r="F222" s="7">
        <f t="shared" si="8"/>
        <v>24</v>
      </c>
      <c r="G222" s="7">
        <f t="shared" si="9"/>
        <v>28.2</v>
      </c>
      <c r="H222" s="8">
        <v>2.64</v>
      </c>
      <c r="I222" s="8">
        <v>31.09</v>
      </c>
      <c r="J222" s="46"/>
      <c r="K222" s="48"/>
      <c r="L222" s="48"/>
      <c r="M222" s="48"/>
      <c r="N222" s="46"/>
    </row>
    <row r="223" spans="1:14" ht="12.75">
      <c r="A223" s="46"/>
      <c r="B223" s="6" t="s">
        <v>124</v>
      </c>
      <c r="C223" s="6">
        <v>50</v>
      </c>
      <c r="D223" s="6">
        <v>1.2</v>
      </c>
      <c r="E223" s="6">
        <v>15</v>
      </c>
      <c r="F223" s="7">
        <f t="shared" si="8"/>
        <v>60</v>
      </c>
      <c r="G223" s="7">
        <f t="shared" si="9"/>
        <v>69.6</v>
      </c>
      <c r="H223" s="8">
        <v>6.6</v>
      </c>
      <c r="I223" s="8">
        <v>76</v>
      </c>
      <c r="J223" s="46"/>
      <c r="K223" s="48"/>
      <c r="L223" s="48"/>
      <c r="M223" s="48"/>
      <c r="N223" s="46"/>
    </row>
    <row r="224" spans="1:14" ht="12.75">
      <c r="A224" s="46"/>
      <c r="B224" s="6" t="s">
        <v>131</v>
      </c>
      <c r="C224" s="6">
        <v>100</v>
      </c>
      <c r="D224" s="6">
        <v>1.2</v>
      </c>
      <c r="E224" s="6">
        <v>15</v>
      </c>
      <c r="F224" s="7">
        <f t="shared" si="8"/>
        <v>120</v>
      </c>
      <c r="G224" s="7">
        <f t="shared" si="9"/>
        <v>138.6</v>
      </c>
      <c r="H224" s="8">
        <v>13.2</v>
      </c>
      <c r="I224" s="8">
        <v>152</v>
      </c>
      <c r="J224" s="46"/>
      <c r="K224" s="48"/>
      <c r="L224" s="48"/>
      <c r="M224" s="48"/>
      <c r="N224" s="46"/>
    </row>
    <row r="225" spans="1:14" ht="12.75">
      <c r="A225" s="46"/>
      <c r="B225" s="6" t="s">
        <v>273</v>
      </c>
      <c r="C225" s="6">
        <v>5</v>
      </c>
      <c r="D225" s="6">
        <v>2.5</v>
      </c>
      <c r="E225" s="6">
        <v>15</v>
      </c>
      <c r="F225" s="7">
        <f t="shared" si="8"/>
        <v>12.5</v>
      </c>
      <c r="G225" s="7">
        <f t="shared" si="9"/>
        <v>14.974999999999998</v>
      </c>
      <c r="H225" s="8">
        <v>1.38</v>
      </c>
      <c r="I225" s="8">
        <v>16</v>
      </c>
      <c r="J225" s="46"/>
      <c r="K225" s="48"/>
      <c r="L225" s="48"/>
      <c r="M225" s="48"/>
      <c r="N225" s="46"/>
    </row>
    <row r="226" spans="1:14" ht="25.5">
      <c r="A226" s="46"/>
      <c r="B226" s="4" t="s">
        <v>279</v>
      </c>
      <c r="C226" s="6">
        <v>50</v>
      </c>
      <c r="D226" s="6">
        <v>1.9</v>
      </c>
      <c r="E226" s="6">
        <v>15</v>
      </c>
      <c r="F226" s="7">
        <f t="shared" si="8"/>
        <v>95</v>
      </c>
      <c r="G226" s="7">
        <f t="shared" si="9"/>
        <v>109.84999999999998</v>
      </c>
      <c r="H226" s="8">
        <v>10.45</v>
      </c>
      <c r="I226" s="8">
        <v>120</v>
      </c>
      <c r="J226" s="46"/>
      <c r="K226" s="48"/>
      <c r="L226" s="48"/>
      <c r="M226" s="48"/>
      <c r="N226" s="46"/>
    </row>
    <row r="227" spans="1:14" ht="12.75">
      <c r="A227" s="46"/>
      <c r="B227" s="6" t="s">
        <v>280</v>
      </c>
      <c r="C227" s="6">
        <v>2</v>
      </c>
      <c r="D227" s="6">
        <v>25.1</v>
      </c>
      <c r="E227" s="6">
        <v>15</v>
      </c>
      <c r="F227" s="7">
        <f t="shared" si="8"/>
        <v>50.2</v>
      </c>
      <c r="G227" s="7">
        <f t="shared" si="9"/>
        <v>58.33</v>
      </c>
      <c r="H227" s="8">
        <v>5.52</v>
      </c>
      <c r="I227" s="8">
        <v>64</v>
      </c>
      <c r="J227" s="46"/>
      <c r="K227" s="48"/>
      <c r="L227" s="48"/>
      <c r="M227" s="48"/>
      <c r="N227" s="46"/>
    </row>
    <row r="228" spans="1:14" ht="12.75">
      <c r="A228" s="46"/>
      <c r="B228" s="16" t="s">
        <v>282</v>
      </c>
      <c r="C228" s="6">
        <v>10</v>
      </c>
      <c r="D228" s="6">
        <v>5</v>
      </c>
      <c r="E228" s="6">
        <v>15</v>
      </c>
      <c r="F228" s="7">
        <f t="shared" si="8"/>
        <v>50</v>
      </c>
      <c r="G228" s="7">
        <f t="shared" si="9"/>
        <v>58.099999999999994</v>
      </c>
      <c r="H228" s="8">
        <v>5.5</v>
      </c>
      <c r="I228" s="8">
        <v>63</v>
      </c>
      <c r="J228" s="46"/>
      <c r="K228" s="48"/>
      <c r="L228" s="48"/>
      <c r="M228" s="48"/>
      <c r="N228" s="46"/>
    </row>
    <row r="229" spans="1:14" ht="12.75">
      <c r="A229" s="46"/>
      <c r="B229" s="6" t="s">
        <v>283</v>
      </c>
      <c r="C229" s="6">
        <v>2</v>
      </c>
      <c r="D229" s="6">
        <v>250</v>
      </c>
      <c r="E229" s="6">
        <v>15</v>
      </c>
      <c r="F229" s="7">
        <f t="shared" si="8"/>
        <v>500</v>
      </c>
      <c r="G229" s="7">
        <f t="shared" si="9"/>
        <v>575.6</v>
      </c>
      <c r="H229" s="8">
        <v>55</v>
      </c>
      <c r="I229" s="8">
        <v>630</v>
      </c>
      <c r="J229" s="46"/>
      <c r="K229" s="48"/>
      <c r="L229" s="48"/>
      <c r="M229" s="48"/>
      <c r="N229" s="46"/>
    </row>
    <row r="230" spans="1:14" ht="12.75">
      <c r="A230" s="46" t="s">
        <v>79</v>
      </c>
      <c r="B230" s="6" t="s">
        <v>124</v>
      </c>
      <c r="C230" s="6">
        <v>50</v>
      </c>
      <c r="D230" s="6">
        <v>1.2</v>
      </c>
      <c r="E230" s="6">
        <v>15</v>
      </c>
      <c r="F230" s="7">
        <f t="shared" si="8"/>
        <v>60</v>
      </c>
      <c r="G230" s="7">
        <f>F230*1.15+0.8</f>
        <v>69.8</v>
      </c>
      <c r="H230" s="8">
        <v>6.6</v>
      </c>
      <c r="I230" s="8">
        <v>76</v>
      </c>
      <c r="J230" s="46"/>
      <c r="K230" s="47">
        <f>G230+H230+G231+H231+G232+H232</f>
        <v>310.7</v>
      </c>
      <c r="L230" s="48">
        <v>311</v>
      </c>
      <c r="M230" s="47">
        <f>K230-L230</f>
        <v>-0.30000000000001137</v>
      </c>
      <c r="N230" s="46"/>
    </row>
    <row r="231" spans="1:14" ht="12.75">
      <c r="A231" s="46"/>
      <c r="B231" s="6" t="s">
        <v>273</v>
      </c>
      <c r="C231" s="6">
        <v>40</v>
      </c>
      <c r="D231" s="6">
        <v>2.5</v>
      </c>
      <c r="E231" s="6">
        <v>15</v>
      </c>
      <c r="F231" s="7">
        <f t="shared" si="8"/>
        <v>100</v>
      </c>
      <c r="G231" s="7">
        <f t="shared" si="9"/>
        <v>115.59999999999998</v>
      </c>
      <c r="H231" s="8">
        <v>11</v>
      </c>
      <c r="I231" s="8">
        <v>127</v>
      </c>
      <c r="J231" s="46"/>
      <c r="K231" s="48"/>
      <c r="L231" s="48"/>
      <c r="M231" s="48"/>
      <c r="N231" s="46"/>
    </row>
    <row r="232" spans="1:14" ht="12.75">
      <c r="A232" s="46"/>
      <c r="B232" s="16" t="s">
        <v>226</v>
      </c>
      <c r="C232" s="6">
        <v>10</v>
      </c>
      <c r="D232" s="6">
        <v>8.5</v>
      </c>
      <c r="E232" s="6">
        <v>15</v>
      </c>
      <c r="F232" s="7">
        <f t="shared" si="8"/>
        <v>85</v>
      </c>
      <c r="G232" s="7">
        <f t="shared" si="9"/>
        <v>98.34999999999998</v>
      </c>
      <c r="H232" s="8">
        <v>9.35</v>
      </c>
      <c r="I232" s="8">
        <v>108</v>
      </c>
      <c r="J232" s="46"/>
      <c r="K232" s="48"/>
      <c r="L232" s="48"/>
      <c r="M232" s="48"/>
      <c r="N232" s="46"/>
    </row>
    <row r="233" spans="1:14" ht="25.5">
      <c r="A233" s="9" t="s">
        <v>7</v>
      </c>
      <c r="B233" s="6" t="s">
        <v>8</v>
      </c>
      <c r="C233" s="6">
        <v>100</v>
      </c>
      <c r="D233" s="6">
        <v>0.7</v>
      </c>
      <c r="E233" s="6">
        <v>15</v>
      </c>
      <c r="F233" s="7">
        <f t="shared" si="8"/>
        <v>70</v>
      </c>
      <c r="G233" s="7">
        <f t="shared" si="9"/>
        <v>81.1</v>
      </c>
      <c r="H233" s="8">
        <v>7.7</v>
      </c>
      <c r="I233" s="8">
        <v>89</v>
      </c>
      <c r="J233" s="15"/>
      <c r="K233" s="10">
        <f>G233+H233</f>
        <v>88.8</v>
      </c>
      <c r="L233" s="11">
        <v>89</v>
      </c>
      <c r="M233" s="10">
        <f>K233-L233</f>
        <v>-0.20000000000000284</v>
      </c>
      <c r="N233" s="15"/>
    </row>
    <row r="234" spans="1:14" ht="25.5">
      <c r="A234" s="9" t="s">
        <v>11</v>
      </c>
      <c r="B234" s="6" t="s">
        <v>8</v>
      </c>
      <c r="C234" s="6">
        <v>100</v>
      </c>
      <c r="D234" s="6">
        <v>0.7</v>
      </c>
      <c r="E234" s="6">
        <v>15</v>
      </c>
      <c r="F234" s="7">
        <f t="shared" si="8"/>
        <v>70</v>
      </c>
      <c r="G234" s="7">
        <f t="shared" si="9"/>
        <v>81.1</v>
      </c>
      <c r="H234" s="8">
        <v>7.7</v>
      </c>
      <c r="I234" s="8">
        <v>89</v>
      </c>
      <c r="J234" s="15"/>
      <c r="K234" s="10">
        <f>G234+H234</f>
        <v>88.8</v>
      </c>
      <c r="L234" s="11">
        <v>89</v>
      </c>
      <c r="M234" s="10">
        <f>K234-L234</f>
        <v>-0.20000000000000284</v>
      </c>
      <c r="N234" s="15"/>
    </row>
    <row r="235" spans="1:14" ht="12.75">
      <c r="A235" s="46" t="s">
        <v>170</v>
      </c>
      <c r="B235" s="6" t="s">
        <v>269</v>
      </c>
      <c r="C235" s="6">
        <v>10</v>
      </c>
      <c r="D235" s="6">
        <v>6.5</v>
      </c>
      <c r="E235" s="6">
        <v>15</v>
      </c>
      <c r="F235" s="7">
        <f t="shared" si="8"/>
        <v>65</v>
      </c>
      <c r="G235" s="7">
        <f>F235*1.15</f>
        <v>74.75</v>
      </c>
      <c r="H235" s="8">
        <v>7.15</v>
      </c>
      <c r="I235" s="8">
        <v>82</v>
      </c>
      <c r="J235" s="46"/>
      <c r="K235" s="47">
        <f>G235+H235+G236+H236+G237+H237+G238+H238</f>
        <v>398.1</v>
      </c>
      <c r="L235" s="48">
        <v>398</v>
      </c>
      <c r="M235" s="47">
        <f>K235-L235</f>
        <v>0.10000000000002274</v>
      </c>
      <c r="N235" s="46"/>
    </row>
    <row r="236" spans="1:14" ht="12.75">
      <c r="A236" s="46"/>
      <c r="B236" s="17" t="s">
        <v>270</v>
      </c>
      <c r="C236" s="6">
        <v>10</v>
      </c>
      <c r="D236" s="6">
        <v>6</v>
      </c>
      <c r="E236" s="6">
        <v>15</v>
      </c>
      <c r="F236" s="7">
        <f t="shared" si="8"/>
        <v>60</v>
      </c>
      <c r="G236" s="7">
        <f>F236*1.15</f>
        <v>69</v>
      </c>
      <c r="H236" s="8">
        <v>6.6</v>
      </c>
      <c r="I236" s="8">
        <v>76</v>
      </c>
      <c r="J236" s="46"/>
      <c r="K236" s="48"/>
      <c r="L236" s="48"/>
      <c r="M236" s="48"/>
      <c r="N236" s="46"/>
    </row>
    <row r="237" spans="1:14" ht="12.75">
      <c r="A237" s="46"/>
      <c r="B237" s="6" t="s">
        <v>271</v>
      </c>
      <c r="C237" s="6">
        <v>20</v>
      </c>
      <c r="D237" s="6">
        <v>7</v>
      </c>
      <c r="E237" s="6">
        <v>15</v>
      </c>
      <c r="F237" s="7">
        <f t="shared" si="8"/>
        <v>140</v>
      </c>
      <c r="G237" s="7">
        <f t="shared" si="9"/>
        <v>161.6</v>
      </c>
      <c r="H237" s="8">
        <v>15.4</v>
      </c>
      <c r="I237" s="8">
        <v>177</v>
      </c>
      <c r="J237" s="46"/>
      <c r="K237" s="48"/>
      <c r="L237" s="48"/>
      <c r="M237" s="48"/>
      <c r="N237" s="46"/>
    </row>
    <row r="238" spans="1:14" ht="12.75">
      <c r="A238" s="46"/>
      <c r="B238" s="6" t="s">
        <v>275</v>
      </c>
      <c r="C238" s="6">
        <v>5</v>
      </c>
      <c r="D238" s="6">
        <v>10</v>
      </c>
      <c r="E238" s="6">
        <v>15</v>
      </c>
      <c r="F238" s="7">
        <f t="shared" si="8"/>
        <v>50</v>
      </c>
      <c r="G238" s="7">
        <f t="shared" si="9"/>
        <v>58.099999999999994</v>
      </c>
      <c r="H238" s="8">
        <v>5.5</v>
      </c>
      <c r="I238" s="8">
        <v>63</v>
      </c>
      <c r="J238" s="46"/>
      <c r="K238" s="48"/>
      <c r="L238" s="48"/>
      <c r="M238" s="48"/>
      <c r="N238" s="46"/>
    </row>
    <row r="239" spans="1:14" ht="12.75">
      <c r="A239" s="9" t="s">
        <v>47</v>
      </c>
      <c r="B239" s="16" t="s">
        <v>225</v>
      </c>
      <c r="C239" s="6">
        <v>1</v>
      </c>
      <c r="D239" s="6">
        <v>75</v>
      </c>
      <c r="E239" s="6">
        <v>15</v>
      </c>
      <c r="F239" s="7">
        <f t="shared" si="8"/>
        <v>75</v>
      </c>
      <c r="G239" s="7">
        <f t="shared" si="9"/>
        <v>86.85</v>
      </c>
      <c r="H239" s="8">
        <v>8.25</v>
      </c>
      <c r="I239" s="8">
        <v>95.0243</v>
      </c>
      <c r="J239" s="15"/>
      <c r="K239" s="10">
        <f>G239+H239</f>
        <v>95.1</v>
      </c>
      <c r="L239" s="11">
        <v>95</v>
      </c>
      <c r="M239" s="10">
        <f>K239-L239</f>
        <v>0.09999999999999432</v>
      </c>
      <c r="N239" s="15"/>
    </row>
    <row r="240" spans="1:14" ht="12.75">
      <c r="A240" s="46" t="s">
        <v>109</v>
      </c>
      <c r="B240" s="6" t="s">
        <v>95</v>
      </c>
      <c r="C240" s="6">
        <v>1</v>
      </c>
      <c r="D240" s="6">
        <v>30</v>
      </c>
      <c r="E240" s="6">
        <v>15</v>
      </c>
      <c r="F240" s="7">
        <f t="shared" si="8"/>
        <v>30</v>
      </c>
      <c r="G240" s="7">
        <f>F240*1.15</f>
        <v>34.5</v>
      </c>
      <c r="H240" s="8">
        <v>3.3</v>
      </c>
      <c r="I240" s="8">
        <v>38</v>
      </c>
      <c r="J240" s="46"/>
      <c r="K240" s="47">
        <f>G240+H240+G241+H241+G242+H242</f>
        <v>127.2</v>
      </c>
      <c r="L240" s="48">
        <v>127</v>
      </c>
      <c r="M240" s="47">
        <f>K240-L240</f>
        <v>0.20000000000000284</v>
      </c>
      <c r="N240" s="46"/>
    </row>
    <row r="241" spans="1:14" ht="12.75">
      <c r="A241" s="46"/>
      <c r="B241" s="6" t="s">
        <v>223</v>
      </c>
      <c r="C241" s="6">
        <v>1</v>
      </c>
      <c r="D241" s="6">
        <v>40</v>
      </c>
      <c r="E241" s="6">
        <v>15</v>
      </c>
      <c r="F241" s="7">
        <f t="shared" si="8"/>
        <v>40</v>
      </c>
      <c r="G241" s="7">
        <f t="shared" si="9"/>
        <v>46.6</v>
      </c>
      <c r="H241" s="8">
        <v>4.4</v>
      </c>
      <c r="I241" s="8">
        <v>51</v>
      </c>
      <c r="J241" s="46"/>
      <c r="K241" s="47"/>
      <c r="L241" s="48"/>
      <c r="M241" s="47"/>
      <c r="N241" s="46"/>
    </row>
    <row r="242" spans="1:14" ht="12.75">
      <c r="A242" s="46"/>
      <c r="B242" s="6" t="s">
        <v>224</v>
      </c>
      <c r="C242" s="6">
        <v>1</v>
      </c>
      <c r="D242" s="6">
        <v>30</v>
      </c>
      <c r="E242" s="6">
        <v>15</v>
      </c>
      <c r="F242" s="7">
        <f t="shared" si="8"/>
        <v>30</v>
      </c>
      <c r="G242" s="7">
        <f t="shared" si="9"/>
        <v>35.1</v>
      </c>
      <c r="H242" s="8">
        <v>3.3</v>
      </c>
      <c r="I242" s="8">
        <v>38</v>
      </c>
      <c r="J242" s="46"/>
      <c r="K242" s="47"/>
      <c r="L242" s="48"/>
      <c r="M242" s="47"/>
      <c r="N242" s="46"/>
    </row>
    <row r="243" spans="1:14" ht="12.75">
      <c r="A243" s="46" t="s">
        <v>103</v>
      </c>
      <c r="B243" s="6" t="s">
        <v>223</v>
      </c>
      <c r="C243" s="6">
        <v>1</v>
      </c>
      <c r="D243" s="6">
        <v>40</v>
      </c>
      <c r="E243" s="6">
        <v>15</v>
      </c>
      <c r="F243" s="7">
        <f t="shared" si="8"/>
        <v>40</v>
      </c>
      <c r="G243" s="7">
        <f>F243*1.15</f>
        <v>46</v>
      </c>
      <c r="H243" s="8">
        <v>4.4</v>
      </c>
      <c r="I243" s="8">
        <v>51</v>
      </c>
      <c r="J243" s="46"/>
      <c r="K243" s="47">
        <f>G243+H243+G244+H244+G245+H245+G246+H246</f>
        <v>319.955</v>
      </c>
      <c r="L243" s="48">
        <v>320</v>
      </c>
      <c r="M243" s="47">
        <f>K243-L243</f>
        <v>-0.045000000000015916</v>
      </c>
      <c r="N243" s="46"/>
    </row>
    <row r="244" spans="1:14" ht="12.75">
      <c r="A244" s="46"/>
      <c r="B244" s="16" t="s">
        <v>225</v>
      </c>
      <c r="C244" s="6">
        <v>1</v>
      </c>
      <c r="D244" s="6">
        <v>75</v>
      </c>
      <c r="E244" s="6">
        <v>15</v>
      </c>
      <c r="F244" s="7">
        <f>C244*D244</f>
        <v>75</v>
      </c>
      <c r="G244" s="7">
        <f t="shared" si="9"/>
        <v>86.85</v>
      </c>
      <c r="H244" s="8">
        <v>8.25</v>
      </c>
      <c r="I244" s="8">
        <v>95.0243</v>
      </c>
      <c r="J244" s="46"/>
      <c r="K244" s="48"/>
      <c r="L244" s="48"/>
      <c r="M244" s="48"/>
      <c r="N244" s="46"/>
    </row>
    <row r="245" spans="1:14" ht="25.5">
      <c r="A245" s="46"/>
      <c r="B245" s="4" t="s">
        <v>279</v>
      </c>
      <c r="C245" s="6">
        <v>50</v>
      </c>
      <c r="D245" s="6">
        <v>1.9</v>
      </c>
      <c r="E245" s="6">
        <v>15</v>
      </c>
      <c r="F245" s="7">
        <f t="shared" si="8"/>
        <v>95</v>
      </c>
      <c r="G245" s="7">
        <f t="shared" si="9"/>
        <v>109.84999999999998</v>
      </c>
      <c r="H245" s="8">
        <v>10.45</v>
      </c>
      <c r="I245" s="8">
        <v>120</v>
      </c>
      <c r="J245" s="46"/>
      <c r="K245" s="48"/>
      <c r="L245" s="48"/>
      <c r="M245" s="48"/>
      <c r="N245" s="46"/>
    </row>
    <row r="246" spans="1:14" ht="12.75">
      <c r="A246" s="46"/>
      <c r="B246" s="16" t="s">
        <v>226</v>
      </c>
      <c r="C246" s="6">
        <v>5</v>
      </c>
      <c r="D246" s="6">
        <v>8.5</v>
      </c>
      <c r="E246" s="6">
        <v>15</v>
      </c>
      <c r="F246" s="7">
        <f t="shared" si="8"/>
        <v>42.5</v>
      </c>
      <c r="G246" s="7">
        <f t="shared" si="9"/>
        <v>49.474999999999994</v>
      </c>
      <c r="H246" s="8">
        <v>4.68</v>
      </c>
      <c r="I246" s="8">
        <v>54</v>
      </c>
      <c r="J246" s="46"/>
      <c r="K246" s="48"/>
      <c r="L246" s="48"/>
      <c r="M246" s="48"/>
      <c r="N246" s="46"/>
    </row>
    <row r="247" spans="1:14" ht="12.75">
      <c r="A247" s="9" t="s">
        <v>85</v>
      </c>
      <c r="B247" s="6" t="s">
        <v>280</v>
      </c>
      <c r="C247" s="6">
        <v>2</v>
      </c>
      <c r="D247" s="6">
        <v>25.1</v>
      </c>
      <c r="E247" s="6">
        <v>15</v>
      </c>
      <c r="F247" s="7">
        <f t="shared" si="8"/>
        <v>50.2</v>
      </c>
      <c r="G247" s="7">
        <f t="shared" si="9"/>
        <v>58.33</v>
      </c>
      <c r="H247" s="8">
        <v>5.52</v>
      </c>
      <c r="I247" s="8">
        <v>64</v>
      </c>
      <c r="J247" s="9"/>
      <c r="K247" s="10">
        <f>G247+H247</f>
        <v>63.849999999999994</v>
      </c>
      <c r="L247" s="11">
        <v>64</v>
      </c>
      <c r="M247" s="10">
        <f>K247-L247</f>
        <v>-0.15000000000000568</v>
      </c>
      <c r="N247" s="9"/>
    </row>
    <row r="248" spans="1:14" ht="12.75">
      <c r="A248" s="46" t="s">
        <v>149</v>
      </c>
      <c r="B248" s="4" t="s">
        <v>268</v>
      </c>
      <c r="C248" s="6">
        <v>20</v>
      </c>
      <c r="D248" s="6">
        <v>5.9</v>
      </c>
      <c r="E248" s="6">
        <v>15</v>
      </c>
      <c r="F248" s="7">
        <f t="shared" si="8"/>
        <v>118</v>
      </c>
      <c r="G248" s="7">
        <f>F248*1.15</f>
        <v>135.7</v>
      </c>
      <c r="H248" s="8">
        <v>12.98</v>
      </c>
      <c r="I248" s="8">
        <v>149</v>
      </c>
      <c r="J248" s="46"/>
      <c r="K248" s="47">
        <f>G248+H248+G249+H249+G250+H250+G251+H251+G252+H252+G253+H253</f>
        <v>437.0999999999999</v>
      </c>
      <c r="L248" s="48">
        <v>437</v>
      </c>
      <c r="M248" s="47">
        <f>K248-L248</f>
        <v>0.09999999999990905</v>
      </c>
      <c r="N248" s="46"/>
    </row>
    <row r="249" spans="1:14" ht="12.75">
      <c r="A249" s="46"/>
      <c r="B249" s="6" t="s">
        <v>269</v>
      </c>
      <c r="C249" s="6">
        <v>10</v>
      </c>
      <c r="D249" s="6">
        <v>6.5</v>
      </c>
      <c r="E249" s="6">
        <v>15</v>
      </c>
      <c r="F249" s="7">
        <f t="shared" si="8"/>
        <v>65</v>
      </c>
      <c r="G249" s="7">
        <f>F249*1.15</f>
        <v>74.75</v>
      </c>
      <c r="H249" s="8">
        <v>7.15</v>
      </c>
      <c r="I249" s="8">
        <v>82</v>
      </c>
      <c r="J249" s="46"/>
      <c r="K249" s="47"/>
      <c r="L249" s="48"/>
      <c r="M249" s="47"/>
      <c r="N249" s="46"/>
    </row>
    <row r="250" spans="1:14" ht="12.75">
      <c r="A250" s="46"/>
      <c r="B250" s="17" t="s">
        <v>270</v>
      </c>
      <c r="C250" s="6">
        <v>10</v>
      </c>
      <c r="D250" s="6">
        <v>6</v>
      </c>
      <c r="E250" s="6">
        <v>15</v>
      </c>
      <c r="F250" s="7">
        <f t="shared" si="8"/>
        <v>60</v>
      </c>
      <c r="G250" s="7">
        <f t="shared" si="9"/>
        <v>69.6</v>
      </c>
      <c r="H250" s="8">
        <v>6.6</v>
      </c>
      <c r="I250" s="8">
        <v>76</v>
      </c>
      <c r="J250" s="46"/>
      <c r="K250" s="47"/>
      <c r="L250" s="48"/>
      <c r="M250" s="47"/>
      <c r="N250" s="46"/>
    </row>
    <row r="251" spans="1:14" ht="12.75">
      <c r="A251" s="46"/>
      <c r="B251" s="6" t="s">
        <v>272</v>
      </c>
      <c r="C251" s="6">
        <v>10</v>
      </c>
      <c r="D251" s="6">
        <v>1.2</v>
      </c>
      <c r="E251" s="6">
        <v>15</v>
      </c>
      <c r="F251" s="7">
        <f t="shared" si="8"/>
        <v>12</v>
      </c>
      <c r="G251" s="7">
        <f t="shared" si="9"/>
        <v>14.399999999999999</v>
      </c>
      <c r="H251" s="8">
        <v>1.32</v>
      </c>
      <c r="I251" s="8">
        <v>16</v>
      </c>
      <c r="J251" s="46"/>
      <c r="K251" s="47"/>
      <c r="L251" s="48"/>
      <c r="M251" s="47"/>
      <c r="N251" s="46"/>
    </row>
    <row r="252" spans="1:14" ht="12.75">
      <c r="A252" s="46"/>
      <c r="B252" s="6" t="s">
        <v>223</v>
      </c>
      <c r="C252" s="6">
        <v>1</v>
      </c>
      <c r="D252" s="6">
        <v>40</v>
      </c>
      <c r="E252" s="6">
        <v>15</v>
      </c>
      <c r="F252" s="7">
        <f t="shared" si="8"/>
        <v>40</v>
      </c>
      <c r="G252" s="7">
        <f t="shared" si="9"/>
        <v>46.6</v>
      </c>
      <c r="H252" s="8">
        <v>4.4</v>
      </c>
      <c r="I252" s="8">
        <v>51</v>
      </c>
      <c r="J252" s="46"/>
      <c r="K252" s="47"/>
      <c r="L252" s="48"/>
      <c r="M252" s="47"/>
      <c r="N252" s="46"/>
    </row>
    <row r="253" spans="1:14" ht="12.75">
      <c r="A253" s="46"/>
      <c r="B253" s="16" t="s">
        <v>282</v>
      </c>
      <c r="C253" s="6">
        <v>10</v>
      </c>
      <c r="D253" s="6">
        <v>5</v>
      </c>
      <c r="E253" s="6">
        <v>15</v>
      </c>
      <c r="F253" s="7">
        <f t="shared" si="8"/>
        <v>50</v>
      </c>
      <c r="G253" s="7">
        <f t="shared" si="9"/>
        <v>58.099999999999994</v>
      </c>
      <c r="H253" s="8">
        <v>5.5</v>
      </c>
      <c r="I253" s="8">
        <v>63</v>
      </c>
      <c r="J253" s="46"/>
      <c r="K253" s="47"/>
      <c r="L253" s="48"/>
      <c r="M253" s="47"/>
      <c r="N253" s="46"/>
    </row>
    <row r="254" spans="1:14" ht="12.75">
      <c r="A254" s="46" t="s">
        <v>10</v>
      </c>
      <c r="B254" s="6" t="s">
        <v>224</v>
      </c>
      <c r="C254" s="6">
        <v>2</v>
      </c>
      <c r="D254" s="6">
        <v>30</v>
      </c>
      <c r="E254" s="6">
        <v>15</v>
      </c>
      <c r="F254" s="7">
        <f t="shared" si="8"/>
        <v>60</v>
      </c>
      <c r="G254" s="7">
        <f t="shared" si="9"/>
        <v>69.6</v>
      </c>
      <c r="H254" s="8">
        <v>6.6</v>
      </c>
      <c r="I254" s="8">
        <v>76</v>
      </c>
      <c r="J254" s="52"/>
      <c r="K254" s="47">
        <f>G254+H254+G255+H255+G256+H256</f>
        <v>260.09999999999997</v>
      </c>
      <c r="L254" s="48">
        <v>260</v>
      </c>
      <c r="M254" s="47">
        <f>K254-L254</f>
        <v>0.0999999999999659</v>
      </c>
      <c r="N254" s="52"/>
    </row>
    <row r="255" spans="1:14" ht="12.75">
      <c r="A255" s="46"/>
      <c r="B255" s="16" t="s">
        <v>225</v>
      </c>
      <c r="C255" s="6">
        <v>1</v>
      </c>
      <c r="D255" s="6">
        <v>75</v>
      </c>
      <c r="E255" s="6">
        <v>15</v>
      </c>
      <c r="F255" s="7">
        <f t="shared" si="8"/>
        <v>75</v>
      </c>
      <c r="G255" s="7">
        <f t="shared" si="9"/>
        <v>86.85</v>
      </c>
      <c r="H255" s="8">
        <v>8.25</v>
      </c>
      <c r="I255" s="8">
        <v>95.0243</v>
      </c>
      <c r="J255" s="52"/>
      <c r="K255" s="47"/>
      <c r="L255" s="48"/>
      <c r="M255" s="47"/>
      <c r="N255" s="52"/>
    </row>
    <row r="256" spans="1:14" ht="25.5">
      <c r="A256" s="46"/>
      <c r="B256" s="6" t="s">
        <v>8</v>
      </c>
      <c r="C256" s="6">
        <v>100</v>
      </c>
      <c r="D256" s="6">
        <v>0.7</v>
      </c>
      <c r="E256" s="6">
        <v>15</v>
      </c>
      <c r="F256" s="7">
        <f aca="true" t="shared" si="10" ref="F256:F318">C256*D256</f>
        <v>70</v>
      </c>
      <c r="G256" s="7">
        <f t="shared" si="9"/>
        <v>81.1</v>
      </c>
      <c r="H256" s="8">
        <v>7.7</v>
      </c>
      <c r="I256" s="8">
        <v>89</v>
      </c>
      <c r="J256" s="52"/>
      <c r="K256" s="47"/>
      <c r="L256" s="48"/>
      <c r="M256" s="47"/>
      <c r="N256" s="52"/>
    </row>
    <row r="257" spans="1:14" ht="12.75">
      <c r="A257" s="46" t="s">
        <v>203</v>
      </c>
      <c r="B257" s="6" t="s">
        <v>124</v>
      </c>
      <c r="C257" s="6">
        <v>350</v>
      </c>
      <c r="D257" s="6">
        <v>1.2</v>
      </c>
      <c r="E257" s="6">
        <v>15</v>
      </c>
      <c r="F257" s="7">
        <f t="shared" si="10"/>
        <v>420</v>
      </c>
      <c r="G257" s="7">
        <f t="shared" si="9"/>
        <v>483.59999999999997</v>
      </c>
      <c r="H257" s="8">
        <v>46.2</v>
      </c>
      <c r="I257" s="8">
        <v>530</v>
      </c>
      <c r="J257" s="46"/>
      <c r="K257" s="47">
        <f>G257+H257+G258+H258+G259+H259</f>
        <v>883.8</v>
      </c>
      <c r="L257" s="48">
        <v>884</v>
      </c>
      <c r="M257" s="47">
        <f>K257-L257</f>
        <v>-0.20000000000004547</v>
      </c>
      <c r="N257" s="46"/>
    </row>
    <row r="258" spans="1:14" ht="12.75">
      <c r="A258" s="46"/>
      <c r="B258" s="6" t="s">
        <v>274</v>
      </c>
      <c r="C258" s="6">
        <v>15</v>
      </c>
      <c r="D258" s="6">
        <v>16</v>
      </c>
      <c r="E258" s="6">
        <v>15</v>
      </c>
      <c r="F258" s="7">
        <f t="shared" si="10"/>
        <v>240</v>
      </c>
      <c r="G258" s="7">
        <f t="shared" si="9"/>
        <v>276.6</v>
      </c>
      <c r="H258" s="8">
        <v>26.4</v>
      </c>
      <c r="I258" s="8">
        <v>303</v>
      </c>
      <c r="J258" s="46"/>
      <c r="K258" s="47"/>
      <c r="L258" s="48"/>
      <c r="M258" s="47"/>
      <c r="N258" s="46"/>
    </row>
    <row r="259" spans="1:14" ht="25.5">
      <c r="A259" s="46"/>
      <c r="B259" s="4" t="s">
        <v>278</v>
      </c>
      <c r="C259" s="6">
        <v>50</v>
      </c>
      <c r="D259" s="6">
        <v>0.8</v>
      </c>
      <c r="E259" s="6">
        <v>15</v>
      </c>
      <c r="F259" s="7">
        <f t="shared" si="10"/>
        <v>40</v>
      </c>
      <c r="G259" s="7">
        <f t="shared" si="9"/>
        <v>46.6</v>
      </c>
      <c r="H259" s="8">
        <v>4.4</v>
      </c>
      <c r="I259" s="8">
        <v>51</v>
      </c>
      <c r="J259" s="46"/>
      <c r="K259" s="47"/>
      <c r="L259" s="48"/>
      <c r="M259" s="47"/>
      <c r="N259" s="46"/>
    </row>
    <row r="260" spans="1:14" ht="12.75">
      <c r="A260" s="9" t="s">
        <v>44</v>
      </c>
      <c r="B260" s="16" t="s">
        <v>226</v>
      </c>
      <c r="C260" s="6">
        <v>3</v>
      </c>
      <c r="D260" s="6">
        <v>8.5</v>
      </c>
      <c r="E260" s="6">
        <v>15</v>
      </c>
      <c r="F260" s="7">
        <f t="shared" si="10"/>
        <v>25.5</v>
      </c>
      <c r="G260" s="7">
        <f aca="true" t="shared" si="11" ref="G260:G321">F260*1.15+0.6</f>
        <v>29.925</v>
      </c>
      <c r="H260" s="8">
        <v>2.81</v>
      </c>
      <c r="I260" s="8">
        <v>33</v>
      </c>
      <c r="J260" s="15"/>
      <c r="K260" s="10">
        <f>G260+H260</f>
        <v>32.735</v>
      </c>
      <c r="L260" s="11">
        <v>33</v>
      </c>
      <c r="M260" s="10">
        <f>K260-L260</f>
        <v>-0.26500000000000057</v>
      </c>
      <c r="N260" s="15"/>
    </row>
    <row r="261" spans="1:14" ht="12.75">
      <c r="A261" s="46" t="s">
        <v>140</v>
      </c>
      <c r="B261" s="4" t="s">
        <v>268</v>
      </c>
      <c r="C261" s="6">
        <v>10</v>
      </c>
      <c r="D261" s="6">
        <v>5.9</v>
      </c>
      <c r="E261" s="6">
        <v>15</v>
      </c>
      <c r="F261" s="7">
        <f t="shared" si="10"/>
        <v>59</v>
      </c>
      <c r="G261" s="7">
        <f>F261*1.15</f>
        <v>67.85</v>
      </c>
      <c r="H261" s="8">
        <v>6.49</v>
      </c>
      <c r="I261" s="8">
        <v>75</v>
      </c>
      <c r="J261" s="46"/>
      <c r="K261" s="47">
        <f>G261+H261+G262+H262+G263+H263+G264+H264</f>
        <v>486.8999999999999</v>
      </c>
      <c r="L261" s="48">
        <v>487</v>
      </c>
      <c r="M261" s="47">
        <f>K261-L261</f>
        <v>-0.10000000000007958</v>
      </c>
      <c r="N261" s="46"/>
    </row>
    <row r="262" spans="1:14" ht="12.75">
      <c r="A262" s="46"/>
      <c r="B262" s="17" t="s">
        <v>270</v>
      </c>
      <c r="C262" s="6">
        <v>10</v>
      </c>
      <c r="D262" s="6">
        <v>6</v>
      </c>
      <c r="E262" s="6">
        <v>15</v>
      </c>
      <c r="F262" s="7">
        <f t="shared" si="10"/>
        <v>60</v>
      </c>
      <c r="G262" s="7">
        <f t="shared" si="11"/>
        <v>69.6</v>
      </c>
      <c r="H262" s="8">
        <v>6.6</v>
      </c>
      <c r="I262" s="8">
        <v>76</v>
      </c>
      <c r="J262" s="46"/>
      <c r="K262" s="48"/>
      <c r="L262" s="48"/>
      <c r="M262" s="48"/>
      <c r="N262" s="46"/>
    </row>
    <row r="263" spans="1:14" ht="12.75">
      <c r="A263" s="46"/>
      <c r="B263" s="6" t="s">
        <v>223</v>
      </c>
      <c r="C263" s="6">
        <v>2</v>
      </c>
      <c r="D263" s="6">
        <v>40</v>
      </c>
      <c r="E263" s="6">
        <v>15</v>
      </c>
      <c r="F263" s="7">
        <f t="shared" si="10"/>
        <v>80</v>
      </c>
      <c r="G263" s="7">
        <f t="shared" si="11"/>
        <v>92.6</v>
      </c>
      <c r="H263" s="8">
        <v>8.8</v>
      </c>
      <c r="I263" s="8">
        <v>101</v>
      </c>
      <c r="J263" s="46"/>
      <c r="K263" s="48"/>
      <c r="L263" s="48"/>
      <c r="M263" s="48"/>
      <c r="N263" s="46"/>
    </row>
    <row r="264" spans="1:14" ht="12.75">
      <c r="A264" s="46"/>
      <c r="B264" s="5" t="s">
        <v>277</v>
      </c>
      <c r="C264" s="6">
        <v>10</v>
      </c>
      <c r="D264" s="6">
        <v>18.6</v>
      </c>
      <c r="E264" s="6">
        <v>15</v>
      </c>
      <c r="F264" s="7">
        <f t="shared" si="10"/>
        <v>186</v>
      </c>
      <c r="G264" s="7">
        <f t="shared" si="11"/>
        <v>214.49999999999997</v>
      </c>
      <c r="H264" s="8">
        <v>20.46</v>
      </c>
      <c r="I264" s="8">
        <v>235</v>
      </c>
      <c r="J264" s="46"/>
      <c r="K264" s="48"/>
      <c r="L264" s="48"/>
      <c r="M264" s="48"/>
      <c r="N264" s="46"/>
    </row>
    <row r="265" spans="1:14" ht="25.5">
      <c r="A265" s="9" t="s">
        <v>183</v>
      </c>
      <c r="B265" s="4" t="s">
        <v>278</v>
      </c>
      <c r="C265" s="6">
        <v>50</v>
      </c>
      <c r="D265" s="6">
        <v>0.8</v>
      </c>
      <c r="E265" s="6">
        <v>15</v>
      </c>
      <c r="F265" s="7">
        <f t="shared" si="10"/>
        <v>40</v>
      </c>
      <c r="G265" s="7">
        <f t="shared" si="11"/>
        <v>46.6</v>
      </c>
      <c r="H265" s="8">
        <v>4.4</v>
      </c>
      <c r="I265" s="8">
        <v>51</v>
      </c>
      <c r="J265" s="43"/>
      <c r="K265" s="10">
        <f>G265+H265</f>
        <v>51</v>
      </c>
      <c r="L265" s="11">
        <v>51</v>
      </c>
      <c r="M265" s="10">
        <f>K265-L265</f>
        <v>0</v>
      </c>
      <c r="N265" s="9"/>
    </row>
    <row r="266" spans="1:14" ht="12.75">
      <c r="A266" s="46" t="s">
        <v>100</v>
      </c>
      <c r="B266" s="6" t="s">
        <v>273</v>
      </c>
      <c r="C266" s="6">
        <v>5</v>
      </c>
      <c r="D266" s="6">
        <v>2.5</v>
      </c>
      <c r="E266" s="6">
        <v>15</v>
      </c>
      <c r="F266" s="7">
        <f t="shared" si="10"/>
        <v>12.5</v>
      </c>
      <c r="G266" s="7">
        <f>F266*1.15</f>
        <v>14.374999999999998</v>
      </c>
      <c r="H266" s="8">
        <v>1.38</v>
      </c>
      <c r="I266" s="8">
        <v>16</v>
      </c>
      <c r="J266" s="46"/>
      <c r="K266" s="47">
        <f>G266+H266+G267+H267+G268+H268+G269+H269+G270+H270+G271+H271+G272+H272</f>
        <v>598.955</v>
      </c>
      <c r="L266" s="48">
        <v>599</v>
      </c>
      <c r="M266" s="47">
        <f>K266-L266</f>
        <v>-0.04499999999995907</v>
      </c>
      <c r="N266" s="46"/>
    </row>
    <row r="267" spans="1:14" ht="12.75">
      <c r="A267" s="46"/>
      <c r="B267" s="6" t="s">
        <v>223</v>
      </c>
      <c r="C267" s="6">
        <v>1</v>
      </c>
      <c r="D267" s="6">
        <v>40</v>
      </c>
      <c r="E267" s="6">
        <v>15</v>
      </c>
      <c r="F267" s="7">
        <f t="shared" si="10"/>
        <v>40</v>
      </c>
      <c r="G267" s="7">
        <f t="shared" si="11"/>
        <v>46.6</v>
      </c>
      <c r="H267" s="8">
        <v>4.4</v>
      </c>
      <c r="I267" s="8">
        <v>51</v>
      </c>
      <c r="J267" s="46"/>
      <c r="K267" s="47"/>
      <c r="L267" s="48"/>
      <c r="M267" s="47"/>
      <c r="N267" s="46"/>
    </row>
    <row r="268" spans="1:14" ht="12.75">
      <c r="A268" s="46"/>
      <c r="B268" s="6" t="s">
        <v>224</v>
      </c>
      <c r="C268" s="6">
        <v>2</v>
      </c>
      <c r="D268" s="6">
        <v>30</v>
      </c>
      <c r="E268" s="6">
        <v>15</v>
      </c>
      <c r="F268" s="7">
        <f t="shared" si="10"/>
        <v>60</v>
      </c>
      <c r="G268" s="7">
        <f t="shared" si="11"/>
        <v>69.6</v>
      </c>
      <c r="H268" s="8">
        <v>6.6</v>
      </c>
      <c r="I268" s="8">
        <v>76</v>
      </c>
      <c r="J268" s="46"/>
      <c r="K268" s="47"/>
      <c r="L268" s="48"/>
      <c r="M268" s="47"/>
      <c r="N268" s="46"/>
    </row>
    <row r="269" spans="1:14" ht="12.75">
      <c r="A269" s="46"/>
      <c r="B269" s="6" t="s">
        <v>95</v>
      </c>
      <c r="C269" s="6">
        <v>2</v>
      </c>
      <c r="D269" s="6">
        <v>30</v>
      </c>
      <c r="E269" s="6">
        <v>15</v>
      </c>
      <c r="F269" s="7">
        <f t="shared" si="10"/>
        <v>60</v>
      </c>
      <c r="G269" s="7">
        <f t="shared" si="11"/>
        <v>69.6</v>
      </c>
      <c r="H269" s="8">
        <v>6.6</v>
      </c>
      <c r="I269" s="8">
        <v>76</v>
      </c>
      <c r="J269" s="46"/>
      <c r="K269" s="47"/>
      <c r="L269" s="48"/>
      <c r="M269" s="47"/>
      <c r="N269" s="46"/>
    </row>
    <row r="270" spans="1:14" ht="12.75">
      <c r="A270" s="46"/>
      <c r="B270" s="16" t="s">
        <v>225</v>
      </c>
      <c r="C270" s="6">
        <v>1</v>
      </c>
      <c r="D270" s="6">
        <v>75</v>
      </c>
      <c r="E270" s="6">
        <v>15</v>
      </c>
      <c r="F270" s="7">
        <f t="shared" si="10"/>
        <v>75</v>
      </c>
      <c r="G270" s="7">
        <f t="shared" si="11"/>
        <v>86.85</v>
      </c>
      <c r="H270" s="8">
        <v>8.25</v>
      </c>
      <c r="I270" s="8">
        <v>95.0243</v>
      </c>
      <c r="J270" s="46"/>
      <c r="K270" s="47"/>
      <c r="L270" s="48"/>
      <c r="M270" s="47"/>
      <c r="N270" s="46"/>
    </row>
    <row r="271" spans="1:14" ht="25.5">
      <c r="A271" s="46"/>
      <c r="B271" s="6" t="s">
        <v>8</v>
      </c>
      <c r="C271" s="6">
        <v>200</v>
      </c>
      <c r="D271" s="6">
        <v>0.7</v>
      </c>
      <c r="E271" s="6">
        <v>15</v>
      </c>
      <c r="F271" s="7">
        <f t="shared" si="10"/>
        <v>140</v>
      </c>
      <c r="G271" s="7">
        <f t="shared" si="11"/>
        <v>161.6</v>
      </c>
      <c r="H271" s="8">
        <v>15.4</v>
      </c>
      <c r="I271" s="8">
        <v>177</v>
      </c>
      <c r="J271" s="46"/>
      <c r="K271" s="47"/>
      <c r="L271" s="48"/>
      <c r="M271" s="47"/>
      <c r="N271" s="46"/>
    </row>
    <row r="272" spans="1:14" ht="12.75">
      <c r="A272" s="46"/>
      <c r="B272" s="16" t="s">
        <v>226</v>
      </c>
      <c r="C272" s="6">
        <v>10</v>
      </c>
      <c r="D272" s="6">
        <v>8.5</v>
      </c>
      <c r="E272" s="6">
        <v>15</v>
      </c>
      <c r="F272" s="7">
        <f t="shared" si="10"/>
        <v>85</v>
      </c>
      <c r="G272" s="7">
        <f t="shared" si="11"/>
        <v>98.34999999999998</v>
      </c>
      <c r="H272" s="8">
        <v>9.35</v>
      </c>
      <c r="I272" s="8">
        <v>108</v>
      </c>
      <c r="J272" s="46"/>
      <c r="K272" s="47"/>
      <c r="L272" s="48"/>
      <c r="M272" s="47"/>
      <c r="N272" s="46"/>
    </row>
    <row r="273" spans="1:14" ht="12.75">
      <c r="A273" s="46" t="s">
        <v>213</v>
      </c>
      <c r="B273" s="4" t="s">
        <v>268</v>
      </c>
      <c r="C273" s="6">
        <v>10</v>
      </c>
      <c r="D273" s="6">
        <v>5.9</v>
      </c>
      <c r="E273" s="6">
        <v>15</v>
      </c>
      <c r="F273" s="7">
        <f t="shared" si="10"/>
        <v>59</v>
      </c>
      <c r="G273" s="7">
        <f t="shared" si="11"/>
        <v>68.44999999999999</v>
      </c>
      <c r="H273" s="8">
        <v>6.49</v>
      </c>
      <c r="I273" s="8">
        <v>75</v>
      </c>
      <c r="J273" s="46"/>
      <c r="K273" s="47">
        <f>G273+H273+G274+H274+G275+H275+G276+H276+G277+H277</f>
        <v>641.4449999999998</v>
      </c>
      <c r="L273" s="48">
        <v>641</v>
      </c>
      <c r="M273" s="47">
        <f>K273-L273</f>
        <v>0.44499999999982265</v>
      </c>
      <c r="N273" s="46"/>
    </row>
    <row r="274" spans="1:14" ht="25.5">
      <c r="A274" s="46"/>
      <c r="B274" s="4" t="s">
        <v>278</v>
      </c>
      <c r="C274" s="6">
        <v>100</v>
      </c>
      <c r="D274" s="6">
        <v>0.8</v>
      </c>
      <c r="E274" s="6">
        <v>15</v>
      </c>
      <c r="F274" s="7">
        <f t="shared" si="10"/>
        <v>80</v>
      </c>
      <c r="G274" s="7">
        <f t="shared" si="11"/>
        <v>92.6</v>
      </c>
      <c r="H274" s="8">
        <v>8.8</v>
      </c>
      <c r="I274" s="8">
        <v>101</v>
      </c>
      <c r="J274" s="46"/>
      <c r="K274" s="47"/>
      <c r="L274" s="48"/>
      <c r="M274" s="47"/>
      <c r="N274" s="46"/>
    </row>
    <row r="275" spans="1:14" ht="25.5">
      <c r="A275" s="46"/>
      <c r="B275" s="4" t="s">
        <v>279</v>
      </c>
      <c r="C275" s="6">
        <v>100</v>
      </c>
      <c r="D275" s="6">
        <v>1.9</v>
      </c>
      <c r="E275" s="6">
        <v>15</v>
      </c>
      <c r="F275" s="7">
        <f t="shared" si="10"/>
        <v>190</v>
      </c>
      <c r="G275" s="7">
        <f t="shared" si="11"/>
        <v>219.09999999999997</v>
      </c>
      <c r="H275" s="8">
        <v>20.9</v>
      </c>
      <c r="I275" s="8">
        <v>240</v>
      </c>
      <c r="J275" s="46"/>
      <c r="K275" s="47"/>
      <c r="L275" s="48"/>
      <c r="M275" s="47"/>
      <c r="N275" s="46"/>
    </row>
    <row r="276" spans="1:14" ht="12.75">
      <c r="A276" s="46"/>
      <c r="B276" s="6" t="s">
        <v>280</v>
      </c>
      <c r="C276" s="6">
        <v>2</v>
      </c>
      <c r="D276" s="6">
        <v>25.1</v>
      </c>
      <c r="E276" s="6">
        <v>15</v>
      </c>
      <c r="F276" s="7">
        <f t="shared" si="10"/>
        <v>50.2</v>
      </c>
      <c r="G276" s="7">
        <f t="shared" si="11"/>
        <v>58.33</v>
      </c>
      <c r="H276" s="8">
        <v>5.52</v>
      </c>
      <c r="I276" s="8">
        <v>64</v>
      </c>
      <c r="J276" s="46"/>
      <c r="K276" s="47"/>
      <c r="L276" s="48"/>
      <c r="M276" s="47"/>
      <c r="N276" s="46"/>
    </row>
    <row r="277" spans="1:14" ht="12.75">
      <c r="A277" s="46"/>
      <c r="B277" s="16" t="s">
        <v>226</v>
      </c>
      <c r="C277" s="6">
        <v>15</v>
      </c>
      <c r="D277" s="6">
        <v>8.5</v>
      </c>
      <c r="E277" s="6">
        <v>15</v>
      </c>
      <c r="F277" s="7">
        <f t="shared" si="10"/>
        <v>127.5</v>
      </c>
      <c r="G277" s="7">
        <f t="shared" si="11"/>
        <v>147.225</v>
      </c>
      <c r="H277" s="8">
        <v>14.03</v>
      </c>
      <c r="I277" s="8">
        <v>161</v>
      </c>
      <c r="J277" s="46"/>
      <c r="K277" s="47"/>
      <c r="L277" s="48"/>
      <c r="M277" s="47"/>
      <c r="N277" s="46"/>
    </row>
    <row r="278" spans="1:14" ht="12.75">
      <c r="A278" s="9" t="s">
        <v>180</v>
      </c>
      <c r="B278" s="6" t="s">
        <v>124</v>
      </c>
      <c r="C278" s="6">
        <v>200</v>
      </c>
      <c r="D278" s="6">
        <v>1.2</v>
      </c>
      <c r="E278" s="6">
        <v>15</v>
      </c>
      <c r="F278" s="7">
        <f t="shared" si="10"/>
        <v>240</v>
      </c>
      <c r="G278" s="7">
        <f t="shared" si="11"/>
        <v>276.6</v>
      </c>
      <c r="H278" s="8">
        <v>26.4</v>
      </c>
      <c r="I278" s="8">
        <v>303</v>
      </c>
      <c r="J278" s="15"/>
      <c r="K278" s="10">
        <f>G278+H278</f>
        <v>303</v>
      </c>
      <c r="L278" s="11">
        <v>303</v>
      </c>
      <c r="M278" s="10">
        <f>K278-L278</f>
        <v>0</v>
      </c>
      <c r="N278" s="15"/>
    </row>
    <row r="279" spans="1:14" ht="12.75">
      <c r="A279" s="49" t="s">
        <v>94</v>
      </c>
      <c r="B279" s="31" t="s">
        <v>275</v>
      </c>
      <c r="C279" s="31">
        <v>5</v>
      </c>
      <c r="D279" s="31">
        <v>10</v>
      </c>
      <c r="E279" s="31">
        <v>10</v>
      </c>
      <c r="F279" s="31">
        <f t="shared" si="10"/>
        <v>50</v>
      </c>
      <c r="G279" s="32">
        <f>F279*1.1+0.6</f>
        <v>55.60000000000001</v>
      </c>
      <c r="H279" s="33">
        <v>5.5</v>
      </c>
      <c r="I279" s="34">
        <v>61</v>
      </c>
      <c r="J279" s="49"/>
      <c r="K279" s="51">
        <f>G279+H279+G280+H280+G281+H281+G282+H282</f>
        <v>183.90000000000003</v>
      </c>
      <c r="L279" s="50">
        <f>1+184</f>
        <v>185</v>
      </c>
      <c r="M279" s="51">
        <f>K279-L279</f>
        <v>-1.099999999999966</v>
      </c>
      <c r="N279" s="49"/>
    </row>
    <row r="280" spans="1:14" ht="12.75">
      <c r="A280" s="49"/>
      <c r="B280" s="6" t="s">
        <v>223</v>
      </c>
      <c r="C280" s="6">
        <v>1</v>
      </c>
      <c r="D280" s="6">
        <v>40</v>
      </c>
      <c r="E280" s="6">
        <v>10</v>
      </c>
      <c r="F280" s="6">
        <f t="shared" si="10"/>
        <v>40</v>
      </c>
      <c r="G280" s="7">
        <f>F280*1.1+0.6</f>
        <v>44.6</v>
      </c>
      <c r="H280" s="8">
        <v>4.4</v>
      </c>
      <c r="I280" s="5">
        <v>49</v>
      </c>
      <c r="J280" s="49"/>
      <c r="K280" s="50"/>
      <c r="L280" s="50"/>
      <c r="M280" s="50"/>
      <c r="N280" s="49"/>
    </row>
    <row r="281" spans="1:14" ht="12.75">
      <c r="A281" s="49"/>
      <c r="B281" s="6" t="s">
        <v>95</v>
      </c>
      <c r="C281" s="6">
        <v>1</v>
      </c>
      <c r="D281" s="6">
        <v>30</v>
      </c>
      <c r="E281" s="6">
        <v>10</v>
      </c>
      <c r="F281" s="6">
        <f t="shared" si="10"/>
        <v>30</v>
      </c>
      <c r="G281" s="7">
        <f>F281*1.1+0.6</f>
        <v>33.6</v>
      </c>
      <c r="H281" s="8">
        <v>3.3</v>
      </c>
      <c r="I281" s="5">
        <v>37</v>
      </c>
      <c r="J281" s="49"/>
      <c r="K281" s="50"/>
      <c r="L281" s="50"/>
      <c r="M281" s="50"/>
      <c r="N281" s="49"/>
    </row>
    <row r="282" spans="1:14" ht="12.75">
      <c r="A282" s="49"/>
      <c r="B282" s="22" t="s">
        <v>224</v>
      </c>
      <c r="C282" s="22">
        <v>1</v>
      </c>
      <c r="D282" s="22">
        <v>30</v>
      </c>
      <c r="E282" s="22">
        <v>10</v>
      </c>
      <c r="F282" s="22">
        <f t="shared" si="10"/>
        <v>30</v>
      </c>
      <c r="G282" s="23">
        <f>F282*1.1+0.6</f>
        <v>33.6</v>
      </c>
      <c r="H282" s="24">
        <v>3.3</v>
      </c>
      <c r="I282" s="25">
        <v>37</v>
      </c>
      <c r="J282" s="49"/>
      <c r="K282" s="50"/>
      <c r="L282" s="50"/>
      <c r="M282" s="50"/>
      <c r="N282" s="49"/>
    </row>
    <row r="283" spans="1:14" ht="12.75">
      <c r="A283" s="46" t="s">
        <v>70</v>
      </c>
      <c r="B283" s="6" t="s">
        <v>95</v>
      </c>
      <c r="C283" s="6">
        <v>3</v>
      </c>
      <c r="D283" s="6">
        <v>30</v>
      </c>
      <c r="E283" s="6">
        <v>15</v>
      </c>
      <c r="F283" s="7">
        <f t="shared" si="10"/>
        <v>90</v>
      </c>
      <c r="G283" s="7">
        <f t="shared" si="11"/>
        <v>104.09999999999998</v>
      </c>
      <c r="H283" s="8">
        <v>9.9</v>
      </c>
      <c r="I283" s="8">
        <v>114</v>
      </c>
      <c r="J283" s="46"/>
      <c r="K283" s="47">
        <f>G283+H283+G284+H284</f>
        <v>221.69999999999996</v>
      </c>
      <c r="L283" s="48">
        <f>26+222</f>
        <v>248</v>
      </c>
      <c r="M283" s="47">
        <f>K283-L283</f>
        <v>-26.30000000000004</v>
      </c>
      <c r="N283" s="46"/>
    </row>
    <row r="284" spans="1:14" ht="12.75">
      <c r="A284" s="46"/>
      <c r="B284" s="16" t="s">
        <v>226</v>
      </c>
      <c r="C284" s="6">
        <v>10</v>
      </c>
      <c r="D284" s="6">
        <v>8.5</v>
      </c>
      <c r="E284" s="6">
        <v>15</v>
      </c>
      <c r="F284" s="7">
        <f t="shared" si="10"/>
        <v>85</v>
      </c>
      <c r="G284" s="7">
        <f t="shared" si="11"/>
        <v>98.34999999999998</v>
      </c>
      <c r="H284" s="8">
        <v>9.35</v>
      </c>
      <c r="I284" s="8">
        <v>108</v>
      </c>
      <c r="J284" s="46"/>
      <c r="K284" s="47"/>
      <c r="L284" s="48"/>
      <c r="M284" s="47"/>
      <c r="N284" s="46"/>
    </row>
    <row r="285" spans="1:14" ht="12.75">
      <c r="A285" s="9" t="s">
        <v>97</v>
      </c>
      <c r="B285" s="6" t="s">
        <v>223</v>
      </c>
      <c r="C285" s="6">
        <v>1</v>
      </c>
      <c r="D285" s="6">
        <v>40</v>
      </c>
      <c r="E285" s="6">
        <v>15</v>
      </c>
      <c r="F285" s="7">
        <f t="shared" si="10"/>
        <v>40</v>
      </c>
      <c r="G285" s="7">
        <f t="shared" si="11"/>
        <v>46.6</v>
      </c>
      <c r="H285" s="8">
        <v>4.4</v>
      </c>
      <c r="I285" s="8">
        <v>51</v>
      </c>
      <c r="J285" s="15"/>
      <c r="K285" s="10">
        <f>G285+H285</f>
        <v>51</v>
      </c>
      <c r="L285" s="11">
        <v>51</v>
      </c>
      <c r="M285" s="10">
        <f>K285-L285</f>
        <v>0</v>
      </c>
      <c r="N285" s="15"/>
    </row>
    <row r="286" spans="1:14" ht="12.75">
      <c r="A286" s="46" t="s">
        <v>135</v>
      </c>
      <c r="B286" s="6" t="s">
        <v>269</v>
      </c>
      <c r="C286" s="6">
        <v>10</v>
      </c>
      <c r="D286" s="6">
        <v>6.5</v>
      </c>
      <c r="E286" s="6">
        <v>15</v>
      </c>
      <c r="F286" s="7">
        <f t="shared" si="10"/>
        <v>65</v>
      </c>
      <c r="G286" s="7">
        <f>F286*1.15</f>
        <v>74.75</v>
      </c>
      <c r="H286" s="8">
        <v>7.15</v>
      </c>
      <c r="I286" s="8">
        <v>82</v>
      </c>
      <c r="J286" s="46"/>
      <c r="K286" s="47">
        <f>G286+H286+G287+H287+G288+H288+G289+H289+G290+H290</f>
        <v>689.1</v>
      </c>
      <c r="L286" s="48">
        <v>689</v>
      </c>
      <c r="M286" s="47">
        <f>K286-L286</f>
        <v>0.10000000000002274</v>
      </c>
      <c r="N286" s="46"/>
    </row>
    <row r="287" spans="1:14" ht="12.75">
      <c r="A287" s="46"/>
      <c r="B287" s="17" t="s">
        <v>270</v>
      </c>
      <c r="C287" s="6">
        <v>10</v>
      </c>
      <c r="D287" s="6">
        <v>6</v>
      </c>
      <c r="E287" s="6">
        <v>15</v>
      </c>
      <c r="F287" s="7">
        <f t="shared" si="10"/>
        <v>60</v>
      </c>
      <c r="G287" s="7">
        <f t="shared" si="11"/>
        <v>69.6</v>
      </c>
      <c r="H287" s="8">
        <v>6.6</v>
      </c>
      <c r="I287" s="8">
        <v>76</v>
      </c>
      <c r="J287" s="46"/>
      <c r="K287" s="48"/>
      <c r="L287" s="48"/>
      <c r="M287" s="48"/>
      <c r="N287" s="46"/>
    </row>
    <row r="288" spans="1:14" ht="12.75">
      <c r="A288" s="46"/>
      <c r="B288" s="6" t="s">
        <v>271</v>
      </c>
      <c r="C288" s="6">
        <v>20</v>
      </c>
      <c r="D288" s="6">
        <v>7</v>
      </c>
      <c r="E288" s="6">
        <v>15</v>
      </c>
      <c r="F288" s="7">
        <f t="shared" si="10"/>
        <v>140</v>
      </c>
      <c r="G288" s="7">
        <f t="shared" si="11"/>
        <v>161.6</v>
      </c>
      <c r="H288" s="8">
        <v>15.4</v>
      </c>
      <c r="I288" s="8">
        <v>177</v>
      </c>
      <c r="J288" s="46"/>
      <c r="K288" s="48"/>
      <c r="L288" s="48"/>
      <c r="M288" s="48"/>
      <c r="N288" s="46"/>
    </row>
    <row r="289" spans="1:14" ht="12.75">
      <c r="A289" s="46"/>
      <c r="B289" s="6" t="s">
        <v>124</v>
      </c>
      <c r="C289" s="6">
        <v>200</v>
      </c>
      <c r="D289" s="6">
        <v>1.2</v>
      </c>
      <c r="E289" s="6">
        <v>15</v>
      </c>
      <c r="F289" s="7">
        <f t="shared" si="10"/>
        <v>240</v>
      </c>
      <c r="G289" s="7">
        <f t="shared" si="11"/>
        <v>276.6</v>
      </c>
      <c r="H289" s="8">
        <v>26.4</v>
      </c>
      <c r="I289" s="8">
        <v>303</v>
      </c>
      <c r="J289" s="46"/>
      <c r="K289" s="48"/>
      <c r="L289" s="48"/>
      <c r="M289" s="48"/>
      <c r="N289" s="46"/>
    </row>
    <row r="290" spans="1:14" ht="25.5">
      <c r="A290" s="46"/>
      <c r="B290" s="4" t="s">
        <v>278</v>
      </c>
      <c r="C290" s="6">
        <v>50</v>
      </c>
      <c r="D290" s="6">
        <v>0.8</v>
      </c>
      <c r="E290" s="6">
        <v>15</v>
      </c>
      <c r="F290" s="7">
        <f t="shared" si="10"/>
        <v>40</v>
      </c>
      <c r="G290" s="7">
        <f t="shared" si="11"/>
        <v>46.6</v>
      </c>
      <c r="H290" s="8">
        <v>4.4</v>
      </c>
      <c r="I290" s="8">
        <v>51</v>
      </c>
      <c r="J290" s="46"/>
      <c r="K290" s="48"/>
      <c r="L290" s="48"/>
      <c r="M290" s="48"/>
      <c r="N290" s="46"/>
    </row>
    <row r="291" spans="1:14" ht="12.75">
      <c r="A291" s="46" t="s">
        <v>93</v>
      </c>
      <c r="B291" s="6" t="s">
        <v>275</v>
      </c>
      <c r="C291" s="6">
        <v>5</v>
      </c>
      <c r="D291" s="6">
        <v>10</v>
      </c>
      <c r="E291" s="6">
        <v>15</v>
      </c>
      <c r="F291" s="7">
        <f>C291*D291</f>
        <v>50</v>
      </c>
      <c r="G291" s="7">
        <f>F291*1.15</f>
        <v>57.49999999999999</v>
      </c>
      <c r="H291" s="8">
        <v>5.5</v>
      </c>
      <c r="I291" s="8">
        <v>63</v>
      </c>
      <c r="J291" s="46"/>
      <c r="K291" s="47">
        <f>G291+H291+G292+H292+G293+H293+G294+H294+G295+H295</f>
        <v>386.4</v>
      </c>
      <c r="L291" s="48">
        <v>386</v>
      </c>
      <c r="M291" s="47">
        <f>K291-L291</f>
        <v>0.39999999999997726</v>
      </c>
      <c r="N291" s="46"/>
    </row>
    <row r="292" spans="1:14" ht="12.75">
      <c r="A292" s="46"/>
      <c r="B292" s="6" t="s">
        <v>223</v>
      </c>
      <c r="C292" s="6">
        <v>1</v>
      </c>
      <c r="D292" s="6">
        <v>40</v>
      </c>
      <c r="E292" s="6">
        <v>15</v>
      </c>
      <c r="F292" s="7">
        <f>C292*D292</f>
        <v>40</v>
      </c>
      <c r="G292" s="7">
        <f>F292*1.15+0.3</f>
        <v>46.3</v>
      </c>
      <c r="H292" s="8">
        <v>4.4</v>
      </c>
      <c r="I292" s="8">
        <v>51</v>
      </c>
      <c r="J292" s="46"/>
      <c r="K292" s="47"/>
      <c r="L292" s="48"/>
      <c r="M292" s="47"/>
      <c r="N292" s="46"/>
    </row>
    <row r="293" spans="1:14" ht="12.75">
      <c r="A293" s="46"/>
      <c r="B293" s="6" t="s">
        <v>95</v>
      </c>
      <c r="C293" s="6">
        <v>1</v>
      </c>
      <c r="D293" s="6">
        <v>30</v>
      </c>
      <c r="E293" s="6">
        <v>15</v>
      </c>
      <c r="F293" s="7">
        <f t="shared" si="10"/>
        <v>30</v>
      </c>
      <c r="G293" s="7">
        <f t="shared" si="11"/>
        <v>35.1</v>
      </c>
      <c r="H293" s="8">
        <v>3.3</v>
      </c>
      <c r="I293" s="8">
        <v>38</v>
      </c>
      <c r="J293" s="46"/>
      <c r="K293" s="47"/>
      <c r="L293" s="48"/>
      <c r="M293" s="47"/>
      <c r="N293" s="46"/>
    </row>
    <row r="294" spans="1:14" ht="12.75">
      <c r="A294" s="46"/>
      <c r="B294" s="16" t="s">
        <v>225</v>
      </c>
      <c r="C294" s="6">
        <v>1</v>
      </c>
      <c r="D294" s="6">
        <v>75</v>
      </c>
      <c r="E294" s="6">
        <v>15</v>
      </c>
      <c r="F294" s="7">
        <f>C294*D294</f>
        <v>75</v>
      </c>
      <c r="G294" s="7">
        <f t="shared" si="11"/>
        <v>86.85</v>
      </c>
      <c r="H294" s="8">
        <v>8.25</v>
      </c>
      <c r="I294" s="8">
        <v>95.0243</v>
      </c>
      <c r="J294" s="46"/>
      <c r="K294" s="47"/>
      <c r="L294" s="48"/>
      <c r="M294" s="47"/>
      <c r="N294" s="46"/>
    </row>
    <row r="295" spans="1:14" ht="12.75">
      <c r="A295" s="46"/>
      <c r="B295" s="6" t="s">
        <v>276</v>
      </c>
      <c r="C295" s="6">
        <v>1</v>
      </c>
      <c r="D295" s="6">
        <v>110</v>
      </c>
      <c r="E295" s="6">
        <v>15</v>
      </c>
      <c r="F295" s="7">
        <f t="shared" si="10"/>
        <v>110</v>
      </c>
      <c r="G295" s="7">
        <f t="shared" si="11"/>
        <v>127.09999999999998</v>
      </c>
      <c r="H295" s="8">
        <v>12.1</v>
      </c>
      <c r="I295" s="8">
        <v>139</v>
      </c>
      <c r="J295" s="46"/>
      <c r="K295" s="47"/>
      <c r="L295" s="48"/>
      <c r="M295" s="47"/>
      <c r="N295" s="46"/>
    </row>
    <row r="296" spans="1:14" ht="12.75">
      <c r="A296" s="46" t="s">
        <v>201</v>
      </c>
      <c r="B296" s="17" t="s">
        <v>270</v>
      </c>
      <c r="C296" s="6">
        <v>20</v>
      </c>
      <c r="D296" s="6">
        <v>6</v>
      </c>
      <c r="E296" s="6">
        <v>15</v>
      </c>
      <c r="F296" s="7">
        <f>C296*D296</f>
        <v>120</v>
      </c>
      <c r="G296" s="7">
        <f t="shared" si="11"/>
        <v>138.6</v>
      </c>
      <c r="H296" s="8">
        <v>13.2</v>
      </c>
      <c r="I296" s="8">
        <v>152</v>
      </c>
      <c r="J296" s="46"/>
      <c r="K296" s="47">
        <f>G296+H296+G297+H297+G298+H298</f>
        <v>258.84</v>
      </c>
      <c r="L296" s="48">
        <v>259</v>
      </c>
      <c r="M296" s="47">
        <f>K296-L296</f>
        <v>-0.160000000000025</v>
      </c>
      <c r="N296" s="46"/>
    </row>
    <row r="297" spans="1:14" ht="12.75">
      <c r="A297" s="46"/>
      <c r="B297" s="6" t="s">
        <v>272</v>
      </c>
      <c r="C297" s="6">
        <v>20</v>
      </c>
      <c r="D297" s="6">
        <v>1.2</v>
      </c>
      <c r="E297" s="6">
        <v>15</v>
      </c>
      <c r="F297" s="7">
        <f t="shared" si="10"/>
        <v>24</v>
      </c>
      <c r="G297" s="7">
        <f t="shared" si="11"/>
        <v>28.2</v>
      </c>
      <c r="H297" s="8">
        <v>2.64</v>
      </c>
      <c r="I297" s="8">
        <v>31.09</v>
      </c>
      <c r="J297" s="46"/>
      <c r="K297" s="48"/>
      <c r="L297" s="48"/>
      <c r="M297" s="48"/>
      <c r="N297" s="46"/>
    </row>
    <row r="298" spans="1:14" ht="12.75">
      <c r="A298" s="46"/>
      <c r="B298" s="6" t="s">
        <v>124</v>
      </c>
      <c r="C298" s="6">
        <v>50</v>
      </c>
      <c r="D298" s="6">
        <v>1.2</v>
      </c>
      <c r="E298" s="6">
        <v>15</v>
      </c>
      <c r="F298" s="7">
        <f t="shared" si="10"/>
        <v>60</v>
      </c>
      <c r="G298" s="7">
        <f t="shared" si="11"/>
        <v>69.6</v>
      </c>
      <c r="H298" s="8">
        <v>6.6</v>
      </c>
      <c r="I298" s="8">
        <v>76</v>
      </c>
      <c r="J298" s="46"/>
      <c r="K298" s="48"/>
      <c r="L298" s="48"/>
      <c r="M298" s="48"/>
      <c r="N298" s="46"/>
    </row>
    <row r="299" spans="1:14" ht="12.75">
      <c r="A299" s="46" t="s">
        <v>46</v>
      </c>
      <c r="B299" s="6" t="s">
        <v>273</v>
      </c>
      <c r="C299" s="6">
        <v>5</v>
      </c>
      <c r="D299" s="6">
        <v>2.5</v>
      </c>
      <c r="E299" s="6">
        <v>15</v>
      </c>
      <c r="F299" s="7">
        <f t="shared" si="10"/>
        <v>12.5</v>
      </c>
      <c r="G299" s="7">
        <f>F299*1.15</f>
        <v>14.374999999999998</v>
      </c>
      <c r="H299" s="8">
        <v>1.38</v>
      </c>
      <c r="I299" s="8">
        <v>16</v>
      </c>
      <c r="J299" s="46"/>
      <c r="K299" s="47">
        <f>G299+H299+G300+H300+G301+H301+G302+H302+G303+H303</f>
        <v>214.08999999999997</v>
      </c>
      <c r="L299" s="48">
        <v>214</v>
      </c>
      <c r="M299" s="47">
        <f>K299-L299</f>
        <v>0.08999999999997499</v>
      </c>
      <c r="N299" s="46"/>
    </row>
    <row r="300" spans="1:14" ht="12.75">
      <c r="A300" s="46"/>
      <c r="B300" s="6" t="s">
        <v>224</v>
      </c>
      <c r="C300" s="6">
        <v>1</v>
      </c>
      <c r="D300" s="6">
        <v>30</v>
      </c>
      <c r="E300" s="6">
        <v>15</v>
      </c>
      <c r="F300" s="7">
        <f t="shared" si="10"/>
        <v>30</v>
      </c>
      <c r="G300" s="7">
        <f t="shared" si="11"/>
        <v>35.1</v>
      </c>
      <c r="H300" s="8">
        <v>3.3</v>
      </c>
      <c r="I300" s="8">
        <v>38</v>
      </c>
      <c r="J300" s="46"/>
      <c r="K300" s="48"/>
      <c r="L300" s="48"/>
      <c r="M300" s="48"/>
      <c r="N300" s="46"/>
    </row>
    <row r="301" spans="1:14" ht="12.75">
      <c r="A301" s="46"/>
      <c r="B301" s="6" t="s">
        <v>95</v>
      </c>
      <c r="C301" s="6">
        <v>1</v>
      </c>
      <c r="D301" s="6">
        <v>30</v>
      </c>
      <c r="E301" s="6">
        <v>15</v>
      </c>
      <c r="F301" s="7">
        <f t="shared" si="10"/>
        <v>30</v>
      </c>
      <c r="G301" s="7">
        <f t="shared" si="11"/>
        <v>35.1</v>
      </c>
      <c r="H301" s="8">
        <v>3.3</v>
      </c>
      <c r="I301" s="8">
        <v>38</v>
      </c>
      <c r="J301" s="46"/>
      <c r="K301" s="48"/>
      <c r="L301" s="48"/>
      <c r="M301" s="48"/>
      <c r="N301" s="46"/>
    </row>
    <row r="302" spans="1:14" ht="25.5">
      <c r="A302" s="46"/>
      <c r="B302" s="6" t="s">
        <v>8</v>
      </c>
      <c r="C302" s="6">
        <v>100</v>
      </c>
      <c r="D302" s="6">
        <v>0.7</v>
      </c>
      <c r="E302" s="6">
        <v>15</v>
      </c>
      <c r="F302" s="7">
        <f t="shared" si="10"/>
        <v>70</v>
      </c>
      <c r="G302" s="7">
        <f t="shared" si="11"/>
        <v>81.1</v>
      </c>
      <c r="H302" s="8">
        <v>7.7</v>
      </c>
      <c r="I302" s="8">
        <v>89</v>
      </c>
      <c r="J302" s="46"/>
      <c r="K302" s="48"/>
      <c r="L302" s="48"/>
      <c r="M302" s="48"/>
      <c r="N302" s="46"/>
    </row>
    <row r="303" spans="1:14" ht="12.75">
      <c r="A303" s="46"/>
      <c r="B303" s="16" t="s">
        <v>226</v>
      </c>
      <c r="C303" s="6">
        <v>3</v>
      </c>
      <c r="D303" s="6">
        <v>8.5</v>
      </c>
      <c r="E303" s="6">
        <v>15</v>
      </c>
      <c r="F303" s="7">
        <f t="shared" si="10"/>
        <v>25.5</v>
      </c>
      <c r="G303" s="7">
        <f t="shared" si="11"/>
        <v>29.925</v>
      </c>
      <c r="H303" s="8">
        <v>2.81</v>
      </c>
      <c r="I303" s="8">
        <v>33</v>
      </c>
      <c r="J303" s="46"/>
      <c r="K303" s="48"/>
      <c r="L303" s="48"/>
      <c r="M303" s="48"/>
      <c r="N303" s="46"/>
    </row>
    <row r="304" spans="1:14" ht="12.75">
      <c r="A304" s="9" t="s">
        <v>1</v>
      </c>
      <c r="B304" s="16" t="s">
        <v>225</v>
      </c>
      <c r="C304" s="6">
        <v>2</v>
      </c>
      <c r="D304" s="6">
        <v>75</v>
      </c>
      <c r="E304" s="6">
        <v>15</v>
      </c>
      <c r="F304" s="7">
        <f t="shared" si="10"/>
        <v>150</v>
      </c>
      <c r="G304" s="7">
        <f>F304*1.15+0.3</f>
        <v>172.8</v>
      </c>
      <c r="H304" s="8">
        <v>16.5</v>
      </c>
      <c r="I304" s="8">
        <v>189</v>
      </c>
      <c r="J304" s="15"/>
      <c r="K304" s="10">
        <f>G304+H304</f>
        <v>189.3</v>
      </c>
      <c r="L304" s="11">
        <f>3+189</f>
        <v>192</v>
      </c>
      <c r="M304" s="10">
        <f>K304-L304</f>
        <v>-2.6999999999999886</v>
      </c>
      <c r="N304" s="15"/>
    </row>
    <row r="305" spans="1:14" ht="12.75">
      <c r="A305" s="46" t="s">
        <v>89</v>
      </c>
      <c r="B305" s="6" t="s">
        <v>223</v>
      </c>
      <c r="C305" s="6">
        <v>1</v>
      </c>
      <c r="D305" s="6">
        <v>40</v>
      </c>
      <c r="E305" s="6">
        <v>15</v>
      </c>
      <c r="F305" s="7">
        <f t="shared" si="10"/>
        <v>40</v>
      </c>
      <c r="G305" s="7">
        <f t="shared" si="11"/>
        <v>46.6</v>
      </c>
      <c r="H305" s="8">
        <v>4.4</v>
      </c>
      <c r="I305" s="8">
        <v>51</v>
      </c>
      <c r="J305" s="46"/>
      <c r="K305" s="47">
        <f>G305+H305+G306+H306</f>
        <v>89.39999999999999</v>
      </c>
      <c r="L305" s="48">
        <v>89</v>
      </c>
      <c r="M305" s="47">
        <f>K305-L305</f>
        <v>0.3999999999999915</v>
      </c>
      <c r="N305" s="46"/>
    </row>
    <row r="306" spans="1:14" ht="12.75">
      <c r="A306" s="46"/>
      <c r="B306" s="6" t="s">
        <v>95</v>
      </c>
      <c r="C306" s="6">
        <v>1</v>
      </c>
      <c r="D306" s="6">
        <v>30</v>
      </c>
      <c r="E306" s="6">
        <v>15</v>
      </c>
      <c r="F306" s="7">
        <f t="shared" si="10"/>
        <v>30</v>
      </c>
      <c r="G306" s="7">
        <f t="shared" si="11"/>
        <v>35.1</v>
      </c>
      <c r="H306" s="8">
        <v>3.3</v>
      </c>
      <c r="I306" s="8">
        <v>38</v>
      </c>
      <c r="J306" s="46"/>
      <c r="K306" s="48"/>
      <c r="L306" s="48"/>
      <c r="M306" s="48"/>
      <c r="N306" s="46"/>
    </row>
    <row r="307" spans="1:14" ht="12.75">
      <c r="A307" s="46" t="s">
        <v>147</v>
      </c>
      <c r="B307" s="4" t="s">
        <v>268</v>
      </c>
      <c r="C307" s="6">
        <v>20</v>
      </c>
      <c r="D307" s="6">
        <v>5.9</v>
      </c>
      <c r="E307" s="6">
        <v>15</v>
      </c>
      <c r="F307" s="7">
        <f t="shared" si="10"/>
        <v>118</v>
      </c>
      <c r="G307" s="7">
        <f>F307*1.15+0.3</f>
        <v>136</v>
      </c>
      <c r="H307" s="8">
        <v>12.98</v>
      </c>
      <c r="I307" s="8">
        <v>149</v>
      </c>
      <c r="J307" s="46"/>
      <c r="K307" s="47">
        <f>G307+H307+G308+H308</f>
        <v>754.38</v>
      </c>
      <c r="L307" s="48">
        <v>754</v>
      </c>
      <c r="M307" s="47">
        <f>L307-K307</f>
        <v>-0.37999999999999545</v>
      </c>
      <c r="N307" s="46"/>
    </row>
    <row r="308" spans="1:14" ht="18.75" customHeight="1">
      <c r="A308" s="46"/>
      <c r="B308" s="6" t="s">
        <v>274</v>
      </c>
      <c r="C308" s="6">
        <v>30</v>
      </c>
      <c r="D308" s="6">
        <v>16</v>
      </c>
      <c r="E308" s="6">
        <v>15</v>
      </c>
      <c r="F308" s="7">
        <f t="shared" si="10"/>
        <v>480</v>
      </c>
      <c r="G308" s="7">
        <f t="shared" si="11"/>
        <v>552.6</v>
      </c>
      <c r="H308" s="8">
        <v>52.8</v>
      </c>
      <c r="I308" s="8">
        <v>605</v>
      </c>
      <c r="J308" s="46"/>
      <c r="K308" s="47"/>
      <c r="L308" s="48"/>
      <c r="M308" s="47"/>
      <c r="N308" s="46"/>
    </row>
    <row r="309" spans="1:14" ht="20.25" customHeight="1">
      <c r="A309" s="9" t="s">
        <v>246</v>
      </c>
      <c r="B309" s="6" t="s">
        <v>273</v>
      </c>
      <c r="C309" s="6">
        <v>5</v>
      </c>
      <c r="D309" s="6">
        <v>2.5</v>
      </c>
      <c r="E309" s="6">
        <v>15</v>
      </c>
      <c r="F309" s="7">
        <f t="shared" si="10"/>
        <v>12.5</v>
      </c>
      <c r="G309" s="7">
        <f t="shared" si="11"/>
        <v>14.974999999999998</v>
      </c>
      <c r="H309" s="8">
        <v>1.38</v>
      </c>
      <c r="I309" s="8">
        <v>16</v>
      </c>
      <c r="J309" s="15"/>
      <c r="K309" s="10">
        <f>G309+H309</f>
        <v>16.354999999999997</v>
      </c>
      <c r="L309" s="11">
        <v>16</v>
      </c>
      <c r="M309" s="10">
        <f>K309-L309</f>
        <v>0.3549999999999969</v>
      </c>
      <c r="N309" s="15"/>
    </row>
    <row r="310" spans="1:14" ht="12.75">
      <c r="A310" s="46" t="s">
        <v>249</v>
      </c>
      <c r="B310" s="17" t="s">
        <v>270</v>
      </c>
      <c r="C310" s="6">
        <v>10</v>
      </c>
      <c r="D310" s="6">
        <v>6</v>
      </c>
      <c r="E310" s="6">
        <v>15</v>
      </c>
      <c r="F310" s="7">
        <f>C310*D310</f>
        <v>60</v>
      </c>
      <c r="G310" s="7">
        <f t="shared" si="11"/>
        <v>69.6</v>
      </c>
      <c r="H310" s="8">
        <v>6.6</v>
      </c>
      <c r="I310" s="8">
        <v>76</v>
      </c>
      <c r="J310" s="46"/>
      <c r="K310" s="47">
        <f>G310+H310+G311+H311</f>
        <v>253.2</v>
      </c>
      <c r="L310" s="48">
        <v>253</v>
      </c>
      <c r="M310" s="47">
        <f>K310-L310</f>
        <v>0.19999999999998863</v>
      </c>
      <c r="N310" s="46"/>
    </row>
    <row r="311" spans="1:14" ht="25.5" customHeight="1">
      <c r="A311" s="46"/>
      <c r="B311" s="6" t="s">
        <v>271</v>
      </c>
      <c r="C311" s="6">
        <v>20</v>
      </c>
      <c r="D311" s="6">
        <v>7</v>
      </c>
      <c r="E311" s="6">
        <v>15</v>
      </c>
      <c r="F311" s="7">
        <f t="shared" si="10"/>
        <v>140</v>
      </c>
      <c r="G311" s="7">
        <f t="shared" si="11"/>
        <v>161.6</v>
      </c>
      <c r="H311" s="8">
        <v>15.4</v>
      </c>
      <c r="I311" s="8">
        <v>177</v>
      </c>
      <c r="J311" s="46"/>
      <c r="K311" s="48"/>
      <c r="L311" s="48"/>
      <c r="M311" s="48"/>
      <c r="N311" s="46"/>
    </row>
    <row r="312" spans="1:14" ht="19.5" customHeight="1">
      <c r="A312" s="9" t="s">
        <v>92</v>
      </c>
      <c r="B312" s="6" t="s">
        <v>223</v>
      </c>
      <c r="C312" s="6">
        <v>1</v>
      </c>
      <c r="D312" s="6">
        <v>40</v>
      </c>
      <c r="E312" s="6">
        <v>15</v>
      </c>
      <c r="F312" s="7">
        <f t="shared" si="10"/>
        <v>40</v>
      </c>
      <c r="G312" s="7">
        <f t="shared" si="11"/>
        <v>46.6</v>
      </c>
      <c r="H312" s="8">
        <v>4.4</v>
      </c>
      <c r="I312" s="8">
        <v>51</v>
      </c>
      <c r="J312" s="15"/>
      <c r="K312" s="10">
        <f>G312+H312</f>
        <v>51</v>
      </c>
      <c r="L312" s="11">
        <v>51</v>
      </c>
      <c r="M312" s="10">
        <f>K312-L312</f>
        <v>0</v>
      </c>
      <c r="N312" s="15"/>
    </row>
    <row r="313" spans="1:14" ht="19.5" customHeight="1">
      <c r="A313" s="46" t="s">
        <v>26</v>
      </c>
      <c r="B313" s="6" t="s">
        <v>224</v>
      </c>
      <c r="C313" s="6">
        <v>1</v>
      </c>
      <c r="D313" s="6">
        <v>30</v>
      </c>
      <c r="E313" s="6">
        <v>15</v>
      </c>
      <c r="F313" s="7">
        <f t="shared" si="10"/>
        <v>30</v>
      </c>
      <c r="G313" s="7">
        <f t="shared" si="11"/>
        <v>35.1</v>
      </c>
      <c r="H313" s="8">
        <v>3.3</v>
      </c>
      <c r="I313" s="8">
        <v>38</v>
      </c>
      <c r="J313" s="46"/>
      <c r="K313" s="47">
        <f>G313+H313+G314+H314</f>
        <v>71.135</v>
      </c>
      <c r="L313" s="48">
        <v>71</v>
      </c>
      <c r="M313" s="47">
        <f>K313-L313</f>
        <v>0.13500000000000512</v>
      </c>
      <c r="N313" s="46"/>
    </row>
    <row r="314" spans="1:14" ht="19.5" customHeight="1">
      <c r="A314" s="46"/>
      <c r="B314" s="16" t="s">
        <v>226</v>
      </c>
      <c r="C314" s="6">
        <v>3</v>
      </c>
      <c r="D314" s="6">
        <v>8.5</v>
      </c>
      <c r="E314" s="6">
        <v>15</v>
      </c>
      <c r="F314" s="7">
        <f t="shared" si="10"/>
        <v>25.5</v>
      </c>
      <c r="G314" s="7">
        <f t="shared" si="11"/>
        <v>29.925</v>
      </c>
      <c r="H314" s="8">
        <v>2.81</v>
      </c>
      <c r="I314" s="8">
        <v>33</v>
      </c>
      <c r="J314" s="46"/>
      <c r="K314" s="48"/>
      <c r="L314" s="48"/>
      <c r="M314" s="48"/>
      <c r="N314" s="46"/>
    </row>
    <row r="315" spans="1:14" ht="12.75">
      <c r="A315" s="46" t="s">
        <v>23</v>
      </c>
      <c r="B315" s="6" t="s">
        <v>274</v>
      </c>
      <c r="C315" s="6">
        <v>15</v>
      </c>
      <c r="D315" s="6">
        <v>16</v>
      </c>
      <c r="E315" s="6">
        <v>15</v>
      </c>
      <c r="F315" s="7">
        <f>C315*D315</f>
        <v>240</v>
      </c>
      <c r="G315" s="7">
        <f t="shared" si="11"/>
        <v>276.6</v>
      </c>
      <c r="H315" s="8">
        <v>26.4</v>
      </c>
      <c r="I315" s="8">
        <v>303</v>
      </c>
      <c r="J315" s="46"/>
      <c r="K315" s="47">
        <f>G315+H315+G316+H316+G317+H317</f>
        <v>524.6999999999999</v>
      </c>
      <c r="L315" s="48">
        <v>525</v>
      </c>
      <c r="M315" s="47">
        <f>K315-L315</f>
        <v>-0.3000000000000682</v>
      </c>
      <c r="N315" s="46"/>
    </row>
    <row r="316" spans="1:14" ht="12.75">
      <c r="A316" s="46"/>
      <c r="B316" s="6" t="s">
        <v>224</v>
      </c>
      <c r="C316" s="6">
        <v>3</v>
      </c>
      <c r="D316" s="6">
        <v>30</v>
      </c>
      <c r="E316" s="6">
        <v>15</v>
      </c>
      <c r="F316" s="7">
        <f t="shared" si="10"/>
        <v>90</v>
      </c>
      <c r="G316" s="7">
        <f t="shared" si="11"/>
        <v>104.09999999999998</v>
      </c>
      <c r="H316" s="8">
        <v>9.9</v>
      </c>
      <c r="I316" s="8">
        <v>114</v>
      </c>
      <c r="J316" s="46"/>
      <c r="K316" s="48"/>
      <c r="L316" s="48"/>
      <c r="M316" s="48"/>
      <c r="N316" s="46"/>
    </row>
    <row r="317" spans="1:14" ht="23.25" customHeight="1">
      <c r="A317" s="46"/>
      <c r="B317" s="16" t="s">
        <v>226</v>
      </c>
      <c r="C317" s="6">
        <v>10</v>
      </c>
      <c r="D317" s="6">
        <v>8.5</v>
      </c>
      <c r="E317" s="6">
        <v>15</v>
      </c>
      <c r="F317" s="7">
        <f t="shared" si="10"/>
        <v>85</v>
      </c>
      <c r="G317" s="7">
        <f t="shared" si="11"/>
        <v>98.34999999999998</v>
      </c>
      <c r="H317" s="8">
        <v>9.35</v>
      </c>
      <c r="I317" s="8">
        <v>108</v>
      </c>
      <c r="J317" s="46"/>
      <c r="K317" s="48"/>
      <c r="L317" s="48"/>
      <c r="M317" s="48"/>
      <c r="N317" s="46"/>
    </row>
    <row r="318" spans="1:14" ht="12.75">
      <c r="A318" s="46" t="s">
        <v>104</v>
      </c>
      <c r="B318" s="6" t="s">
        <v>274</v>
      </c>
      <c r="C318" s="6">
        <v>15</v>
      </c>
      <c r="D318" s="6">
        <v>16</v>
      </c>
      <c r="E318" s="6">
        <v>15</v>
      </c>
      <c r="F318" s="7">
        <f t="shared" si="10"/>
        <v>240</v>
      </c>
      <c r="G318" s="7">
        <f>F318*1.15+0.3</f>
        <v>276.3</v>
      </c>
      <c r="H318" s="8">
        <v>26.4</v>
      </c>
      <c r="I318" s="8">
        <v>303</v>
      </c>
      <c r="J318" s="46"/>
      <c r="K318" s="47">
        <f>G318+H318+G319+H319+G320+H320</f>
        <v>417.30000000000007</v>
      </c>
      <c r="L318" s="48">
        <v>417</v>
      </c>
      <c r="M318" s="47">
        <f>K318-L318</f>
        <v>0.3000000000000682</v>
      </c>
      <c r="N318" s="46"/>
    </row>
    <row r="319" spans="1:14" ht="12.75">
      <c r="A319" s="46"/>
      <c r="B319" s="6" t="s">
        <v>224</v>
      </c>
      <c r="C319" s="6">
        <v>1</v>
      </c>
      <c r="D319" s="6">
        <v>30</v>
      </c>
      <c r="E319" s="6">
        <v>15</v>
      </c>
      <c r="F319" s="7">
        <f aca="true" t="shared" si="12" ref="F319:F381">C319*D319</f>
        <v>30</v>
      </c>
      <c r="G319" s="7">
        <f t="shared" si="11"/>
        <v>35.1</v>
      </c>
      <c r="H319" s="8">
        <v>3.3</v>
      </c>
      <c r="I319" s="8">
        <v>38</v>
      </c>
      <c r="J319" s="46"/>
      <c r="K319" s="47"/>
      <c r="L319" s="48"/>
      <c r="M319" s="47"/>
      <c r="N319" s="46"/>
    </row>
    <row r="320" spans="1:14" ht="12.75">
      <c r="A320" s="46"/>
      <c r="B320" s="6" t="s">
        <v>95</v>
      </c>
      <c r="C320" s="6">
        <v>2</v>
      </c>
      <c r="D320" s="6">
        <v>30</v>
      </c>
      <c r="E320" s="6">
        <v>15</v>
      </c>
      <c r="F320" s="7">
        <f t="shared" si="12"/>
        <v>60</v>
      </c>
      <c r="G320" s="7">
        <f t="shared" si="11"/>
        <v>69.6</v>
      </c>
      <c r="H320" s="8">
        <v>6.6</v>
      </c>
      <c r="I320" s="8">
        <v>76</v>
      </c>
      <c r="J320" s="46"/>
      <c r="K320" s="47"/>
      <c r="L320" s="48"/>
      <c r="M320" s="47"/>
      <c r="N320" s="46"/>
    </row>
    <row r="321" spans="1:14" ht="12.75">
      <c r="A321" s="9" t="s">
        <v>19</v>
      </c>
      <c r="B321" s="16" t="s">
        <v>225</v>
      </c>
      <c r="C321" s="6">
        <v>1</v>
      </c>
      <c r="D321" s="6">
        <v>75</v>
      </c>
      <c r="E321" s="6">
        <v>15</v>
      </c>
      <c r="F321" s="7">
        <f t="shared" si="12"/>
        <v>75</v>
      </c>
      <c r="G321" s="7">
        <f t="shared" si="11"/>
        <v>86.85</v>
      </c>
      <c r="H321" s="8">
        <v>8.25</v>
      </c>
      <c r="I321" s="8">
        <v>95.0243</v>
      </c>
      <c r="J321" s="15"/>
      <c r="K321" s="10">
        <f>G321+H321</f>
        <v>95.1</v>
      </c>
      <c r="L321" s="11">
        <v>95</v>
      </c>
      <c r="M321" s="10">
        <f>K321-L321</f>
        <v>0.09999999999999432</v>
      </c>
      <c r="N321" s="15"/>
    </row>
    <row r="322" spans="1:14" ht="12.75">
      <c r="A322" s="49" t="s">
        <v>173</v>
      </c>
      <c r="B322" s="39" t="s">
        <v>268</v>
      </c>
      <c r="C322" s="31">
        <v>20</v>
      </c>
      <c r="D322" s="31">
        <v>5.9</v>
      </c>
      <c r="E322" s="31">
        <v>14</v>
      </c>
      <c r="F322" s="31">
        <f>C322*D322</f>
        <v>118</v>
      </c>
      <c r="G322" s="32">
        <f>F322*1.14+0.6</f>
        <v>135.11999999999998</v>
      </c>
      <c r="H322" s="33">
        <v>12.98</v>
      </c>
      <c r="I322" s="34">
        <v>148</v>
      </c>
      <c r="J322" s="49"/>
      <c r="K322" s="51">
        <f>G322+H322+G323+H323</f>
        <v>236.19999999999993</v>
      </c>
      <c r="L322" s="50">
        <v>236</v>
      </c>
      <c r="M322" s="51">
        <f>K322-L322</f>
        <v>0.1999999999999318</v>
      </c>
      <c r="N322" s="49"/>
    </row>
    <row r="323" spans="1:14" ht="12.75">
      <c r="A323" s="49"/>
      <c r="B323" s="22" t="s">
        <v>271</v>
      </c>
      <c r="C323" s="22">
        <v>10</v>
      </c>
      <c r="D323" s="22">
        <v>7</v>
      </c>
      <c r="E323" s="22">
        <v>14</v>
      </c>
      <c r="F323" s="22">
        <f t="shared" si="12"/>
        <v>70</v>
      </c>
      <c r="G323" s="23">
        <f>F323*1.14+0.6</f>
        <v>80.39999999999999</v>
      </c>
      <c r="H323" s="24">
        <v>7.7</v>
      </c>
      <c r="I323" s="25">
        <v>88</v>
      </c>
      <c r="J323" s="49"/>
      <c r="K323" s="50"/>
      <c r="L323" s="50"/>
      <c r="M323" s="50"/>
      <c r="N323" s="49"/>
    </row>
    <row r="324" spans="1:14" ht="12.75">
      <c r="A324" s="46" t="s">
        <v>61</v>
      </c>
      <c r="B324" s="16" t="s">
        <v>226</v>
      </c>
      <c r="C324" s="6">
        <v>10</v>
      </c>
      <c r="D324" s="6">
        <v>8.5</v>
      </c>
      <c r="E324" s="6">
        <v>15</v>
      </c>
      <c r="F324" s="7">
        <f t="shared" si="12"/>
        <v>85</v>
      </c>
      <c r="G324" s="7">
        <f>F324*1.15+0.8</f>
        <v>98.54999999999998</v>
      </c>
      <c r="H324" s="8">
        <v>9.35</v>
      </c>
      <c r="I324" s="8">
        <v>108</v>
      </c>
      <c r="J324" s="46"/>
      <c r="K324" s="47">
        <f>G324+H324+G325+H325</f>
        <v>196.69999999999996</v>
      </c>
      <c r="L324" s="48">
        <v>197</v>
      </c>
      <c r="M324" s="47">
        <f>K324-L324</f>
        <v>-0.3000000000000398</v>
      </c>
      <c r="N324" s="46"/>
    </row>
    <row r="325" spans="1:14" ht="25.5">
      <c r="A325" s="46"/>
      <c r="B325" s="6" t="s">
        <v>8</v>
      </c>
      <c r="C325" s="6">
        <v>100</v>
      </c>
      <c r="D325" s="6">
        <v>0.7</v>
      </c>
      <c r="E325" s="6">
        <v>15</v>
      </c>
      <c r="F325" s="7">
        <f t="shared" si="12"/>
        <v>70</v>
      </c>
      <c r="G325" s="7">
        <f aca="true" t="shared" si="13" ref="G325:G387">F325*1.15+0.6</f>
        <v>81.1</v>
      </c>
      <c r="H325" s="8">
        <v>7.7</v>
      </c>
      <c r="I325" s="8">
        <v>89</v>
      </c>
      <c r="J325" s="46"/>
      <c r="K325" s="47"/>
      <c r="L325" s="48"/>
      <c r="M325" s="47"/>
      <c r="N325" s="46"/>
    </row>
    <row r="326" spans="1:14" ht="12.75">
      <c r="A326" s="46" t="s">
        <v>159</v>
      </c>
      <c r="B326" s="4" t="s">
        <v>268</v>
      </c>
      <c r="C326" s="6">
        <v>10</v>
      </c>
      <c r="D326" s="6">
        <v>5.9</v>
      </c>
      <c r="E326" s="6">
        <v>15</v>
      </c>
      <c r="F326" s="7">
        <f t="shared" si="12"/>
        <v>59</v>
      </c>
      <c r="G326" s="7">
        <f>F326*1.15+0.3</f>
        <v>68.14999999999999</v>
      </c>
      <c r="H326" s="8">
        <v>6.49</v>
      </c>
      <c r="I326" s="8">
        <v>75</v>
      </c>
      <c r="J326" s="46"/>
      <c r="K326" s="47">
        <f>G326+H326+G327+H327+G328+H328+G329+H329</f>
        <v>309.24</v>
      </c>
      <c r="L326" s="48">
        <v>309</v>
      </c>
      <c r="M326" s="47">
        <f>K326-L326</f>
        <v>0.2400000000000091</v>
      </c>
      <c r="N326" s="46"/>
    </row>
    <row r="327" spans="1:14" ht="12.75">
      <c r="A327" s="46"/>
      <c r="B327" s="6" t="s">
        <v>269</v>
      </c>
      <c r="C327" s="6">
        <v>10</v>
      </c>
      <c r="D327" s="6">
        <v>6.5</v>
      </c>
      <c r="E327" s="6">
        <v>15</v>
      </c>
      <c r="F327" s="7">
        <f>C327*D327</f>
        <v>65</v>
      </c>
      <c r="G327" s="7">
        <f>F327*1.15+0.3</f>
        <v>75.05</v>
      </c>
      <c r="H327" s="8">
        <v>7.15</v>
      </c>
      <c r="I327" s="8">
        <v>82</v>
      </c>
      <c r="J327" s="46"/>
      <c r="K327" s="47"/>
      <c r="L327" s="48"/>
      <c r="M327" s="47"/>
      <c r="N327" s="46"/>
    </row>
    <row r="328" spans="1:14" ht="12.75">
      <c r="A328" s="46"/>
      <c r="B328" s="17" t="s">
        <v>270</v>
      </c>
      <c r="C328" s="6">
        <v>10</v>
      </c>
      <c r="D328" s="6">
        <v>6</v>
      </c>
      <c r="E328" s="6">
        <v>15</v>
      </c>
      <c r="F328" s="7">
        <f t="shared" si="12"/>
        <v>60</v>
      </c>
      <c r="G328" s="7">
        <f t="shared" si="13"/>
        <v>69.6</v>
      </c>
      <c r="H328" s="8">
        <v>6.6</v>
      </c>
      <c r="I328" s="8">
        <v>76</v>
      </c>
      <c r="J328" s="46"/>
      <c r="K328" s="47"/>
      <c r="L328" s="48"/>
      <c r="M328" s="47"/>
      <c r="N328" s="46"/>
    </row>
    <row r="329" spans="1:14" ht="12.75">
      <c r="A329" s="46"/>
      <c r="B329" s="6" t="s">
        <v>124</v>
      </c>
      <c r="C329" s="6">
        <v>50</v>
      </c>
      <c r="D329" s="6">
        <v>1.2</v>
      </c>
      <c r="E329" s="6">
        <v>15</v>
      </c>
      <c r="F329" s="7">
        <f t="shared" si="12"/>
        <v>60</v>
      </c>
      <c r="G329" s="7">
        <f t="shared" si="13"/>
        <v>69.6</v>
      </c>
      <c r="H329" s="8">
        <v>6.6</v>
      </c>
      <c r="I329" s="8">
        <v>76</v>
      </c>
      <c r="J329" s="46"/>
      <c r="K329" s="47"/>
      <c r="L329" s="48"/>
      <c r="M329" s="47"/>
      <c r="N329" s="46"/>
    </row>
    <row r="330" spans="1:14" ht="12.75">
      <c r="A330" s="46" t="s">
        <v>57</v>
      </c>
      <c r="B330" s="16" t="s">
        <v>226</v>
      </c>
      <c r="C330" s="6">
        <v>10</v>
      </c>
      <c r="D330" s="6">
        <v>8.5</v>
      </c>
      <c r="E330" s="6">
        <v>15</v>
      </c>
      <c r="F330" s="7">
        <f t="shared" si="12"/>
        <v>85</v>
      </c>
      <c r="G330" s="7">
        <f t="shared" si="13"/>
        <v>98.34999999999998</v>
      </c>
      <c r="H330" s="8">
        <v>9.35</v>
      </c>
      <c r="I330" s="8">
        <v>108</v>
      </c>
      <c r="J330" s="46"/>
      <c r="K330" s="47">
        <f>G330+H330+G331+H331</f>
        <v>171.54999999999998</v>
      </c>
      <c r="L330" s="48">
        <v>172</v>
      </c>
      <c r="M330" s="47">
        <f>K330-L330</f>
        <v>-0.45000000000001705</v>
      </c>
      <c r="N330" s="46"/>
    </row>
    <row r="331" spans="1:14" ht="12.75">
      <c r="A331" s="46"/>
      <c r="B331" s="6" t="s">
        <v>280</v>
      </c>
      <c r="C331" s="6">
        <v>2</v>
      </c>
      <c r="D331" s="6">
        <v>25.1</v>
      </c>
      <c r="E331" s="6">
        <v>15</v>
      </c>
      <c r="F331" s="7">
        <f t="shared" si="12"/>
        <v>50.2</v>
      </c>
      <c r="G331" s="7">
        <f t="shared" si="13"/>
        <v>58.33</v>
      </c>
      <c r="H331" s="8">
        <v>5.52</v>
      </c>
      <c r="I331" s="8">
        <v>64</v>
      </c>
      <c r="J331" s="46"/>
      <c r="K331" s="48"/>
      <c r="L331" s="48"/>
      <c r="M331" s="48"/>
      <c r="N331" s="46"/>
    </row>
    <row r="332" spans="1:14" ht="12.75">
      <c r="A332" s="9" t="s">
        <v>38</v>
      </c>
      <c r="B332" s="16" t="s">
        <v>226</v>
      </c>
      <c r="C332" s="6">
        <v>4</v>
      </c>
      <c r="D332" s="6">
        <v>8.5</v>
      </c>
      <c r="E332" s="6">
        <v>15</v>
      </c>
      <c r="F332" s="7">
        <f t="shared" si="12"/>
        <v>34</v>
      </c>
      <c r="G332" s="7">
        <f t="shared" si="13"/>
        <v>39.699999999999996</v>
      </c>
      <c r="H332" s="8">
        <v>3.74</v>
      </c>
      <c r="I332" s="8">
        <v>43</v>
      </c>
      <c r="J332" s="15"/>
      <c r="K332" s="10">
        <f>G332+H332</f>
        <v>43.44</v>
      </c>
      <c r="L332" s="11">
        <f>7+43</f>
        <v>50</v>
      </c>
      <c r="M332" s="10">
        <f>K332-L332</f>
        <v>-6.560000000000002</v>
      </c>
      <c r="N332" s="15"/>
    </row>
    <row r="333" spans="1:14" ht="12.75">
      <c r="A333" s="9" t="s">
        <v>67</v>
      </c>
      <c r="B333" s="6" t="s">
        <v>274</v>
      </c>
      <c r="C333" s="6">
        <v>15</v>
      </c>
      <c r="D333" s="6">
        <v>16</v>
      </c>
      <c r="E333" s="6">
        <v>15</v>
      </c>
      <c r="F333" s="7">
        <f t="shared" si="12"/>
        <v>240</v>
      </c>
      <c r="G333" s="7">
        <f t="shared" si="13"/>
        <v>276.6</v>
      </c>
      <c r="H333" s="8">
        <v>26.4</v>
      </c>
      <c r="I333" s="8">
        <v>303</v>
      </c>
      <c r="J333" s="9"/>
      <c r="K333" s="10">
        <f>G333+H333</f>
        <v>303</v>
      </c>
      <c r="L333" s="11">
        <v>303</v>
      </c>
      <c r="M333" s="10">
        <f>K333-L333</f>
        <v>0</v>
      </c>
      <c r="N333" s="9"/>
    </row>
    <row r="334" spans="1:14" ht="12.75">
      <c r="A334" s="46" t="s">
        <v>3</v>
      </c>
      <c r="B334" s="16" t="s">
        <v>226</v>
      </c>
      <c r="C334" s="6">
        <v>3</v>
      </c>
      <c r="D334" s="6">
        <v>8.5</v>
      </c>
      <c r="E334" s="6">
        <v>15</v>
      </c>
      <c r="F334" s="7">
        <f t="shared" si="12"/>
        <v>25.5</v>
      </c>
      <c r="G334" s="7">
        <f t="shared" si="13"/>
        <v>29.925</v>
      </c>
      <c r="H334" s="8">
        <v>2.81</v>
      </c>
      <c r="I334" s="8">
        <v>33</v>
      </c>
      <c r="J334" s="46"/>
      <c r="K334" s="47">
        <f>G334+H334+G335+H335+G336+H336</f>
        <v>216.635</v>
      </c>
      <c r="L334" s="48">
        <v>217</v>
      </c>
      <c r="M334" s="47">
        <f>K334-L334</f>
        <v>-0.3650000000000091</v>
      </c>
      <c r="N334" s="46"/>
    </row>
    <row r="335" spans="1:14" ht="25.5">
      <c r="A335" s="46"/>
      <c r="B335" s="6" t="s">
        <v>8</v>
      </c>
      <c r="C335" s="6">
        <v>100</v>
      </c>
      <c r="D335" s="6">
        <v>0.7</v>
      </c>
      <c r="E335" s="6">
        <v>15</v>
      </c>
      <c r="F335" s="7">
        <f t="shared" si="12"/>
        <v>70</v>
      </c>
      <c r="G335" s="7">
        <f t="shared" si="13"/>
        <v>81.1</v>
      </c>
      <c r="H335" s="8">
        <v>7.7</v>
      </c>
      <c r="I335" s="8">
        <v>89</v>
      </c>
      <c r="J335" s="46"/>
      <c r="K335" s="47"/>
      <c r="L335" s="48"/>
      <c r="M335" s="47"/>
      <c r="N335" s="46"/>
    </row>
    <row r="336" spans="1:14" ht="12.75">
      <c r="A336" s="46"/>
      <c r="B336" s="16" t="s">
        <v>225</v>
      </c>
      <c r="C336" s="6">
        <v>1</v>
      </c>
      <c r="D336" s="6">
        <v>75</v>
      </c>
      <c r="E336" s="6">
        <v>15</v>
      </c>
      <c r="F336" s="7">
        <f t="shared" si="12"/>
        <v>75</v>
      </c>
      <c r="G336" s="7">
        <f t="shared" si="13"/>
        <v>86.85</v>
      </c>
      <c r="H336" s="8">
        <v>8.25</v>
      </c>
      <c r="I336" s="8">
        <v>95.0243</v>
      </c>
      <c r="J336" s="46"/>
      <c r="K336" s="47"/>
      <c r="L336" s="48"/>
      <c r="M336" s="47"/>
      <c r="N336" s="46"/>
    </row>
    <row r="337" spans="1:14" ht="12.75">
      <c r="A337" s="46" t="s">
        <v>9</v>
      </c>
      <c r="B337" s="6" t="s">
        <v>224</v>
      </c>
      <c r="C337" s="6">
        <v>1</v>
      </c>
      <c r="D337" s="6">
        <v>30</v>
      </c>
      <c r="E337" s="6">
        <v>15</v>
      </c>
      <c r="F337" s="7">
        <f t="shared" si="12"/>
        <v>30</v>
      </c>
      <c r="G337" s="7">
        <f t="shared" si="13"/>
        <v>35.1</v>
      </c>
      <c r="H337" s="8">
        <v>3.3</v>
      </c>
      <c r="I337" s="8">
        <v>38</v>
      </c>
      <c r="J337" s="46"/>
      <c r="K337" s="47">
        <f>G337+H337+G338+H338+G339+H339</f>
        <v>181.35500000000002</v>
      </c>
      <c r="L337" s="48">
        <v>181</v>
      </c>
      <c r="M337" s="47">
        <f>K337-L337</f>
        <v>0.3550000000000182</v>
      </c>
      <c r="N337" s="46"/>
    </row>
    <row r="338" spans="1:14" ht="25.5">
      <c r="A338" s="46"/>
      <c r="B338" s="6" t="s">
        <v>8</v>
      </c>
      <c r="C338" s="6">
        <v>100</v>
      </c>
      <c r="D338" s="6">
        <v>0.7</v>
      </c>
      <c r="E338" s="6">
        <v>15</v>
      </c>
      <c r="F338" s="7">
        <f t="shared" si="12"/>
        <v>70</v>
      </c>
      <c r="G338" s="7">
        <f t="shared" si="13"/>
        <v>81.1</v>
      </c>
      <c r="H338" s="8">
        <v>7.7</v>
      </c>
      <c r="I338" s="8">
        <v>89</v>
      </c>
      <c r="J338" s="46"/>
      <c r="K338" s="48"/>
      <c r="L338" s="48"/>
      <c r="M338" s="48"/>
      <c r="N338" s="46"/>
    </row>
    <row r="339" spans="1:14" ht="12.75">
      <c r="A339" s="46"/>
      <c r="B339" s="16" t="s">
        <v>226</v>
      </c>
      <c r="C339" s="6">
        <v>5</v>
      </c>
      <c r="D339" s="6">
        <v>8.5</v>
      </c>
      <c r="E339" s="6">
        <v>15</v>
      </c>
      <c r="F339" s="7">
        <f t="shared" si="12"/>
        <v>42.5</v>
      </c>
      <c r="G339" s="7">
        <f t="shared" si="13"/>
        <v>49.474999999999994</v>
      </c>
      <c r="H339" s="8">
        <v>4.68</v>
      </c>
      <c r="I339" s="8">
        <v>54</v>
      </c>
      <c r="J339" s="46"/>
      <c r="K339" s="48"/>
      <c r="L339" s="48"/>
      <c r="M339" s="48"/>
      <c r="N339" s="46"/>
    </row>
    <row r="340" spans="1:14" ht="12.75">
      <c r="A340" s="46" t="s">
        <v>196</v>
      </c>
      <c r="B340" s="4" t="s">
        <v>268</v>
      </c>
      <c r="C340" s="6">
        <v>10</v>
      </c>
      <c r="D340" s="6">
        <v>5.9</v>
      </c>
      <c r="E340" s="6">
        <v>15</v>
      </c>
      <c r="F340" s="7">
        <f t="shared" si="12"/>
        <v>59</v>
      </c>
      <c r="G340" s="7">
        <f t="shared" si="13"/>
        <v>68.44999999999999</v>
      </c>
      <c r="H340" s="8">
        <v>6.49</v>
      </c>
      <c r="I340" s="8">
        <v>75</v>
      </c>
      <c r="J340" s="46"/>
      <c r="K340" s="47">
        <f>G340+H340+G341+H341+G342+H342+G343+H343+G344+H344+G345+H345+G346+H346</f>
        <v>647.0599999999998</v>
      </c>
      <c r="L340" s="48">
        <v>647</v>
      </c>
      <c r="M340" s="47">
        <f>K340-L340</f>
        <v>0.059999999999831743</v>
      </c>
      <c r="N340" s="46"/>
    </row>
    <row r="341" spans="1:14" ht="12.75">
      <c r="A341" s="46"/>
      <c r="B341" s="6" t="s">
        <v>272</v>
      </c>
      <c r="C341" s="6">
        <v>30</v>
      </c>
      <c r="D341" s="6">
        <v>1.2</v>
      </c>
      <c r="E341" s="6">
        <v>15</v>
      </c>
      <c r="F341" s="7">
        <f t="shared" si="12"/>
        <v>36</v>
      </c>
      <c r="G341" s="7">
        <f t="shared" si="13"/>
        <v>42</v>
      </c>
      <c r="H341" s="8">
        <v>3.96</v>
      </c>
      <c r="I341" s="8">
        <v>46.05</v>
      </c>
      <c r="J341" s="46"/>
      <c r="K341" s="47"/>
      <c r="L341" s="48"/>
      <c r="M341" s="47"/>
      <c r="N341" s="46"/>
    </row>
    <row r="342" spans="1:14" ht="12.75">
      <c r="A342" s="46"/>
      <c r="B342" s="6" t="s">
        <v>273</v>
      </c>
      <c r="C342" s="6">
        <v>25</v>
      </c>
      <c r="D342" s="6">
        <v>2.5</v>
      </c>
      <c r="E342" s="6">
        <v>15</v>
      </c>
      <c r="F342" s="7">
        <f t="shared" si="12"/>
        <v>62.5</v>
      </c>
      <c r="G342" s="7">
        <f t="shared" si="13"/>
        <v>72.475</v>
      </c>
      <c r="H342" s="8">
        <v>6.88</v>
      </c>
      <c r="I342" s="8">
        <v>79</v>
      </c>
      <c r="J342" s="46"/>
      <c r="K342" s="47"/>
      <c r="L342" s="48"/>
      <c r="M342" s="47"/>
      <c r="N342" s="46"/>
    </row>
    <row r="343" spans="1:14" ht="25.5">
      <c r="A343" s="46"/>
      <c r="B343" s="4" t="s">
        <v>278</v>
      </c>
      <c r="C343" s="6">
        <v>150</v>
      </c>
      <c r="D343" s="6">
        <v>0.8</v>
      </c>
      <c r="E343" s="6">
        <v>15</v>
      </c>
      <c r="F343" s="7">
        <f t="shared" si="12"/>
        <v>120</v>
      </c>
      <c r="G343" s="7">
        <f t="shared" si="13"/>
        <v>138.6</v>
      </c>
      <c r="H343" s="8">
        <v>13.2</v>
      </c>
      <c r="I343" s="8">
        <v>152</v>
      </c>
      <c r="J343" s="46"/>
      <c r="K343" s="47"/>
      <c r="L343" s="48"/>
      <c r="M343" s="47"/>
      <c r="N343" s="46"/>
    </row>
    <row r="344" spans="1:14" ht="12.75">
      <c r="A344" s="46"/>
      <c r="B344" s="6" t="s">
        <v>280</v>
      </c>
      <c r="C344" s="6">
        <v>2</v>
      </c>
      <c r="D344" s="6">
        <v>25.1</v>
      </c>
      <c r="E344" s="6">
        <v>15</v>
      </c>
      <c r="F344" s="7">
        <f t="shared" si="12"/>
        <v>50.2</v>
      </c>
      <c r="G344" s="7">
        <f t="shared" si="13"/>
        <v>58.33</v>
      </c>
      <c r="H344" s="8">
        <v>5.52</v>
      </c>
      <c r="I344" s="8">
        <v>64</v>
      </c>
      <c r="J344" s="46"/>
      <c r="K344" s="47"/>
      <c r="L344" s="48"/>
      <c r="M344" s="47"/>
      <c r="N344" s="46"/>
    </row>
    <row r="345" spans="1:14" ht="25.5">
      <c r="A345" s="46"/>
      <c r="B345" s="6" t="s">
        <v>8</v>
      </c>
      <c r="C345" s="6">
        <v>200</v>
      </c>
      <c r="D345" s="6">
        <v>0.7</v>
      </c>
      <c r="E345" s="6">
        <v>15</v>
      </c>
      <c r="F345" s="7">
        <f t="shared" si="12"/>
        <v>140</v>
      </c>
      <c r="G345" s="7">
        <f t="shared" si="13"/>
        <v>161.6</v>
      </c>
      <c r="H345" s="8">
        <v>15.4</v>
      </c>
      <c r="I345" s="8">
        <v>177</v>
      </c>
      <c r="J345" s="46"/>
      <c r="K345" s="47"/>
      <c r="L345" s="48"/>
      <c r="M345" s="47"/>
      <c r="N345" s="46"/>
    </row>
    <row r="346" spans="1:14" ht="12.75">
      <c r="A346" s="46"/>
      <c r="B346" s="16" t="s">
        <v>226</v>
      </c>
      <c r="C346" s="6">
        <v>5</v>
      </c>
      <c r="D346" s="6">
        <v>8.5</v>
      </c>
      <c r="E346" s="6">
        <v>15</v>
      </c>
      <c r="F346" s="7">
        <f t="shared" si="12"/>
        <v>42.5</v>
      </c>
      <c r="G346" s="7">
        <f t="shared" si="13"/>
        <v>49.474999999999994</v>
      </c>
      <c r="H346" s="8">
        <v>4.68</v>
      </c>
      <c r="I346" s="8">
        <v>54</v>
      </c>
      <c r="J346" s="46"/>
      <c r="K346" s="47"/>
      <c r="L346" s="48"/>
      <c r="M346" s="47"/>
      <c r="N346" s="46"/>
    </row>
    <row r="347" spans="1:14" ht="21.75" customHeight="1">
      <c r="A347" s="9" t="s">
        <v>18</v>
      </c>
      <c r="B347" s="16" t="s">
        <v>226</v>
      </c>
      <c r="C347" s="6">
        <v>3</v>
      </c>
      <c r="D347" s="6">
        <v>8.5</v>
      </c>
      <c r="E347" s="6">
        <v>15</v>
      </c>
      <c r="F347" s="7">
        <f t="shared" si="12"/>
        <v>25.5</v>
      </c>
      <c r="G347" s="7">
        <f t="shared" si="13"/>
        <v>29.925</v>
      </c>
      <c r="H347" s="8">
        <v>2.81</v>
      </c>
      <c r="I347" s="8">
        <v>33</v>
      </c>
      <c r="J347" s="15"/>
      <c r="K347" s="10">
        <f>G347+H347</f>
        <v>32.735</v>
      </c>
      <c r="L347" s="11">
        <v>33</v>
      </c>
      <c r="M347" s="10">
        <f>K347-L347</f>
        <v>-0.26500000000000057</v>
      </c>
      <c r="N347" s="15"/>
    </row>
    <row r="348" spans="1:14" ht="21.75" customHeight="1">
      <c r="A348" s="9" t="s">
        <v>231</v>
      </c>
      <c r="B348" s="4" t="s">
        <v>278</v>
      </c>
      <c r="C348" s="6">
        <v>50</v>
      </c>
      <c r="D348" s="6">
        <v>0.8</v>
      </c>
      <c r="E348" s="6">
        <v>15</v>
      </c>
      <c r="F348" s="7">
        <f t="shared" si="12"/>
        <v>40</v>
      </c>
      <c r="G348" s="7">
        <f t="shared" si="13"/>
        <v>46.6</v>
      </c>
      <c r="H348" s="8">
        <v>4.4</v>
      </c>
      <c r="I348" s="8">
        <v>51</v>
      </c>
      <c r="J348" s="15"/>
      <c r="K348" s="10">
        <f>G348+H348</f>
        <v>51</v>
      </c>
      <c r="L348" s="11">
        <v>51</v>
      </c>
      <c r="M348" s="10">
        <f>K348-L348</f>
        <v>0</v>
      </c>
      <c r="N348" s="15"/>
    </row>
    <row r="349" spans="1:14" ht="21.75" customHeight="1">
      <c r="A349" s="9" t="s">
        <v>219</v>
      </c>
      <c r="B349" s="16" t="s">
        <v>225</v>
      </c>
      <c r="C349" s="6">
        <v>1</v>
      </c>
      <c r="D349" s="6">
        <v>75</v>
      </c>
      <c r="E349" s="6">
        <v>15</v>
      </c>
      <c r="F349" s="7">
        <f t="shared" si="12"/>
        <v>75</v>
      </c>
      <c r="G349" s="7">
        <f t="shared" si="13"/>
        <v>86.85</v>
      </c>
      <c r="H349" s="8">
        <v>8.25</v>
      </c>
      <c r="I349" s="8">
        <v>95.0243</v>
      </c>
      <c r="J349" s="15"/>
      <c r="K349" s="10">
        <f>G349+H349</f>
        <v>95.1</v>
      </c>
      <c r="L349" s="11">
        <v>95</v>
      </c>
      <c r="M349" s="10">
        <f>K349-L349</f>
        <v>0.09999999999999432</v>
      </c>
      <c r="N349" s="15"/>
    </row>
    <row r="350" spans="1:14" ht="21.75" customHeight="1">
      <c r="A350" s="46" t="s">
        <v>163</v>
      </c>
      <c r="B350" s="6" t="s">
        <v>273</v>
      </c>
      <c r="C350" s="6">
        <v>10</v>
      </c>
      <c r="D350" s="6">
        <v>2.5</v>
      </c>
      <c r="E350" s="6">
        <v>15</v>
      </c>
      <c r="F350" s="7">
        <f t="shared" si="12"/>
        <v>25</v>
      </c>
      <c r="G350" s="7">
        <f t="shared" si="13"/>
        <v>29.349999999999998</v>
      </c>
      <c r="H350" s="8">
        <v>2.75</v>
      </c>
      <c r="I350" s="8">
        <v>32</v>
      </c>
      <c r="J350" s="46"/>
      <c r="K350" s="47">
        <f>G350+H350+G351+H351+G352+H352</f>
        <v>185.13499999999996</v>
      </c>
      <c r="L350" s="48">
        <v>185</v>
      </c>
      <c r="M350" s="47">
        <f>K350-L350</f>
        <v>0.13499999999996248</v>
      </c>
      <c r="N350" s="46"/>
    </row>
    <row r="351" spans="1:14" ht="12.75">
      <c r="A351" s="46"/>
      <c r="B351" s="16" t="s">
        <v>226</v>
      </c>
      <c r="C351" s="6">
        <v>3</v>
      </c>
      <c r="D351" s="6">
        <v>8.5</v>
      </c>
      <c r="E351" s="6">
        <v>15</v>
      </c>
      <c r="F351" s="7">
        <f t="shared" si="12"/>
        <v>25.5</v>
      </c>
      <c r="G351" s="7">
        <f t="shared" si="13"/>
        <v>29.925</v>
      </c>
      <c r="H351" s="8">
        <v>2.81</v>
      </c>
      <c r="I351" s="8">
        <v>33</v>
      </c>
      <c r="J351" s="46"/>
      <c r="K351" s="48"/>
      <c r="L351" s="48"/>
      <c r="M351" s="48"/>
      <c r="N351" s="46"/>
    </row>
    <row r="352" spans="1:14" ht="25.5">
      <c r="A352" s="46"/>
      <c r="B352" s="4" t="s">
        <v>279</v>
      </c>
      <c r="C352" s="6">
        <v>50</v>
      </c>
      <c r="D352" s="6">
        <v>1.9</v>
      </c>
      <c r="E352" s="6">
        <v>15</v>
      </c>
      <c r="F352" s="7">
        <f t="shared" si="12"/>
        <v>95</v>
      </c>
      <c r="G352" s="7">
        <f t="shared" si="13"/>
        <v>109.84999999999998</v>
      </c>
      <c r="H352" s="8">
        <v>10.45</v>
      </c>
      <c r="I352" s="8">
        <v>120</v>
      </c>
      <c r="J352" s="46"/>
      <c r="K352" s="48"/>
      <c r="L352" s="48"/>
      <c r="M352" s="48"/>
      <c r="N352" s="46"/>
    </row>
    <row r="353" spans="1:14" ht="12.75">
      <c r="A353" s="9" t="s">
        <v>31</v>
      </c>
      <c r="B353" s="16" t="s">
        <v>225</v>
      </c>
      <c r="C353" s="6">
        <v>1</v>
      </c>
      <c r="D353" s="6">
        <v>75</v>
      </c>
      <c r="E353" s="6">
        <v>15</v>
      </c>
      <c r="F353" s="7">
        <f t="shared" si="12"/>
        <v>75</v>
      </c>
      <c r="G353" s="7">
        <f t="shared" si="13"/>
        <v>86.85</v>
      </c>
      <c r="H353" s="8">
        <v>8.25</v>
      </c>
      <c r="I353" s="8">
        <v>95.0243</v>
      </c>
      <c r="J353" s="15"/>
      <c r="K353" s="10">
        <f>G353+H353</f>
        <v>95.1</v>
      </c>
      <c r="L353" s="11">
        <v>95</v>
      </c>
      <c r="M353" s="10">
        <f>K353-L353</f>
        <v>0.09999999999999432</v>
      </c>
      <c r="N353" s="15"/>
    </row>
    <row r="354" spans="1:14" ht="12.75">
      <c r="A354" s="46" t="s">
        <v>214</v>
      </c>
      <c r="B354" s="17" t="s">
        <v>270</v>
      </c>
      <c r="C354" s="6">
        <v>10</v>
      </c>
      <c r="D354" s="6">
        <v>6</v>
      </c>
      <c r="E354" s="6">
        <v>15</v>
      </c>
      <c r="F354" s="7">
        <f>C354*D354</f>
        <v>60</v>
      </c>
      <c r="G354" s="7">
        <f t="shared" si="13"/>
        <v>69.6</v>
      </c>
      <c r="H354" s="8">
        <v>6.6</v>
      </c>
      <c r="I354" s="8">
        <v>76</v>
      </c>
      <c r="J354" s="46"/>
      <c r="K354" s="47">
        <f>G354+H354+G355+H355</f>
        <v>379.2</v>
      </c>
      <c r="L354" s="48">
        <v>379</v>
      </c>
      <c r="M354" s="47">
        <f>K354-L354</f>
        <v>0.19999999999998863</v>
      </c>
      <c r="N354" s="46"/>
    </row>
    <row r="355" spans="1:14" ht="12.75">
      <c r="A355" s="46"/>
      <c r="B355" s="6" t="s">
        <v>131</v>
      </c>
      <c r="C355" s="6">
        <v>200</v>
      </c>
      <c r="D355" s="6">
        <v>1.2</v>
      </c>
      <c r="E355" s="6">
        <v>15</v>
      </c>
      <c r="F355" s="7">
        <f t="shared" si="12"/>
        <v>240</v>
      </c>
      <c r="G355" s="7">
        <f t="shared" si="13"/>
        <v>276.6</v>
      </c>
      <c r="H355" s="8">
        <v>26.4</v>
      </c>
      <c r="I355" s="8">
        <v>303</v>
      </c>
      <c r="J355" s="46"/>
      <c r="K355" s="47"/>
      <c r="L355" s="48"/>
      <c r="M355" s="47"/>
      <c r="N355" s="46"/>
    </row>
    <row r="356" spans="1:14" ht="12.75">
      <c r="A356" s="9" t="s">
        <v>20</v>
      </c>
      <c r="B356" s="16" t="s">
        <v>225</v>
      </c>
      <c r="C356" s="6">
        <v>1</v>
      </c>
      <c r="D356" s="6">
        <v>75</v>
      </c>
      <c r="E356" s="6">
        <v>15</v>
      </c>
      <c r="F356" s="7">
        <f t="shared" si="12"/>
        <v>75</v>
      </c>
      <c r="G356" s="7">
        <f t="shared" si="13"/>
        <v>86.85</v>
      </c>
      <c r="H356" s="8">
        <v>8.25</v>
      </c>
      <c r="I356" s="8">
        <v>95.0243</v>
      </c>
      <c r="J356" s="15"/>
      <c r="K356" s="10">
        <f>G356+H356</f>
        <v>95.1</v>
      </c>
      <c r="L356" s="11">
        <v>95</v>
      </c>
      <c r="M356" s="10">
        <f>K356-L356</f>
        <v>0.09999999999999432</v>
      </c>
      <c r="N356" s="15"/>
    </row>
    <row r="357" spans="1:14" ht="12.75">
      <c r="A357" s="46" t="s">
        <v>150</v>
      </c>
      <c r="B357" s="4" t="s">
        <v>268</v>
      </c>
      <c r="C357" s="6">
        <v>10</v>
      </c>
      <c r="D357" s="6">
        <v>5.9</v>
      </c>
      <c r="E357" s="6">
        <v>15</v>
      </c>
      <c r="F357" s="7">
        <f t="shared" si="12"/>
        <v>59</v>
      </c>
      <c r="G357" s="7">
        <f>F357*1.15+0.4</f>
        <v>68.25</v>
      </c>
      <c r="H357" s="8">
        <v>6.49</v>
      </c>
      <c r="I357" s="8">
        <v>75</v>
      </c>
      <c r="J357" s="46"/>
      <c r="K357" s="47">
        <f>G357+H357+G358+H358+G359+H359+G360+H360+G361+H361+G362+H362+G363+H363+G364+H364+G365+H365</f>
        <v>1427.34</v>
      </c>
      <c r="L357" s="48">
        <v>1427</v>
      </c>
      <c r="M357" s="47">
        <f>K357-L357</f>
        <v>0.33999999999991815</v>
      </c>
      <c r="N357" s="46"/>
    </row>
    <row r="358" spans="1:14" ht="12.75">
      <c r="A358" s="46"/>
      <c r="B358" s="17" t="s">
        <v>270</v>
      </c>
      <c r="C358" s="6">
        <v>10</v>
      </c>
      <c r="D358" s="6">
        <v>6</v>
      </c>
      <c r="E358" s="6">
        <v>15</v>
      </c>
      <c r="F358" s="7">
        <f t="shared" si="12"/>
        <v>60</v>
      </c>
      <c r="G358" s="7">
        <f>F358*1.15+0.4</f>
        <v>69.4</v>
      </c>
      <c r="H358" s="8">
        <v>6.6</v>
      </c>
      <c r="I358" s="8">
        <v>76</v>
      </c>
      <c r="J358" s="46"/>
      <c r="K358" s="48"/>
      <c r="L358" s="48"/>
      <c r="M358" s="48"/>
      <c r="N358" s="46"/>
    </row>
    <row r="359" spans="1:14" ht="12.75">
      <c r="A359" s="46"/>
      <c r="B359" s="6" t="s">
        <v>272</v>
      </c>
      <c r="C359" s="6">
        <v>200</v>
      </c>
      <c r="D359" s="6">
        <v>1.2</v>
      </c>
      <c r="E359" s="6">
        <v>15</v>
      </c>
      <c r="F359" s="7">
        <f t="shared" si="12"/>
        <v>240</v>
      </c>
      <c r="G359" s="7">
        <f>F359*1.15+0.4</f>
        <v>276.4</v>
      </c>
      <c r="H359" s="8">
        <v>26.4</v>
      </c>
      <c r="I359" s="8">
        <v>303</v>
      </c>
      <c r="J359" s="46"/>
      <c r="K359" s="48"/>
      <c r="L359" s="48"/>
      <c r="M359" s="48"/>
      <c r="N359" s="46"/>
    </row>
    <row r="360" spans="1:14" ht="12.75">
      <c r="A360" s="46"/>
      <c r="B360" s="6" t="s">
        <v>124</v>
      </c>
      <c r="C360" s="6">
        <v>50</v>
      </c>
      <c r="D360" s="6">
        <v>1.2</v>
      </c>
      <c r="E360" s="6">
        <v>15</v>
      </c>
      <c r="F360" s="7">
        <f t="shared" si="12"/>
        <v>60</v>
      </c>
      <c r="G360" s="7">
        <f t="shared" si="13"/>
        <v>69.6</v>
      </c>
      <c r="H360" s="8">
        <v>6.6</v>
      </c>
      <c r="I360" s="8">
        <v>76</v>
      </c>
      <c r="J360" s="46"/>
      <c r="K360" s="48"/>
      <c r="L360" s="48"/>
      <c r="M360" s="48"/>
      <c r="N360" s="46"/>
    </row>
    <row r="361" spans="1:14" ht="12.75">
      <c r="A361" s="46"/>
      <c r="B361" s="6" t="s">
        <v>131</v>
      </c>
      <c r="C361" s="6">
        <v>200</v>
      </c>
      <c r="D361" s="6">
        <v>1.2</v>
      </c>
      <c r="E361" s="6">
        <v>15</v>
      </c>
      <c r="F361" s="7">
        <f t="shared" si="12"/>
        <v>240</v>
      </c>
      <c r="G361" s="7">
        <f t="shared" si="13"/>
        <v>276.6</v>
      </c>
      <c r="H361" s="8">
        <v>26.4</v>
      </c>
      <c r="I361" s="8">
        <v>303</v>
      </c>
      <c r="J361" s="46"/>
      <c r="K361" s="48"/>
      <c r="L361" s="48"/>
      <c r="M361" s="48"/>
      <c r="N361" s="46"/>
    </row>
    <row r="362" spans="1:14" ht="12.75">
      <c r="A362" s="46"/>
      <c r="B362" s="6" t="s">
        <v>274</v>
      </c>
      <c r="C362" s="6">
        <v>15</v>
      </c>
      <c r="D362" s="6">
        <v>16</v>
      </c>
      <c r="E362" s="6">
        <v>15</v>
      </c>
      <c r="F362" s="7">
        <f t="shared" si="12"/>
        <v>240</v>
      </c>
      <c r="G362" s="7">
        <f t="shared" si="13"/>
        <v>276.6</v>
      </c>
      <c r="H362" s="8">
        <v>26.4</v>
      </c>
      <c r="I362" s="8">
        <v>303</v>
      </c>
      <c r="J362" s="46"/>
      <c r="K362" s="48"/>
      <c r="L362" s="48"/>
      <c r="M362" s="48"/>
      <c r="N362" s="46"/>
    </row>
    <row r="363" spans="1:14" ht="12.75">
      <c r="A363" s="46"/>
      <c r="B363" s="6" t="s">
        <v>95</v>
      </c>
      <c r="C363" s="6">
        <v>2</v>
      </c>
      <c r="D363" s="6">
        <v>30</v>
      </c>
      <c r="E363" s="6">
        <v>15</v>
      </c>
      <c r="F363" s="7">
        <f t="shared" si="12"/>
        <v>60</v>
      </c>
      <c r="G363" s="7">
        <f t="shared" si="13"/>
        <v>69.6</v>
      </c>
      <c r="H363" s="8">
        <v>6.6</v>
      </c>
      <c r="I363" s="8">
        <v>76</v>
      </c>
      <c r="J363" s="46"/>
      <c r="K363" s="48"/>
      <c r="L363" s="48"/>
      <c r="M363" s="48"/>
      <c r="N363" s="46"/>
    </row>
    <row r="364" spans="1:14" ht="25.5">
      <c r="A364" s="46"/>
      <c r="B364" s="6" t="s">
        <v>8</v>
      </c>
      <c r="C364" s="6">
        <v>100</v>
      </c>
      <c r="D364" s="6">
        <v>0.7</v>
      </c>
      <c r="E364" s="6">
        <v>15</v>
      </c>
      <c r="F364" s="7">
        <f t="shared" si="12"/>
        <v>70</v>
      </c>
      <c r="G364" s="7">
        <f t="shared" si="13"/>
        <v>81.1</v>
      </c>
      <c r="H364" s="8">
        <v>7.7</v>
      </c>
      <c r="I364" s="8">
        <v>89</v>
      </c>
      <c r="J364" s="46"/>
      <c r="K364" s="48"/>
      <c r="L364" s="48"/>
      <c r="M364" s="48"/>
      <c r="N364" s="46"/>
    </row>
    <row r="365" spans="1:14" ht="12.75">
      <c r="A365" s="46"/>
      <c r="B365" s="16" t="s">
        <v>282</v>
      </c>
      <c r="C365" s="6">
        <v>20</v>
      </c>
      <c r="D365" s="6">
        <v>5</v>
      </c>
      <c r="E365" s="6">
        <v>15</v>
      </c>
      <c r="F365" s="7">
        <f t="shared" si="12"/>
        <v>100</v>
      </c>
      <c r="G365" s="7">
        <f t="shared" si="13"/>
        <v>115.59999999999998</v>
      </c>
      <c r="H365" s="8">
        <v>11</v>
      </c>
      <c r="I365" s="8">
        <v>126</v>
      </c>
      <c r="J365" s="46"/>
      <c r="K365" s="48"/>
      <c r="L365" s="48"/>
      <c r="M365" s="48"/>
      <c r="N365" s="46"/>
    </row>
    <row r="366" spans="1:14" ht="12.75">
      <c r="A366" s="46" t="s">
        <v>91</v>
      </c>
      <c r="B366" s="6" t="s">
        <v>273</v>
      </c>
      <c r="C366" s="6">
        <v>5</v>
      </c>
      <c r="D366" s="6">
        <v>2.5</v>
      </c>
      <c r="E366" s="6">
        <v>15</v>
      </c>
      <c r="F366" s="7">
        <f t="shared" si="12"/>
        <v>12.5</v>
      </c>
      <c r="G366" s="7">
        <f>F366*1.15</f>
        <v>14.374999999999998</v>
      </c>
      <c r="H366" s="8">
        <v>1.38</v>
      </c>
      <c r="I366" s="8">
        <v>16</v>
      </c>
      <c r="J366" s="46"/>
      <c r="K366" s="47">
        <f>G366+H366+G367+H367+G368+H368</f>
        <v>120.91</v>
      </c>
      <c r="L366" s="48">
        <v>121</v>
      </c>
      <c r="M366" s="47">
        <f>K366-L366</f>
        <v>-0.09000000000000341</v>
      </c>
      <c r="N366" s="46"/>
    </row>
    <row r="367" spans="1:14" ht="12.75">
      <c r="A367" s="46"/>
      <c r="B367" s="6" t="s">
        <v>223</v>
      </c>
      <c r="C367" s="6">
        <v>1</v>
      </c>
      <c r="D367" s="6">
        <v>40</v>
      </c>
      <c r="E367" s="6">
        <v>15</v>
      </c>
      <c r="F367" s="7">
        <f t="shared" si="12"/>
        <v>40</v>
      </c>
      <c r="G367" s="7">
        <f t="shared" si="13"/>
        <v>46.6</v>
      </c>
      <c r="H367" s="8">
        <v>4.4</v>
      </c>
      <c r="I367" s="8">
        <v>51</v>
      </c>
      <c r="J367" s="46"/>
      <c r="K367" s="48"/>
      <c r="L367" s="48"/>
      <c r="M367" s="48"/>
      <c r="N367" s="46"/>
    </row>
    <row r="368" spans="1:14" ht="12.75">
      <c r="A368" s="46"/>
      <c r="B368" s="16" t="s">
        <v>226</v>
      </c>
      <c r="C368" s="6">
        <v>5</v>
      </c>
      <c r="D368" s="6">
        <v>8.5</v>
      </c>
      <c r="E368" s="6">
        <v>15</v>
      </c>
      <c r="F368" s="7">
        <f t="shared" si="12"/>
        <v>42.5</v>
      </c>
      <c r="G368" s="7">
        <f t="shared" si="13"/>
        <v>49.474999999999994</v>
      </c>
      <c r="H368" s="8">
        <v>4.68</v>
      </c>
      <c r="I368" s="8">
        <v>54</v>
      </c>
      <c r="J368" s="46"/>
      <c r="K368" s="48"/>
      <c r="L368" s="48"/>
      <c r="M368" s="48"/>
      <c r="N368" s="46"/>
    </row>
    <row r="369" spans="1:14" ht="12.75">
      <c r="A369" s="46" t="s">
        <v>65</v>
      </c>
      <c r="B369" s="6" t="s">
        <v>280</v>
      </c>
      <c r="C369" s="6">
        <v>2</v>
      </c>
      <c r="D369" s="6">
        <v>25.1</v>
      </c>
      <c r="E369" s="6">
        <v>15</v>
      </c>
      <c r="F369" s="7">
        <f t="shared" si="12"/>
        <v>50.2</v>
      </c>
      <c r="G369" s="7">
        <f t="shared" si="13"/>
        <v>58.33</v>
      </c>
      <c r="H369" s="8">
        <v>5.52</v>
      </c>
      <c r="I369" s="8">
        <v>64</v>
      </c>
      <c r="J369" s="46"/>
      <c r="K369" s="47">
        <f>G369+H369+G370+H370</f>
        <v>80.20499999999998</v>
      </c>
      <c r="L369" s="48">
        <v>144</v>
      </c>
      <c r="M369" s="47">
        <f>K369-L369</f>
        <v>-63.795000000000016</v>
      </c>
      <c r="N369" s="46"/>
    </row>
    <row r="370" spans="1:14" ht="12.75">
      <c r="A370" s="46"/>
      <c r="B370" s="6" t="s">
        <v>273</v>
      </c>
      <c r="C370" s="6">
        <v>5</v>
      </c>
      <c r="D370" s="6">
        <v>2.5</v>
      </c>
      <c r="E370" s="6">
        <v>15</v>
      </c>
      <c r="F370" s="7">
        <f t="shared" si="12"/>
        <v>12.5</v>
      </c>
      <c r="G370" s="7">
        <f t="shared" si="13"/>
        <v>14.974999999999998</v>
      </c>
      <c r="H370" s="8">
        <v>1.38</v>
      </c>
      <c r="I370" s="8">
        <v>16</v>
      </c>
      <c r="J370" s="46"/>
      <c r="K370" s="48"/>
      <c r="L370" s="48"/>
      <c r="M370" s="48"/>
      <c r="N370" s="46"/>
    </row>
    <row r="371" spans="1:14" ht="12.75">
      <c r="A371" s="46" t="s">
        <v>146</v>
      </c>
      <c r="B371" s="4" t="s">
        <v>268</v>
      </c>
      <c r="C371" s="6">
        <v>30</v>
      </c>
      <c r="D371" s="6">
        <v>5.9</v>
      </c>
      <c r="E371" s="6">
        <v>15</v>
      </c>
      <c r="F371" s="7">
        <f t="shared" si="12"/>
        <v>177</v>
      </c>
      <c r="G371" s="7">
        <f t="shared" si="13"/>
        <v>204.14999999999998</v>
      </c>
      <c r="H371" s="8">
        <v>19.47</v>
      </c>
      <c r="I371" s="8">
        <v>224</v>
      </c>
      <c r="J371" s="46"/>
      <c r="K371" s="47">
        <f>G371+H371+G372+H372+G373+H373+G374+H374+G375+H375</f>
        <v>626.075</v>
      </c>
      <c r="L371" s="48">
        <v>630</v>
      </c>
      <c r="M371" s="47">
        <f>K371-L371</f>
        <v>-3.9249999999999545</v>
      </c>
      <c r="N371" s="46"/>
    </row>
    <row r="372" spans="1:14" ht="12.75">
      <c r="A372" s="46"/>
      <c r="B372" s="17" t="s">
        <v>270</v>
      </c>
      <c r="C372" s="6">
        <v>20</v>
      </c>
      <c r="D372" s="6">
        <v>6</v>
      </c>
      <c r="E372" s="6">
        <v>15</v>
      </c>
      <c r="F372" s="7">
        <f t="shared" si="12"/>
        <v>120</v>
      </c>
      <c r="G372" s="7">
        <f t="shared" si="13"/>
        <v>138.6</v>
      </c>
      <c r="H372" s="8">
        <v>13.2</v>
      </c>
      <c r="I372" s="8">
        <v>152</v>
      </c>
      <c r="J372" s="46"/>
      <c r="K372" s="48"/>
      <c r="L372" s="48"/>
      <c r="M372" s="48"/>
      <c r="N372" s="46"/>
    </row>
    <row r="373" spans="1:14" ht="12.75">
      <c r="A373" s="46"/>
      <c r="B373" s="6" t="s">
        <v>124</v>
      </c>
      <c r="C373" s="6">
        <v>50</v>
      </c>
      <c r="D373" s="6">
        <v>1.2</v>
      </c>
      <c r="E373" s="6">
        <v>15</v>
      </c>
      <c r="F373" s="7">
        <f t="shared" si="12"/>
        <v>60</v>
      </c>
      <c r="G373" s="7">
        <f t="shared" si="13"/>
        <v>69.6</v>
      </c>
      <c r="H373" s="8">
        <v>6.6</v>
      </c>
      <c r="I373" s="8">
        <v>76</v>
      </c>
      <c r="J373" s="46"/>
      <c r="K373" s="48"/>
      <c r="L373" s="48"/>
      <c r="M373" s="48"/>
      <c r="N373" s="46"/>
    </row>
    <row r="374" spans="1:14" ht="25.5">
      <c r="A374" s="46"/>
      <c r="B374" s="4" t="s">
        <v>279</v>
      </c>
      <c r="C374" s="6">
        <v>50</v>
      </c>
      <c r="D374" s="6">
        <v>1.9</v>
      </c>
      <c r="E374" s="6">
        <v>15</v>
      </c>
      <c r="F374" s="7">
        <f t="shared" si="12"/>
        <v>95</v>
      </c>
      <c r="G374" s="7">
        <f t="shared" si="13"/>
        <v>109.84999999999998</v>
      </c>
      <c r="H374" s="8">
        <v>10.45</v>
      </c>
      <c r="I374" s="8">
        <v>120</v>
      </c>
      <c r="J374" s="46"/>
      <c r="K374" s="48"/>
      <c r="L374" s="48"/>
      <c r="M374" s="48"/>
      <c r="N374" s="46"/>
    </row>
    <row r="375" spans="1:14" ht="12.75">
      <c r="A375" s="46"/>
      <c r="B375" s="16" t="s">
        <v>226</v>
      </c>
      <c r="C375" s="6">
        <v>5</v>
      </c>
      <c r="D375" s="6">
        <v>8.5</v>
      </c>
      <c r="E375" s="6">
        <v>15</v>
      </c>
      <c r="F375" s="7">
        <f t="shared" si="12"/>
        <v>42.5</v>
      </c>
      <c r="G375" s="7">
        <f t="shared" si="13"/>
        <v>49.474999999999994</v>
      </c>
      <c r="H375" s="8">
        <v>4.68</v>
      </c>
      <c r="I375" s="8">
        <v>54</v>
      </c>
      <c r="J375" s="46"/>
      <c r="K375" s="48"/>
      <c r="L375" s="48"/>
      <c r="M375" s="48"/>
      <c r="N375" s="46"/>
    </row>
    <row r="376" spans="1:14" ht="12.75">
      <c r="A376" s="46" t="s">
        <v>188</v>
      </c>
      <c r="B376" s="4" t="s">
        <v>268</v>
      </c>
      <c r="C376" s="6">
        <v>10</v>
      </c>
      <c r="D376" s="6">
        <v>5.9</v>
      </c>
      <c r="E376" s="6">
        <v>15</v>
      </c>
      <c r="F376" s="7">
        <f t="shared" si="12"/>
        <v>59</v>
      </c>
      <c r="G376" s="7">
        <f t="shared" si="13"/>
        <v>68.44999999999999</v>
      </c>
      <c r="H376" s="8">
        <v>6.49</v>
      </c>
      <c r="I376" s="8">
        <v>75</v>
      </c>
      <c r="J376" s="46"/>
      <c r="K376" s="47">
        <f>G376+H376+G377+H377+G378+H378</f>
        <v>239.93999999999994</v>
      </c>
      <c r="L376" s="48">
        <v>240</v>
      </c>
      <c r="M376" s="47">
        <f>K376-L376</f>
        <v>-0.06000000000005912</v>
      </c>
      <c r="N376" s="46"/>
    </row>
    <row r="377" spans="1:14" ht="12.75">
      <c r="A377" s="46"/>
      <c r="B377" s="17" t="s">
        <v>270</v>
      </c>
      <c r="C377" s="6">
        <v>10</v>
      </c>
      <c r="D377" s="6">
        <v>6</v>
      </c>
      <c r="E377" s="6">
        <v>15</v>
      </c>
      <c r="F377" s="7">
        <f>C377*D377</f>
        <v>60</v>
      </c>
      <c r="G377" s="7">
        <f t="shared" si="13"/>
        <v>69.6</v>
      </c>
      <c r="H377" s="8">
        <v>6.6</v>
      </c>
      <c r="I377" s="8">
        <v>76</v>
      </c>
      <c r="J377" s="46"/>
      <c r="K377" s="47"/>
      <c r="L377" s="48"/>
      <c r="M377" s="47"/>
      <c r="N377" s="46"/>
    </row>
    <row r="378" spans="1:14" ht="12.75">
      <c r="A378" s="46"/>
      <c r="B378" s="6" t="s">
        <v>271</v>
      </c>
      <c r="C378" s="6">
        <v>10</v>
      </c>
      <c r="D378" s="6">
        <v>7</v>
      </c>
      <c r="E378" s="6">
        <v>15</v>
      </c>
      <c r="F378" s="7">
        <f t="shared" si="12"/>
        <v>70</v>
      </c>
      <c r="G378" s="7">
        <f t="shared" si="13"/>
        <v>81.1</v>
      </c>
      <c r="H378" s="8">
        <v>7.7</v>
      </c>
      <c r="I378" s="8">
        <v>89</v>
      </c>
      <c r="J378" s="46"/>
      <c r="K378" s="47"/>
      <c r="L378" s="48"/>
      <c r="M378" s="47"/>
      <c r="N378" s="46"/>
    </row>
    <row r="379" spans="1:14" ht="12.75">
      <c r="A379" s="9" t="s">
        <v>53</v>
      </c>
      <c r="B379" s="6" t="s">
        <v>274</v>
      </c>
      <c r="C379" s="6">
        <v>15</v>
      </c>
      <c r="D379" s="6">
        <v>16</v>
      </c>
      <c r="E379" s="6">
        <v>15</v>
      </c>
      <c r="F379" s="7">
        <f t="shared" si="12"/>
        <v>240</v>
      </c>
      <c r="G379" s="7">
        <f t="shared" si="13"/>
        <v>276.6</v>
      </c>
      <c r="H379" s="8">
        <v>26.4</v>
      </c>
      <c r="I379" s="8">
        <v>303</v>
      </c>
      <c r="J379" s="15"/>
      <c r="K379" s="10">
        <f>G379+H379</f>
        <v>303</v>
      </c>
      <c r="L379" s="11">
        <v>303</v>
      </c>
      <c r="M379" s="10">
        <f>K379-L379</f>
        <v>0</v>
      </c>
      <c r="N379" s="15"/>
    </row>
    <row r="380" spans="1:14" ht="12.75">
      <c r="A380" s="46" t="s">
        <v>144</v>
      </c>
      <c r="B380" s="4" t="s">
        <v>268</v>
      </c>
      <c r="C380" s="6">
        <v>10</v>
      </c>
      <c r="D380" s="6">
        <v>5.9</v>
      </c>
      <c r="E380" s="6">
        <v>15</v>
      </c>
      <c r="F380" s="7">
        <f t="shared" si="12"/>
        <v>59</v>
      </c>
      <c r="G380" s="7">
        <f t="shared" si="13"/>
        <v>68.44999999999999</v>
      </c>
      <c r="H380" s="8">
        <v>6.49</v>
      </c>
      <c r="I380" s="8">
        <v>75</v>
      </c>
      <c r="J380" s="46"/>
      <c r="K380" s="47">
        <f>G380+H380+G381+H381+G382+H382+G383+H383+G384+H384+G385+H385+G386+H386+G387+H387</f>
        <v>514.475</v>
      </c>
      <c r="L380" s="48">
        <v>520</v>
      </c>
      <c r="M380" s="47">
        <f>K380-L380</f>
        <v>-5.524999999999977</v>
      </c>
      <c r="N380" s="46"/>
    </row>
    <row r="381" spans="1:14" ht="12.75">
      <c r="A381" s="46"/>
      <c r="B381" s="17" t="s">
        <v>270</v>
      </c>
      <c r="C381" s="6">
        <v>10</v>
      </c>
      <c r="D381" s="6">
        <v>6</v>
      </c>
      <c r="E381" s="6">
        <v>15</v>
      </c>
      <c r="F381" s="7">
        <f t="shared" si="12"/>
        <v>60</v>
      </c>
      <c r="G381" s="7">
        <f t="shared" si="13"/>
        <v>69.6</v>
      </c>
      <c r="H381" s="8">
        <v>6.6</v>
      </c>
      <c r="I381" s="8">
        <v>76</v>
      </c>
      <c r="J381" s="46"/>
      <c r="K381" s="48"/>
      <c r="L381" s="48"/>
      <c r="M381" s="48"/>
      <c r="N381" s="46"/>
    </row>
    <row r="382" spans="1:14" ht="12.75">
      <c r="A382" s="46"/>
      <c r="B382" s="6" t="s">
        <v>124</v>
      </c>
      <c r="C382" s="6">
        <v>100</v>
      </c>
      <c r="D382" s="6">
        <v>1.2</v>
      </c>
      <c r="E382" s="6">
        <v>15</v>
      </c>
      <c r="F382" s="7">
        <f aca="true" t="shared" si="14" ref="F382:F446">C382*D382</f>
        <v>120</v>
      </c>
      <c r="G382" s="7">
        <f t="shared" si="13"/>
        <v>138.6</v>
      </c>
      <c r="H382" s="8">
        <v>13.2</v>
      </c>
      <c r="I382" s="8">
        <v>152</v>
      </c>
      <c r="J382" s="46"/>
      <c r="K382" s="48"/>
      <c r="L382" s="48"/>
      <c r="M382" s="48"/>
      <c r="N382" s="46"/>
    </row>
    <row r="383" spans="1:14" ht="12.75">
      <c r="A383" s="46"/>
      <c r="B383" s="6" t="s">
        <v>223</v>
      </c>
      <c r="C383" s="6">
        <v>1</v>
      </c>
      <c r="D383" s="6">
        <v>40</v>
      </c>
      <c r="E383" s="6">
        <v>15</v>
      </c>
      <c r="F383" s="7">
        <f>C383*D383</f>
        <v>40</v>
      </c>
      <c r="G383" s="7">
        <f t="shared" si="13"/>
        <v>46.6</v>
      </c>
      <c r="H383" s="8">
        <v>4.4</v>
      </c>
      <c r="I383" s="8">
        <v>51</v>
      </c>
      <c r="J383" s="46"/>
      <c r="K383" s="48"/>
      <c r="L383" s="48"/>
      <c r="M383" s="48"/>
      <c r="N383" s="46"/>
    </row>
    <row r="384" spans="1:14" ht="12.75">
      <c r="A384" s="46"/>
      <c r="B384" s="6" t="s">
        <v>224</v>
      </c>
      <c r="C384" s="6">
        <v>1</v>
      </c>
      <c r="D384" s="6">
        <v>30</v>
      </c>
      <c r="E384" s="6">
        <v>15</v>
      </c>
      <c r="F384" s="7">
        <f>C384*D384</f>
        <v>30</v>
      </c>
      <c r="G384" s="7">
        <f t="shared" si="13"/>
        <v>35.1</v>
      </c>
      <c r="H384" s="8">
        <v>3.3</v>
      </c>
      <c r="I384" s="8">
        <v>38</v>
      </c>
      <c r="J384" s="46"/>
      <c r="K384" s="48"/>
      <c r="L384" s="48"/>
      <c r="M384" s="48"/>
      <c r="N384" s="46"/>
    </row>
    <row r="385" spans="1:14" ht="12.75">
      <c r="A385" s="46"/>
      <c r="B385" s="6" t="s">
        <v>95</v>
      </c>
      <c r="C385" s="6">
        <v>1</v>
      </c>
      <c r="D385" s="6">
        <v>30</v>
      </c>
      <c r="E385" s="6">
        <v>15</v>
      </c>
      <c r="F385" s="7">
        <f>C385*D385</f>
        <v>30</v>
      </c>
      <c r="G385" s="7">
        <f t="shared" si="13"/>
        <v>35.1</v>
      </c>
      <c r="H385" s="8">
        <v>3.3</v>
      </c>
      <c r="I385" s="8">
        <v>38</v>
      </c>
      <c r="J385" s="46"/>
      <c r="K385" s="48"/>
      <c r="L385" s="48"/>
      <c r="M385" s="48"/>
      <c r="N385" s="46"/>
    </row>
    <row r="386" spans="1:14" ht="25.5">
      <c r="A386" s="46"/>
      <c r="B386" s="4" t="s">
        <v>278</v>
      </c>
      <c r="C386" s="6">
        <v>50</v>
      </c>
      <c r="D386" s="6">
        <v>0.8</v>
      </c>
      <c r="E386" s="6">
        <v>15</v>
      </c>
      <c r="F386" s="7">
        <f t="shared" si="14"/>
        <v>40</v>
      </c>
      <c r="G386" s="7">
        <f t="shared" si="13"/>
        <v>46.6</v>
      </c>
      <c r="H386" s="8">
        <v>4.4</v>
      </c>
      <c r="I386" s="8">
        <v>51</v>
      </c>
      <c r="J386" s="46"/>
      <c r="K386" s="48"/>
      <c r="L386" s="48"/>
      <c r="M386" s="48"/>
      <c r="N386" s="46"/>
    </row>
    <row r="387" spans="1:14" ht="12.75">
      <c r="A387" s="46"/>
      <c r="B387" s="16" t="s">
        <v>226</v>
      </c>
      <c r="C387" s="6">
        <v>3</v>
      </c>
      <c r="D387" s="6">
        <v>8.5</v>
      </c>
      <c r="E387" s="6">
        <v>15</v>
      </c>
      <c r="F387" s="7">
        <f t="shared" si="14"/>
        <v>25.5</v>
      </c>
      <c r="G387" s="7">
        <f t="shared" si="13"/>
        <v>29.925</v>
      </c>
      <c r="H387" s="8">
        <v>2.81</v>
      </c>
      <c r="I387" s="8">
        <v>33</v>
      </c>
      <c r="J387" s="46"/>
      <c r="K387" s="48"/>
      <c r="L387" s="48"/>
      <c r="M387" s="48"/>
      <c r="N387" s="46"/>
    </row>
    <row r="388" spans="1:14" ht="12.75">
      <c r="A388" s="46" t="s">
        <v>217</v>
      </c>
      <c r="B388" s="17" t="s">
        <v>270</v>
      </c>
      <c r="C388" s="6">
        <v>20</v>
      </c>
      <c r="D388" s="6">
        <v>6</v>
      </c>
      <c r="E388" s="6">
        <v>15</v>
      </c>
      <c r="F388" s="7">
        <f>C388*D388</f>
        <v>120</v>
      </c>
      <c r="G388" s="7">
        <f aca="true" t="shared" si="15" ref="G388:G451">F388*1.15+0.6</f>
        <v>138.6</v>
      </c>
      <c r="H388" s="8">
        <v>13.2</v>
      </c>
      <c r="I388" s="8">
        <v>152</v>
      </c>
      <c r="J388" s="46"/>
      <c r="K388" s="47">
        <f>G388+H388+G389+H389+G390+H390+G391+H391</f>
        <v>265.86499999999995</v>
      </c>
      <c r="L388" s="48">
        <v>266</v>
      </c>
      <c r="M388" s="47">
        <f>K388-L388</f>
        <v>-0.13500000000004775</v>
      </c>
      <c r="N388" s="46"/>
    </row>
    <row r="389" spans="1:14" ht="12.75">
      <c r="A389" s="46"/>
      <c r="B389" s="6" t="s">
        <v>272</v>
      </c>
      <c r="C389" s="6">
        <v>20</v>
      </c>
      <c r="D389" s="6">
        <v>1.2</v>
      </c>
      <c r="E389" s="6">
        <v>15</v>
      </c>
      <c r="F389" s="7">
        <f t="shared" si="14"/>
        <v>24</v>
      </c>
      <c r="G389" s="7">
        <f t="shared" si="15"/>
        <v>28.2</v>
      </c>
      <c r="H389" s="8">
        <v>2.64</v>
      </c>
      <c r="I389" s="8">
        <v>31.09</v>
      </c>
      <c r="J389" s="46"/>
      <c r="K389" s="48"/>
      <c r="L389" s="48"/>
      <c r="M389" s="48"/>
      <c r="N389" s="46"/>
    </row>
    <row r="390" spans="1:14" ht="25.5">
      <c r="A390" s="46"/>
      <c r="B390" s="4" t="s">
        <v>278</v>
      </c>
      <c r="C390" s="6">
        <v>50</v>
      </c>
      <c r="D390" s="6">
        <v>0.8</v>
      </c>
      <c r="E390" s="6">
        <v>15</v>
      </c>
      <c r="F390" s="7">
        <f t="shared" si="14"/>
        <v>40</v>
      </c>
      <c r="G390" s="7">
        <f t="shared" si="15"/>
        <v>46.6</v>
      </c>
      <c r="H390" s="8">
        <v>4.4</v>
      </c>
      <c r="I390" s="8">
        <v>51</v>
      </c>
      <c r="J390" s="46"/>
      <c r="K390" s="48"/>
      <c r="L390" s="48"/>
      <c r="M390" s="48"/>
      <c r="N390" s="46"/>
    </row>
    <row r="391" spans="1:14" ht="12.75">
      <c r="A391" s="46"/>
      <c r="B391" s="6" t="s">
        <v>280</v>
      </c>
      <c r="C391" s="6">
        <v>1</v>
      </c>
      <c r="D391" s="6">
        <v>25.1</v>
      </c>
      <c r="E391" s="6">
        <v>15</v>
      </c>
      <c r="F391" s="7">
        <f t="shared" si="14"/>
        <v>25.1</v>
      </c>
      <c r="G391" s="7">
        <f t="shared" si="15"/>
        <v>29.465</v>
      </c>
      <c r="H391" s="8">
        <v>2.76</v>
      </c>
      <c r="I391" s="8">
        <v>32</v>
      </c>
      <c r="J391" s="46"/>
      <c r="K391" s="48"/>
      <c r="L391" s="48"/>
      <c r="M391" s="48"/>
      <c r="N391" s="46"/>
    </row>
    <row r="392" spans="1:14" ht="12.75">
      <c r="A392" s="46" t="s">
        <v>252</v>
      </c>
      <c r="B392" s="4" t="s">
        <v>268</v>
      </c>
      <c r="C392" s="6">
        <v>10</v>
      </c>
      <c r="D392" s="6">
        <v>5.9</v>
      </c>
      <c r="E392" s="6">
        <v>15</v>
      </c>
      <c r="F392" s="7">
        <f t="shared" si="14"/>
        <v>59</v>
      </c>
      <c r="G392" s="7">
        <f t="shared" si="15"/>
        <v>68.44999999999999</v>
      </c>
      <c r="H392" s="8">
        <v>6.49</v>
      </c>
      <c r="I392" s="8">
        <v>75</v>
      </c>
      <c r="J392" s="46"/>
      <c r="K392" s="47">
        <f>G392+H392+G393+H393</f>
        <v>151.13999999999996</v>
      </c>
      <c r="L392" s="48">
        <v>151</v>
      </c>
      <c r="M392" s="47">
        <f>K392-L392</f>
        <v>0.13999999999995794</v>
      </c>
      <c r="N392" s="46"/>
    </row>
    <row r="393" spans="1:14" ht="12.75">
      <c r="A393" s="46"/>
      <c r="B393" s="17" t="s">
        <v>270</v>
      </c>
      <c r="C393" s="6">
        <v>10</v>
      </c>
      <c r="D393" s="6">
        <v>6</v>
      </c>
      <c r="E393" s="6">
        <v>15</v>
      </c>
      <c r="F393" s="7">
        <f t="shared" si="14"/>
        <v>60</v>
      </c>
      <c r="G393" s="7">
        <f t="shared" si="15"/>
        <v>69.6</v>
      </c>
      <c r="H393" s="8">
        <v>6.6</v>
      </c>
      <c r="I393" s="8">
        <v>76</v>
      </c>
      <c r="J393" s="46"/>
      <c r="K393" s="48"/>
      <c r="L393" s="48"/>
      <c r="M393" s="48"/>
      <c r="N393" s="46"/>
    </row>
    <row r="394" spans="1:14" ht="12.75">
      <c r="A394" s="46" t="s">
        <v>63</v>
      </c>
      <c r="B394" s="16" t="s">
        <v>226</v>
      </c>
      <c r="C394" s="6">
        <v>5</v>
      </c>
      <c r="D394" s="6">
        <v>8.5</v>
      </c>
      <c r="E394" s="6">
        <v>15</v>
      </c>
      <c r="F394" s="7">
        <f t="shared" si="14"/>
        <v>42.5</v>
      </c>
      <c r="G394" s="7">
        <f t="shared" si="15"/>
        <v>49.474999999999994</v>
      </c>
      <c r="H394" s="8">
        <v>4.68</v>
      </c>
      <c r="I394" s="8">
        <v>54</v>
      </c>
      <c r="J394" s="46"/>
      <c r="K394" s="47">
        <f>G394+H394+G395+H395</f>
        <v>142.95499999999998</v>
      </c>
      <c r="L394" s="48">
        <v>143</v>
      </c>
      <c r="M394" s="47">
        <f>K394-L394</f>
        <v>-0.045000000000015916</v>
      </c>
      <c r="N394" s="46"/>
    </row>
    <row r="395" spans="1:14" ht="25.5">
      <c r="A395" s="46"/>
      <c r="B395" s="6" t="s">
        <v>8</v>
      </c>
      <c r="C395" s="6">
        <v>100</v>
      </c>
      <c r="D395" s="6">
        <v>0.7</v>
      </c>
      <c r="E395" s="6">
        <v>15</v>
      </c>
      <c r="F395" s="7">
        <f t="shared" si="14"/>
        <v>70</v>
      </c>
      <c r="G395" s="7">
        <f t="shared" si="15"/>
        <v>81.1</v>
      </c>
      <c r="H395" s="8">
        <v>7.7</v>
      </c>
      <c r="I395" s="8">
        <v>89</v>
      </c>
      <c r="J395" s="46"/>
      <c r="K395" s="48"/>
      <c r="L395" s="48"/>
      <c r="M395" s="48"/>
      <c r="N395" s="46"/>
    </row>
    <row r="396" spans="1:14" ht="12.75">
      <c r="A396" s="46" t="s">
        <v>141</v>
      </c>
      <c r="B396" s="6" t="s">
        <v>124</v>
      </c>
      <c r="C396" s="6">
        <v>100</v>
      </c>
      <c r="D396" s="6">
        <v>1.2</v>
      </c>
      <c r="E396" s="6">
        <v>15</v>
      </c>
      <c r="F396" s="7">
        <f t="shared" si="14"/>
        <v>120</v>
      </c>
      <c r="G396" s="7">
        <f>F396*1.15</f>
        <v>138</v>
      </c>
      <c r="H396" s="8">
        <v>13.2</v>
      </c>
      <c r="I396" s="8">
        <v>152</v>
      </c>
      <c r="J396" s="46"/>
      <c r="K396" s="47">
        <f>G396+H396+G397+H397+G398+H398+G399+H399+G400+H400+G401+H401</f>
        <v>352.02</v>
      </c>
      <c r="L396" s="48">
        <v>352</v>
      </c>
      <c r="M396" s="47">
        <f>K396-L396</f>
        <v>0.01999999999998181</v>
      </c>
      <c r="N396" s="46"/>
    </row>
    <row r="397" spans="1:14" ht="12.75">
      <c r="A397" s="46"/>
      <c r="B397" s="6" t="s">
        <v>223</v>
      </c>
      <c r="C397" s="6">
        <v>1</v>
      </c>
      <c r="D397" s="6">
        <v>40</v>
      </c>
      <c r="E397" s="6">
        <v>15</v>
      </c>
      <c r="F397" s="7">
        <f t="shared" si="14"/>
        <v>40</v>
      </c>
      <c r="G397" s="7">
        <f t="shared" si="15"/>
        <v>46.6</v>
      </c>
      <c r="H397" s="8">
        <v>4.4</v>
      </c>
      <c r="I397" s="8">
        <v>51</v>
      </c>
      <c r="J397" s="46"/>
      <c r="K397" s="47"/>
      <c r="L397" s="48"/>
      <c r="M397" s="47"/>
      <c r="N397" s="46"/>
    </row>
    <row r="398" spans="1:14" ht="12.75">
      <c r="A398" s="46"/>
      <c r="B398" s="6" t="s">
        <v>224</v>
      </c>
      <c r="C398" s="6">
        <v>1</v>
      </c>
      <c r="D398" s="6">
        <v>30</v>
      </c>
      <c r="E398" s="6">
        <v>15</v>
      </c>
      <c r="F398" s="7">
        <f t="shared" si="14"/>
        <v>30</v>
      </c>
      <c r="G398" s="7">
        <f t="shared" si="15"/>
        <v>35.1</v>
      </c>
      <c r="H398" s="8">
        <v>3.3</v>
      </c>
      <c r="I398" s="8">
        <v>38</v>
      </c>
      <c r="J398" s="46"/>
      <c r="K398" s="47"/>
      <c r="L398" s="48"/>
      <c r="M398" s="47"/>
      <c r="N398" s="46"/>
    </row>
    <row r="399" spans="1:14" ht="12.75">
      <c r="A399" s="46"/>
      <c r="B399" s="6" t="s">
        <v>95</v>
      </c>
      <c r="C399" s="6">
        <v>1</v>
      </c>
      <c r="D399" s="6">
        <v>30</v>
      </c>
      <c r="E399" s="6">
        <v>15</v>
      </c>
      <c r="F399" s="7">
        <f t="shared" si="14"/>
        <v>30</v>
      </c>
      <c r="G399" s="7">
        <f t="shared" si="15"/>
        <v>35.1</v>
      </c>
      <c r="H399" s="8">
        <v>3.3</v>
      </c>
      <c r="I399" s="8">
        <v>38</v>
      </c>
      <c r="J399" s="46"/>
      <c r="K399" s="47"/>
      <c r="L399" s="48"/>
      <c r="M399" s="47"/>
      <c r="N399" s="46"/>
    </row>
    <row r="400" spans="1:14" ht="25.5">
      <c r="A400" s="46"/>
      <c r="B400" s="4" t="s">
        <v>278</v>
      </c>
      <c r="C400" s="6">
        <v>50</v>
      </c>
      <c r="D400" s="6">
        <v>0.8</v>
      </c>
      <c r="E400" s="6">
        <v>15</v>
      </c>
      <c r="F400" s="7">
        <f t="shared" si="14"/>
        <v>40</v>
      </c>
      <c r="G400" s="7">
        <f t="shared" si="15"/>
        <v>46.6</v>
      </c>
      <c r="H400" s="8">
        <v>4.4</v>
      </c>
      <c r="I400" s="8">
        <v>51</v>
      </c>
      <c r="J400" s="46"/>
      <c r="K400" s="47"/>
      <c r="L400" s="48"/>
      <c r="M400" s="47"/>
      <c r="N400" s="46"/>
    </row>
    <row r="401" spans="1:14" ht="12.75">
      <c r="A401" s="46"/>
      <c r="B401" s="16" t="s">
        <v>226</v>
      </c>
      <c r="C401" s="6">
        <v>2</v>
      </c>
      <c r="D401" s="6">
        <v>8.5</v>
      </c>
      <c r="E401" s="6">
        <v>15</v>
      </c>
      <c r="F401" s="7">
        <f t="shared" si="14"/>
        <v>17</v>
      </c>
      <c r="G401" s="7">
        <f t="shared" si="15"/>
        <v>20.15</v>
      </c>
      <c r="H401" s="8">
        <v>1.87</v>
      </c>
      <c r="I401" s="8">
        <v>22</v>
      </c>
      <c r="J401" s="46"/>
      <c r="K401" s="47"/>
      <c r="L401" s="48"/>
      <c r="M401" s="47"/>
      <c r="N401" s="46"/>
    </row>
    <row r="402" spans="1:14" ht="12.75">
      <c r="A402" s="46" t="s">
        <v>115</v>
      </c>
      <c r="B402" s="6" t="s">
        <v>131</v>
      </c>
      <c r="C402" s="6">
        <v>100</v>
      </c>
      <c r="D402" s="6">
        <v>1.2</v>
      </c>
      <c r="E402" s="6">
        <v>15</v>
      </c>
      <c r="F402" s="7">
        <f>C402*D402</f>
        <v>120</v>
      </c>
      <c r="G402" s="7">
        <f t="shared" si="15"/>
        <v>138.6</v>
      </c>
      <c r="H402" s="8">
        <v>13.2</v>
      </c>
      <c r="I402" s="8">
        <v>152</v>
      </c>
      <c r="J402" s="46"/>
      <c r="K402" s="47">
        <f>G402+H402+G403+H403+G404+H404</f>
        <v>304.835</v>
      </c>
      <c r="L402" s="48">
        <v>305</v>
      </c>
      <c r="M402" s="47">
        <f>K402-L402</f>
        <v>-0.16500000000002046</v>
      </c>
      <c r="N402" s="46"/>
    </row>
    <row r="403" spans="1:14" ht="25.5">
      <c r="A403" s="46"/>
      <c r="B403" s="4" t="s">
        <v>279</v>
      </c>
      <c r="C403" s="6">
        <v>50</v>
      </c>
      <c r="D403" s="6">
        <v>1.9</v>
      </c>
      <c r="E403" s="6">
        <v>15</v>
      </c>
      <c r="F403" s="7">
        <f t="shared" si="14"/>
        <v>95</v>
      </c>
      <c r="G403" s="7">
        <f t="shared" si="15"/>
        <v>109.84999999999998</v>
      </c>
      <c r="H403" s="8">
        <v>10.45</v>
      </c>
      <c r="I403" s="8">
        <v>120</v>
      </c>
      <c r="J403" s="46"/>
      <c r="K403" s="47"/>
      <c r="L403" s="48"/>
      <c r="M403" s="47"/>
      <c r="N403" s="46"/>
    </row>
    <row r="404" spans="1:14" ht="12.75">
      <c r="A404" s="46"/>
      <c r="B404" s="16" t="s">
        <v>226</v>
      </c>
      <c r="C404" s="6">
        <v>3</v>
      </c>
      <c r="D404" s="6">
        <v>8.5</v>
      </c>
      <c r="E404" s="6">
        <v>15</v>
      </c>
      <c r="F404" s="7">
        <f>C404*D404</f>
        <v>25.5</v>
      </c>
      <c r="G404" s="7">
        <f t="shared" si="15"/>
        <v>29.925</v>
      </c>
      <c r="H404" s="8">
        <v>2.81</v>
      </c>
      <c r="I404" s="8">
        <v>33</v>
      </c>
      <c r="J404" s="46"/>
      <c r="K404" s="47"/>
      <c r="L404" s="48"/>
      <c r="M404" s="47"/>
      <c r="N404" s="46"/>
    </row>
    <row r="405" spans="1:14" ht="12.75">
      <c r="A405" s="46" t="s">
        <v>178</v>
      </c>
      <c r="B405" s="6" t="s">
        <v>269</v>
      </c>
      <c r="C405" s="6">
        <v>20</v>
      </c>
      <c r="D405" s="6">
        <v>6.5</v>
      </c>
      <c r="E405" s="6">
        <v>15</v>
      </c>
      <c r="F405" s="7">
        <f t="shared" si="14"/>
        <v>130</v>
      </c>
      <c r="G405" s="7">
        <f>F405*1.15</f>
        <v>149.5</v>
      </c>
      <c r="H405" s="8">
        <v>14.3</v>
      </c>
      <c r="I405" s="8">
        <v>164</v>
      </c>
      <c r="J405" s="46"/>
      <c r="K405" s="47">
        <f>G405+H405+G406+H406+G407+H407</f>
        <v>316.20000000000005</v>
      </c>
      <c r="L405" s="48">
        <v>316</v>
      </c>
      <c r="M405" s="47">
        <f>K405-L405</f>
        <v>0.20000000000004547</v>
      </c>
      <c r="N405" s="46"/>
    </row>
    <row r="406" spans="1:14" ht="12.75">
      <c r="A406" s="46"/>
      <c r="B406" s="17" t="s">
        <v>270</v>
      </c>
      <c r="C406" s="6">
        <v>10</v>
      </c>
      <c r="D406" s="6">
        <v>6</v>
      </c>
      <c r="E406" s="6">
        <v>15</v>
      </c>
      <c r="F406" s="7">
        <f t="shared" si="14"/>
        <v>60</v>
      </c>
      <c r="G406" s="7">
        <f t="shared" si="15"/>
        <v>69.6</v>
      </c>
      <c r="H406" s="8">
        <v>6.6</v>
      </c>
      <c r="I406" s="8">
        <v>76</v>
      </c>
      <c r="J406" s="46"/>
      <c r="K406" s="48"/>
      <c r="L406" s="48"/>
      <c r="M406" s="48"/>
      <c r="N406" s="46"/>
    </row>
    <row r="407" spans="1:14" ht="12.75">
      <c r="A407" s="46"/>
      <c r="B407" s="6" t="s">
        <v>124</v>
      </c>
      <c r="C407" s="6">
        <v>50</v>
      </c>
      <c r="D407" s="6">
        <v>1.2</v>
      </c>
      <c r="E407" s="6">
        <v>15</v>
      </c>
      <c r="F407" s="7">
        <f t="shared" si="14"/>
        <v>60</v>
      </c>
      <c r="G407" s="7">
        <f t="shared" si="15"/>
        <v>69.6</v>
      </c>
      <c r="H407" s="8">
        <v>6.6</v>
      </c>
      <c r="I407" s="8">
        <v>76</v>
      </c>
      <c r="J407" s="46"/>
      <c r="K407" s="48"/>
      <c r="L407" s="48"/>
      <c r="M407" s="48"/>
      <c r="N407" s="46"/>
    </row>
    <row r="408" spans="1:14" ht="25.5">
      <c r="A408" s="46" t="s">
        <v>191</v>
      </c>
      <c r="B408" s="4" t="s">
        <v>278</v>
      </c>
      <c r="C408" s="6">
        <v>100</v>
      </c>
      <c r="D408" s="6">
        <v>0.8</v>
      </c>
      <c r="E408" s="6">
        <v>15</v>
      </c>
      <c r="F408" s="7">
        <f t="shared" si="14"/>
        <v>80</v>
      </c>
      <c r="G408" s="7">
        <f t="shared" si="15"/>
        <v>92.6</v>
      </c>
      <c r="H408" s="8">
        <v>8.8</v>
      </c>
      <c r="I408" s="8">
        <v>101</v>
      </c>
      <c r="J408" s="46"/>
      <c r="K408" s="47">
        <f>G408+H408+G409+H409</f>
        <v>341.3999999999999</v>
      </c>
      <c r="L408" s="48">
        <v>341</v>
      </c>
      <c r="M408" s="47">
        <f>K408-L408</f>
        <v>0.3999999999999204</v>
      </c>
      <c r="N408" s="46"/>
    </row>
    <row r="409" spans="1:14" ht="25.5">
      <c r="A409" s="46"/>
      <c r="B409" s="4" t="s">
        <v>279</v>
      </c>
      <c r="C409" s="6">
        <v>100</v>
      </c>
      <c r="D409" s="6">
        <v>1.9</v>
      </c>
      <c r="E409" s="6">
        <v>15</v>
      </c>
      <c r="F409" s="7">
        <f t="shared" si="14"/>
        <v>190</v>
      </c>
      <c r="G409" s="7">
        <f t="shared" si="15"/>
        <v>219.09999999999997</v>
      </c>
      <c r="H409" s="8">
        <v>20.9</v>
      </c>
      <c r="I409" s="8">
        <v>240</v>
      </c>
      <c r="J409" s="46"/>
      <c r="K409" s="48"/>
      <c r="L409" s="48"/>
      <c r="M409" s="48"/>
      <c r="N409" s="46"/>
    </row>
    <row r="410" spans="1:14" ht="12.75">
      <c r="A410" s="9" t="s">
        <v>132</v>
      </c>
      <c r="B410" s="6" t="s">
        <v>95</v>
      </c>
      <c r="C410" s="6">
        <v>2</v>
      </c>
      <c r="D410" s="6">
        <v>30</v>
      </c>
      <c r="E410" s="6">
        <v>15</v>
      </c>
      <c r="F410" s="7">
        <f t="shared" si="14"/>
        <v>60</v>
      </c>
      <c r="G410" s="7">
        <f t="shared" si="15"/>
        <v>69.6</v>
      </c>
      <c r="H410" s="8">
        <v>6.6</v>
      </c>
      <c r="I410" s="8">
        <v>76</v>
      </c>
      <c r="J410" s="15"/>
      <c r="K410" s="10">
        <f>G410+H410</f>
        <v>76.19999999999999</v>
      </c>
      <c r="L410" s="11">
        <v>76</v>
      </c>
      <c r="M410" s="10">
        <f>K410-L410</f>
        <v>0.19999999999998863</v>
      </c>
      <c r="N410" s="15"/>
    </row>
    <row r="411" spans="1:14" ht="12.75">
      <c r="A411" s="46" t="s">
        <v>161</v>
      </c>
      <c r="B411" s="6" t="s">
        <v>272</v>
      </c>
      <c r="C411" s="6">
        <v>30</v>
      </c>
      <c r="D411" s="6">
        <v>1.2</v>
      </c>
      <c r="E411" s="6">
        <v>15</v>
      </c>
      <c r="F411" s="7">
        <f t="shared" si="14"/>
        <v>36</v>
      </c>
      <c r="G411" s="7">
        <f t="shared" si="15"/>
        <v>42</v>
      </c>
      <c r="H411" s="8">
        <v>3.96</v>
      </c>
      <c r="I411" s="8">
        <v>46.05</v>
      </c>
      <c r="J411" s="46"/>
      <c r="K411" s="47">
        <f>G411+H411+G412+H412+G413+H413</f>
        <v>156.78</v>
      </c>
      <c r="L411" s="48">
        <v>157</v>
      </c>
      <c r="M411" s="47">
        <f>K411-L411</f>
        <v>-0.21999999999999886</v>
      </c>
      <c r="N411" s="46"/>
    </row>
    <row r="412" spans="1:14" ht="25.5">
      <c r="A412" s="46"/>
      <c r="B412" s="6" t="s">
        <v>8</v>
      </c>
      <c r="C412" s="6">
        <v>100</v>
      </c>
      <c r="D412" s="6">
        <v>0.7</v>
      </c>
      <c r="E412" s="6">
        <v>15</v>
      </c>
      <c r="F412" s="7">
        <f t="shared" si="14"/>
        <v>70</v>
      </c>
      <c r="G412" s="7">
        <f t="shared" si="15"/>
        <v>81.1</v>
      </c>
      <c r="H412" s="8">
        <v>7.7</v>
      </c>
      <c r="I412" s="8">
        <v>89</v>
      </c>
      <c r="J412" s="46"/>
      <c r="K412" s="47"/>
      <c r="L412" s="48"/>
      <c r="M412" s="47"/>
      <c r="N412" s="46"/>
    </row>
    <row r="413" spans="1:14" ht="12.75">
      <c r="A413" s="46"/>
      <c r="B413" s="16" t="s">
        <v>226</v>
      </c>
      <c r="C413" s="6">
        <v>2</v>
      </c>
      <c r="D413" s="6">
        <v>8.5</v>
      </c>
      <c r="E413" s="6">
        <v>15</v>
      </c>
      <c r="F413" s="7">
        <f t="shared" si="14"/>
        <v>17</v>
      </c>
      <c r="G413" s="7">
        <f t="shared" si="15"/>
        <v>20.15</v>
      </c>
      <c r="H413" s="8">
        <v>1.87</v>
      </c>
      <c r="I413" s="8">
        <v>22</v>
      </c>
      <c r="J413" s="46"/>
      <c r="K413" s="47"/>
      <c r="L413" s="48"/>
      <c r="M413" s="47"/>
      <c r="N413" s="46"/>
    </row>
    <row r="414" spans="1:14" ht="12.75">
      <c r="A414" s="9" t="s">
        <v>107</v>
      </c>
      <c r="B414" s="6" t="s">
        <v>124</v>
      </c>
      <c r="C414" s="6">
        <v>50</v>
      </c>
      <c r="D414" s="6">
        <v>1.2</v>
      </c>
      <c r="E414" s="6">
        <v>15</v>
      </c>
      <c r="F414" s="7">
        <f t="shared" si="14"/>
        <v>60</v>
      </c>
      <c r="G414" s="7">
        <f t="shared" si="15"/>
        <v>69.6</v>
      </c>
      <c r="H414" s="8">
        <v>6.6</v>
      </c>
      <c r="I414" s="8">
        <v>76</v>
      </c>
      <c r="J414" s="15"/>
      <c r="K414" s="10">
        <f>G414+H414</f>
        <v>76.19999999999999</v>
      </c>
      <c r="L414" s="11">
        <v>76</v>
      </c>
      <c r="M414" s="10">
        <f>K414-L414</f>
        <v>0.19999999999998863</v>
      </c>
      <c r="N414" s="15"/>
    </row>
    <row r="415" spans="1:14" ht="12.75">
      <c r="A415" s="43" t="s">
        <v>13</v>
      </c>
      <c r="B415" s="16" t="s">
        <v>226</v>
      </c>
      <c r="C415" s="6">
        <v>3</v>
      </c>
      <c r="D415" s="6">
        <v>8.5</v>
      </c>
      <c r="E415" s="6">
        <v>15</v>
      </c>
      <c r="F415" s="7">
        <f t="shared" si="14"/>
        <v>25.5</v>
      </c>
      <c r="G415" s="7">
        <f t="shared" si="15"/>
        <v>29.925</v>
      </c>
      <c r="H415" s="8">
        <v>2.81</v>
      </c>
      <c r="I415" s="8">
        <v>33</v>
      </c>
      <c r="J415" s="15"/>
      <c r="K415" s="10">
        <f>G415+H415</f>
        <v>32.735</v>
      </c>
      <c r="L415" s="11">
        <v>216</v>
      </c>
      <c r="M415" s="10">
        <f>K415-L415</f>
        <v>-183.265</v>
      </c>
      <c r="N415" s="15"/>
    </row>
    <row r="416" spans="1:14" ht="12.75">
      <c r="A416" s="46" t="s">
        <v>72</v>
      </c>
      <c r="B416" s="6" t="s">
        <v>224</v>
      </c>
      <c r="C416" s="6">
        <v>1</v>
      </c>
      <c r="D416" s="6">
        <v>30</v>
      </c>
      <c r="E416" s="6">
        <v>15</v>
      </c>
      <c r="F416" s="7">
        <f t="shared" si="14"/>
        <v>30</v>
      </c>
      <c r="G416" s="7">
        <f t="shared" si="15"/>
        <v>35.1</v>
      </c>
      <c r="H416" s="8">
        <v>3.3</v>
      </c>
      <c r="I416" s="8">
        <v>38</v>
      </c>
      <c r="J416" s="46"/>
      <c r="K416" s="47">
        <f>G416+H416+G417+H417+G418+H418</f>
        <v>241.19999999999996</v>
      </c>
      <c r="L416" s="48">
        <v>241</v>
      </c>
      <c r="M416" s="47">
        <f>K416-L416</f>
        <v>0.1999999999999602</v>
      </c>
      <c r="N416" s="46"/>
    </row>
    <row r="417" spans="1:14" ht="12.75">
      <c r="A417" s="46"/>
      <c r="B417" s="16" t="s">
        <v>225</v>
      </c>
      <c r="C417" s="6">
        <v>1</v>
      </c>
      <c r="D417" s="6">
        <v>75</v>
      </c>
      <c r="E417" s="6">
        <v>15</v>
      </c>
      <c r="F417" s="7">
        <f t="shared" si="14"/>
        <v>75</v>
      </c>
      <c r="G417" s="7">
        <f t="shared" si="15"/>
        <v>86.85</v>
      </c>
      <c r="H417" s="8">
        <v>8.25</v>
      </c>
      <c r="I417" s="8">
        <v>95.0243</v>
      </c>
      <c r="J417" s="46"/>
      <c r="K417" s="47"/>
      <c r="L417" s="48"/>
      <c r="M417" s="47"/>
      <c r="N417" s="46"/>
    </row>
    <row r="418" spans="1:14" ht="12.75">
      <c r="A418" s="46"/>
      <c r="B418" s="16" t="s">
        <v>226</v>
      </c>
      <c r="C418" s="6">
        <v>10</v>
      </c>
      <c r="D418" s="6">
        <v>8.5</v>
      </c>
      <c r="E418" s="6">
        <v>15</v>
      </c>
      <c r="F418" s="7">
        <f t="shared" si="14"/>
        <v>85</v>
      </c>
      <c r="G418" s="7">
        <f t="shared" si="15"/>
        <v>98.34999999999998</v>
      </c>
      <c r="H418" s="8">
        <v>9.35</v>
      </c>
      <c r="I418" s="8">
        <v>108</v>
      </c>
      <c r="J418" s="46"/>
      <c r="K418" s="47"/>
      <c r="L418" s="48"/>
      <c r="M418" s="47"/>
      <c r="N418" s="46"/>
    </row>
    <row r="419" spans="1:14" ht="12.75">
      <c r="A419" s="46" t="s">
        <v>197</v>
      </c>
      <c r="B419" s="4" t="s">
        <v>268</v>
      </c>
      <c r="C419" s="6">
        <v>40</v>
      </c>
      <c r="D419" s="6">
        <v>5.9</v>
      </c>
      <c r="E419" s="6">
        <v>15</v>
      </c>
      <c r="F419" s="7">
        <f t="shared" si="14"/>
        <v>236</v>
      </c>
      <c r="G419" s="7">
        <f>F419*1.15</f>
        <v>271.4</v>
      </c>
      <c r="H419" s="8">
        <v>25.96</v>
      </c>
      <c r="I419" s="8">
        <v>298</v>
      </c>
      <c r="J419" s="46"/>
      <c r="K419" s="47">
        <f>G419+H419+G420+H420+G421+H421+G422+H422+G423+H423</f>
        <v>1189.32</v>
      </c>
      <c r="L419" s="48">
        <v>1189</v>
      </c>
      <c r="M419" s="47">
        <f>K419-L419</f>
        <v>0.31999999999993634</v>
      </c>
      <c r="N419" s="46"/>
    </row>
    <row r="420" spans="1:14" ht="18.75" customHeight="1">
      <c r="A420" s="46"/>
      <c r="B420" s="17" t="s">
        <v>270</v>
      </c>
      <c r="C420" s="6">
        <v>10</v>
      </c>
      <c r="D420" s="6">
        <v>6</v>
      </c>
      <c r="E420" s="6">
        <v>15</v>
      </c>
      <c r="F420" s="7">
        <f t="shared" si="14"/>
        <v>60</v>
      </c>
      <c r="G420" s="7">
        <f t="shared" si="15"/>
        <v>69.6</v>
      </c>
      <c r="H420" s="8">
        <v>6.6</v>
      </c>
      <c r="I420" s="8">
        <v>76</v>
      </c>
      <c r="J420" s="46"/>
      <c r="K420" s="48"/>
      <c r="L420" s="48"/>
      <c r="M420" s="48"/>
      <c r="N420" s="46"/>
    </row>
    <row r="421" spans="1:14" ht="18.75" customHeight="1">
      <c r="A421" s="46"/>
      <c r="B421" s="6" t="s">
        <v>271</v>
      </c>
      <c r="C421" s="6">
        <v>10</v>
      </c>
      <c r="D421" s="6">
        <v>7</v>
      </c>
      <c r="E421" s="6">
        <v>15</v>
      </c>
      <c r="F421" s="7">
        <f t="shared" si="14"/>
        <v>70</v>
      </c>
      <c r="G421" s="7">
        <f t="shared" si="15"/>
        <v>81.1</v>
      </c>
      <c r="H421" s="8">
        <v>7.7</v>
      </c>
      <c r="I421" s="8">
        <v>89</v>
      </c>
      <c r="J421" s="46"/>
      <c r="K421" s="48"/>
      <c r="L421" s="48"/>
      <c r="M421" s="48"/>
      <c r="N421" s="46"/>
    </row>
    <row r="422" spans="1:14" ht="18.75" customHeight="1">
      <c r="A422" s="46"/>
      <c r="B422" s="6" t="s">
        <v>272</v>
      </c>
      <c r="C422" s="6">
        <v>80</v>
      </c>
      <c r="D422" s="6">
        <v>1.2</v>
      </c>
      <c r="E422" s="6">
        <v>15</v>
      </c>
      <c r="F422" s="7">
        <f t="shared" si="14"/>
        <v>96</v>
      </c>
      <c r="G422" s="7">
        <f t="shared" si="15"/>
        <v>110.99999999999999</v>
      </c>
      <c r="H422" s="8">
        <v>10.56</v>
      </c>
      <c r="I422" s="8">
        <v>121</v>
      </c>
      <c r="J422" s="46"/>
      <c r="K422" s="48"/>
      <c r="L422" s="48"/>
      <c r="M422" s="48"/>
      <c r="N422" s="46"/>
    </row>
    <row r="423" spans="1:14" ht="18.75" customHeight="1">
      <c r="A423" s="46"/>
      <c r="B423" s="6" t="s">
        <v>274</v>
      </c>
      <c r="C423" s="6">
        <v>30</v>
      </c>
      <c r="D423" s="6">
        <v>16</v>
      </c>
      <c r="E423" s="6">
        <v>15</v>
      </c>
      <c r="F423" s="7">
        <f t="shared" si="14"/>
        <v>480</v>
      </c>
      <c r="G423" s="7">
        <f t="shared" si="15"/>
        <v>552.6</v>
      </c>
      <c r="H423" s="8">
        <v>52.8</v>
      </c>
      <c r="I423" s="8">
        <v>605</v>
      </c>
      <c r="J423" s="46"/>
      <c r="K423" s="48"/>
      <c r="L423" s="48"/>
      <c r="M423" s="48"/>
      <c r="N423" s="46"/>
    </row>
    <row r="424" spans="1:14" ht="18.75" customHeight="1">
      <c r="A424" s="9" t="s">
        <v>75</v>
      </c>
      <c r="B424" s="16" t="s">
        <v>225</v>
      </c>
      <c r="C424" s="6">
        <v>1</v>
      </c>
      <c r="D424" s="6">
        <v>75</v>
      </c>
      <c r="E424" s="6">
        <v>15</v>
      </c>
      <c r="F424" s="7">
        <f t="shared" si="14"/>
        <v>75</v>
      </c>
      <c r="G424" s="7">
        <f t="shared" si="15"/>
        <v>86.85</v>
      </c>
      <c r="H424" s="8">
        <v>8.25</v>
      </c>
      <c r="I424" s="8">
        <v>95.0243</v>
      </c>
      <c r="J424" s="15"/>
      <c r="K424" s="10">
        <f>G424+H424</f>
        <v>95.1</v>
      </c>
      <c r="L424" s="11">
        <v>95</v>
      </c>
      <c r="M424" s="10">
        <f>K424-L424</f>
        <v>0.09999999999999432</v>
      </c>
      <c r="N424" s="15"/>
    </row>
    <row r="425" spans="1:14" ht="12.75">
      <c r="A425" s="46" t="s">
        <v>110</v>
      </c>
      <c r="B425" s="6" t="s">
        <v>124</v>
      </c>
      <c r="C425" s="6">
        <v>50</v>
      </c>
      <c r="D425" s="6">
        <v>1.2</v>
      </c>
      <c r="E425" s="6">
        <v>15</v>
      </c>
      <c r="F425" s="7">
        <f t="shared" si="14"/>
        <v>60</v>
      </c>
      <c r="G425" s="7">
        <f>F425*1.15</f>
        <v>69</v>
      </c>
      <c r="H425" s="8">
        <v>6.6</v>
      </c>
      <c r="I425" s="8">
        <v>76</v>
      </c>
      <c r="J425" s="46"/>
      <c r="K425" s="47">
        <f>G425+H425+G426+H426</f>
        <v>195.89999999999998</v>
      </c>
      <c r="L425" s="48">
        <v>144</v>
      </c>
      <c r="M425" s="47">
        <f>K425-L425</f>
        <v>51.89999999999998</v>
      </c>
      <c r="N425" s="46"/>
    </row>
    <row r="426" spans="1:14" ht="25.5">
      <c r="A426" s="46"/>
      <c r="B426" s="4" t="s">
        <v>279</v>
      </c>
      <c r="C426" s="6">
        <v>50</v>
      </c>
      <c r="D426" s="6">
        <v>1.9</v>
      </c>
      <c r="E426" s="6">
        <v>15</v>
      </c>
      <c r="F426" s="7">
        <f t="shared" si="14"/>
        <v>95</v>
      </c>
      <c r="G426" s="7">
        <f t="shared" si="15"/>
        <v>109.84999999999998</v>
      </c>
      <c r="H426" s="8">
        <v>10.45</v>
      </c>
      <c r="I426" s="8">
        <v>120</v>
      </c>
      <c r="J426" s="46"/>
      <c r="K426" s="47"/>
      <c r="L426" s="48"/>
      <c r="M426" s="47"/>
      <c r="N426" s="46"/>
    </row>
    <row r="427" spans="1:14" ht="12.75">
      <c r="A427" s="46" t="s">
        <v>154</v>
      </c>
      <c r="B427" s="6" t="s">
        <v>131</v>
      </c>
      <c r="C427" s="6">
        <v>100</v>
      </c>
      <c r="D427" s="6">
        <v>1.2</v>
      </c>
      <c r="E427" s="6">
        <v>15</v>
      </c>
      <c r="F427" s="7">
        <f t="shared" si="14"/>
        <v>120</v>
      </c>
      <c r="G427" s="7">
        <f>F427*1.15</f>
        <v>138</v>
      </c>
      <c r="H427" s="8">
        <v>13.2</v>
      </c>
      <c r="I427" s="8">
        <v>152</v>
      </c>
      <c r="J427" s="46"/>
      <c r="K427" s="47">
        <f>G427+H427+G428+H428+G429+H429+G430+H430+G431+H431+G432+H432</f>
        <v>494.4</v>
      </c>
      <c r="L427" s="48">
        <v>494</v>
      </c>
      <c r="M427" s="47">
        <f>K427-L427</f>
        <v>0.39999999999997726</v>
      </c>
      <c r="N427" s="46"/>
    </row>
    <row r="428" spans="1:14" ht="12.75">
      <c r="A428" s="46"/>
      <c r="B428" s="6" t="s">
        <v>95</v>
      </c>
      <c r="C428" s="6">
        <v>1</v>
      </c>
      <c r="D428" s="6">
        <v>30</v>
      </c>
      <c r="E428" s="6">
        <v>15</v>
      </c>
      <c r="F428" s="7">
        <f t="shared" si="14"/>
        <v>30</v>
      </c>
      <c r="G428" s="7">
        <f t="shared" si="15"/>
        <v>35.1</v>
      </c>
      <c r="H428" s="8">
        <v>3.3</v>
      </c>
      <c r="I428" s="8">
        <v>38</v>
      </c>
      <c r="J428" s="46"/>
      <c r="K428" s="48"/>
      <c r="L428" s="48"/>
      <c r="M428" s="48"/>
      <c r="N428" s="46"/>
    </row>
    <row r="429" spans="1:14" ht="12.75">
      <c r="A429" s="46"/>
      <c r="B429" s="6" t="s">
        <v>224</v>
      </c>
      <c r="C429" s="6">
        <v>1</v>
      </c>
      <c r="D429" s="6">
        <v>30</v>
      </c>
      <c r="E429" s="6">
        <v>15</v>
      </c>
      <c r="F429" s="7">
        <f t="shared" si="14"/>
        <v>30</v>
      </c>
      <c r="G429" s="7">
        <f t="shared" si="15"/>
        <v>35.1</v>
      </c>
      <c r="H429" s="8">
        <v>3.3</v>
      </c>
      <c r="I429" s="8">
        <v>38</v>
      </c>
      <c r="J429" s="46"/>
      <c r="K429" s="48"/>
      <c r="L429" s="48"/>
      <c r="M429" s="48"/>
      <c r="N429" s="46"/>
    </row>
    <row r="430" spans="1:14" ht="12.75">
      <c r="A430" s="46"/>
      <c r="B430" s="16" t="s">
        <v>225</v>
      </c>
      <c r="C430" s="6">
        <v>1</v>
      </c>
      <c r="D430" s="6">
        <v>75</v>
      </c>
      <c r="E430" s="6">
        <v>15</v>
      </c>
      <c r="F430" s="7">
        <f t="shared" si="14"/>
        <v>75</v>
      </c>
      <c r="G430" s="7">
        <f t="shared" si="15"/>
        <v>86.85</v>
      </c>
      <c r="H430" s="8">
        <v>8.25</v>
      </c>
      <c r="I430" s="8">
        <v>95.0243</v>
      </c>
      <c r="J430" s="46"/>
      <c r="K430" s="48"/>
      <c r="L430" s="48"/>
      <c r="M430" s="48"/>
      <c r="N430" s="46"/>
    </row>
    <row r="431" spans="1:14" ht="25.5">
      <c r="A431" s="46"/>
      <c r="B431" s="4" t="s">
        <v>278</v>
      </c>
      <c r="C431" s="6">
        <v>50</v>
      </c>
      <c r="D431" s="6">
        <v>0.8</v>
      </c>
      <c r="E431" s="6">
        <v>15</v>
      </c>
      <c r="F431" s="7">
        <f t="shared" si="14"/>
        <v>40</v>
      </c>
      <c r="G431" s="7">
        <f t="shared" si="15"/>
        <v>46.6</v>
      </c>
      <c r="H431" s="8">
        <v>4.4</v>
      </c>
      <c r="I431" s="8">
        <v>51</v>
      </c>
      <c r="J431" s="46"/>
      <c r="K431" s="48"/>
      <c r="L431" s="48"/>
      <c r="M431" s="48"/>
      <c r="N431" s="46"/>
    </row>
    <row r="432" spans="1:14" ht="25.5">
      <c r="A432" s="46"/>
      <c r="B432" s="4" t="s">
        <v>279</v>
      </c>
      <c r="C432" s="6">
        <v>50</v>
      </c>
      <c r="D432" s="6">
        <v>1.9</v>
      </c>
      <c r="E432" s="6">
        <v>15</v>
      </c>
      <c r="F432" s="7">
        <f t="shared" si="14"/>
        <v>95</v>
      </c>
      <c r="G432" s="7">
        <f t="shared" si="15"/>
        <v>109.84999999999998</v>
      </c>
      <c r="H432" s="8">
        <v>10.45</v>
      </c>
      <c r="I432" s="8">
        <v>120</v>
      </c>
      <c r="J432" s="46"/>
      <c r="K432" s="48"/>
      <c r="L432" s="48"/>
      <c r="M432" s="48"/>
      <c r="N432" s="46"/>
    </row>
    <row r="433" spans="1:14" ht="12.75">
      <c r="A433" s="9" t="s">
        <v>194</v>
      </c>
      <c r="B433" s="6" t="s">
        <v>131</v>
      </c>
      <c r="C433" s="6">
        <v>200</v>
      </c>
      <c r="D433" s="6">
        <v>1.2</v>
      </c>
      <c r="E433" s="6">
        <v>15</v>
      </c>
      <c r="F433" s="7">
        <f t="shared" si="14"/>
        <v>240</v>
      </c>
      <c r="G433" s="7">
        <f t="shared" si="15"/>
        <v>276.6</v>
      </c>
      <c r="H433" s="8">
        <v>26.4</v>
      </c>
      <c r="I433" s="8">
        <v>303</v>
      </c>
      <c r="J433" s="15"/>
      <c r="K433" s="10">
        <f>G433+H433</f>
        <v>303</v>
      </c>
      <c r="L433" s="11">
        <v>303</v>
      </c>
      <c r="M433" s="10">
        <f>K433-L433</f>
        <v>0</v>
      </c>
      <c r="N433" s="15"/>
    </row>
    <row r="434" spans="1:14" ht="25.5" customHeight="1">
      <c r="A434" s="46" t="s">
        <v>241</v>
      </c>
      <c r="B434" s="17" t="s">
        <v>270</v>
      </c>
      <c r="C434" s="6">
        <v>10</v>
      </c>
      <c r="D434" s="6">
        <v>6</v>
      </c>
      <c r="E434" s="6">
        <v>15</v>
      </c>
      <c r="F434" s="7">
        <f t="shared" si="14"/>
        <v>60</v>
      </c>
      <c r="G434" s="7">
        <f t="shared" si="15"/>
        <v>69.6</v>
      </c>
      <c r="H434" s="8">
        <v>6.6</v>
      </c>
      <c r="I434" s="8">
        <v>76</v>
      </c>
      <c r="J434" s="46"/>
      <c r="K434" s="47">
        <f>G434+H434+G435+H435</f>
        <v>108.29999999999998</v>
      </c>
      <c r="L434" s="48">
        <v>108</v>
      </c>
      <c r="M434" s="47">
        <f>K434-L434</f>
        <v>0.29999999999998295</v>
      </c>
      <c r="N434" s="46"/>
    </row>
    <row r="435" spans="1:14" ht="25.5" customHeight="1">
      <c r="A435" s="46"/>
      <c r="B435" s="6" t="s">
        <v>273</v>
      </c>
      <c r="C435" s="6">
        <v>10</v>
      </c>
      <c r="D435" s="6">
        <v>2.5</v>
      </c>
      <c r="E435" s="6">
        <v>15</v>
      </c>
      <c r="F435" s="7">
        <f t="shared" si="14"/>
        <v>25</v>
      </c>
      <c r="G435" s="7">
        <f t="shared" si="15"/>
        <v>29.349999999999998</v>
      </c>
      <c r="H435" s="8">
        <v>2.75</v>
      </c>
      <c r="I435" s="8">
        <v>32</v>
      </c>
      <c r="J435" s="46"/>
      <c r="K435" s="48"/>
      <c r="L435" s="48"/>
      <c r="M435" s="48"/>
      <c r="N435" s="46"/>
    </row>
    <row r="436" spans="1:14" ht="12.75">
      <c r="A436" s="46" t="s">
        <v>105</v>
      </c>
      <c r="B436" s="6" t="s">
        <v>273</v>
      </c>
      <c r="C436" s="6">
        <v>5</v>
      </c>
      <c r="D436" s="6">
        <v>2.5</v>
      </c>
      <c r="E436" s="6">
        <v>15</v>
      </c>
      <c r="F436" s="7">
        <f t="shared" si="14"/>
        <v>12.5</v>
      </c>
      <c r="G436" s="7">
        <f>F436*1.15</f>
        <v>14.374999999999998</v>
      </c>
      <c r="H436" s="8">
        <v>1.38</v>
      </c>
      <c r="I436" s="8">
        <v>16</v>
      </c>
      <c r="J436" s="46"/>
      <c r="K436" s="47">
        <f>G436+H436+G437+H437+G438+H438+G439+H439+G440+H440</f>
        <v>279.09999999999997</v>
      </c>
      <c r="L436" s="48">
        <v>279</v>
      </c>
      <c r="M436" s="47">
        <f>K436-L436</f>
        <v>0.0999999999999659</v>
      </c>
      <c r="N436" s="46"/>
    </row>
    <row r="437" spans="1:14" ht="25.5">
      <c r="A437" s="46"/>
      <c r="B437" s="4" t="s">
        <v>279</v>
      </c>
      <c r="C437" s="6">
        <v>50</v>
      </c>
      <c r="D437" s="6">
        <v>1.9</v>
      </c>
      <c r="E437" s="6">
        <v>15</v>
      </c>
      <c r="F437" s="7">
        <f t="shared" si="14"/>
        <v>95</v>
      </c>
      <c r="G437" s="7">
        <f t="shared" si="15"/>
        <v>109.84999999999998</v>
      </c>
      <c r="H437" s="8">
        <v>10.45</v>
      </c>
      <c r="I437" s="8">
        <v>120</v>
      </c>
      <c r="J437" s="46"/>
      <c r="K437" s="48"/>
      <c r="L437" s="48"/>
      <c r="M437" s="48"/>
      <c r="N437" s="46"/>
    </row>
    <row r="438" spans="1:14" ht="12.75">
      <c r="A438" s="46"/>
      <c r="B438" s="6" t="s">
        <v>280</v>
      </c>
      <c r="C438" s="6">
        <v>1</v>
      </c>
      <c r="D438" s="6">
        <v>25.1</v>
      </c>
      <c r="E438" s="6">
        <v>15</v>
      </c>
      <c r="F438" s="7">
        <f t="shared" si="14"/>
        <v>25.1</v>
      </c>
      <c r="G438" s="7">
        <f t="shared" si="15"/>
        <v>29.465</v>
      </c>
      <c r="H438" s="8">
        <v>2.76</v>
      </c>
      <c r="I438" s="8">
        <v>32</v>
      </c>
      <c r="J438" s="46"/>
      <c r="K438" s="48"/>
      <c r="L438" s="48"/>
      <c r="M438" s="48"/>
      <c r="N438" s="46"/>
    </row>
    <row r="439" spans="1:14" ht="25.5">
      <c r="A439" s="46"/>
      <c r="B439" s="6" t="s">
        <v>8</v>
      </c>
      <c r="C439" s="6">
        <v>100</v>
      </c>
      <c r="D439" s="6">
        <v>0.7</v>
      </c>
      <c r="E439" s="6">
        <v>15</v>
      </c>
      <c r="F439" s="7">
        <f t="shared" si="14"/>
        <v>70</v>
      </c>
      <c r="G439" s="7">
        <f t="shared" si="15"/>
        <v>81.1</v>
      </c>
      <c r="H439" s="8">
        <v>7.7</v>
      </c>
      <c r="I439" s="8">
        <v>89</v>
      </c>
      <c r="J439" s="46"/>
      <c r="K439" s="48"/>
      <c r="L439" s="48"/>
      <c r="M439" s="48"/>
      <c r="N439" s="46"/>
    </row>
    <row r="440" spans="1:14" ht="12.75">
      <c r="A440" s="46"/>
      <c r="B440" s="16" t="s">
        <v>226</v>
      </c>
      <c r="C440" s="6">
        <v>2</v>
      </c>
      <c r="D440" s="6">
        <v>8.5</v>
      </c>
      <c r="E440" s="6">
        <v>15</v>
      </c>
      <c r="F440" s="7">
        <f t="shared" si="14"/>
        <v>17</v>
      </c>
      <c r="G440" s="7">
        <f t="shared" si="15"/>
        <v>20.15</v>
      </c>
      <c r="H440" s="8">
        <v>1.87</v>
      </c>
      <c r="I440" s="8">
        <v>22</v>
      </c>
      <c r="J440" s="46"/>
      <c r="K440" s="48"/>
      <c r="L440" s="48"/>
      <c r="M440" s="48"/>
      <c r="N440" s="46"/>
    </row>
    <row r="441" spans="1:14" ht="25.5">
      <c r="A441" s="9" t="s">
        <v>59</v>
      </c>
      <c r="B441" s="6" t="s">
        <v>95</v>
      </c>
      <c r="C441" s="6">
        <v>1</v>
      </c>
      <c r="D441" s="6">
        <v>30</v>
      </c>
      <c r="E441" s="6">
        <v>15</v>
      </c>
      <c r="F441" s="7">
        <f t="shared" si="14"/>
        <v>30</v>
      </c>
      <c r="G441" s="7">
        <f t="shared" si="15"/>
        <v>35.1</v>
      </c>
      <c r="H441" s="8">
        <v>3.3</v>
      </c>
      <c r="I441" s="8">
        <v>38</v>
      </c>
      <c r="J441" s="15"/>
      <c r="K441" s="10">
        <f>G441+H441</f>
        <v>38.4</v>
      </c>
      <c r="L441" s="11">
        <v>38</v>
      </c>
      <c r="M441" s="10">
        <f>K441-L441</f>
        <v>0.3999999999999986</v>
      </c>
      <c r="N441" s="15"/>
    </row>
    <row r="442" spans="1:14" ht="25.5">
      <c r="A442" s="9" t="s">
        <v>36</v>
      </c>
      <c r="B442" s="6" t="s">
        <v>8</v>
      </c>
      <c r="C442" s="6">
        <v>100</v>
      </c>
      <c r="D442" s="6">
        <v>0.7</v>
      </c>
      <c r="E442" s="6">
        <v>15</v>
      </c>
      <c r="F442" s="7">
        <f t="shared" si="14"/>
        <v>70</v>
      </c>
      <c r="G442" s="7">
        <f t="shared" si="15"/>
        <v>81.1</v>
      </c>
      <c r="H442" s="8">
        <v>7.7</v>
      </c>
      <c r="I442" s="8">
        <v>89</v>
      </c>
      <c r="J442" s="15"/>
      <c r="K442" s="10">
        <f>G442+H442</f>
        <v>88.8</v>
      </c>
      <c r="L442" s="11">
        <f>9+89</f>
        <v>98</v>
      </c>
      <c r="M442" s="10">
        <f>K442-L442</f>
        <v>-9.200000000000003</v>
      </c>
      <c r="N442" s="15"/>
    </row>
    <row r="443" spans="1:14" ht="12.75">
      <c r="A443" s="9" t="s">
        <v>102</v>
      </c>
      <c r="B443" s="6" t="s">
        <v>275</v>
      </c>
      <c r="C443" s="6">
        <v>15</v>
      </c>
      <c r="D443" s="6">
        <v>10</v>
      </c>
      <c r="E443" s="6">
        <v>15</v>
      </c>
      <c r="F443" s="7">
        <f t="shared" si="14"/>
        <v>150</v>
      </c>
      <c r="G443" s="7">
        <f>F443*1.15+0.4</f>
        <v>172.9</v>
      </c>
      <c r="H443" s="8">
        <v>16.5</v>
      </c>
      <c r="I443" s="8">
        <v>189</v>
      </c>
      <c r="J443" s="15"/>
      <c r="K443" s="10">
        <f>G443+H443</f>
        <v>189.4</v>
      </c>
      <c r="L443" s="11">
        <v>189</v>
      </c>
      <c r="M443" s="10">
        <f>K443-L443</f>
        <v>0.4000000000000057</v>
      </c>
      <c r="N443" s="15"/>
    </row>
    <row r="444" spans="1:14" ht="12.75">
      <c r="A444" s="46" t="s">
        <v>220</v>
      </c>
      <c r="B444" s="17" t="s">
        <v>270</v>
      </c>
      <c r="C444" s="6">
        <v>10</v>
      </c>
      <c r="D444" s="6">
        <v>6</v>
      </c>
      <c r="E444" s="6">
        <v>15</v>
      </c>
      <c r="F444" s="7">
        <f>C444*D444</f>
        <v>60</v>
      </c>
      <c r="G444" s="7">
        <f t="shared" si="15"/>
        <v>69.6</v>
      </c>
      <c r="H444" s="8">
        <v>6.6</v>
      </c>
      <c r="I444" s="8">
        <v>76</v>
      </c>
      <c r="J444" s="46"/>
      <c r="K444" s="47">
        <f>G444+H444+G445+H445+G446+H446+G447+H447</f>
        <v>287.15999999999997</v>
      </c>
      <c r="L444" s="48">
        <v>287</v>
      </c>
      <c r="M444" s="47">
        <f>K444-L444</f>
        <v>0.15999999999996817</v>
      </c>
      <c r="N444" s="46"/>
    </row>
    <row r="445" spans="1:14" ht="12.75">
      <c r="A445" s="46"/>
      <c r="B445" s="6" t="s">
        <v>272</v>
      </c>
      <c r="C445" s="6">
        <v>30</v>
      </c>
      <c r="D445" s="6">
        <v>1.2</v>
      </c>
      <c r="E445" s="6">
        <v>15</v>
      </c>
      <c r="F445" s="7">
        <f t="shared" si="14"/>
        <v>36</v>
      </c>
      <c r="G445" s="7">
        <f t="shared" si="15"/>
        <v>42</v>
      </c>
      <c r="H445" s="8">
        <v>3.96</v>
      </c>
      <c r="I445" s="8">
        <v>46.05</v>
      </c>
      <c r="J445" s="46"/>
      <c r="K445" s="47"/>
      <c r="L445" s="48"/>
      <c r="M445" s="47"/>
      <c r="N445" s="46"/>
    </row>
    <row r="446" spans="1:14" ht="12.75">
      <c r="A446" s="46"/>
      <c r="B446" s="6" t="s">
        <v>124</v>
      </c>
      <c r="C446" s="6">
        <v>50</v>
      </c>
      <c r="D446" s="6">
        <v>1.2</v>
      </c>
      <c r="E446" s="6">
        <v>15</v>
      </c>
      <c r="F446" s="7">
        <f t="shared" si="14"/>
        <v>60</v>
      </c>
      <c r="G446" s="7">
        <f t="shared" si="15"/>
        <v>69.6</v>
      </c>
      <c r="H446" s="8">
        <v>6.6</v>
      </c>
      <c r="I446" s="8">
        <v>76</v>
      </c>
      <c r="J446" s="46"/>
      <c r="K446" s="47"/>
      <c r="L446" s="48"/>
      <c r="M446" s="47"/>
      <c r="N446" s="46"/>
    </row>
    <row r="447" spans="1:14" ht="25.5">
      <c r="A447" s="46"/>
      <c r="B447" s="6" t="s">
        <v>8</v>
      </c>
      <c r="C447" s="6">
        <v>100</v>
      </c>
      <c r="D447" s="6">
        <v>0.7</v>
      </c>
      <c r="E447" s="6">
        <v>15</v>
      </c>
      <c r="F447" s="7">
        <f aca="true" t="shared" si="16" ref="F447:F508">C447*D447</f>
        <v>70</v>
      </c>
      <c r="G447" s="7">
        <f t="shared" si="15"/>
        <v>81.1</v>
      </c>
      <c r="H447" s="8">
        <v>7.7</v>
      </c>
      <c r="I447" s="8">
        <v>89</v>
      </c>
      <c r="J447" s="46"/>
      <c r="K447" s="47"/>
      <c r="L447" s="48"/>
      <c r="M447" s="47"/>
      <c r="N447" s="46"/>
    </row>
    <row r="448" spans="1:14" ht="12.75">
      <c r="A448" s="46" t="s">
        <v>122</v>
      </c>
      <c r="B448" s="6" t="s">
        <v>124</v>
      </c>
      <c r="C448" s="6">
        <v>50</v>
      </c>
      <c r="D448" s="6">
        <v>1.2</v>
      </c>
      <c r="E448" s="6">
        <v>15</v>
      </c>
      <c r="F448" s="7">
        <f t="shared" si="16"/>
        <v>60</v>
      </c>
      <c r="G448" s="7">
        <f t="shared" si="15"/>
        <v>69.6</v>
      </c>
      <c r="H448" s="8">
        <v>6.6</v>
      </c>
      <c r="I448" s="8">
        <v>76</v>
      </c>
      <c r="J448" s="46"/>
      <c r="K448" s="47">
        <f>G448+H448+G449+H449+G450+H450+G451+H451</f>
        <v>311.73499999999996</v>
      </c>
      <c r="L448" s="48">
        <v>312</v>
      </c>
      <c r="M448" s="47">
        <f>K448-L448</f>
        <v>-0.2650000000000432</v>
      </c>
      <c r="N448" s="46"/>
    </row>
    <row r="449" spans="1:14" ht="12.75">
      <c r="A449" s="46"/>
      <c r="B449" s="6" t="s">
        <v>131</v>
      </c>
      <c r="C449" s="6">
        <v>100</v>
      </c>
      <c r="D449" s="6">
        <v>1.2</v>
      </c>
      <c r="E449" s="6">
        <v>15</v>
      </c>
      <c r="F449" s="7">
        <f t="shared" si="16"/>
        <v>120</v>
      </c>
      <c r="G449" s="7">
        <f t="shared" si="15"/>
        <v>138.6</v>
      </c>
      <c r="H449" s="8">
        <v>13.2</v>
      </c>
      <c r="I449" s="8">
        <v>152</v>
      </c>
      <c r="J449" s="46"/>
      <c r="K449" s="48"/>
      <c r="L449" s="48"/>
      <c r="M449" s="48"/>
      <c r="N449" s="46"/>
    </row>
    <row r="450" spans="1:14" ht="12.75">
      <c r="A450" s="46"/>
      <c r="B450" s="6" t="s">
        <v>223</v>
      </c>
      <c r="C450" s="6">
        <v>1</v>
      </c>
      <c r="D450" s="6">
        <v>40</v>
      </c>
      <c r="E450" s="6">
        <v>15</v>
      </c>
      <c r="F450" s="7">
        <f t="shared" si="16"/>
        <v>40</v>
      </c>
      <c r="G450" s="7">
        <f t="shared" si="15"/>
        <v>46.6</v>
      </c>
      <c r="H450" s="8">
        <v>4.4</v>
      </c>
      <c r="I450" s="8">
        <v>51</v>
      </c>
      <c r="J450" s="46"/>
      <c r="K450" s="48"/>
      <c r="L450" s="48"/>
      <c r="M450" s="48"/>
      <c r="N450" s="46"/>
    </row>
    <row r="451" spans="1:14" ht="12.75">
      <c r="A451" s="46"/>
      <c r="B451" s="16" t="s">
        <v>226</v>
      </c>
      <c r="C451" s="6">
        <v>3</v>
      </c>
      <c r="D451" s="6">
        <v>8.5</v>
      </c>
      <c r="E451" s="6">
        <v>15</v>
      </c>
      <c r="F451" s="7">
        <f t="shared" si="16"/>
        <v>25.5</v>
      </c>
      <c r="G451" s="7">
        <f t="shared" si="15"/>
        <v>29.925</v>
      </c>
      <c r="H451" s="8">
        <v>2.81</v>
      </c>
      <c r="I451" s="8">
        <v>33</v>
      </c>
      <c r="J451" s="46"/>
      <c r="K451" s="48"/>
      <c r="L451" s="48"/>
      <c r="M451" s="48"/>
      <c r="N451" s="46"/>
    </row>
    <row r="452" spans="1:14" ht="12.75">
      <c r="A452" s="46" t="s">
        <v>78</v>
      </c>
      <c r="B452" s="6" t="s">
        <v>224</v>
      </c>
      <c r="C452" s="6">
        <v>1</v>
      </c>
      <c r="D452" s="6">
        <v>30</v>
      </c>
      <c r="E452" s="6">
        <v>15</v>
      </c>
      <c r="F452" s="7">
        <f t="shared" si="16"/>
        <v>30</v>
      </c>
      <c r="G452" s="7">
        <f>F452*1.15</f>
        <v>34.5</v>
      </c>
      <c r="H452" s="8">
        <v>3.3</v>
      </c>
      <c r="I452" s="8">
        <v>38</v>
      </c>
      <c r="J452" s="46"/>
      <c r="K452" s="47">
        <f>G452+H452+G453+H453+G454+H454</f>
        <v>127.20000000000002</v>
      </c>
      <c r="L452" s="48">
        <v>127</v>
      </c>
      <c r="M452" s="47">
        <f>K452-L452</f>
        <v>0.20000000000001705</v>
      </c>
      <c r="N452" s="46"/>
    </row>
    <row r="453" spans="1:14" ht="12.75">
      <c r="A453" s="46"/>
      <c r="B453" s="6" t="s">
        <v>95</v>
      </c>
      <c r="C453" s="6">
        <v>1</v>
      </c>
      <c r="D453" s="6">
        <v>30</v>
      </c>
      <c r="E453" s="6">
        <v>15</v>
      </c>
      <c r="F453" s="7">
        <f t="shared" si="16"/>
        <v>30</v>
      </c>
      <c r="G453" s="7">
        <f aca="true" t="shared" si="17" ref="G453:G515">F453*1.15+0.6</f>
        <v>35.1</v>
      </c>
      <c r="H453" s="8">
        <v>3.3</v>
      </c>
      <c r="I453" s="8">
        <v>38</v>
      </c>
      <c r="J453" s="46"/>
      <c r="K453" s="48"/>
      <c r="L453" s="48"/>
      <c r="M453" s="48"/>
      <c r="N453" s="46"/>
    </row>
    <row r="454" spans="1:14" ht="12.75">
      <c r="A454" s="46"/>
      <c r="B454" s="6" t="s">
        <v>223</v>
      </c>
      <c r="C454" s="6">
        <v>1</v>
      </c>
      <c r="D454" s="6">
        <v>40</v>
      </c>
      <c r="E454" s="6">
        <v>15</v>
      </c>
      <c r="F454" s="7">
        <f t="shared" si="16"/>
        <v>40</v>
      </c>
      <c r="G454" s="7">
        <f t="shared" si="17"/>
        <v>46.6</v>
      </c>
      <c r="H454" s="8">
        <v>4.4</v>
      </c>
      <c r="I454" s="8">
        <v>51</v>
      </c>
      <c r="J454" s="46"/>
      <c r="K454" s="48"/>
      <c r="L454" s="48"/>
      <c r="M454" s="48"/>
      <c r="N454" s="46"/>
    </row>
    <row r="455" spans="1:14" ht="12.75">
      <c r="A455" s="49" t="s">
        <v>202</v>
      </c>
      <c r="B455" s="31" t="s">
        <v>272</v>
      </c>
      <c r="C455" s="31">
        <v>20</v>
      </c>
      <c r="D455" s="31">
        <v>1.2</v>
      </c>
      <c r="E455" s="31">
        <v>14</v>
      </c>
      <c r="F455" s="31">
        <f>C455*D455</f>
        <v>24</v>
      </c>
      <c r="G455" s="32">
        <f>F455*1.14+0.4</f>
        <v>27.759999999999998</v>
      </c>
      <c r="H455" s="33">
        <v>2.64</v>
      </c>
      <c r="I455" s="34">
        <v>30</v>
      </c>
      <c r="J455" s="49"/>
      <c r="K455" s="51">
        <f>G455+H455+G456+H456+G457+H457+G458+H458+G459+H459+G460+H460</f>
        <v>891.1999999999999</v>
      </c>
      <c r="L455" s="50">
        <v>891</v>
      </c>
      <c r="M455" s="51">
        <f>K455-L455</f>
        <v>0.1999999999999318</v>
      </c>
      <c r="N455" s="49"/>
    </row>
    <row r="456" spans="1:14" ht="12.75">
      <c r="A456" s="49"/>
      <c r="B456" s="6" t="s">
        <v>124</v>
      </c>
      <c r="C456" s="6">
        <v>100</v>
      </c>
      <c r="D456" s="6">
        <v>1.2</v>
      </c>
      <c r="E456" s="6">
        <v>14</v>
      </c>
      <c r="F456" s="6">
        <f t="shared" si="16"/>
        <v>120</v>
      </c>
      <c r="G456" s="7">
        <f>F456*1.14</f>
        <v>136.79999999999998</v>
      </c>
      <c r="H456" s="8">
        <v>13.2</v>
      </c>
      <c r="I456" s="5">
        <v>150</v>
      </c>
      <c r="J456" s="49"/>
      <c r="K456" s="50"/>
      <c r="L456" s="50"/>
      <c r="M456" s="50"/>
      <c r="N456" s="49"/>
    </row>
    <row r="457" spans="1:14" ht="12.75">
      <c r="A457" s="49"/>
      <c r="B457" s="6" t="s">
        <v>131</v>
      </c>
      <c r="C457" s="6">
        <v>200</v>
      </c>
      <c r="D457" s="6">
        <v>1.2</v>
      </c>
      <c r="E457" s="6">
        <v>14</v>
      </c>
      <c r="F457" s="6">
        <f>C457*D457</f>
        <v>240</v>
      </c>
      <c r="G457" s="7">
        <f>F457*1.14</f>
        <v>273.59999999999997</v>
      </c>
      <c r="H457" s="8">
        <v>26.4</v>
      </c>
      <c r="I457" s="5">
        <v>300</v>
      </c>
      <c r="J457" s="49"/>
      <c r="K457" s="50"/>
      <c r="L457" s="50"/>
      <c r="M457" s="50"/>
      <c r="N457" s="49"/>
    </row>
    <row r="458" spans="1:14" ht="12.75">
      <c r="A458" s="49"/>
      <c r="B458" s="5" t="s">
        <v>277</v>
      </c>
      <c r="C458" s="6">
        <v>10</v>
      </c>
      <c r="D458" s="6">
        <v>18.6</v>
      </c>
      <c r="E458" s="6">
        <v>14</v>
      </c>
      <c r="F458" s="6">
        <f>C458*D458</f>
        <v>186</v>
      </c>
      <c r="G458" s="7">
        <f>F458*1.14</f>
        <v>212.04</v>
      </c>
      <c r="H458" s="8">
        <v>20.46</v>
      </c>
      <c r="I458" s="5">
        <v>233</v>
      </c>
      <c r="J458" s="49"/>
      <c r="K458" s="50"/>
      <c r="L458" s="50"/>
      <c r="M458" s="50"/>
      <c r="N458" s="49"/>
    </row>
    <row r="459" spans="1:14" ht="25.5">
      <c r="A459" s="49"/>
      <c r="B459" s="4" t="s">
        <v>278</v>
      </c>
      <c r="C459" s="6">
        <v>50</v>
      </c>
      <c r="D459" s="6">
        <v>0.8</v>
      </c>
      <c r="E459" s="6">
        <v>14</v>
      </c>
      <c r="F459" s="6">
        <f t="shared" si="16"/>
        <v>40</v>
      </c>
      <c r="G459" s="7">
        <f>F459*1.14+0.4</f>
        <v>45.99999999999999</v>
      </c>
      <c r="H459" s="8">
        <v>4.4</v>
      </c>
      <c r="I459" s="5">
        <v>50</v>
      </c>
      <c r="J459" s="49"/>
      <c r="K459" s="50"/>
      <c r="L459" s="50"/>
      <c r="M459" s="50"/>
      <c r="N459" s="49"/>
    </row>
    <row r="460" spans="1:14" ht="12.75">
      <c r="A460" s="49"/>
      <c r="B460" s="28" t="s">
        <v>226</v>
      </c>
      <c r="C460" s="22">
        <v>12</v>
      </c>
      <c r="D460" s="22">
        <v>8.5</v>
      </c>
      <c r="E460" s="22">
        <v>14</v>
      </c>
      <c r="F460" s="22">
        <f t="shared" si="16"/>
        <v>102</v>
      </c>
      <c r="G460" s="23">
        <f>F460*1.14+0.4</f>
        <v>116.67999999999999</v>
      </c>
      <c r="H460" s="29">
        <v>11.22</v>
      </c>
      <c r="I460" s="25">
        <v>128</v>
      </c>
      <c r="J460" s="49"/>
      <c r="K460" s="50"/>
      <c r="L460" s="50"/>
      <c r="M460" s="50"/>
      <c r="N460" s="49"/>
    </row>
    <row r="461" spans="1:14" ht="12.75">
      <c r="A461" s="46" t="s">
        <v>49</v>
      </c>
      <c r="B461" s="6" t="s">
        <v>273</v>
      </c>
      <c r="C461" s="6">
        <v>5</v>
      </c>
      <c r="D461" s="6">
        <v>2.5</v>
      </c>
      <c r="E461" s="6">
        <v>15</v>
      </c>
      <c r="F461" s="7">
        <f t="shared" si="16"/>
        <v>12.5</v>
      </c>
      <c r="G461" s="7">
        <f>F461*1.15+0.3</f>
        <v>14.674999999999999</v>
      </c>
      <c r="H461" s="8">
        <v>1.38</v>
      </c>
      <c r="I461" s="8">
        <v>16</v>
      </c>
      <c r="J461" s="46"/>
      <c r="K461" s="47">
        <f>G461+H461+G462+H462</f>
        <v>54.455</v>
      </c>
      <c r="L461" s="48">
        <v>54</v>
      </c>
      <c r="M461" s="47">
        <f>K461-L461</f>
        <v>0.4549999999999983</v>
      </c>
      <c r="N461" s="46"/>
    </row>
    <row r="462" spans="1:14" ht="12.75">
      <c r="A462" s="46"/>
      <c r="B462" s="6" t="s">
        <v>95</v>
      </c>
      <c r="C462" s="6">
        <v>1</v>
      </c>
      <c r="D462" s="6">
        <v>30</v>
      </c>
      <c r="E462" s="6">
        <v>15</v>
      </c>
      <c r="F462" s="7">
        <f t="shared" si="16"/>
        <v>30</v>
      </c>
      <c r="G462" s="7">
        <f t="shared" si="17"/>
        <v>35.1</v>
      </c>
      <c r="H462" s="8">
        <v>3.3</v>
      </c>
      <c r="I462" s="8">
        <v>38</v>
      </c>
      <c r="J462" s="46"/>
      <c r="K462" s="48"/>
      <c r="L462" s="48"/>
      <c r="M462" s="48"/>
      <c r="N462" s="46"/>
    </row>
    <row r="463" spans="1:14" ht="12.75">
      <c r="A463" s="46" t="s">
        <v>208</v>
      </c>
      <c r="B463" s="6" t="s">
        <v>272</v>
      </c>
      <c r="C463" s="6">
        <v>10</v>
      </c>
      <c r="D463" s="6">
        <v>1.2</v>
      </c>
      <c r="E463" s="6">
        <v>15</v>
      </c>
      <c r="F463" s="7">
        <f t="shared" si="16"/>
        <v>12</v>
      </c>
      <c r="G463" s="7">
        <f t="shared" si="17"/>
        <v>14.399999999999999</v>
      </c>
      <c r="H463" s="8">
        <v>1.32</v>
      </c>
      <c r="I463" s="8">
        <v>16</v>
      </c>
      <c r="J463" s="46"/>
      <c r="K463" s="47">
        <f>G463+H463+G464+H464+G465+H465</f>
        <v>187.01999999999998</v>
      </c>
      <c r="L463" s="48">
        <v>187</v>
      </c>
      <c r="M463" s="47">
        <f>K463-L463</f>
        <v>0.01999999999998181</v>
      </c>
      <c r="N463" s="46"/>
    </row>
    <row r="464" spans="1:14" ht="12.75">
      <c r="A464" s="46"/>
      <c r="B464" s="6" t="s">
        <v>124</v>
      </c>
      <c r="C464" s="6">
        <v>50</v>
      </c>
      <c r="D464" s="6">
        <v>1.2</v>
      </c>
      <c r="E464" s="6">
        <v>15</v>
      </c>
      <c r="F464" s="7">
        <f t="shared" si="16"/>
        <v>60</v>
      </c>
      <c r="G464" s="7">
        <f t="shared" si="17"/>
        <v>69.6</v>
      </c>
      <c r="H464" s="8">
        <v>6.6</v>
      </c>
      <c r="I464" s="8">
        <v>76</v>
      </c>
      <c r="J464" s="46"/>
      <c r="K464" s="48"/>
      <c r="L464" s="48"/>
      <c r="M464" s="48"/>
      <c r="N464" s="46"/>
    </row>
    <row r="465" spans="1:14" ht="12.75">
      <c r="A465" s="46"/>
      <c r="B465" s="16" t="s">
        <v>225</v>
      </c>
      <c r="C465" s="6">
        <v>1</v>
      </c>
      <c r="D465" s="6">
        <v>75</v>
      </c>
      <c r="E465" s="6">
        <v>15</v>
      </c>
      <c r="F465" s="7">
        <f t="shared" si="16"/>
        <v>75</v>
      </c>
      <c r="G465" s="7">
        <f t="shared" si="17"/>
        <v>86.85</v>
      </c>
      <c r="H465" s="8">
        <v>8.25</v>
      </c>
      <c r="I465" s="8">
        <v>95.0243</v>
      </c>
      <c r="J465" s="46"/>
      <c r="K465" s="48"/>
      <c r="L465" s="48"/>
      <c r="M465" s="48"/>
      <c r="N465" s="46"/>
    </row>
    <row r="466" spans="1:14" ht="12.75">
      <c r="A466" s="46" t="s">
        <v>106</v>
      </c>
      <c r="B466" s="6" t="s">
        <v>95</v>
      </c>
      <c r="C466" s="6">
        <v>1</v>
      </c>
      <c r="D466" s="6">
        <v>30</v>
      </c>
      <c r="E466" s="6">
        <v>15</v>
      </c>
      <c r="F466" s="7">
        <f t="shared" si="16"/>
        <v>30</v>
      </c>
      <c r="G466" s="7">
        <f>F466*1.15</f>
        <v>34.5</v>
      </c>
      <c r="H466" s="8">
        <v>3.3</v>
      </c>
      <c r="I466" s="8">
        <v>38</v>
      </c>
      <c r="J466" s="46"/>
      <c r="K466" s="47">
        <f>G466+H466+G467+H467</f>
        <v>76.2</v>
      </c>
      <c r="L466" s="48">
        <v>76</v>
      </c>
      <c r="M466" s="47">
        <f>K466-L466</f>
        <v>0.20000000000000284</v>
      </c>
      <c r="N466" s="46"/>
    </row>
    <row r="467" spans="1:14" ht="12.75">
      <c r="A467" s="46"/>
      <c r="B467" s="6" t="s">
        <v>224</v>
      </c>
      <c r="C467" s="6">
        <v>1</v>
      </c>
      <c r="D467" s="6">
        <v>30</v>
      </c>
      <c r="E467" s="6">
        <v>15</v>
      </c>
      <c r="F467" s="7">
        <f t="shared" si="16"/>
        <v>30</v>
      </c>
      <c r="G467" s="7">
        <f t="shared" si="17"/>
        <v>35.1</v>
      </c>
      <c r="H467" s="8">
        <v>3.3</v>
      </c>
      <c r="I467" s="8">
        <v>38</v>
      </c>
      <c r="J467" s="46"/>
      <c r="K467" s="48"/>
      <c r="L467" s="48"/>
      <c r="M467" s="48"/>
      <c r="N467" s="46"/>
    </row>
    <row r="468" spans="1:14" ht="12.75">
      <c r="A468" s="46" t="s">
        <v>185</v>
      </c>
      <c r="B468" s="17" t="s">
        <v>270</v>
      </c>
      <c r="C468" s="6">
        <v>10</v>
      </c>
      <c r="D468" s="6">
        <v>6</v>
      </c>
      <c r="E468" s="6">
        <v>15</v>
      </c>
      <c r="F468" s="7">
        <f>C468*D468</f>
        <v>60</v>
      </c>
      <c r="G468" s="7">
        <f>F468*1.15</f>
        <v>69</v>
      </c>
      <c r="H468" s="8">
        <v>6.6</v>
      </c>
      <c r="I468" s="8">
        <v>76</v>
      </c>
      <c r="J468" s="46"/>
      <c r="K468" s="47">
        <f>G468+H468+G469+H469+G470+H470+G471+H471+G472+H472</f>
        <v>619.9250000000001</v>
      </c>
      <c r="L468" s="48">
        <v>620</v>
      </c>
      <c r="M468" s="47">
        <f>K468-L468</f>
        <v>-0.07499999999993179</v>
      </c>
      <c r="N468" s="46"/>
    </row>
    <row r="469" spans="1:14" ht="12.75">
      <c r="A469" s="46"/>
      <c r="B469" s="6" t="s">
        <v>271</v>
      </c>
      <c r="C469" s="6">
        <v>10</v>
      </c>
      <c r="D469" s="6">
        <v>7</v>
      </c>
      <c r="E469" s="6">
        <v>15</v>
      </c>
      <c r="F469" s="7">
        <f t="shared" si="16"/>
        <v>70</v>
      </c>
      <c r="G469" s="7">
        <f t="shared" si="17"/>
        <v>81.1</v>
      </c>
      <c r="H469" s="8">
        <v>7.7</v>
      </c>
      <c r="I469" s="8">
        <v>89</v>
      </c>
      <c r="J469" s="46"/>
      <c r="K469" s="48"/>
      <c r="L469" s="48"/>
      <c r="M469" s="48"/>
      <c r="N469" s="46"/>
    </row>
    <row r="470" spans="1:14" ht="12.75">
      <c r="A470" s="46"/>
      <c r="B470" s="6" t="s">
        <v>131</v>
      </c>
      <c r="C470" s="6">
        <v>200</v>
      </c>
      <c r="D470" s="6">
        <v>1.2</v>
      </c>
      <c r="E470" s="6">
        <v>15</v>
      </c>
      <c r="F470" s="7">
        <f t="shared" si="16"/>
        <v>240</v>
      </c>
      <c r="G470" s="7">
        <f t="shared" si="17"/>
        <v>276.6</v>
      </c>
      <c r="H470" s="8">
        <v>26.4</v>
      </c>
      <c r="I470" s="8">
        <v>303</v>
      </c>
      <c r="J470" s="46"/>
      <c r="K470" s="48"/>
      <c r="L470" s="48"/>
      <c r="M470" s="48"/>
      <c r="N470" s="46"/>
    </row>
    <row r="471" spans="1:14" ht="25.5">
      <c r="A471" s="46"/>
      <c r="B471" s="4" t="s">
        <v>279</v>
      </c>
      <c r="C471" s="6">
        <v>50</v>
      </c>
      <c r="D471" s="6">
        <v>1.9</v>
      </c>
      <c r="E471" s="6">
        <v>15</v>
      </c>
      <c r="F471" s="7">
        <f>C471*D471</f>
        <v>95</v>
      </c>
      <c r="G471" s="7">
        <f t="shared" si="17"/>
        <v>109.84999999999998</v>
      </c>
      <c r="H471" s="8">
        <v>10.45</v>
      </c>
      <c r="I471" s="8">
        <v>120</v>
      </c>
      <c r="J471" s="46"/>
      <c r="K471" s="48"/>
      <c r="L471" s="48"/>
      <c r="M471" s="48"/>
      <c r="N471" s="46"/>
    </row>
    <row r="472" spans="1:14" ht="12.75">
      <c r="A472" s="46"/>
      <c r="B472" s="6" t="s">
        <v>280</v>
      </c>
      <c r="C472" s="6">
        <v>1</v>
      </c>
      <c r="D472" s="6">
        <v>25.1</v>
      </c>
      <c r="E472" s="6">
        <v>15</v>
      </c>
      <c r="F472" s="7">
        <f t="shared" si="16"/>
        <v>25.1</v>
      </c>
      <c r="G472" s="7">
        <f t="shared" si="17"/>
        <v>29.465</v>
      </c>
      <c r="H472" s="8">
        <v>2.76</v>
      </c>
      <c r="I472" s="8">
        <v>32</v>
      </c>
      <c r="J472" s="46"/>
      <c r="K472" s="48"/>
      <c r="L472" s="48"/>
      <c r="M472" s="48"/>
      <c r="N472" s="46"/>
    </row>
    <row r="473" spans="1:14" ht="12.75">
      <c r="A473" s="46" t="s">
        <v>25</v>
      </c>
      <c r="B473" s="6" t="s">
        <v>224</v>
      </c>
      <c r="C473" s="6">
        <v>1</v>
      </c>
      <c r="D473" s="6">
        <v>30</v>
      </c>
      <c r="E473" s="6">
        <v>15</v>
      </c>
      <c r="F473" s="7">
        <f t="shared" si="16"/>
        <v>30</v>
      </c>
      <c r="G473" s="7">
        <f>F473*1.15</f>
        <v>34.5</v>
      </c>
      <c r="H473" s="8">
        <v>3.3</v>
      </c>
      <c r="I473" s="8">
        <v>38</v>
      </c>
      <c r="J473" s="46"/>
      <c r="K473" s="47">
        <f>G473+H473+G474+H474</f>
        <v>91.95499999999998</v>
      </c>
      <c r="L473" s="48">
        <v>92</v>
      </c>
      <c r="M473" s="47">
        <f>K473-L473</f>
        <v>-0.045000000000015916</v>
      </c>
      <c r="N473" s="46"/>
    </row>
    <row r="474" spans="1:14" ht="12.75">
      <c r="A474" s="46"/>
      <c r="B474" s="16" t="s">
        <v>226</v>
      </c>
      <c r="C474" s="6">
        <v>5</v>
      </c>
      <c r="D474" s="6">
        <v>8.5</v>
      </c>
      <c r="E474" s="6">
        <v>15</v>
      </c>
      <c r="F474" s="7">
        <f t="shared" si="16"/>
        <v>42.5</v>
      </c>
      <c r="G474" s="7">
        <f t="shared" si="17"/>
        <v>49.474999999999994</v>
      </c>
      <c r="H474" s="8">
        <v>4.68</v>
      </c>
      <c r="I474" s="8">
        <v>54</v>
      </c>
      <c r="J474" s="46"/>
      <c r="K474" s="48"/>
      <c r="L474" s="48"/>
      <c r="M474" s="48"/>
      <c r="N474" s="46"/>
    </row>
    <row r="475" spans="1:14" ht="25.5">
      <c r="A475" s="9" t="s">
        <v>133</v>
      </c>
      <c r="B475" s="4" t="s">
        <v>278</v>
      </c>
      <c r="C475" s="6">
        <v>100</v>
      </c>
      <c r="D475" s="6">
        <v>0.8</v>
      </c>
      <c r="E475" s="6">
        <v>15</v>
      </c>
      <c r="F475" s="7">
        <f t="shared" si="16"/>
        <v>80</v>
      </c>
      <c r="G475" s="7">
        <f t="shared" si="17"/>
        <v>92.6</v>
      </c>
      <c r="H475" s="8">
        <v>8.8</v>
      </c>
      <c r="I475" s="8">
        <v>101</v>
      </c>
      <c r="J475" s="15"/>
      <c r="K475" s="10">
        <f>G475+H475</f>
        <v>101.39999999999999</v>
      </c>
      <c r="L475" s="11">
        <v>101</v>
      </c>
      <c r="M475" s="10">
        <f>K475-L475</f>
        <v>0.3999999999999915</v>
      </c>
      <c r="N475" s="15"/>
    </row>
    <row r="476" spans="1:14" ht="12.75">
      <c r="A476" s="46" t="s">
        <v>138</v>
      </c>
      <c r="B476" s="4" t="s">
        <v>268</v>
      </c>
      <c r="C476" s="6">
        <v>10</v>
      </c>
      <c r="D476" s="6">
        <v>5.9</v>
      </c>
      <c r="E476" s="6">
        <v>15</v>
      </c>
      <c r="F476" s="7">
        <f t="shared" si="16"/>
        <v>59</v>
      </c>
      <c r="G476" s="7">
        <f>F476*1.15</f>
        <v>67.85</v>
      </c>
      <c r="H476" s="8">
        <v>6.49</v>
      </c>
      <c r="I476" s="8">
        <v>75</v>
      </c>
      <c r="J476" s="46"/>
      <c r="K476" s="47">
        <f>G476+H476+G477+H477+G478+H478+G479+H479+G480+H480+G481+H481+G482+H482+G483+H483+G484+H484</f>
        <v>547.26</v>
      </c>
      <c r="L476" s="48">
        <v>547</v>
      </c>
      <c r="M476" s="47">
        <f>K476-L476</f>
        <v>0.2599999999999909</v>
      </c>
      <c r="N476" s="46"/>
    </row>
    <row r="477" spans="1:14" ht="12.75">
      <c r="A477" s="46"/>
      <c r="B477" s="17" t="s">
        <v>270</v>
      </c>
      <c r="C477" s="6">
        <v>10</v>
      </c>
      <c r="D477" s="6">
        <v>6</v>
      </c>
      <c r="E477" s="6">
        <v>15</v>
      </c>
      <c r="F477" s="7">
        <f t="shared" si="16"/>
        <v>60</v>
      </c>
      <c r="G477" s="7">
        <f>F477*1.15</f>
        <v>69</v>
      </c>
      <c r="H477" s="8">
        <v>6.6</v>
      </c>
      <c r="I477" s="8">
        <v>76</v>
      </c>
      <c r="J477" s="46"/>
      <c r="K477" s="48"/>
      <c r="L477" s="48"/>
      <c r="M477" s="48"/>
      <c r="N477" s="46"/>
    </row>
    <row r="478" spans="1:14" ht="12.75">
      <c r="A478" s="46"/>
      <c r="B478" s="6" t="s">
        <v>272</v>
      </c>
      <c r="C478" s="6">
        <v>10</v>
      </c>
      <c r="D478" s="6">
        <v>1.2</v>
      </c>
      <c r="E478" s="6">
        <v>15</v>
      </c>
      <c r="F478" s="7">
        <f t="shared" si="16"/>
        <v>12</v>
      </c>
      <c r="G478" s="7">
        <f t="shared" si="17"/>
        <v>14.399999999999999</v>
      </c>
      <c r="H478" s="8">
        <v>1.32</v>
      </c>
      <c r="I478" s="8">
        <v>16</v>
      </c>
      <c r="J478" s="46"/>
      <c r="K478" s="48"/>
      <c r="L478" s="48"/>
      <c r="M478" s="48"/>
      <c r="N478" s="46"/>
    </row>
    <row r="479" spans="1:14" ht="12.75">
      <c r="A479" s="46"/>
      <c r="B479" s="6" t="s">
        <v>124</v>
      </c>
      <c r="C479" s="6">
        <v>50</v>
      </c>
      <c r="D479" s="6">
        <v>1.2</v>
      </c>
      <c r="E479" s="6">
        <v>15</v>
      </c>
      <c r="F479" s="7">
        <f t="shared" si="16"/>
        <v>60</v>
      </c>
      <c r="G479" s="7">
        <f t="shared" si="17"/>
        <v>69.6</v>
      </c>
      <c r="H479" s="8">
        <v>6.6</v>
      </c>
      <c r="I479" s="8">
        <v>76</v>
      </c>
      <c r="J479" s="46"/>
      <c r="K479" s="48"/>
      <c r="L479" s="48"/>
      <c r="M479" s="48"/>
      <c r="N479" s="46"/>
    </row>
    <row r="480" spans="1:14" ht="12.75">
      <c r="A480" s="46"/>
      <c r="B480" s="6" t="s">
        <v>275</v>
      </c>
      <c r="C480" s="6">
        <v>10</v>
      </c>
      <c r="D480" s="6">
        <v>10</v>
      </c>
      <c r="E480" s="6">
        <v>15</v>
      </c>
      <c r="F480" s="7">
        <f t="shared" si="16"/>
        <v>100</v>
      </c>
      <c r="G480" s="7">
        <f t="shared" si="17"/>
        <v>115.59999999999998</v>
      </c>
      <c r="H480" s="8">
        <v>11</v>
      </c>
      <c r="I480" s="8">
        <v>126</v>
      </c>
      <c r="J480" s="46"/>
      <c r="K480" s="48"/>
      <c r="L480" s="48"/>
      <c r="M480" s="48"/>
      <c r="N480" s="46"/>
    </row>
    <row r="481" spans="1:14" ht="12.75">
      <c r="A481" s="46"/>
      <c r="B481" s="6" t="s">
        <v>223</v>
      </c>
      <c r="C481" s="6">
        <v>1</v>
      </c>
      <c r="D481" s="6">
        <v>40</v>
      </c>
      <c r="E481" s="6">
        <v>15</v>
      </c>
      <c r="F481" s="7">
        <f t="shared" si="16"/>
        <v>40</v>
      </c>
      <c r="G481" s="7">
        <f t="shared" si="17"/>
        <v>46.6</v>
      </c>
      <c r="H481" s="8">
        <v>4.4</v>
      </c>
      <c r="I481" s="8">
        <v>51</v>
      </c>
      <c r="J481" s="46"/>
      <c r="K481" s="48"/>
      <c r="L481" s="48"/>
      <c r="M481" s="48"/>
      <c r="N481" s="46"/>
    </row>
    <row r="482" spans="1:14" ht="12.75">
      <c r="A482" s="46"/>
      <c r="B482" s="6" t="s">
        <v>224</v>
      </c>
      <c r="C482" s="6">
        <v>1</v>
      </c>
      <c r="D482" s="6">
        <v>30</v>
      </c>
      <c r="E482" s="6">
        <v>15</v>
      </c>
      <c r="F482" s="7">
        <f t="shared" si="16"/>
        <v>30</v>
      </c>
      <c r="G482" s="7">
        <f t="shared" si="17"/>
        <v>35.1</v>
      </c>
      <c r="H482" s="8">
        <v>3.3</v>
      </c>
      <c r="I482" s="8">
        <v>38</v>
      </c>
      <c r="J482" s="46"/>
      <c r="K482" s="48"/>
      <c r="L482" s="48"/>
      <c r="M482" s="48"/>
      <c r="N482" s="46"/>
    </row>
    <row r="483" spans="1:14" ht="12.75">
      <c r="A483" s="46"/>
      <c r="B483" s="6" t="s">
        <v>95</v>
      </c>
      <c r="C483" s="6">
        <v>1</v>
      </c>
      <c r="D483" s="6">
        <v>30</v>
      </c>
      <c r="E483" s="6">
        <v>15</v>
      </c>
      <c r="F483" s="7">
        <f t="shared" si="16"/>
        <v>30</v>
      </c>
      <c r="G483" s="7">
        <f t="shared" si="17"/>
        <v>35.1</v>
      </c>
      <c r="H483" s="8">
        <v>3.3</v>
      </c>
      <c r="I483" s="8">
        <v>38</v>
      </c>
      <c r="J483" s="46"/>
      <c r="K483" s="48"/>
      <c r="L483" s="48"/>
      <c r="M483" s="48"/>
      <c r="N483" s="46"/>
    </row>
    <row r="484" spans="1:14" ht="25.5">
      <c r="A484" s="46"/>
      <c r="B484" s="4" t="s">
        <v>278</v>
      </c>
      <c r="C484" s="6">
        <v>50</v>
      </c>
      <c r="D484" s="6">
        <v>0.8</v>
      </c>
      <c r="E484" s="6">
        <v>15</v>
      </c>
      <c r="F484" s="7">
        <f t="shared" si="16"/>
        <v>40</v>
      </c>
      <c r="G484" s="7">
        <f t="shared" si="17"/>
        <v>46.6</v>
      </c>
      <c r="H484" s="8">
        <v>4.4</v>
      </c>
      <c r="I484" s="8">
        <v>51</v>
      </c>
      <c r="J484" s="46"/>
      <c r="K484" s="48"/>
      <c r="L484" s="48"/>
      <c r="M484" s="48"/>
      <c r="N484" s="46"/>
    </row>
    <row r="485" spans="1:14" ht="12.75">
      <c r="A485" s="46" t="s">
        <v>121</v>
      </c>
      <c r="B485" s="6" t="s">
        <v>124</v>
      </c>
      <c r="C485" s="6">
        <v>50</v>
      </c>
      <c r="D485" s="6">
        <v>1.2</v>
      </c>
      <c r="E485" s="6">
        <v>15</v>
      </c>
      <c r="F485" s="7">
        <f t="shared" si="16"/>
        <v>60</v>
      </c>
      <c r="G485" s="7">
        <f t="shared" si="17"/>
        <v>69.6</v>
      </c>
      <c r="H485" s="8">
        <v>6.6</v>
      </c>
      <c r="I485" s="8">
        <v>76</v>
      </c>
      <c r="J485" s="46"/>
      <c r="K485" s="47">
        <f>G485+H485+G486+H486+G487+H487</f>
        <v>222.29999999999998</v>
      </c>
      <c r="L485" s="48">
        <v>222</v>
      </c>
      <c r="M485" s="47">
        <f>K485-L485</f>
        <v>0.29999999999998295</v>
      </c>
      <c r="N485" s="46"/>
    </row>
    <row r="486" spans="1:14" ht="12.75">
      <c r="A486" s="46"/>
      <c r="B486" s="6" t="s">
        <v>223</v>
      </c>
      <c r="C486" s="6">
        <v>1</v>
      </c>
      <c r="D486" s="6">
        <v>40</v>
      </c>
      <c r="E486" s="6">
        <v>15</v>
      </c>
      <c r="F486" s="7">
        <f t="shared" si="16"/>
        <v>40</v>
      </c>
      <c r="G486" s="7">
        <f t="shared" si="17"/>
        <v>46.6</v>
      </c>
      <c r="H486" s="8">
        <v>4.4</v>
      </c>
      <c r="I486" s="8">
        <v>51</v>
      </c>
      <c r="J486" s="46"/>
      <c r="K486" s="48"/>
      <c r="L486" s="48"/>
      <c r="M486" s="48"/>
      <c r="N486" s="46"/>
    </row>
    <row r="487" spans="1:14" ht="12.75">
      <c r="A487" s="46"/>
      <c r="B487" s="16" t="s">
        <v>225</v>
      </c>
      <c r="C487" s="6">
        <v>1</v>
      </c>
      <c r="D487" s="6">
        <v>75</v>
      </c>
      <c r="E487" s="6">
        <v>15</v>
      </c>
      <c r="F487" s="7">
        <f t="shared" si="16"/>
        <v>75</v>
      </c>
      <c r="G487" s="7">
        <f t="shared" si="17"/>
        <v>86.85</v>
      </c>
      <c r="H487" s="8">
        <v>8.25</v>
      </c>
      <c r="I487" s="8">
        <v>95.0243</v>
      </c>
      <c r="J487" s="46"/>
      <c r="K487" s="48"/>
      <c r="L487" s="48"/>
      <c r="M487" s="48"/>
      <c r="N487" s="46"/>
    </row>
    <row r="488" spans="1:14" ht="12.75">
      <c r="A488" s="46" t="s">
        <v>221</v>
      </c>
      <c r="B488" s="6" t="s">
        <v>124</v>
      </c>
      <c r="C488" s="6">
        <v>50</v>
      </c>
      <c r="D488" s="6">
        <v>1.2</v>
      </c>
      <c r="E488" s="6">
        <v>15</v>
      </c>
      <c r="F488" s="7">
        <f>C488*D488</f>
        <v>60</v>
      </c>
      <c r="G488" s="7">
        <f>F488*1.15</f>
        <v>69</v>
      </c>
      <c r="H488" s="8">
        <v>6.6</v>
      </c>
      <c r="I488" s="8">
        <v>76</v>
      </c>
      <c r="J488" s="46"/>
      <c r="K488" s="47">
        <f>G488+H488+G489+H489+G490+H490+G491+H491</f>
        <v>297.90999999999997</v>
      </c>
      <c r="L488" s="48">
        <v>298</v>
      </c>
      <c r="M488" s="47">
        <f>K488-L488</f>
        <v>-0.09000000000003183</v>
      </c>
      <c r="N488" s="46"/>
    </row>
    <row r="489" spans="1:14" ht="12.75">
      <c r="A489" s="46"/>
      <c r="B489" s="6" t="s">
        <v>273</v>
      </c>
      <c r="C489" s="6">
        <v>5</v>
      </c>
      <c r="D489" s="6">
        <v>2.5</v>
      </c>
      <c r="E489" s="6">
        <v>15</v>
      </c>
      <c r="F489" s="7">
        <f>C489*D489</f>
        <v>12.5</v>
      </c>
      <c r="G489" s="7">
        <f t="shared" si="17"/>
        <v>14.974999999999998</v>
      </c>
      <c r="H489" s="8">
        <v>1.38</v>
      </c>
      <c r="I489" s="8">
        <v>16</v>
      </c>
      <c r="J489" s="46"/>
      <c r="K489" s="48"/>
      <c r="L489" s="48"/>
      <c r="M489" s="48"/>
      <c r="N489" s="46"/>
    </row>
    <row r="490" spans="1:14" ht="25.5">
      <c r="A490" s="46"/>
      <c r="B490" s="4" t="s">
        <v>278</v>
      </c>
      <c r="C490" s="6">
        <v>150</v>
      </c>
      <c r="D490" s="6">
        <v>0.8</v>
      </c>
      <c r="E490" s="6">
        <v>15</v>
      </c>
      <c r="F490" s="7">
        <f t="shared" si="16"/>
        <v>120</v>
      </c>
      <c r="G490" s="7">
        <f t="shared" si="17"/>
        <v>138.6</v>
      </c>
      <c r="H490" s="8">
        <v>13.2</v>
      </c>
      <c r="I490" s="8">
        <v>152</v>
      </c>
      <c r="J490" s="46"/>
      <c r="K490" s="48"/>
      <c r="L490" s="48"/>
      <c r="M490" s="48"/>
      <c r="N490" s="46"/>
    </row>
    <row r="491" spans="1:14" ht="12.75">
      <c r="A491" s="46"/>
      <c r="B491" s="16" t="s">
        <v>226</v>
      </c>
      <c r="C491" s="6">
        <v>5</v>
      </c>
      <c r="D491" s="6">
        <v>8.5</v>
      </c>
      <c r="E491" s="6">
        <v>15</v>
      </c>
      <c r="F491" s="7">
        <f>C491*D491</f>
        <v>42.5</v>
      </c>
      <c r="G491" s="7">
        <f t="shared" si="17"/>
        <v>49.474999999999994</v>
      </c>
      <c r="H491" s="8">
        <v>4.68</v>
      </c>
      <c r="I491" s="8">
        <v>54</v>
      </c>
      <c r="J491" s="46"/>
      <c r="K491" s="48"/>
      <c r="L491" s="48"/>
      <c r="M491" s="48"/>
      <c r="N491" s="46"/>
    </row>
    <row r="492" spans="1:14" ht="12.75">
      <c r="A492" s="18" t="s">
        <v>51</v>
      </c>
      <c r="B492" s="40" t="s">
        <v>226</v>
      </c>
      <c r="C492" s="35">
        <v>150</v>
      </c>
      <c r="D492" s="35">
        <v>8.5</v>
      </c>
      <c r="E492" s="35">
        <v>12</v>
      </c>
      <c r="F492" s="35">
        <f t="shared" si="16"/>
        <v>1275</v>
      </c>
      <c r="G492" s="36">
        <f>F492*1.12+0.6</f>
        <v>1428.6000000000001</v>
      </c>
      <c r="H492" s="41">
        <v>140.28</v>
      </c>
      <c r="I492" s="38">
        <v>1569</v>
      </c>
      <c r="J492" s="42"/>
      <c r="K492" s="20">
        <f>G492+H492</f>
        <v>1568.88</v>
      </c>
      <c r="L492" s="19">
        <v>1569</v>
      </c>
      <c r="M492" s="20">
        <f>K492-L492</f>
        <v>-0.11999999999989086</v>
      </c>
      <c r="N492" s="42"/>
    </row>
    <row r="493" spans="1:14" ht="25.5">
      <c r="A493" s="9" t="s">
        <v>40</v>
      </c>
      <c r="B493" s="6" t="s">
        <v>8</v>
      </c>
      <c r="C493" s="6">
        <v>100</v>
      </c>
      <c r="D493" s="6">
        <v>0.7</v>
      </c>
      <c r="E493" s="6">
        <v>15</v>
      </c>
      <c r="F493" s="7">
        <f t="shared" si="16"/>
        <v>70</v>
      </c>
      <c r="G493" s="7">
        <f t="shared" si="17"/>
        <v>81.1</v>
      </c>
      <c r="H493" s="8">
        <v>7.7</v>
      </c>
      <c r="I493" s="8">
        <v>89</v>
      </c>
      <c r="J493" s="15"/>
      <c r="K493" s="10">
        <f>G493+H493</f>
        <v>88.8</v>
      </c>
      <c r="L493" s="11">
        <v>89</v>
      </c>
      <c r="M493" s="10">
        <f>K493-L493</f>
        <v>-0.20000000000000284</v>
      </c>
      <c r="N493" s="15"/>
    </row>
    <row r="494" spans="1:14" ht="12.75">
      <c r="A494" s="46" t="s">
        <v>142</v>
      </c>
      <c r="B494" s="6" t="s">
        <v>273</v>
      </c>
      <c r="C494" s="6">
        <v>5</v>
      </c>
      <c r="D494" s="6">
        <v>2.5</v>
      </c>
      <c r="E494" s="6">
        <v>15</v>
      </c>
      <c r="F494" s="7">
        <f t="shared" si="16"/>
        <v>12.5</v>
      </c>
      <c r="G494" s="7">
        <f>F494*1.15+0.8</f>
        <v>15.174999999999999</v>
      </c>
      <c r="H494" s="8">
        <v>1.38</v>
      </c>
      <c r="I494" s="8">
        <v>16</v>
      </c>
      <c r="J494" s="46"/>
      <c r="K494" s="47">
        <f>G494+H494+H495+G495+G496+H496+G497+H497+G498+H498+G499+H499</f>
        <v>379.69000000000005</v>
      </c>
      <c r="L494" s="48">
        <v>390</v>
      </c>
      <c r="M494" s="47">
        <f>K494-L494</f>
        <v>-10.309999999999945</v>
      </c>
      <c r="N494" s="46"/>
    </row>
    <row r="495" spans="1:14" ht="12.75">
      <c r="A495" s="46"/>
      <c r="B495" s="6" t="s">
        <v>223</v>
      </c>
      <c r="C495" s="6">
        <v>1</v>
      </c>
      <c r="D495" s="6">
        <v>40</v>
      </c>
      <c r="E495" s="6">
        <v>15</v>
      </c>
      <c r="F495" s="7">
        <f t="shared" si="16"/>
        <v>40</v>
      </c>
      <c r="G495" s="7">
        <f t="shared" si="17"/>
        <v>46.6</v>
      </c>
      <c r="H495" s="8">
        <v>4.4</v>
      </c>
      <c r="I495" s="8">
        <v>51</v>
      </c>
      <c r="J495" s="46"/>
      <c r="K495" s="48"/>
      <c r="L495" s="48"/>
      <c r="M495" s="48"/>
      <c r="N495" s="46"/>
    </row>
    <row r="496" spans="1:14" ht="12.75">
      <c r="A496" s="49"/>
      <c r="B496" s="35" t="s">
        <v>182</v>
      </c>
      <c r="C496" s="35">
        <v>1</v>
      </c>
      <c r="D496" s="35">
        <v>70</v>
      </c>
      <c r="E496" s="35"/>
      <c r="F496" s="35">
        <v>0</v>
      </c>
      <c r="G496" s="36">
        <v>89</v>
      </c>
      <c r="H496" s="37">
        <v>0</v>
      </c>
      <c r="I496" s="38">
        <v>89</v>
      </c>
      <c r="J496" s="49"/>
      <c r="K496" s="50"/>
      <c r="L496" s="50"/>
      <c r="M496" s="50"/>
      <c r="N496" s="49"/>
    </row>
    <row r="497" spans="1:14" ht="12.75">
      <c r="A497" s="46"/>
      <c r="B497" s="5" t="s">
        <v>277</v>
      </c>
      <c r="C497" s="6">
        <v>5</v>
      </c>
      <c r="D497" s="6">
        <v>18.6</v>
      </c>
      <c r="E497" s="6">
        <v>15</v>
      </c>
      <c r="F497" s="7">
        <f>C497*D497</f>
        <v>93</v>
      </c>
      <c r="G497" s="7">
        <f t="shared" si="17"/>
        <v>107.54999999999998</v>
      </c>
      <c r="H497" s="8">
        <v>10.23</v>
      </c>
      <c r="I497" s="8">
        <v>118</v>
      </c>
      <c r="J497" s="46"/>
      <c r="K497" s="48"/>
      <c r="L497" s="48"/>
      <c r="M497" s="48"/>
      <c r="N497" s="46"/>
    </row>
    <row r="498" spans="1:14" ht="25.5">
      <c r="A498" s="46"/>
      <c r="B498" s="4" t="s">
        <v>278</v>
      </c>
      <c r="C498" s="6">
        <v>50</v>
      </c>
      <c r="D498" s="6">
        <v>0.8</v>
      </c>
      <c r="E498" s="6">
        <v>15</v>
      </c>
      <c r="F498" s="7">
        <f t="shared" si="16"/>
        <v>40</v>
      </c>
      <c r="G498" s="7">
        <f t="shared" si="17"/>
        <v>46.6</v>
      </c>
      <c r="H498" s="8">
        <v>4.4</v>
      </c>
      <c r="I498" s="8">
        <v>51</v>
      </c>
      <c r="J498" s="46"/>
      <c r="K498" s="48"/>
      <c r="L498" s="48"/>
      <c r="M498" s="48"/>
      <c r="N498" s="46"/>
    </row>
    <row r="499" spans="1:14" ht="12.75">
      <c r="A499" s="46"/>
      <c r="B499" s="16" t="s">
        <v>226</v>
      </c>
      <c r="C499" s="6">
        <v>5</v>
      </c>
      <c r="D499" s="6">
        <v>8.5</v>
      </c>
      <c r="E499" s="6">
        <v>15</v>
      </c>
      <c r="F499" s="7">
        <f t="shared" si="16"/>
        <v>42.5</v>
      </c>
      <c r="G499" s="7">
        <f>F499*1.15+0.8</f>
        <v>49.67499999999999</v>
      </c>
      <c r="H499" s="8">
        <v>4.68</v>
      </c>
      <c r="I499" s="8">
        <v>55</v>
      </c>
      <c r="J499" s="46"/>
      <c r="K499" s="48"/>
      <c r="L499" s="48"/>
      <c r="M499" s="48"/>
      <c r="N499" s="46"/>
    </row>
    <row r="500" spans="1:14" ht="12.75">
      <c r="A500" s="46" t="s">
        <v>60</v>
      </c>
      <c r="B500" s="16" t="s">
        <v>226</v>
      </c>
      <c r="C500" s="6">
        <v>10</v>
      </c>
      <c r="D500" s="6">
        <v>8.5</v>
      </c>
      <c r="E500" s="6">
        <v>15</v>
      </c>
      <c r="F500" s="7">
        <f t="shared" si="16"/>
        <v>85</v>
      </c>
      <c r="G500" s="7">
        <f t="shared" si="17"/>
        <v>98.34999999999998</v>
      </c>
      <c r="H500" s="8">
        <v>9.35</v>
      </c>
      <c r="I500" s="8">
        <v>108</v>
      </c>
      <c r="J500" s="46"/>
      <c r="K500" s="47">
        <f>G500+H500+G501+H501</f>
        <v>139.79999999999998</v>
      </c>
      <c r="L500" s="48">
        <v>140</v>
      </c>
      <c r="M500" s="47">
        <f>K500-L500</f>
        <v>-0.20000000000001705</v>
      </c>
      <c r="N500" s="46"/>
    </row>
    <row r="501" spans="1:14" ht="12.75">
      <c r="A501" s="46"/>
      <c r="B501" s="6" t="s">
        <v>273</v>
      </c>
      <c r="C501" s="6">
        <v>10</v>
      </c>
      <c r="D501" s="6">
        <v>2.5</v>
      </c>
      <c r="E501" s="6">
        <v>15</v>
      </c>
      <c r="F501" s="7">
        <f t="shared" si="16"/>
        <v>25</v>
      </c>
      <c r="G501" s="7">
        <f t="shared" si="17"/>
        <v>29.349999999999998</v>
      </c>
      <c r="H501" s="8">
        <v>2.75</v>
      </c>
      <c r="I501" s="8">
        <v>32</v>
      </c>
      <c r="J501" s="46"/>
      <c r="K501" s="48"/>
      <c r="L501" s="48"/>
      <c r="M501" s="48"/>
      <c r="N501" s="46"/>
    </row>
    <row r="502" spans="1:14" ht="12.75">
      <c r="A502" s="43" t="s">
        <v>244</v>
      </c>
      <c r="B502" s="17" t="s">
        <v>270</v>
      </c>
      <c r="C502" s="6">
        <v>10</v>
      </c>
      <c r="D502" s="6">
        <v>6</v>
      </c>
      <c r="E502" s="6">
        <v>15</v>
      </c>
      <c r="F502" s="7">
        <f t="shared" si="16"/>
        <v>60</v>
      </c>
      <c r="G502" s="7">
        <f t="shared" si="17"/>
        <v>69.6</v>
      </c>
      <c r="H502" s="8">
        <v>6.6</v>
      </c>
      <c r="I502" s="8">
        <v>76</v>
      </c>
      <c r="J502" s="44"/>
      <c r="K502" s="10">
        <f>G502+H502</f>
        <v>76.19999999999999</v>
      </c>
      <c r="L502" s="11">
        <v>76</v>
      </c>
      <c r="M502" s="10">
        <f>K502-L502</f>
        <v>0.19999999999998863</v>
      </c>
      <c r="N502" s="15"/>
    </row>
    <row r="503" spans="1:14" ht="12.75">
      <c r="A503" s="9" t="s">
        <v>172</v>
      </c>
      <c r="B503" s="6" t="s">
        <v>124</v>
      </c>
      <c r="C503" s="6">
        <v>200</v>
      </c>
      <c r="D503" s="6">
        <v>1.2</v>
      </c>
      <c r="E503" s="6">
        <v>15</v>
      </c>
      <c r="F503" s="7">
        <f t="shared" si="16"/>
        <v>240</v>
      </c>
      <c r="G503" s="7">
        <f t="shared" si="17"/>
        <v>276.6</v>
      </c>
      <c r="H503" s="8">
        <v>26.4</v>
      </c>
      <c r="I503" s="8">
        <v>303</v>
      </c>
      <c r="J503" s="15"/>
      <c r="K503" s="10">
        <f>G503+H503</f>
        <v>303</v>
      </c>
      <c r="L503" s="11">
        <v>303</v>
      </c>
      <c r="M503" s="10">
        <f>K503-L503</f>
        <v>0</v>
      </c>
      <c r="N503" s="15"/>
    </row>
    <row r="504" spans="1:14" ht="12.75">
      <c r="A504" s="9" t="s">
        <v>90</v>
      </c>
      <c r="B504" s="6" t="s">
        <v>275</v>
      </c>
      <c r="C504" s="6">
        <v>50</v>
      </c>
      <c r="D504" s="6">
        <v>10</v>
      </c>
      <c r="E504" s="6">
        <v>15</v>
      </c>
      <c r="F504" s="7">
        <f t="shared" si="16"/>
        <v>500</v>
      </c>
      <c r="G504" s="7">
        <f>F504*1.15+0.3</f>
        <v>575.3</v>
      </c>
      <c r="H504" s="8">
        <v>55</v>
      </c>
      <c r="I504" s="8">
        <v>630</v>
      </c>
      <c r="J504" s="15"/>
      <c r="K504" s="10">
        <f>G504+H504</f>
        <v>630.3</v>
      </c>
      <c r="L504" s="11">
        <v>630</v>
      </c>
      <c r="M504" s="10">
        <f>K504-L504</f>
        <v>0.2999999999999545</v>
      </c>
      <c r="N504" s="15"/>
    </row>
    <row r="505" spans="1:14" ht="12.75">
      <c r="A505" s="46" t="s">
        <v>187</v>
      </c>
      <c r="B505" s="4" t="s">
        <v>268</v>
      </c>
      <c r="C505" s="6">
        <v>10</v>
      </c>
      <c r="D505" s="6">
        <v>5.9</v>
      </c>
      <c r="E505" s="6">
        <v>15</v>
      </c>
      <c r="F505" s="7">
        <f t="shared" si="16"/>
        <v>59</v>
      </c>
      <c r="G505" s="7">
        <f t="shared" si="17"/>
        <v>68.44999999999999</v>
      </c>
      <c r="H505" s="8">
        <v>6.49</v>
      </c>
      <c r="I505" s="8">
        <v>75</v>
      </c>
      <c r="J505" s="46"/>
      <c r="K505" s="47">
        <f>G505+H505+G506+H506+G507+H507+G508+H508+G509+H509</f>
        <v>264.4549999999999</v>
      </c>
      <c r="L505" s="48">
        <v>264</v>
      </c>
      <c r="M505" s="47">
        <f>K505-L505</f>
        <v>0.45499999999992724</v>
      </c>
      <c r="N505" s="46"/>
    </row>
    <row r="506" spans="1:14" ht="12.75">
      <c r="A506" s="46"/>
      <c r="B506" s="17" t="s">
        <v>270</v>
      </c>
      <c r="C506" s="6">
        <v>10</v>
      </c>
      <c r="D506" s="6">
        <v>6</v>
      </c>
      <c r="E506" s="6">
        <v>15</v>
      </c>
      <c r="F506" s="7">
        <f t="shared" si="16"/>
        <v>60</v>
      </c>
      <c r="G506" s="7">
        <f t="shared" si="17"/>
        <v>69.6</v>
      </c>
      <c r="H506" s="8">
        <v>6.6</v>
      </c>
      <c r="I506" s="8">
        <v>76</v>
      </c>
      <c r="J506" s="46"/>
      <c r="K506" s="48"/>
      <c r="L506" s="48"/>
      <c r="M506" s="48"/>
      <c r="N506" s="46"/>
    </row>
    <row r="507" spans="1:14" ht="12.75">
      <c r="A507" s="46"/>
      <c r="B507" s="6" t="s">
        <v>272</v>
      </c>
      <c r="C507" s="6">
        <v>30</v>
      </c>
      <c r="D507" s="6">
        <v>1.2</v>
      </c>
      <c r="E507" s="6">
        <v>15</v>
      </c>
      <c r="F507" s="7">
        <f t="shared" si="16"/>
        <v>36</v>
      </c>
      <c r="G507" s="7">
        <f t="shared" si="17"/>
        <v>42</v>
      </c>
      <c r="H507" s="8">
        <v>3.96</v>
      </c>
      <c r="I507" s="8">
        <v>46.05</v>
      </c>
      <c r="J507" s="46"/>
      <c r="K507" s="48"/>
      <c r="L507" s="48"/>
      <c r="M507" s="48"/>
      <c r="N507" s="46"/>
    </row>
    <row r="508" spans="1:14" ht="12.75">
      <c r="A508" s="46"/>
      <c r="B508" s="6" t="s">
        <v>273</v>
      </c>
      <c r="C508" s="6">
        <v>5</v>
      </c>
      <c r="D508" s="6">
        <v>2.5</v>
      </c>
      <c r="E508" s="6">
        <v>15</v>
      </c>
      <c r="F508" s="7">
        <f t="shared" si="16"/>
        <v>12.5</v>
      </c>
      <c r="G508" s="7">
        <f t="shared" si="17"/>
        <v>14.974999999999998</v>
      </c>
      <c r="H508" s="8">
        <v>1.38</v>
      </c>
      <c r="I508" s="8">
        <v>16</v>
      </c>
      <c r="J508" s="46"/>
      <c r="K508" s="48"/>
      <c r="L508" s="48"/>
      <c r="M508" s="48"/>
      <c r="N508" s="46"/>
    </row>
    <row r="509" spans="1:14" ht="25.5">
      <c r="A509" s="46"/>
      <c r="B509" s="4" t="s">
        <v>278</v>
      </c>
      <c r="C509" s="6">
        <v>50</v>
      </c>
      <c r="D509" s="6">
        <v>0.8</v>
      </c>
      <c r="E509" s="6">
        <v>15</v>
      </c>
      <c r="F509" s="7">
        <f aca="true" t="shared" si="18" ref="F509:F570">C509*D509</f>
        <v>40</v>
      </c>
      <c r="G509" s="7">
        <f t="shared" si="17"/>
        <v>46.6</v>
      </c>
      <c r="H509" s="8">
        <v>4.4</v>
      </c>
      <c r="I509" s="8">
        <v>51</v>
      </c>
      <c r="J509" s="46"/>
      <c r="K509" s="48"/>
      <c r="L509" s="48"/>
      <c r="M509" s="48"/>
      <c r="N509" s="46"/>
    </row>
    <row r="510" spans="1:14" ht="12.75">
      <c r="A510" s="46" t="s">
        <v>66</v>
      </c>
      <c r="B510" s="16" t="s">
        <v>225</v>
      </c>
      <c r="C510" s="6">
        <v>1</v>
      </c>
      <c r="D510" s="6">
        <v>75</v>
      </c>
      <c r="E510" s="6">
        <v>15</v>
      </c>
      <c r="F510" s="7">
        <f t="shared" si="18"/>
        <v>75</v>
      </c>
      <c r="G510" s="7">
        <f>F510*1.15</f>
        <v>86.25</v>
      </c>
      <c r="H510" s="8">
        <v>8.25</v>
      </c>
      <c r="I510" s="8">
        <v>95.0243</v>
      </c>
      <c r="J510" s="46"/>
      <c r="K510" s="47">
        <f>G510+H510+G511+H511+G512+H512</f>
        <v>154.92000000000002</v>
      </c>
      <c r="L510" s="48">
        <v>155</v>
      </c>
      <c r="M510" s="47">
        <f>K510-L510</f>
        <v>-0.07999999999998408</v>
      </c>
      <c r="N510" s="46"/>
    </row>
    <row r="511" spans="1:14" ht="12.75">
      <c r="A511" s="46"/>
      <c r="B511" s="6" t="s">
        <v>224</v>
      </c>
      <c r="C511" s="6">
        <v>1</v>
      </c>
      <c r="D511" s="6">
        <v>30</v>
      </c>
      <c r="E511" s="6">
        <v>15</v>
      </c>
      <c r="F511" s="7">
        <f t="shared" si="18"/>
        <v>30</v>
      </c>
      <c r="G511" s="7">
        <f t="shared" si="17"/>
        <v>35.1</v>
      </c>
      <c r="H511" s="8">
        <v>3.3</v>
      </c>
      <c r="I511" s="8">
        <v>38</v>
      </c>
      <c r="J511" s="46"/>
      <c r="K511" s="48"/>
      <c r="L511" s="48"/>
      <c r="M511" s="48"/>
      <c r="N511" s="46"/>
    </row>
    <row r="512" spans="1:14" ht="12.75">
      <c r="A512" s="46"/>
      <c r="B512" s="16" t="s">
        <v>226</v>
      </c>
      <c r="C512" s="6">
        <v>2</v>
      </c>
      <c r="D512" s="6">
        <v>8.5</v>
      </c>
      <c r="E512" s="6">
        <v>15</v>
      </c>
      <c r="F512" s="7">
        <f t="shared" si="18"/>
        <v>17</v>
      </c>
      <c r="G512" s="7">
        <f t="shared" si="17"/>
        <v>20.15</v>
      </c>
      <c r="H512" s="8">
        <v>1.87</v>
      </c>
      <c r="I512" s="8">
        <v>22</v>
      </c>
      <c r="J512" s="46"/>
      <c r="K512" s="48"/>
      <c r="L512" s="48"/>
      <c r="M512" s="48"/>
      <c r="N512" s="46"/>
    </row>
    <row r="513" spans="1:14" ht="12.75">
      <c r="A513" s="9" t="s">
        <v>236</v>
      </c>
      <c r="B513" s="17" t="s">
        <v>270</v>
      </c>
      <c r="C513" s="6">
        <v>10</v>
      </c>
      <c r="D513" s="6">
        <v>6</v>
      </c>
      <c r="E513" s="6">
        <v>15</v>
      </c>
      <c r="F513" s="7">
        <f t="shared" si="18"/>
        <v>60</v>
      </c>
      <c r="G513" s="7">
        <f t="shared" si="17"/>
        <v>69.6</v>
      </c>
      <c r="H513" s="8">
        <v>6.6</v>
      </c>
      <c r="I513" s="8">
        <v>76</v>
      </c>
      <c r="J513" s="15"/>
      <c r="K513" s="10">
        <f>G513+H513</f>
        <v>76.19999999999999</v>
      </c>
      <c r="L513" s="11">
        <v>76</v>
      </c>
      <c r="M513" s="10">
        <f>K513-L513</f>
        <v>0.19999999999998863</v>
      </c>
      <c r="N513" s="15"/>
    </row>
    <row r="514" spans="1:14" ht="12.75">
      <c r="A514" s="46" t="s">
        <v>164</v>
      </c>
      <c r="B514" s="4" t="s">
        <v>268</v>
      </c>
      <c r="C514" s="6">
        <v>10</v>
      </c>
      <c r="D514" s="6">
        <v>5.9</v>
      </c>
      <c r="E514" s="6">
        <v>15</v>
      </c>
      <c r="F514" s="7">
        <f t="shared" si="18"/>
        <v>59</v>
      </c>
      <c r="G514" s="7">
        <f>F514*1.15</f>
        <v>67.85</v>
      </c>
      <c r="H514" s="8">
        <v>6.49</v>
      </c>
      <c r="I514" s="8">
        <v>75</v>
      </c>
      <c r="J514" s="46"/>
      <c r="K514" s="47">
        <f>G514+H514+G515+H515+G516+H516+G517+H517+G518+H518</f>
        <v>442.1399999999999</v>
      </c>
      <c r="L514" s="48">
        <v>442</v>
      </c>
      <c r="M514" s="47">
        <f>K514-L514</f>
        <v>0.13999999999987267</v>
      </c>
      <c r="N514" s="46"/>
    </row>
    <row r="515" spans="1:14" ht="12.75">
      <c r="A515" s="46"/>
      <c r="B515" s="16" t="s">
        <v>225</v>
      </c>
      <c r="C515" s="6">
        <v>1</v>
      </c>
      <c r="D515" s="6">
        <v>75</v>
      </c>
      <c r="E515" s="6">
        <v>15</v>
      </c>
      <c r="F515" s="7">
        <f t="shared" si="18"/>
        <v>75</v>
      </c>
      <c r="G515" s="7">
        <f t="shared" si="17"/>
        <v>86.85</v>
      </c>
      <c r="H515" s="8">
        <v>8.25</v>
      </c>
      <c r="I515" s="8">
        <v>95.0243</v>
      </c>
      <c r="J515" s="46"/>
      <c r="K515" s="48"/>
      <c r="L515" s="48"/>
      <c r="M515" s="48"/>
      <c r="N515" s="46"/>
    </row>
    <row r="516" spans="1:14" ht="25.5">
      <c r="A516" s="46"/>
      <c r="B516" s="4" t="s">
        <v>279</v>
      </c>
      <c r="C516" s="6">
        <v>50</v>
      </c>
      <c r="D516" s="6">
        <v>1.9</v>
      </c>
      <c r="E516" s="6">
        <v>15</v>
      </c>
      <c r="F516" s="7">
        <f>C516*D516</f>
        <v>95</v>
      </c>
      <c r="G516" s="7">
        <f aca="true" t="shared" si="19" ref="G516:G579">F516*1.15+0.6</f>
        <v>109.84999999999998</v>
      </c>
      <c r="H516" s="8">
        <v>10.45</v>
      </c>
      <c r="I516" s="8">
        <v>120</v>
      </c>
      <c r="J516" s="46"/>
      <c r="K516" s="48"/>
      <c r="L516" s="48"/>
      <c r="M516" s="48"/>
      <c r="N516" s="46"/>
    </row>
    <row r="517" spans="1:14" ht="25.5">
      <c r="A517" s="46"/>
      <c r="B517" s="6" t="s">
        <v>8</v>
      </c>
      <c r="C517" s="6">
        <v>100</v>
      </c>
      <c r="D517" s="6">
        <v>0.7</v>
      </c>
      <c r="E517" s="6">
        <v>15</v>
      </c>
      <c r="F517" s="7">
        <f t="shared" si="18"/>
        <v>70</v>
      </c>
      <c r="G517" s="7">
        <f t="shared" si="19"/>
        <v>81.1</v>
      </c>
      <c r="H517" s="8">
        <v>7.7</v>
      </c>
      <c r="I517" s="8">
        <v>89</v>
      </c>
      <c r="J517" s="46"/>
      <c r="K517" s="48"/>
      <c r="L517" s="48"/>
      <c r="M517" s="48"/>
      <c r="N517" s="46"/>
    </row>
    <row r="518" spans="1:14" ht="12.75">
      <c r="A518" s="46"/>
      <c r="B518" s="16" t="s">
        <v>282</v>
      </c>
      <c r="C518" s="6">
        <v>10</v>
      </c>
      <c r="D518" s="6">
        <v>5</v>
      </c>
      <c r="E518" s="6">
        <v>15</v>
      </c>
      <c r="F518" s="7">
        <f t="shared" si="18"/>
        <v>50</v>
      </c>
      <c r="G518" s="7">
        <f t="shared" si="19"/>
        <v>58.099999999999994</v>
      </c>
      <c r="H518" s="8">
        <v>5.5</v>
      </c>
      <c r="I518" s="8">
        <v>63</v>
      </c>
      <c r="J518" s="46"/>
      <c r="K518" s="48"/>
      <c r="L518" s="48"/>
      <c r="M518" s="48"/>
      <c r="N518" s="46"/>
    </row>
    <row r="519" spans="1:14" ht="12.75">
      <c r="A519" s="9" t="s">
        <v>68</v>
      </c>
      <c r="B519" s="6" t="s">
        <v>273</v>
      </c>
      <c r="C519" s="6">
        <v>5</v>
      </c>
      <c r="D519" s="6">
        <v>2.5</v>
      </c>
      <c r="E519" s="6">
        <v>15</v>
      </c>
      <c r="F519" s="7">
        <f t="shared" si="18"/>
        <v>12.5</v>
      </c>
      <c r="G519" s="7">
        <f t="shared" si="19"/>
        <v>14.974999999999998</v>
      </c>
      <c r="H519" s="8">
        <v>1.38</v>
      </c>
      <c r="I519" s="8">
        <v>16</v>
      </c>
      <c r="J519" s="15"/>
      <c r="K519" s="10">
        <f>G519+H519</f>
        <v>16.354999999999997</v>
      </c>
      <c r="L519" s="11">
        <v>16</v>
      </c>
      <c r="M519" s="10">
        <f>K519-L519</f>
        <v>0.3549999999999969</v>
      </c>
      <c r="N519" s="15"/>
    </row>
    <row r="520" spans="1:14" ht="12.75">
      <c r="A520" s="46" t="s">
        <v>216</v>
      </c>
      <c r="B520" s="6" t="s">
        <v>272</v>
      </c>
      <c r="C520" s="6">
        <v>20</v>
      </c>
      <c r="D520" s="6">
        <v>1.2</v>
      </c>
      <c r="E520" s="6">
        <v>15</v>
      </c>
      <c r="F520" s="7">
        <f t="shared" si="18"/>
        <v>24</v>
      </c>
      <c r="G520" s="7">
        <f>F520*1.15+0.9</f>
        <v>28.499999999999996</v>
      </c>
      <c r="H520" s="8">
        <v>2.64</v>
      </c>
      <c r="I520" s="8">
        <v>31.09</v>
      </c>
      <c r="J520" s="46"/>
      <c r="K520" s="47">
        <f>G520+H520+G521+H521+G522+H522</f>
        <v>460.73999999999995</v>
      </c>
      <c r="L520" s="48">
        <v>461</v>
      </c>
      <c r="M520" s="47">
        <f>K520-L520</f>
        <v>-0.26000000000004775</v>
      </c>
      <c r="N520" s="46"/>
    </row>
    <row r="521" spans="1:14" ht="12.75">
      <c r="A521" s="46"/>
      <c r="B521" s="6" t="s">
        <v>276</v>
      </c>
      <c r="C521" s="6">
        <v>2</v>
      </c>
      <c r="D521" s="6">
        <v>110</v>
      </c>
      <c r="E521" s="6">
        <v>15</v>
      </c>
      <c r="F521" s="7">
        <f t="shared" si="18"/>
        <v>220</v>
      </c>
      <c r="G521" s="7">
        <f t="shared" si="19"/>
        <v>253.59999999999997</v>
      </c>
      <c r="H521" s="8">
        <v>24.2</v>
      </c>
      <c r="I521" s="8">
        <v>278</v>
      </c>
      <c r="J521" s="46"/>
      <c r="K521" s="48"/>
      <c r="L521" s="48"/>
      <c r="M521" s="48"/>
      <c r="N521" s="46"/>
    </row>
    <row r="522" spans="1:14" ht="25.5">
      <c r="A522" s="46"/>
      <c r="B522" s="4" t="s">
        <v>278</v>
      </c>
      <c r="C522" s="6">
        <v>150</v>
      </c>
      <c r="D522" s="6">
        <v>0.8</v>
      </c>
      <c r="E522" s="6">
        <v>15</v>
      </c>
      <c r="F522" s="7">
        <f t="shared" si="18"/>
        <v>120</v>
      </c>
      <c r="G522" s="7">
        <f t="shared" si="19"/>
        <v>138.6</v>
      </c>
      <c r="H522" s="8">
        <v>13.2</v>
      </c>
      <c r="I522" s="8">
        <v>152</v>
      </c>
      <c r="J522" s="46"/>
      <c r="K522" s="48"/>
      <c r="L522" s="48"/>
      <c r="M522" s="48"/>
      <c r="N522" s="46"/>
    </row>
    <row r="523" spans="1:14" ht="12.75">
      <c r="A523" s="46" t="s">
        <v>4</v>
      </c>
      <c r="B523" s="4" t="s">
        <v>268</v>
      </c>
      <c r="C523" s="6">
        <v>20</v>
      </c>
      <c r="D523" s="6">
        <v>5.9</v>
      </c>
      <c r="E523" s="6">
        <v>15</v>
      </c>
      <c r="F523" s="7">
        <f>C523*D523</f>
        <v>118</v>
      </c>
      <c r="G523" s="7">
        <f t="shared" si="19"/>
        <v>136.29999999999998</v>
      </c>
      <c r="H523" s="8">
        <v>12.98</v>
      </c>
      <c r="I523" s="8">
        <v>149</v>
      </c>
      <c r="J523" s="46"/>
      <c r="K523" s="47">
        <f>G523+H523+G524+H524+G525+H525+G526+H526+G527+H527</f>
        <v>476.13499999999993</v>
      </c>
      <c r="L523" s="48">
        <v>476</v>
      </c>
      <c r="M523" s="47">
        <f>K523-L523</f>
        <v>0.13499999999993406</v>
      </c>
      <c r="N523" s="46"/>
    </row>
    <row r="524" spans="1:14" ht="12.75">
      <c r="A524" s="46"/>
      <c r="B524" s="6" t="s">
        <v>273</v>
      </c>
      <c r="C524" s="6">
        <v>10</v>
      </c>
      <c r="D524" s="6">
        <v>2.5</v>
      </c>
      <c r="E524" s="6">
        <v>15</v>
      </c>
      <c r="F524" s="7">
        <f>C524*D524</f>
        <v>25</v>
      </c>
      <c r="G524" s="7">
        <f t="shared" si="19"/>
        <v>29.349999999999998</v>
      </c>
      <c r="H524" s="8">
        <v>2.75</v>
      </c>
      <c r="I524" s="8">
        <v>32</v>
      </c>
      <c r="J524" s="46"/>
      <c r="K524" s="48"/>
      <c r="L524" s="48"/>
      <c r="M524" s="48"/>
      <c r="N524" s="46"/>
    </row>
    <row r="525" spans="1:14" ht="25.5">
      <c r="A525" s="46"/>
      <c r="B525" s="4" t="s">
        <v>278</v>
      </c>
      <c r="C525" s="6">
        <v>150</v>
      </c>
      <c r="D525" s="6">
        <v>0.8</v>
      </c>
      <c r="E525" s="6">
        <v>15</v>
      </c>
      <c r="F525" s="7">
        <f>C525*D525</f>
        <v>120</v>
      </c>
      <c r="G525" s="7">
        <f t="shared" si="19"/>
        <v>138.6</v>
      </c>
      <c r="H525" s="8">
        <v>13.2</v>
      </c>
      <c r="I525" s="8">
        <v>152</v>
      </c>
      <c r="J525" s="46"/>
      <c r="K525" s="48"/>
      <c r="L525" s="48"/>
      <c r="M525" s="48"/>
      <c r="N525" s="46"/>
    </row>
    <row r="526" spans="1:14" ht="12.75">
      <c r="A526" s="46"/>
      <c r="B526" s="16" t="s">
        <v>226</v>
      </c>
      <c r="C526" s="6">
        <v>5</v>
      </c>
      <c r="D526" s="6">
        <v>8.5</v>
      </c>
      <c r="E526" s="6">
        <v>15</v>
      </c>
      <c r="F526" s="7">
        <f t="shared" si="18"/>
        <v>42.5</v>
      </c>
      <c r="G526" s="7">
        <f t="shared" si="19"/>
        <v>49.474999999999994</v>
      </c>
      <c r="H526" s="8">
        <v>4.68</v>
      </c>
      <c r="I526" s="8">
        <v>54</v>
      </c>
      <c r="J526" s="46"/>
      <c r="K526" s="48"/>
      <c r="L526" s="48"/>
      <c r="M526" s="48"/>
      <c r="N526" s="46"/>
    </row>
    <row r="527" spans="1:14" ht="25.5">
      <c r="A527" s="46"/>
      <c r="B527" s="6" t="s">
        <v>8</v>
      </c>
      <c r="C527" s="6">
        <v>100</v>
      </c>
      <c r="D527" s="6">
        <v>0.7</v>
      </c>
      <c r="E527" s="6">
        <v>15</v>
      </c>
      <c r="F527" s="7">
        <f t="shared" si="18"/>
        <v>70</v>
      </c>
      <c r="G527" s="7">
        <f t="shared" si="19"/>
        <v>81.1</v>
      </c>
      <c r="H527" s="8">
        <v>7.7</v>
      </c>
      <c r="I527" s="8">
        <v>89</v>
      </c>
      <c r="J527" s="46"/>
      <c r="K527" s="48"/>
      <c r="L527" s="48"/>
      <c r="M527" s="48"/>
      <c r="N527" s="46"/>
    </row>
    <row r="528" spans="1:14" ht="12.75">
      <c r="A528" s="60" t="s">
        <v>43</v>
      </c>
      <c r="B528" s="6" t="s">
        <v>95</v>
      </c>
      <c r="C528" s="6">
        <v>1</v>
      </c>
      <c r="D528" s="6">
        <v>30</v>
      </c>
      <c r="E528" s="6">
        <v>15</v>
      </c>
      <c r="F528" s="7">
        <f t="shared" si="18"/>
        <v>30</v>
      </c>
      <c r="G528" s="7">
        <f>F528*1.15+0.3</f>
        <v>34.8</v>
      </c>
      <c r="H528" s="8">
        <v>3.3</v>
      </c>
      <c r="I528" s="8">
        <v>38</v>
      </c>
      <c r="J528" s="46"/>
      <c r="K528" s="47">
        <f>G528+H528+G529+H529</f>
        <v>133.2</v>
      </c>
      <c r="L528" s="48">
        <v>133</v>
      </c>
      <c r="M528" s="47">
        <f>K528-L528</f>
        <v>0.19999999999998863</v>
      </c>
      <c r="N528" s="46"/>
    </row>
    <row r="529" spans="1:14" ht="12.75">
      <c r="A529" s="46"/>
      <c r="B529" s="16" t="s">
        <v>225</v>
      </c>
      <c r="C529" s="6">
        <v>1</v>
      </c>
      <c r="D529" s="6">
        <v>75</v>
      </c>
      <c r="E529" s="6">
        <v>15</v>
      </c>
      <c r="F529" s="7">
        <f t="shared" si="18"/>
        <v>75</v>
      </c>
      <c r="G529" s="7">
        <f t="shared" si="19"/>
        <v>86.85</v>
      </c>
      <c r="H529" s="8">
        <v>8.25</v>
      </c>
      <c r="I529" s="8">
        <v>95.0243</v>
      </c>
      <c r="J529" s="46"/>
      <c r="K529" s="48"/>
      <c r="L529" s="48"/>
      <c r="M529" s="48"/>
      <c r="N529" s="46"/>
    </row>
    <row r="530" spans="1:14" ht="12.75">
      <c r="A530" s="46" t="s">
        <v>87</v>
      </c>
      <c r="B530" s="6" t="s">
        <v>224</v>
      </c>
      <c r="C530" s="6">
        <v>2</v>
      </c>
      <c r="D530" s="6">
        <v>30</v>
      </c>
      <c r="E530" s="6">
        <v>15</v>
      </c>
      <c r="F530" s="7">
        <f t="shared" si="18"/>
        <v>60</v>
      </c>
      <c r="G530" s="7">
        <f t="shared" si="19"/>
        <v>69.6</v>
      </c>
      <c r="H530" s="8">
        <v>6.6</v>
      </c>
      <c r="I530" s="8">
        <v>76</v>
      </c>
      <c r="J530" s="46"/>
      <c r="K530" s="47">
        <f>G530+H530+G531+H531</f>
        <v>171.29999999999998</v>
      </c>
      <c r="L530" s="48">
        <v>171</v>
      </c>
      <c r="M530" s="47">
        <f>K530-L530</f>
        <v>0.29999999999998295</v>
      </c>
      <c r="N530" s="46"/>
    </row>
    <row r="531" spans="1:14" ht="12.75">
      <c r="A531" s="46"/>
      <c r="B531" s="16" t="s">
        <v>225</v>
      </c>
      <c r="C531" s="6">
        <v>1</v>
      </c>
      <c r="D531" s="6">
        <v>75</v>
      </c>
      <c r="E531" s="6">
        <v>15</v>
      </c>
      <c r="F531" s="7">
        <f t="shared" si="18"/>
        <v>75</v>
      </c>
      <c r="G531" s="7">
        <f t="shared" si="19"/>
        <v>86.85</v>
      </c>
      <c r="H531" s="8">
        <v>8.25</v>
      </c>
      <c r="I531" s="8">
        <v>95.0243</v>
      </c>
      <c r="J531" s="46"/>
      <c r="K531" s="48"/>
      <c r="L531" s="48"/>
      <c r="M531" s="48"/>
      <c r="N531" s="46"/>
    </row>
    <row r="532" spans="1:14" ht="12.75">
      <c r="A532" s="46" t="s">
        <v>56</v>
      </c>
      <c r="B532" s="16" t="s">
        <v>225</v>
      </c>
      <c r="C532" s="6">
        <v>2</v>
      </c>
      <c r="D532" s="6">
        <v>75</v>
      </c>
      <c r="E532" s="6">
        <v>15</v>
      </c>
      <c r="F532" s="7">
        <f t="shared" si="18"/>
        <v>150</v>
      </c>
      <c r="G532" s="7">
        <f>F532*1.15+0.3</f>
        <v>172.8</v>
      </c>
      <c r="H532" s="8">
        <v>16.5</v>
      </c>
      <c r="I532" s="8">
        <v>189</v>
      </c>
      <c r="J532" s="46"/>
      <c r="K532" s="47">
        <f>G532+H532+G533+H533+G534+H534</f>
        <v>339.305</v>
      </c>
      <c r="L532" s="48">
        <v>340</v>
      </c>
      <c r="M532" s="47">
        <f>K532-L532</f>
        <v>-0.6949999999999932</v>
      </c>
      <c r="N532" s="46"/>
    </row>
    <row r="533" spans="1:14" ht="12.75">
      <c r="A533" s="46"/>
      <c r="B533" s="5" t="s">
        <v>277</v>
      </c>
      <c r="C533" s="6">
        <v>5</v>
      </c>
      <c r="D533" s="6">
        <v>18.6</v>
      </c>
      <c r="E533" s="6">
        <v>15</v>
      </c>
      <c r="F533" s="7">
        <f t="shared" si="18"/>
        <v>93</v>
      </c>
      <c r="G533" s="7">
        <f t="shared" si="19"/>
        <v>107.54999999999998</v>
      </c>
      <c r="H533" s="8">
        <v>10.23</v>
      </c>
      <c r="I533" s="8">
        <v>118</v>
      </c>
      <c r="J533" s="46"/>
      <c r="K533" s="48"/>
      <c r="L533" s="48"/>
      <c r="M533" s="48"/>
      <c r="N533" s="46"/>
    </row>
    <row r="534" spans="1:14" ht="12.75">
      <c r="A534" s="46"/>
      <c r="B534" s="6" t="s">
        <v>280</v>
      </c>
      <c r="C534" s="6">
        <v>1</v>
      </c>
      <c r="D534" s="6">
        <v>25.1</v>
      </c>
      <c r="E534" s="6">
        <v>15</v>
      </c>
      <c r="F534" s="7">
        <f t="shared" si="18"/>
        <v>25.1</v>
      </c>
      <c r="G534" s="7">
        <f t="shared" si="19"/>
        <v>29.465</v>
      </c>
      <c r="H534" s="8">
        <v>2.76</v>
      </c>
      <c r="I534" s="8">
        <v>32</v>
      </c>
      <c r="J534" s="46"/>
      <c r="K534" s="48"/>
      <c r="L534" s="48"/>
      <c r="M534" s="48"/>
      <c r="N534" s="46"/>
    </row>
    <row r="535" spans="1:14" ht="12.75">
      <c r="A535" s="46" t="s">
        <v>64</v>
      </c>
      <c r="B535" s="6" t="s">
        <v>224</v>
      </c>
      <c r="C535" s="6">
        <v>2</v>
      </c>
      <c r="D535" s="6">
        <v>30</v>
      </c>
      <c r="E535" s="6">
        <v>15</v>
      </c>
      <c r="F535" s="7">
        <f t="shared" si="18"/>
        <v>60</v>
      </c>
      <c r="G535" s="7">
        <f>F535*1.15</f>
        <v>69</v>
      </c>
      <c r="H535" s="8">
        <v>6.6</v>
      </c>
      <c r="I535" s="8">
        <v>76</v>
      </c>
      <c r="J535" s="46"/>
      <c r="K535" s="47">
        <f>G535+H535+G536+H536+G537+H537+G538+H538</f>
        <v>301.055</v>
      </c>
      <c r="L535" s="48">
        <v>301</v>
      </c>
      <c r="M535" s="47">
        <f>K535-L535</f>
        <v>0.05500000000000682</v>
      </c>
      <c r="N535" s="46"/>
    </row>
    <row r="536" spans="1:14" ht="12.75">
      <c r="A536" s="46"/>
      <c r="B536" s="6" t="s">
        <v>95</v>
      </c>
      <c r="C536" s="6">
        <v>2</v>
      </c>
      <c r="D536" s="6">
        <v>30</v>
      </c>
      <c r="E536" s="6">
        <v>15</v>
      </c>
      <c r="F536" s="7">
        <f t="shared" si="18"/>
        <v>60</v>
      </c>
      <c r="G536" s="7">
        <f t="shared" si="19"/>
        <v>69.6</v>
      </c>
      <c r="H536" s="8">
        <v>6.6</v>
      </c>
      <c r="I536" s="8">
        <v>76</v>
      </c>
      <c r="J536" s="46"/>
      <c r="K536" s="48"/>
      <c r="L536" s="48"/>
      <c r="M536" s="48"/>
      <c r="N536" s="46"/>
    </row>
    <row r="537" spans="1:14" ht="12.75">
      <c r="A537" s="46"/>
      <c r="B537" s="16" t="s">
        <v>225</v>
      </c>
      <c r="C537" s="6">
        <v>1</v>
      </c>
      <c r="D537" s="6">
        <v>75</v>
      </c>
      <c r="E537" s="6">
        <v>15</v>
      </c>
      <c r="F537" s="7">
        <f t="shared" si="18"/>
        <v>75</v>
      </c>
      <c r="G537" s="7">
        <f t="shared" si="19"/>
        <v>86.85</v>
      </c>
      <c r="H537" s="8">
        <v>8.25</v>
      </c>
      <c r="I537" s="8">
        <v>95.0243</v>
      </c>
      <c r="J537" s="46"/>
      <c r="K537" s="48"/>
      <c r="L537" s="48"/>
      <c r="M537" s="48"/>
      <c r="N537" s="46"/>
    </row>
    <row r="538" spans="1:14" ht="12.75">
      <c r="A538" s="46"/>
      <c r="B538" s="16" t="s">
        <v>226</v>
      </c>
      <c r="C538" s="6">
        <v>5</v>
      </c>
      <c r="D538" s="6">
        <v>8.5</v>
      </c>
      <c r="E538" s="6">
        <v>15</v>
      </c>
      <c r="F538" s="7">
        <f t="shared" si="18"/>
        <v>42.5</v>
      </c>
      <c r="G538" s="7">
        <f t="shared" si="19"/>
        <v>49.474999999999994</v>
      </c>
      <c r="H538" s="8">
        <v>4.68</v>
      </c>
      <c r="I538" s="8">
        <v>54</v>
      </c>
      <c r="J538" s="46"/>
      <c r="K538" s="48"/>
      <c r="L538" s="48"/>
      <c r="M538" s="48"/>
      <c r="N538" s="46"/>
    </row>
    <row r="539" spans="1:14" ht="12.75">
      <c r="A539" s="46" t="s">
        <v>35</v>
      </c>
      <c r="B539" s="6" t="s">
        <v>224</v>
      </c>
      <c r="C539" s="6">
        <v>1</v>
      </c>
      <c r="D539" s="6">
        <v>30</v>
      </c>
      <c r="E539" s="6">
        <v>15</v>
      </c>
      <c r="F539" s="7">
        <f t="shared" si="18"/>
        <v>30</v>
      </c>
      <c r="G539" s="7">
        <f>F539*1.15+0.3</f>
        <v>34.8</v>
      </c>
      <c r="H539" s="8">
        <v>3.3</v>
      </c>
      <c r="I539" s="8">
        <v>38</v>
      </c>
      <c r="J539" s="46"/>
      <c r="K539" s="47">
        <f>G539+H539+G540+H540</f>
        <v>92.255</v>
      </c>
      <c r="L539" s="48">
        <v>92</v>
      </c>
      <c r="M539" s="47">
        <f>K539-L539</f>
        <v>0.25499999999999545</v>
      </c>
      <c r="N539" s="46"/>
    </row>
    <row r="540" spans="1:14" ht="12.75">
      <c r="A540" s="46"/>
      <c r="B540" s="16" t="s">
        <v>226</v>
      </c>
      <c r="C540" s="6">
        <v>5</v>
      </c>
      <c r="D540" s="6">
        <v>8.5</v>
      </c>
      <c r="E540" s="6">
        <v>15</v>
      </c>
      <c r="F540" s="7">
        <f t="shared" si="18"/>
        <v>42.5</v>
      </c>
      <c r="G540" s="7">
        <f t="shared" si="19"/>
        <v>49.474999999999994</v>
      </c>
      <c r="H540" s="8">
        <v>4.68</v>
      </c>
      <c r="I540" s="8">
        <v>54</v>
      </c>
      <c r="J540" s="46"/>
      <c r="K540" s="48"/>
      <c r="L540" s="48"/>
      <c r="M540" s="48"/>
      <c r="N540" s="46"/>
    </row>
    <row r="541" spans="1:14" ht="12.75">
      <c r="A541" s="46" t="s">
        <v>80</v>
      </c>
      <c r="B541" s="6" t="s">
        <v>124</v>
      </c>
      <c r="C541" s="6">
        <v>50</v>
      </c>
      <c r="D541" s="6">
        <v>1.2</v>
      </c>
      <c r="E541" s="6">
        <v>15</v>
      </c>
      <c r="F541" s="7">
        <f>C541*D541</f>
        <v>60</v>
      </c>
      <c r="G541" s="7">
        <f>F541*1.15+0.3</f>
        <v>69.3</v>
      </c>
      <c r="H541" s="8">
        <v>6.6</v>
      </c>
      <c r="I541" s="8">
        <v>76</v>
      </c>
      <c r="J541" s="46"/>
      <c r="K541" s="47">
        <f>G541+H541+G542+H542+G543+H543+G544+H544</f>
        <v>269.25499999999994</v>
      </c>
      <c r="L541" s="48">
        <v>269</v>
      </c>
      <c r="M541" s="47">
        <f>K541-L541</f>
        <v>0.2549999999999386</v>
      </c>
      <c r="N541" s="46"/>
    </row>
    <row r="542" spans="1:14" ht="12.75">
      <c r="A542" s="46"/>
      <c r="B542" s="6" t="s">
        <v>273</v>
      </c>
      <c r="C542" s="6">
        <v>5</v>
      </c>
      <c r="D542" s="6">
        <v>2.5</v>
      </c>
      <c r="E542" s="6">
        <v>15</v>
      </c>
      <c r="F542" s="7">
        <f>C542*D542</f>
        <v>12.5</v>
      </c>
      <c r="G542" s="7">
        <f>F542*1.15+0.3</f>
        <v>14.674999999999999</v>
      </c>
      <c r="H542" s="8">
        <v>1.38</v>
      </c>
      <c r="I542" s="8">
        <v>16</v>
      </c>
      <c r="J542" s="46"/>
      <c r="K542" s="48"/>
      <c r="L542" s="48"/>
      <c r="M542" s="48"/>
      <c r="N542" s="46"/>
    </row>
    <row r="543" spans="1:14" ht="12.75">
      <c r="A543" s="46"/>
      <c r="B543" s="6" t="s">
        <v>275</v>
      </c>
      <c r="C543" s="6">
        <v>10</v>
      </c>
      <c r="D543" s="6">
        <v>10</v>
      </c>
      <c r="E543" s="6">
        <v>15</v>
      </c>
      <c r="F543" s="7">
        <f>C543*D543</f>
        <v>100</v>
      </c>
      <c r="G543" s="7">
        <f>F543*1.15+0.3</f>
        <v>115.29999999999998</v>
      </c>
      <c r="H543" s="8">
        <v>11</v>
      </c>
      <c r="I543" s="8">
        <v>126</v>
      </c>
      <c r="J543" s="46"/>
      <c r="K543" s="48"/>
      <c r="L543" s="48"/>
      <c r="M543" s="48"/>
      <c r="N543" s="46"/>
    </row>
    <row r="544" spans="1:14" ht="25.5">
      <c r="A544" s="46"/>
      <c r="B544" s="4" t="s">
        <v>278</v>
      </c>
      <c r="C544" s="6">
        <v>50</v>
      </c>
      <c r="D544" s="6">
        <v>0.8</v>
      </c>
      <c r="E544" s="6">
        <v>15</v>
      </c>
      <c r="F544" s="7">
        <f t="shared" si="18"/>
        <v>40</v>
      </c>
      <c r="G544" s="7">
        <f t="shared" si="19"/>
        <v>46.6</v>
      </c>
      <c r="H544" s="8">
        <v>4.4</v>
      </c>
      <c r="I544" s="8">
        <v>51</v>
      </c>
      <c r="J544" s="46"/>
      <c r="K544" s="48"/>
      <c r="L544" s="48"/>
      <c r="M544" s="48"/>
      <c r="N544" s="46"/>
    </row>
    <row r="545" spans="1:14" ht="12.75">
      <c r="A545" s="46" t="s">
        <v>27</v>
      </c>
      <c r="B545" s="6" t="s">
        <v>274</v>
      </c>
      <c r="C545" s="6">
        <v>15</v>
      </c>
      <c r="D545" s="6">
        <v>16</v>
      </c>
      <c r="E545" s="6">
        <v>15</v>
      </c>
      <c r="F545" s="7">
        <f t="shared" si="18"/>
        <v>240</v>
      </c>
      <c r="G545" s="7">
        <f>F545*1.15+0.3</f>
        <v>276.3</v>
      </c>
      <c r="H545" s="8">
        <v>26.4</v>
      </c>
      <c r="I545" s="8">
        <v>303</v>
      </c>
      <c r="J545" s="46"/>
      <c r="K545" s="47">
        <f>G545+H545+G546+H546</f>
        <v>933.3</v>
      </c>
      <c r="L545" s="48">
        <v>933</v>
      </c>
      <c r="M545" s="47">
        <f>K545-L545</f>
        <v>0.2999999999999545</v>
      </c>
      <c r="N545" s="46"/>
    </row>
    <row r="546" spans="1:14" ht="12.75">
      <c r="A546" s="46"/>
      <c r="B546" s="6" t="s">
        <v>283</v>
      </c>
      <c r="C546" s="6">
        <v>2</v>
      </c>
      <c r="D546" s="6">
        <v>250</v>
      </c>
      <c r="E546" s="6">
        <v>15</v>
      </c>
      <c r="F546" s="7">
        <f t="shared" si="18"/>
        <v>500</v>
      </c>
      <c r="G546" s="7">
        <f t="shared" si="19"/>
        <v>575.6</v>
      </c>
      <c r="H546" s="8">
        <v>55</v>
      </c>
      <c r="I546" s="8">
        <v>630</v>
      </c>
      <c r="J546" s="46"/>
      <c r="K546" s="48"/>
      <c r="L546" s="48"/>
      <c r="M546" s="48"/>
      <c r="N546" s="46"/>
    </row>
    <row r="547" spans="1:14" ht="12.75">
      <c r="A547" s="46" t="s">
        <v>62</v>
      </c>
      <c r="B547" s="6" t="s">
        <v>271</v>
      </c>
      <c r="C547" s="6">
        <v>10</v>
      </c>
      <c r="D547" s="6">
        <v>7</v>
      </c>
      <c r="E547" s="6">
        <v>15</v>
      </c>
      <c r="F547" s="7">
        <f>C547*D547</f>
        <v>70</v>
      </c>
      <c r="G547" s="7">
        <f t="shared" si="19"/>
        <v>81.1</v>
      </c>
      <c r="H547" s="8">
        <v>7.7</v>
      </c>
      <c r="I547" s="8">
        <v>89</v>
      </c>
      <c r="J547" s="46"/>
      <c r="K547" s="47">
        <f>G547+H547+G548+H548+G549+H549+G550+H550</f>
        <v>276.705</v>
      </c>
      <c r="L547" s="48">
        <v>277</v>
      </c>
      <c r="M547" s="47">
        <f>K547-L547</f>
        <v>-0.2950000000000159</v>
      </c>
      <c r="N547" s="46"/>
    </row>
    <row r="548" spans="1:14" ht="12.75">
      <c r="A548" s="46"/>
      <c r="B548" s="6" t="s">
        <v>273</v>
      </c>
      <c r="C548" s="6">
        <v>5</v>
      </c>
      <c r="D548" s="6">
        <v>2.5</v>
      </c>
      <c r="E548" s="6">
        <v>15</v>
      </c>
      <c r="F548" s="7">
        <f t="shared" si="18"/>
        <v>12.5</v>
      </c>
      <c r="G548" s="7">
        <f t="shared" si="19"/>
        <v>14.974999999999998</v>
      </c>
      <c r="H548" s="8">
        <v>1.38</v>
      </c>
      <c r="I548" s="8">
        <v>16</v>
      </c>
      <c r="J548" s="46"/>
      <c r="K548" s="48"/>
      <c r="L548" s="48"/>
      <c r="M548" s="48"/>
      <c r="N548" s="46"/>
    </row>
    <row r="549" spans="1:14" ht="12.75">
      <c r="A549" s="46"/>
      <c r="B549" s="6" t="s">
        <v>280</v>
      </c>
      <c r="C549" s="6">
        <v>2</v>
      </c>
      <c r="D549" s="6">
        <v>25.1</v>
      </c>
      <c r="E549" s="6">
        <v>15</v>
      </c>
      <c r="F549" s="7">
        <f t="shared" si="18"/>
        <v>50.2</v>
      </c>
      <c r="G549" s="7">
        <f t="shared" si="19"/>
        <v>58.33</v>
      </c>
      <c r="H549" s="8">
        <v>5.52</v>
      </c>
      <c r="I549" s="8">
        <v>64</v>
      </c>
      <c r="J549" s="46"/>
      <c r="K549" s="48"/>
      <c r="L549" s="48"/>
      <c r="M549" s="48"/>
      <c r="N549" s="46"/>
    </row>
    <row r="550" spans="1:14" ht="12.75">
      <c r="A550" s="46"/>
      <c r="B550" s="16" t="s">
        <v>226</v>
      </c>
      <c r="C550" s="6">
        <v>10</v>
      </c>
      <c r="D550" s="6">
        <v>8.5</v>
      </c>
      <c r="E550" s="6">
        <v>15</v>
      </c>
      <c r="F550" s="7">
        <f>C550*D550</f>
        <v>85</v>
      </c>
      <c r="G550" s="7">
        <f t="shared" si="19"/>
        <v>98.34999999999998</v>
      </c>
      <c r="H550" s="8">
        <v>9.35</v>
      </c>
      <c r="I550" s="8">
        <v>108</v>
      </c>
      <c r="J550" s="46"/>
      <c r="K550" s="48"/>
      <c r="L550" s="48"/>
      <c r="M550" s="48"/>
      <c r="N550" s="46"/>
    </row>
    <row r="551" spans="1:14" ht="12.75">
      <c r="A551" s="46" t="s">
        <v>73</v>
      </c>
      <c r="B551" s="6" t="s">
        <v>95</v>
      </c>
      <c r="C551" s="6">
        <v>1</v>
      </c>
      <c r="D551" s="6">
        <v>30</v>
      </c>
      <c r="E551" s="6">
        <v>15</v>
      </c>
      <c r="F551" s="7">
        <f t="shared" si="18"/>
        <v>30</v>
      </c>
      <c r="G551" s="7">
        <f t="shared" si="19"/>
        <v>35.1</v>
      </c>
      <c r="H551" s="8">
        <v>3.3</v>
      </c>
      <c r="I551" s="8">
        <v>38</v>
      </c>
      <c r="J551" s="46"/>
      <c r="K551" s="47">
        <f>G551+H551+G552+H552+G553+H553</f>
        <v>209.94999999999996</v>
      </c>
      <c r="L551" s="48">
        <v>210</v>
      </c>
      <c r="M551" s="47">
        <f>K551-L551</f>
        <v>-0.05000000000003979</v>
      </c>
      <c r="N551" s="46"/>
    </row>
    <row r="552" spans="1:14" ht="12.75">
      <c r="A552" s="46"/>
      <c r="B552" s="6" t="s">
        <v>280</v>
      </c>
      <c r="C552" s="6">
        <v>2</v>
      </c>
      <c r="D552" s="6">
        <v>25.1</v>
      </c>
      <c r="E552" s="6">
        <v>15</v>
      </c>
      <c r="F552" s="7">
        <f t="shared" si="18"/>
        <v>50.2</v>
      </c>
      <c r="G552" s="7">
        <f t="shared" si="19"/>
        <v>58.33</v>
      </c>
      <c r="H552" s="8">
        <v>5.52</v>
      </c>
      <c r="I552" s="8">
        <v>64</v>
      </c>
      <c r="J552" s="46"/>
      <c r="K552" s="48"/>
      <c r="L552" s="48"/>
      <c r="M552" s="48"/>
      <c r="N552" s="46"/>
    </row>
    <row r="553" spans="1:14" ht="12.75">
      <c r="A553" s="46"/>
      <c r="B553" s="16" t="s">
        <v>226</v>
      </c>
      <c r="C553" s="6">
        <v>10</v>
      </c>
      <c r="D553" s="6">
        <v>8.5</v>
      </c>
      <c r="E553" s="6">
        <v>15</v>
      </c>
      <c r="F553" s="7">
        <f t="shared" si="18"/>
        <v>85</v>
      </c>
      <c r="G553" s="7">
        <f t="shared" si="19"/>
        <v>98.34999999999998</v>
      </c>
      <c r="H553" s="8">
        <v>9.35</v>
      </c>
      <c r="I553" s="8">
        <v>108</v>
      </c>
      <c r="J553" s="46"/>
      <c r="K553" s="48"/>
      <c r="L553" s="48"/>
      <c r="M553" s="48"/>
      <c r="N553" s="46"/>
    </row>
    <row r="554" spans="1:14" ht="12.75">
      <c r="A554" s="46" t="s">
        <v>45</v>
      </c>
      <c r="B554" s="16" t="s">
        <v>226</v>
      </c>
      <c r="C554" s="6">
        <v>3</v>
      </c>
      <c r="D554" s="6">
        <v>8.5</v>
      </c>
      <c r="E554" s="6">
        <v>15</v>
      </c>
      <c r="F554" s="7">
        <f t="shared" si="18"/>
        <v>25.5</v>
      </c>
      <c r="G554" s="7">
        <f t="shared" si="19"/>
        <v>29.925</v>
      </c>
      <c r="H554" s="8">
        <v>2.81</v>
      </c>
      <c r="I554" s="8">
        <v>33</v>
      </c>
      <c r="J554" s="46"/>
      <c r="K554" s="47">
        <f>G554+H554+G555+H555</f>
        <v>184.53499999999997</v>
      </c>
      <c r="L554" s="48">
        <v>185</v>
      </c>
      <c r="M554" s="47">
        <f>K554-L554</f>
        <v>-0.46500000000003183</v>
      </c>
      <c r="N554" s="46"/>
    </row>
    <row r="555" spans="1:14" ht="12.75">
      <c r="A555" s="46"/>
      <c r="B555" s="6" t="s">
        <v>124</v>
      </c>
      <c r="C555" s="6">
        <v>100</v>
      </c>
      <c r="D555" s="6">
        <v>1.2</v>
      </c>
      <c r="E555" s="6">
        <v>15</v>
      </c>
      <c r="F555" s="7">
        <f t="shared" si="18"/>
        <v>120</v>
      </c>
      <c r="G555" s="7">
        <f t="shared" si="19"/>
        <v>138.6</v>
      </c>
      <c r="H555" s="8">
        <v>13.2</v>
      </c>
      <c r="I555" s="8">
        <v>152</v>
      </c>
      <c r="J555" s="46"/>
      <c r="K555" s="48"/>
      <c r="L555" s="48"/>
      <c r="M555" s="48"/>
      <c r="N555" s="46"/>
    </row>
    <row r="556" spans="1:14" ht="12.75">
      <c r="A556" s="9" t="s">
        <v>12</v>
      </c>
      <c r="B556" s="16" t="s">
        <v>226</v>
      </c>
      <c r="C556" s="6">
        <v>5</v>
      </c>
      <c r="D556" s="6">
        <v>8.5</v>
      </c>
      <c r="E556" s="6">
        <v>15</v>
      </c>
      <c r="F556" s="7">
        <f t="shared" si="18"/>
        <v>42.5</v>
      </c>
      <c r="G556" s="7">
        <f t="shared" si="19"/>
        <v>49.474999999999994</v>
      </c>
      <c r="H556" s="8">
        <v>4.68</v>
      </c>
      <c r="I556" s="8">
        <v>54</v>
      </c>
      <c r="J556" s="15"/>
      <c r="K556" s="10">
        <f>G556+H556</f>
        <v>54.154999999999994</v>
      </c>
      <c r="L556" s="11">
        <v>54</v>
      </c>
      <c r="M556" s="10">
        <f>K556-L556</f>
        <v>0.15499999999999403</v>
      </c>
      <c r="N556" s="15"/>
    </row>
    <row r="557" spans="1:14" ht="12.75">
      <c r="A557" s="46" t="s">
        <v>158</v>
      </c>
      <c r="B557" s="4" t="s">
        <v>268</v>
      </c>
      <c r="C557" s="6">
        <v>20</v>
      </c>
      <c r="D557" s="6">
        <v>5.9</v>
      </c>
      <c r="E557" s="6">
        <v>15</v>
      </c>
      <c r="F557" s="7">
        <f t="shared" si="18"/>
        <v>118</v>
      </c>
      <c r="G557" s="7">
        <f t="shared" si="19"/>
        <v>136.29999999999998</v>
      </c>
      <c r="H557" s="8">
        <v>12.98</v>
      </c>
      <c r="I557" s="8">
        <v>149</v>
      </c>
      <c r="J557" s="46"/>
      <c r="K557" s="47">
        <f>G557+H557+G558+H558+G559+H559+G560+H560</f>
        <v>345.1199999999999</v>
      </c>
      <c r="L557" s="48">
        <v>345</v>
      </c>
      <c r="M557" s="47">
        <f>K557-L557</f>
        <v>0.11999999999989086</v>
      </c>
      <c r="N557" s="46"/>
    </row>
    <row r="558" spans="1:14" ht="12.75">
      <c r="A558" s="46"/>
      <c r="B558" s="17" t="s">
        <v>270</v>
      </c>
      <c r="C558" s="6">
        <v>10</v>
      </c>
      <c r="D558" s="6">
        <v>6</v>
      </c>
      <c r="E558" s="6">
        <v>15</v>
      </c>
      <c r="F558" s="7">
        <f t="shared" si="18"/>
        <v>60</v>
      </c>
      <c r="G558" s="7">
        <f t="shared" si="19"/>
        <v>69.6</v>
      </c>
      <c r="H558" s="8">
        <v>6.6</v>
      </c>
      <c r="I558" s="8">
        <v>76</v>
      </c>
      <c r="J558" s="46"/>
      <c r="K558" s="48"/>
      <c r="L558" s="48"/>
      <c r="M558" s="48"/>
      <c r="N558" s="46"/>
    </row>
    <row r="559" spans="1:14" ht="12.75">
      <c r="A559" s="46"/>
      <c r="B559" s="6" t="s">
        <v>271</v>
      </c>
      <c r="C559" s="6">
        <v>10</v>
      </c>
      <c r="D559" s="6">
        <v>7</v>
      </c>
      <c r="E559" s="6">
        <v>15</v>
      </c>
      <c r="F559" s="7">
        <f t="shared" si="18"/>
        <v>70</v>
      </c>
      <c r="G559" s="7">
        <f t="shared" si="19"/>
        <v>81.1</v>
      </c>
      <c r="H559" s="8">
        <v>7.7</v>
      </c>
      <c r="I559" s="8">
        <v>89</v>
      </c>
      <c r="J559" s="46"/>
      <c r="K559" s="48"/>
      <c r="L559" s="48"/>
      <c r="M559" s="48"/>
      <c r="N559" s="46"/>
    </row>
    <row r="560" spans="1:14" ht="12.75">
      <c r="A560" s="46"/>
      <c r="B560" s="6" t="s">
        <v>272</v>
      </c>
      <c r="C560" s="6">
        <v>20</v>
      </c>
      <c r="D560" s="6">
        <v>1.2</v>
      </c>
      <c r="E560" s="6">
        <v>15</v>
      </c>
      <c r="F560" s="7">
        <f t="shared" si="18"/>
        <v>24</v>
      </c>
      <c r="G560" s="7">
        <f t="shared" si="19"/>
        <v>28.2</v>
      </c>
      <c r="H560" s="8">
        <v>2.64</v>
      </c>
      <c r="I560" s="8">
        <v>31.09</v>
      </c>
      <c r="J560" s="46"/>
      <c r="K560" s="48"/>
      <c r="L560" s="48"/>
      <c r="M560" s="48"/>
      <c r="N560" s="46"/>
    </row>
    <row r="561" spans="1:14" ht="12.75">
      <c r="A561" s="46" t="s">
        <v>168</v>
      </c>
      <c r="B561" s="4" t="s">
        <v>268</v>
      </c>
      <c r="C561" s="6">
        <v>20</v>
      </c>
      <c r="D561" s="6">
        <v>5.9</v>
      </c>
      <c r="E561" s="6">
        <v>15</v>
      </c>
      <c r="F561" s="7">
        <f t="shared" si="18"/>
        <v>118</v>
      </c>
      <c r="G561" s="7">
        <f t="shared" si="19"/>
        <v>136.29999999999998</v>
      </c>
      <c r="H561" s="8">
        <v>12.98</v>
      </c>
      <c r="I561" s="8">
        <v>149</v>
      </c>
      <c r="J561" s="46"/>
      <c r="K561" s="47">
        <f>G561+H561+G562+H562+G563+H563+G564+H564+G565+H565+G566+H566+G567+H567</f>
        <v>730.21</v>
      </c>
      <c r="L561" s="48">
        <v>730</v>
      </c>
      <c r="M561" s="47">
        <f>K561-L561</f>
        <v>0.21000000000003638</v>
      </c>
      <c r="N561" s="46"/>
    </row>
    <row r="562" spans="1:14" ht="12.75">
      <c r="A562" s="46"/>
      <c r="B562" s="17" t="s">
        <v>270</v>
      </c>
      <c r="C562" s="6">
        <v>20</v>
      </c>
      <c r="D562" s="6">
        <v>6</v>
      </c>
      <c r="E562" s="6">
        <v>15</v>
      </c>
      <c r="F562" s="7">
        <f t="shared" si="18"/>
        <v>120</v>
      </c>
      <c r="G562" s="7">
        <f t="shared" si="19"/>
        <v>138.6</v>
      </c>
      <c r="H562" s="8">
        <v>13.2</v>
      </c>
      <c r="I562" s="8">
        <v>152</v>
      </c>
      <c r="J562" s="46"/>
      <c r="K562" s="48"/>
      <c r="L562" s="48"/>
      <c r="M562" s="48"/>
      <c r="N562" s="46"/>
    </row>
    <row r="563" spans="1:14" ht="12.75">
      <c r="A563" s="46"/>
      <c r="B563" s="6" t="s">
        <v>223</v>
      </c>
      <c r="C563" s="6">
        <v>1</v>
      </c>
      <c r="D563" s="6">
        <v>40</v>
      </c>
      <c r="E563" s="6">
        <v>15</v>
      </c>
      <c r="F563" s="7">
        <f t="shared" si="18"/>
        <v>40</v>
      </c>
      <c r="G563" s="7">
        <f t="shared" si="19"/>
        <v>46.6</v>
      </c>
      <c r="H563" s="8">
        <v>4.4</v>
      </c>
      <c r="I563" s="8">
        <v>51</v>
      </c>
      <c r="J563" s="46"/>
      <c r="K563" s="48"/>
      <c r="L563" s="48"/>
      <c r="M563" s="48"/>
      <c r="N563" s="46"/>
    </row>
    <row r="564" spans="1:14" ht="12.75">
      <c r="A564" s="46"/>
      <c r="B564" s="6" t="s">
        <v>224</v>
      </c>
      <c r="C564" s="6">
        <v>2</v>
      </c>
      <c r="D564" s="6">
        <v>30</v>
      </c>
      <c r="E564" s="6">
        <v>15</v>
      </c>
      <c r="F564" s="7">
        <f t="shared" si="18"/>
        <v>60</v>
      </c>
      <c r="G564" s="7">
        <f t="shared" si="19"/>
        <v>69.6</v>
      </c>
      <c r="H564" s="8">
        <v>6.6</v>
      </c>
      <c r="I564" s="8">
        <v>76</v>
      </c>
      <c r="J564" s="46"/>
      <c r="K564" s="48"/>
      <c r="L564" s="48"/>
      <c r="M564" s="48"/>
      <c r="N564" s="46"/>
    </row>
    <row r="565" spans="1:14" ht="12.75">
      <c r="A565" s="46"/>
      <c r="B565" s="5" t="s">
        <v>277</v>
      </c>
      <c r="C565" s="6">
        <v>5</v>
      </c>
      <c r="D565" s="6">
        <v>18.6</v>
      </c>
      <c r="E565" s="6">
        <v>15</v>
      </c>
      <c r="F565" s="7">
        <f t="shared" si="18"/>
        <v>93</v>
      </c>
      <c r="G565" s="7">
        <f t="shared" si="19"/>
        <v>107.54999999999998</v>
      </c>
      <c r="H565" s="8">
        <v>10.23</v>
      </c>
      <c r="I565" s="8">
        <v>118</v>
      </c>
      <c r="J565" s="46"/>
      <c r="K565" s="48"/>
      <c r="L565" s="48"/>
      <c r="M565" s="48"/>
      <c r="N565" s="46"/>
    </row>
    <row r="566" spans="1:14" ht="25.5">
      <c r="A566" s="46"/>
      <c r="B566" s="4" t="s">
        <v>279</v>
      </c>
      <c r="C566" s="6">
        <v>50</v>
      </c>
      <c r="D566" s="6">
        <v>1.9</v>
      </c>
      <c r="E566" s="6">
        <v>15</v>
      </c>
      <c r="F566" s="7">
        <f t="shared" si="18"/>
        <v>95</v>
      </c>
      <c r="G566" s="7">
        <f t="shared" si="19"/>
        <v>109.84999999999998</v>
      </c>
      <c r="H566" s="8">
        <v>10.45</v>
      </c>
      <c r="I566" s="8">
        <v>120</v>
      </c>
      <c r="J566" s="46"/>
      <c r="K566" s="48"/>
      <c r="L566" s="48"/>
      <c r="M566" s="48"/>
      <c r="N566" s="46"/>
    </row>
    <row r="567" spans="1:14" ht="12.75">
      <c r="A567" s="46"/>
      <c r="B567" s="6" t="s">
        <v>280</v>
      </c>
      <c r="C567" s="6">
        <v>2</v>
      </c>
      <c r="D567" s="6">
        <v>25.1</v>
      </c>
      <c r="E567" s="6">
        <v>15</v>
      </c>
      <c r="F567" s="7">
        <f t="shared" si="18"/>
        <v>50.2</v>
      </c>
      <c r="G567" s="7">
        <f t="shared" si="19"/>
        <v>58.33</v>
      </c>
      <c r="H567" s="8">
        <v>5.52</v>
      </c>
      <c r="I567" s="8">
        <v>64</v>
      </c>
      <c r="J567" s="46"/>
      <c r="K567" s="48"/>
      <c r="L567" s="48"/>
      <c r="M567" s="48"/>
      <c r="N567" s="46"/>
    </row>
    <row r="568" spans="1:14" ht="12.75">
      <c r="A568" s="9" t="s">
        <v>39</v>
      </c>
      <c r="B568" s="6" t="s">
        <v>95</v>
      </c>
      <c r="C568" s="6">
        <v>1</v>
      </c>
      <c r="D568" s="6">
        <v>30</v>
      </c>
      <c r="E568" s="6">
        <v>15</v>
      </c>
      <c r="F568" s="7">
        <f t="shared" si="18"/>
        <v>30</v>
      </c>
      <c r="G568" s="7">
        <f t="shared" si="19"/>
        <v>35.1</v>
      </c>
      <c r="H568" s="8">
        <v>3.3</v>
      </c>
      <c r="I568" s="8">
        <v>38</v>
      </c>
      <c r="J568" s="15"/>
      <c r="K568" s="10">
        <f>G568+H568</f>
        <v>38.4</v>
      </c>
      <c r="L568" s="11">
        <v>38</v>
      </c>
      <c r="M568" s="10">
        <f aca="true" t="shared" si="20" ref="M568:M573">K568-L568</f>
        <v>0.3999999999999986</v>
      </c>
      <c r="N568" s="15"/>
    </row>
    <row r="569" spans="1:14" ht="25.5">
      <c r="A569" s="9" t="s">
        <v>239</v>
      </c>
      <c r="B569" s="4" t="s">
        <v>278</v>
      </c>
      <c r="C569" s="6">
        <v>100</v>
      </c>
      <c r="D569" s="6">
        <v>0.8</v>
      </c>
      <c r="E569" s="6">
        <v>15</v>
      </c>
      <c r="F569" s="7">
        <f t="shared" si="18"/>
        <v>80</v>
      </c>
      <c r="G569" s="7">
        <f t="shared" si="19"/>
        <v>92.6</v>
      </c>
      <c r="H569" s="8">
        <v>8.8</v>
      </c>
      <c r="I569" s="8">
        <v>101</v>
      </c>
      <c r="J569" s="15"/>
      <c r="K569" s="10">
        <f>G569+H569</f>
        <v>101.39999999999999</v>
      </c>
      <c r="L569" s="11">
        <v>101</v>
      </c>
      <c r="M569" s="10">
        <f t="shared" si="20"/>
        <v>0.3999999999999915</v>
      </c>
      <c r="N569" s="15"/>
    </row>
    <row r="570" spans="1:14" ht="12.75">
      <c r="A570" s="9" t="s">
        <v>190</v>
      </c>
      <c r="B570" s="6" t="s">
        <v>131</v>
      </c>
      <c r="C570" s="6">
        <v>100</v>
      </c>
      <c r="D570" s="6">
        <v>1.2</v>
      </c>
      <c r="E570" s="6">
        <v>15</v>
      </c>
      <c r="F570" s="7">
        <f t="shared" si="18"/>
        <v>120</v>
      </c>
      <c r="G570" s="7">
        <f t="shared" si="19"/>
        <v>138.6</v>
      </c>
      <c r="H570" s="8">
        <v>13.2</v>
      </c>
      <c r="I570" s="8">
        <v>152</v>
      </c>
      <c r="J570" s="15"/>
      <c r="K570" s="10">
        <f>G570+H570</f>
        <v>151.79999999999998</v>
      </c>
      <c r="L570" s="11">
        <v>152</v>
      </c>
      <c r="M570" s="10">
        <f t="shared" si="20"/>
        <v>-0.20000000000001705</v>
      </c>
      <c r="N570" s="15"/>
    </row>
    <row r="571" spans="1:14" ht="12.75">
      <c r="A571" s="9" t="s">
        <v>29</v>
      </c>
      <c r="B571" s="6" t="s">
        <v>275</v>
      </c>
      <c r="C571" s="6">
        <v>5</v>
      </c>
      <c r="D571" s="6">
        <v>10</v>
      </c>
      <c r="E571" s="6">
        <v>15</v>
      </c>
      <c r="F571" s="7">
        <f aca="true" t="shared" si="21" ref="F571:F633">C571*D571</f>
        <v>50</v>
      </c>
      <c r="G571" s="7">
        <f>F571*1.15+0.3</f>
        <v>57.79999999999999</v>
      </c>
      <c r="H571" s="8">
        <v>5.5</v>
      </c>
      <c r="I571" s="8">
        <v>63</v>
      </c>
      <c r="J571" s="15"/>
      <c r="K571" s="10">
        <f>G571+H571</f>
        <v>63.29999999999999</v>
      </c>
      <c r="L571" s="11">
        <v>63</v>
      </c>
      <c r="M571" s="10">
        <f t="shared" si="20"/>
        <v>0.29999999999999005</v>
      </c>
      <c r="N571" s="15"/>
    </row>
    <row r="572" spans="1:14" ht="12.75">
      <c r="A572" s="9" t="s">
        <v>247</v>
      </c>
      <c r="B572" s="17" t="s">
        <v>270</v>
      </c>
      <c r="C572" s="6">
        <v>20</v>
      </c>
      <c r="D572" s="6">
        <v>6</v>
      </c>
      <c r="E572" s="6">
        <v>15</v>
      </c>
      <c r="F572" s="7">
        <f t="shared" si="21"/>
        <v>120</v>
      </c>
      <c r="G572" s="7">
        <f t="shared" si="19"/>
        <v>138.6</v>
      </c>
      <c r="H572" s="8">
        <v>13.2</v>
      </c>
      <c r="I572" s="8">
        <v>152</v>
      </c>
      <c r="J572" s="15"/>
      <c r="K572" s="10">
        <f>G572+H572</f>
        <v>151.79999999999998</v>
      </c>
      <c r="L572" s="11">
        <v>152</v>
      </c>
      <c r="M572" s="10">
        <f t="shared" si="20"/>
        <v>-0.20000000000001705</v>
      </c>
      <c r="N572" s="15"/>
    </row>
    <row r="573" spans="1:14" ht="12.75">
      <c r="A573" s="46" t="s">
        <v>55</v>
      </c>
      <c r="B573" s="6" t="s">
        <v>280</v>
      </c>
      <c r="C573" s="6">
        <v>2</v>
      </c>
      <c r="D573" s="6">
        <v>25.1</v>
      </c>
      <c r="E573" s="6">
        <v>15</v>
      </c>
      <c r="F573" s="7">
        <f t="shared" si="21"/>
        <v>50.2</v>
      </c>
      <c r="G573" s="7">
        <f t="shared" si="19"/>
        <v>58.33</v>
      </c>
      <c r="H573" s="8">
        <v>5.52</v>
      </c>
      <c r="I573" s="8">
        <v>64</v>
      </c>
      <c r="J573" s="46"/>
      <c r="K573" s="47">
        <f>G573+H573+G574+H574</f>
        <v>118.005</v>
      </c>
      <c r="L573" s="48">
        <v>118</v>
      </c>
      <c r="M573" s="47">
        <f t="shared" si="20"/>
        <v>0.0049999999999954525</v>
      </c>
      <c r="N573" s="46"/>
    </row>
    <row r="574" spans="1:14" ht="12.75">
      <c r="A574" s="46"/>
      <c r="B574" s="16" t="s">
        <v>226</v>
      </c>
      <c r="C574" s="6">
        <v>5</v>
      </c>
      <c r="D574" s="6">
        <v>8.5</v>
      </c>
      <c r="E574" s="6">
        <v>15</v>
      </c>
      <c r="F574" s="7">
        <f t="shared" si="21"/>
        <v>42.5</v>
      </c>
      <c r="G574" s="7">
        <f t="shared" si="19"/>
        <v>49.474999999999994</v>
      </c>
      <c r="H574" s="8">
        <v>4.68</v>
      </c>
      <c r="I574" s="8">
        <v>54</v>
      </c>
      <c r="J574" s="46"/>
      <c r="K574" s="48"/>
      <c r="L574" s="48"/>
      <c r="M574" s="48"/>
      <c r="N574" s="46"/>
    </row>
    <row r="575" spans="1:14" ht="12.75">
      <c r="A575" s="46" t="s">
        <v>96</v>
      </c>
      <c r="B575" s="6" t="s">
        <v>274</v>
      </c>
      <c r="C575" s="6">
        <v>15</v>
      </c>
      <c r="D575" s="6">
        <v>16</v>
      </c>
      <c r="E575" s="6">
        <v>15</v>
      </c>
      <c r="F575" s="7">
        <f t="shared" si="21"/>
        <v>240</v>
      </c>
      <c r="G575" s="7">
        <f>F575*1.15</f>
        <v>276</v>
      </c>
      <c r="H575" s="8">
        <v>26.4</v>
      </c>
      <c r="I575" s="8">
        <v>303</v>
      </c>
      <c r="J575" s="46"/>
      <c r="K575" s="47">
        <f>G575+H575+G576+H576+G577+H577+G578+H578+G579+H579+G580+H580</f>
        <v>752.4750000000001</v>
      </c>
      <c r="L575" s="48">
        <v>752</v>
      </c>
      <c r="M575" s="47">
        <f>K575-L575</f>
        <v>0.4750000000001364</v>
      </c>
      <c r="N575" s="46"/>
    </row>
    <row r="576" spans="1:14" ht="12.75">
      <c r="A576" s="46"/>
      <c r="B576" s="6" t="s">
        <v>223</v>
      </c>
      <c r="C576" s="6">
        <v>2</v>
      </c>
      <c r="D576" s="6">
        <v>40</v>
      </c>
      <c r="E576" s="6">
        <v>15</v>
      </c>
      <c r="F576" s="7">
        <f>C576*D576</f>
        <v>80</v>
      </c>
      <c r="G576" s="7">
        <f>F576*1.15</f>
        <v>92</v>
      </c>
      <c r="H576" s="8">
        <v>8.8</v>
      </c>
      <c r="I576" s="8">
        <v>101</v>
      </c>
      <c r="J576" s="46"/>
      <c r="K576" s="48"/>
      <c r="L576" s="48"/>
      <c r="M576" s="48"/>
      <c r="N576" s="46"/>
    </row>
    <row r="577" spans="1:14" ht="12.75">
      <c r="A577" s="46"/>
      <c r="B577" s="6" t="s">
        <v>95</v>
      </c>
      <c r="C577" s="6">
        <v>1</v>
      </c>
      <c r="D577" s="6">
        <v>30</v>
      </c>
      <c r="E577" s="6">
        <v>15</v>
      </c>
      <c r="F577" s="7">
        <f>C577*D577</f>
        <v>30</v>
      </c>
      <c r="G577" s="7">
        <f t="shared" si="19"/>
        <v>35.1</v>
      </c>
      <c r="H577" s="8">
        <v>3.3</v>
      </c>
      <c r="I577" s="8">
        <v>38</v>
      </c>
      <c r="J577" s="46"/>
      <c r="K577" s="48"/>
      <c r="L577" s="48"/>
      <c r="M577" s="48"/>
      <c r="N577" s="46"/>
    </row>
    <row r="578" spans="1:14" ht="12.75">
      <c r="A578" s="46"/>
      <c r="B578" s="16" t="s">
        <v>225</v>
      </c>
      <c r="C578" s="6">
        <v>1</v>
      </c>
      <c r="D578" s="6">
        <v>75</v>
      </c>
      <c r="E578" s="6">
        <v>15</v>
      </c>
      <c r="F578" s="7">
        <f t="shared" si="21"/>
        <v>75</v>
      </c>
      <c r="G578" s="7">
        <f t="shared" si="19"/>
        <v>86.85</v>
      </c>
      <c r="H578" s="8">
        <v>8.25</v>
      </c>
      <c r="I578" s="8">
        <v>95.0243</v>
      </c>
      <c r="J578" s="46"/>
      <c r="K578" s="48"/>
      <c r="L578" s="48"/>
      <c r="M578" s="48"/>
      <c r="N578" s="46"/>
    </row>
    <row r="579" spans="1:14" ht="25.5">
      <c r="A579" s="46"/>
      <c r="B579" s="4" t="s">
        <v>279</v>
      </c>
      <c r="C579" s="6">
        <v>50</v>
      </c>
      <c r="D579" s="6">
        <v>1.9</v>
      </c>
      <c r="E579" s="6">
        <v>15</v>
      </c>
      <c r="F579" s="7">
        <f t="shared" si="21"/>
        <v>95</v>
      </c>
      <c r="G579" s="7">
        <f t="shared" si="19"/>
        <v>109.84999999999998</v>
      </c>
      <c r="H579" s="8">
        <v>10.45</v>
      </c>
      <c r="I579" s="8">
        <v>120</v>
      </c>
      <c r="J579" s="46"/>
      <c r="K579" s="48"/>
      <c r="L579" s="48"/>
      <c r="M579" s="48"/>
      <c r="N579" s="46"/>
    </row>
    <row r="580" spans="1:14" ht="12.75">
      <c r="A580" s="46"/>
      <c r="B580" s="6" t="s">
        <v>280</v>
      </c>
      <c r="C580" s="6">
        <v>3</v>
      </c>
      <c r="D580" s="6">
        <v>25.1</v>
      </c>
      <c r="E580" s="6">
        <v>15</v>
      </c>
      <c r="F580" s="7">
        <f t="shared" si="21"/>
        <v>75.30000000000001</v>
      </c>
      <c r="G580" s="7">
        <f aca="true" t="shared" si="22" ref="G580:G643">F580*1.15+0.6</f>
        <v>87.19500000000001</v>
      </c>
      <c r="H580" s="8">
        <v>8.28</v>
      </c>
      <c r="I580" s="8">
        <v>95</v>
      </c>
      <c r="J580" s="46"/>
      <c r="K580" s="48"/>
      <c r="L580" s="48"/>
      <c r="M580" s="48"/>
      <c r="N580" s="46"/>
    </row>
    <row r="581" spans="1:14" ht="12.75">
      <c r="A581" s="46" t="s">
        <v>151</v>
      </c>
      <c r="B581" s="6" t="s">
        <v>269</v>
      </c>
      <c r="C581" s="6">
        <v>20</v>
      </c>
      <c r="D581" s="6">
        <v>6.5</v>
      </c>
      <c r="E581" s="6">
        <v>15</v>
      </c>
      <c r="F581" s="7">
        <f t="shared" si="21"/>
        <v>130</v>
      </c>
      <c r="G581" s="7">
        <f t="shared" si="22"/>
        <v>150.1</v>
      </c>
      <c r="H581" s="8">
        <v>14.3</v>
      </c>
      <c r="I581" s="8">
        <v>164</v>
      </c>
      <c r="J581" s="46"/>
      <c r="K581" s="47">
        <f>G581+H581+G582+H582+G583+H583+G584+H584</f>
        <v>421.35499999999996</v>
      </c>
      <c r="L581" s="48">
        <v>421</v>
      </c>
      <c r="M581" s="47">
        <f>K581-L581</f>
        <v>0.35499999999996135</v>
      </c>
      <c r="N581" s="46"/>
    </row>
    <row r="582" spans="1:14" ht="12.75">
      <c r="A582" s="46"/>
      <c r="B582" s="6" t="s">
        <v>131</v>
      </c>
      <c r="C582" s="6">
        <v>100</v>
      </c>
      <c r="D582" s="6">
        <v>1.2</v>
      </c>
      <c r="E582" s="6">
        <v>15</v>
      </c>
      <c r="F582" s="7">
        <f t="shared" si="21"/>
        <v>120</v>
      </c>
      <c r="G582" s="7">
        <f t="shared" si="22"/>
        <v>138.6</v>
      </c>
      <c r="H582" s="8">
        <v>13.2</v>
      </c>
      <c r="I582" s="8">
        <v>152</v>
      </c>
      <c r="J582" s="46"/>
      <c r="K582" s="48"/>
      <c r="L582" s="48"/>
      <c r="M582" s="48"/>
      <c r="N582" s="46"/>
    </row>
    <row r="583" spans="1:14" ht="12.75">
      <c r="A583" s="46"/>
      <c r="B583" s="6" t="s">
        <v>273</v>
      </c>
      <c r="C583" s="6">
        <v>5</v>
      </c>
      <c r="D583" s="6">
        <v>2.5</v>
      </c>
      <c r="E583" s="6">
        <v>15</v>
      </c>
      <c r="F583" s="7">
        <f t="shared" si="21"/>
        <v>12.5</v>
      </c>
      <c r="G583" s="7">
        <f t="shared" si="22"/>
        <v>14.974999999999998</v>
      </c>
      <c r="H583" s="8">
        <v>1.38</v>
      </c>
      <c r="I583" s="8">
        <v>16</v>
      </c>
      <c r="J583" s="46"/>
      <c r="K583" s="48"/>
      <c r="L583" s="48"/>
      <c r="M583" s="48"/>
      <c r="N583" s="46"/>
    </row>
    <row r="584" spans="1:14" ht="25.5">
      <c r="A584" s="46"/>
      <c r="B584" s="6" t="s">
        <v>8</v>
      </c>
      <c r="C584" s="6">
        <v>100</v>
      </c>
      <c r="D584" s="6">
        <v>0.7</v>
      </c>
      <c r="E584" s="6">
        <v>15</v>
      </c>
      <c r="F584" s="7">
        <f t="shared" si="21"/>
        <v>70</v>
      </c>
      <c r="G584" s="7">
        <f t="shared" si="22"/>
        <v>81.1</v>
      </c>
      <c r="H584" s="8">
        <v>7.7</v>
      </c>
      <c r="I584" s="8">
        <v>89</v>
      </c>
      <c r="J584" s="46"/>
      <c r="K584" s="48"/>
      <c r="L584" s="48"/>
      <c r="M584" s="48"/>
      <c r="N584" s="46"/>
    </row>
    <row r="585" spans="1:14" ht="12.75">
      <c r="A585" s="9" t="s">
        <v>166</v>
      </c>
      <c r="B585" s="4" t="s">
        <v>268</v>
      </c>
      <c r="C585" s="6">
        <v>10</v>
      </c>
      <c r="D585" s="6">
        <v>5.9</v>
      </c>
      <c r="E585" s="6">
        <v>15</v>
      </c>
      <c r="F585" s="7">
        <f t="shared" si="21"/>
        <v>59</v>
      </c>
      <c r="G585" s="7">
        <f t="shared" si="22"/>
        <v>68.44999999999999</v>
      </c>
      <c r="H585" s="8">
        <v>6.49</v>
      </c>
      <c r="I585" s="8">
        <v>75</v>
      </c>
      <c r="J585" s="15"/>
      <c r="K585" s="10">
        <f>G585+H585</f>
        <v>74.93999999999998</v>
      </c>
      <c r="L585" s="11">
        <v>75</v>
      </c>
      <c r="M585" s="10">
        <f>K585-L585</f>
        <v>-0.060000000000016485</v>
      </c>
      <c r="N585" s="15"/>
    </row>
    <row r="586" spans="1:14" ht="12.75">
      <c r="A586" s="46" t="s">
        <v>153</v>
      </c>
      <c r="B586" s="4" t="s">
        <v>268</v>
      </c>
      <c r="C586" s="6">
        <v>10</v>
      </c>
      <c r="D586" s="6">
        <v>5.9</v>
      </c>
      <c r="E586" s="6">
        <v>15</v>
      </c>
      <c r="F586" s="7">
        <f t="shared" si="21"/>
        <v>59</v>
      </c>
      <c r="G586" s="7">
        <f t="shared" si="22"/>
        <v>68.44999999999999</v>
      </c>
      <c r="H586" s="8">
        <v>6.49</v>
      </c>
      <c r="I586" s="8">
        <v>75</v>
      </c>
      <c r="J586" s="46"/>
      <c r="K586" s="47">
        <f>G586+H586+G587+H587+G588+H588+G589+H589</f>
        <v>398.0399999999999</v>
      </c>
      <c r="L586" s="48">
        <v>398</v>
      </c>
      <c r="M586" s="47">
        <f>K586-L586</f>
        <v>0.03999999999990678</v>
      </c>
      <c r="N586" s="46"/>
    </row>
    <row r="587" spans="1:14" ht="12.75">
      <c r="A587" s="46"/>
      <c r="B587" s="17" t="s">
        <v>270</v>
      </c>
      <c r="C587" s="6">
        <v>10</v>
      </c>
      <c r="D587" s="6">
        <v>6</v>
      </c>
      <c r="E587" s="6">
        <v>15</v>
      </c>
      <c r="F587" s="7">
        <f t="shared" si="21"/>
        <v>60</v>
      </c>
      <c r="G587" s="7">
        <f t="shared" si="22"/>
        <v>69.6</v>
      </c>
      <c r="H587" s="8">
        <v>6.6</v>
      </c>
      <c r="I587" s="8">
        <v>76</v>
      </c>
      <c r="J587" s="46"/>
      <c r="K587" s="48"/>
      <c r="L587" s="48"/>
      <c r="M587" s="48"/>
      <c r="N587" s="46"/>
    </row>
    <row r="588" spans="1:14" ht="12.75">
      <c r="A588" s="46"/>
      <c r="B588" s="16" t="s">
        <v>225</v>
      </c>
      <c r="C588" s="6">
        <v>1</v>
      </c>
      <c r="D588" s="6">
        <v>75</v>
      </c>
      <c r="E588" s="6">
        <v>15</v>
      </c>
      <c r="F588" s="7">
        <f t="shared" si="21"/>
        <v>75</v>
      </c>
      <c r="G588" s="7">
        <f t="shared" si="22"/>
        <v>86.85</v>
      </c>
      <c r="H588" s="8">
        <v>8.25</v>
      </c>
      <c r="I588" s="8">
        <v>95.0243</v>
      </c>
      <c r="J588" s="46"/>
      <c r="K588" s="48"/>
      <c r="L588" s="48"/>
      <c r="M588" s="48"/>
      <c r="N588" s="46"/>
    </row>
    <row r="589" spans="1:14" ht="12.75">
      <c r="A589" s="46"/>
      <c r="B589" s="6" t="s">
        <v>223</v>
      </c>
      <c r="C589" s="6">
        <v>3</v>
      </c>
      <c r="D589" s="6">
        <v>40</v>
      </c>
      <c r="E589" s="6">
        <v>15</v>
      </c>
      <c r="F589" s="7">
        <f t="shared" si="21"/>
        <v>120</v>
      </c>
      <c r="G589" s="7">
        <f t="shared" si="22"/>
        <v>138.6</v>
      </c>
      <c r="H589" s="8">
        <v>13.2</v>
      </c>
      <c r="I589" s="8">
        <v>152</v>
      </c>
      <c r="J589" s="46"/>
      <c r="K589" s="48"/>
      <c r="L589" s="48"/>
      <c r="M589" s="48"/>
      <c r="N589" s="46"/>
    </row>
    <row r="590" spans="1:14" ht="12.75">
      <c r="A590" s="46" t="s">
        <v>232</v>
      </c>
      <c r="B590" s="6" t="s">
        <v>273</v>
      </c>
      <c r="C590" s="6">
        <v>5</v>
      </c>
      <c r="D590" s="6">
        <v>2.5</v>
      </c>
      <c r="E590" s="6">
        <v>15</v>
      </c>
      <c r="F590" s="7">
        <f t="shared" si="21"/>
        <v>12.5</v>
      </c>
      <c r="G590" s="7">
        <f t="shared" si="22"/>
        <v>14.974999999999998</v>
      </c>
      <c r="H590" s="8">
        <v>1.38</v>
      </c>
      <c r="I590" s="8">
        <v>16</v>
      </c>
      <c r="J590" s="46"/>
      <c r="K590" s="47">
        <f>G590+H590+G591+H591</f>
        <v>124.05499999999998</v>
      </c>
      <c r="L590" s="48">
        <v>124</v>
      </c>
      <c r="M590" s="47">
        <f>K590-L590</f>
        <v>0.0549999999999784</v>
      </c>
      <c r="N590" s="46"/>
    </row>
    <row r="591" spans="1:14" ht="12.75">
      <c r="A591" s="46"/>
      <c r="B591" s="6" t="s">
        <v>226</v>
      </c>
      <c r="C591" s="6">
        <v>10</v>
      </c>
      <c r="D591" s="6">
        <v>8.5</v>
      </c>
      <c r="E591" s="6">
        <v>15</v>
      </c>
      <c r="F591" s="7">
        <f t="shared" si="21"/>
        <v>85</v>
      </c>
      <c r="G591" s="7">
        <f t="shared" si="22"/>
        <v>98.34999999999998</v>
      </c>
      <c r="H591" s="8">
        <v>9.35</v>
      </c>
      <c r="I591" s="8">
        <v>108</v>
      </c>
      <c r="J591" s="46"/>
      <c r="K591" s="48"/>
      <c r="L591" s="48"/>
      <c r="M591" s="48"/>
      <c r="N591" s="46"/>
    </row>
    <row r="592" spans="1:14" ht="12.75">
      <c r="A592" s="49" t="s">
        <v>99</v>
      </c>
      <c r="B592" s="39" t="s">
        <v>268</v>
      </c>
      <c r="C592" s="31">
        <v>10</v>
      </c>
      <c r="D592" s="31">
        <v>5.9</v>
      </c>
      <c r="E592" s="31">
        <v>14</v>
      </c>
      <c r="F592" s="31">
        <f t="shared" si="21"/>
        <v>59</v>
      </c>
      <c r="G592" s="32">
        <f>F592*1.14</f>
        <v>67.25999999999999</v>
      </c>
      <c r="H592" s="33">
        <v>6.49</v>
      </c>
      <c r="I592" s="34">
        <v>74</v>
      </c>
      <c r="J592" s="49"/>
      <c r="K592" s="51">
        <f>G592+H592+G593+H593+G594+H594</f>
        <v>178.07999999999998</v>
      </c>
      <c r="L592" s="50">
        <v>178</v>
      </c>
      <c r="M592" s="51">
        <f>K592-L592</f>
        <v>0.07999999999998408</v>
      </c>
      <c r="N592" s="49"/>
    </row>
    <row r="593" spans="1:14" ht="12.75">
      <c r="A593" s="49"/>
      <c r="B593" s="6" t="s">
        <v>223</v>
      </c>
      <c r="C593" s="6">
        <v>1</v>
      </c>
      <c r="D593" s="6">
        <v>40</v>
      </c>
      <c r="E593" s="6">
        <v>14</v>
      </c>
      <c r="F593" s="6">
        <f>C593*D593</f>
        <v>40</v>
      </c>
      <c r="G593" s="7">
        <f>F593*1.14+0.6</f>
        <v>46.199999999999996</v>
      </c>
      <c r="H593" s="8">
        <v>4.4</v>
      </c>
      <c r="I593" s="5">
        <v>50</v>
      </c>
      <c r="J593" s="49"/>
      <c r="K593" s="51"/>
      <c r="L593" s="50"/>
      <c r="M593" s="51"/>
      <c r="N593" s="49"/>
    </row>
    <row r="594" spans="1:14" ht="12.75">
      <c r="A594" s="49"/>
      <c r="B594" s="28" t="s">
        <v>226</v>
      </c>
      <c r="C594" s="22">
        <v>5</v>
      </c>
      <c r="D594" s="22">
        <v>8.5</v>
      </c>
      <c r="E594" s="22">
        <v>14</v>
      </c>
      <c r="F594" s="22">
        <f t="shared" si="21"/>
        <v>42.5</v>
      </c>
      <c r="G594" s="23">
        <f>F594*1.14+0.6</f>
        <v>49.05</v>
      </c>
      <c r="H594" s="29">
        <v>4.68</v>
      </c>
      <c r="I594" s="25">
        <v>54</v>
      </c>
      <c r="J594" s="49"/>
      <c r="K594" s="51"/>
      <c r="L594" s="50"/>
      <c r="M594" s="51"/>
      <c r="N594" s="49"/>
    </row>
    <row r="595" spans="1:14" ht="25.5">
      <c r="A595" s="46" t="s">
        <v>113</v>
      </c>
      <c r="B595" s="4" t="s">
        <v>279</v>
      </c>
      <c r="C595" s="6">
        <v>100</v>
      </c>
      <c r="D595" s="6">
        <v>1.9</v>
      </c>
      <c r="E595" s="6">
        <v>15</v>
      </c>
      <c r="F595" s="7">
        <f t="shared" si="21"/>
        <v>190</v>
      </c>
      <c r="G595" s="7">
        <f t="shared" si="22"/>
        <v>219.09999999999997</v>
      </c>
      <c r="H595" s="8">
        <v>20.9</v>
      </c>
      <c r="I595" s="8">
        <v>240</v>
      </c>
      <c r="J595" s="46"/>
      <c r="K595" s="47">
        <f>G595+H595+G596+H596</f>
        <v>328.79999999999995</v>
      </c>
      <c r="L595" s="48">
        <v>329</v>
      </c>
      <c r="M595" s="47">
        <f>K595-L595</f>
        <v>-0.20000000000004547</v>
      </c>
      <c r="N595" s="46"/>
    </row>
    <row r="596" spans="1:14" ht="25.5">
      <c r="A596" s="46"/>
      <c r="B596" s="6" t="s">
        <v>8</v>
      </c>
      <c r="C596" s="6">
        <v>100</v>
      </c>
      <c r="D596" s="6">
        <v>0.7</v>
      </c>
      <c r="E596" s="6">
        <v>15</v>
      </c>
      <c r="F596" s="7">
        <f t="shared" si="21"/>
        <v>70</v>
      </c>
      <c r="G596" s="7">
        <f t="shared" si="22"/>
        <v>81.1</v>
      </c>
      <c r="H596" s="8">
        <v>7.7</v>
      </c>
      <c r="I596" s="8">
        <v>89</v>
      </c>
      <c r="J596" s="46"/>
      <c r="K596" s="47"/>
      <c r="L596" s="48"/>
      <c r="M596" s="47"/>
      <c r="N596" s="46"/>
    </row>
    <row r="597" spans="1:14" ht="12.75">
      <c r="A597" s="18" t="s">
        <v>32</v>
      </c>
      <c r="B597" s="35" t="s">
        <v>224</v>
      </c>
      <c r="C597" s="35">
        <v>1</v>
      </c>
      <c r="D597" s="35">
        <v>30</v>
      </c>
      <c r="E597" s="35">
        <v>14</v>
      </c>
      <c r="F597" s="35">
        <f t="shared" si="21"/>
        <v>30</v>
      </c>
      <c r="G597" s="36">
        <f>F597*1.14+0.6</f>
        <v>34.8</v>
      </c>
      <c r="H597" s="37">
        <v>3.3</v>
      </c>
      <c r="I597" s="38">
        <v>38</v>
      </c>
      <c r="J597" s="45"/>
      <c r="K597" s="20">
        <f>G597+H597</f>
        <v>38.099999999999994</v>
      </c>
      <c r="L597" s="19">
        <v>66</v>
      </c>
      <c r="M597" s="20">
        <f>K597-L597</f>
        <v>-27.900000000000006</v>
      </c>
      <c r="N597" s="42"/>
    </row>
    <row r="598" spans="1:14" ht="12.75">
      <c r="A598" s="46" t="s">
        <v>130</v>
      </c>
      <c r="B598" s="6" t="s">
        <v>272</v>
      </c>
      <c r="C598" s="6">
        <v>400</v>
      </c>
      <c r="D598" s="6">
        <v>1.2</v>
      </c>
      <c r="E598" s="6">
        <v>15</v>
      </c>
      <c r="F598" s="7">
        <f>C598*D598</f>
        <v>480</v>
      </c>
      <c r="G598" s="7">
        <f>F598*1.15</f>
        <v>552</v>
      </c>
      <c r="H598" s="8">
        <v>52.8</v>
      </c>
      <c r="I598" s="8">
        <v>605</v>
      </c>
      <c r="J598" s="46"/>
      <c r="K598" s="47">
        <f>G598+H598+G599+H599+G600+H600</f>
        <v>1028.1</v>
      </c>
      <c r="L598" s="48">
        <v>1028</v>
      </c>
      <c r="M598" s="47">
        <f>K598-L598</f>
        <v>0.09999999999990905</v>
      </c>
      <c r="N598" s="46"/>
    </row>
    <row r="599" spans="1:14" ht="12.75">
      <c r="A599" s="46"/>
      <c r="B599" s="6" t="s">
        <v>131</v>
      </c>
      <c r="C599" s="6">
        <v>200</v>
      </c>
      <c r="D599" s="6">
        <v>1.2</v>
      </c>
      <c r="E599" s="6">
        <v>15</v>
      </c>
      <c r="F599" s="7">
        <f>C599*D599</f>
        <v>240</v>
      </c>
      <c r="G599" s="7">
        <f t="shared" si="22"/>
        <v>276.6</v>
      </c>
      <c r="H599" s="8">
        <v>26.4</v>
      </c>
      <c r="I599" s="8">
        <v>303</v>
      </c>
      <c r="J599" s="46"/>
      <c r="K599" s="47"/>
      <c r="L599" s="48"/>
      <c r="M599" s="47"/>
      <c r="N599" s="46"/>
    </row>
    <row r="600" spans="1:14" ht="25.5">
      <c r="A600" s="46"/>
      <c r="B600" s="4" t="s">
        <v>279</v>
      </c>
      <c r="C600" s="6">
        <v>50</v>
      </c>
      <c r="D600" s="6">
        <v>1.9</v>
      </c>
      <c r="E600" s="6">
        <v>15</v>
      </c>
      <c r="F600" s="7">
        <f t="shared" si="21"/>
        <v>95</v>
      </c>
      <c r="G600" s="7">
        <f t="shared" si="22"/>
        <v>109.84999999999998</v>
      </c>
      <c r="H600" s="8">
        <v>10.45</v>
      </c>
      <c r="I600" s="8">
        <v>120</v>
      </c>
      <c r="J600" s="46"/>
      <c r="K600" s="47"/>
      <c r="L600" s="48"/>
      <c r="M600" s="47"/>
      <c r="N600" s="46"/>
    </row>
    <row r="601" spans="1:14" ht="12.75">
      <c r="A601" s="46" t="s">
        <v>253</v>
      </c>
      <c r="B601" s="6" t="s">
        <v>124</v>
      </c>
      <c r="C601" s="6">
        <v>50</v>
      </c>
      <c r="D601" s="6">
        <v>1.2</v>
      </c>
      <c r="E601" s="6">
        <v>15</v>
      </c>
      <c r="F601" s="7">
        <f t="shared" si="21"/>
        <v>60</v>
      </c>
      <c r="G601" s="7">
        <f t="shared" si="22"/>
        <v>69.6</v>
      </c>
      <c r="H601" s="8">
        <v>6.6</v>
      </c>
      <c r="I601" s="8">
        <v>76</v>
      </c>
      <c r="J601" s="46"/>
      <c r="K601" s="47">
        <f>G601+H601+G602+H602</f>
        <v>140.04999999999998</v>
      </c>
      <c r="L601" s="48">
        <v>140</v>
      </c>
      <c r="M601" s="47">
        <f>K601-L601</f>
        <v>0.04999999999998295</v>
      </c>
      <c r="N601" s="46"/>
    </row>
    <row r="602" spans="1:14" ht="12.75">
      <c r="A602" s="46"/>
      <c r="B602" s="6" t="s">
        <v>280</v>
      </c>
      <c r="C602" s="6">
        <v>2</v>
      </c>
      <c r="D602" s="6">
        <v>25.1</v>
      </c>
      <c r="E602" s="6">
        <v>15</v>
      </c>
      <c r="F602" s="7">
        <f t="shared" si="21"/>
        <v>50.2</v>
      </c>
      <c r="G602" s="7">
        <f t="shared" si="22"/>
        <v>58.33</v>
      </c>
      <c r="H602" s="8">
        <v>5.52</v>
      </c>
      <c r="I602" s="8">
        <v>64</v>
      </c>
      <c r="J602" s="46"/>
      <c r="K602" s="48"/>
      <c r="L602" s="48"/>
      <c r="M602" s="48"/>
      <c r="N602" s="46"/>
    </row>
    <row r="603" spans="1:14" ht="12.75">
      <c r="A603" s="46" t="s">
        <v>114</v>
      </c>
      <c r="B603" s="6" t="s">
        <v>223</v>
      </c>
      <c r="C603" s="6">
        <v>1</v>
      </c>
      <c r="D603" s="6">
        <v>40</v>
      </c>
      <c r="E603" s="6">
        <v>15</v>
      </c>
      <c r="F603" s="7">
        <f t="shared" si="21"/>
        <v>40</v>
      </c>
      <c r="G603" s="7">
        <f>F603*1.15+0.3</f>
        <v>46.3</v>
      </c>
      <c r="H603" s="8">
        <v>4.4</v>
      </c>
      <c r="I603" s="8">
        <v>51</v>
      </c>
      <c r="J603" s="46"/>
      <c r="K603" s="47">
        <f>G603+H603+G604+H604+G605+H605</f>
        <v>127.2</v>
      </c>
      <c r="L603" s="48">
        <v>127</v>
      </c>
      <c r="M603" s="47">
        <f>K603-L603</f>
        <v>0.20000000000000284</v>
      </c>
      <c r="N603" s="46"/>
    </row>
    <row r="604" spans="1:14" ht="12.75">
      <c r="A604" s="46"/>
      <c r="B604" s="6" t="s">
        <v>224</v>
      </c>
      <c r="C604" s="6">
        <v>1</v>
      </c>
      <c r="D604" s="6">
        <v>30</v>
      </c>
      <c r="E604" s="6">
        <v>15</v>
      </c>
      <c r="F604" s="7">
        <f t="shared" si="21"/>
        <v>30</v>
      </c>
      <c r="G604" s="7">
        <f>F604*1.15+0.3</f>
        <v>34.8</v>
      </c>
      <c r="H604" s="8">
        <v>3.3</v>
      </c>
      <c r="I604" s="8">
        <v>38</v>
      </c>
      <c r="J604" s="46"/>
      <c r="K604" s="48"/>
      <c r="L604" s="48"/>
      <c r="M604" s="48"/>
      <c r="N604" s="46"/>
    </row>
    <row r="605" spans="1:14" ht="12.75">
      <c r="A605" s="46"/>
      <c r="B605" s="6" t="s">
        <v>95</v>
      </c>
      <c r="C605" s="6">
        <v>1</v>
      </c>
      <c r="D605" s="6">
        <v>30</v>
      </c>
      <c r="E605" s="6">
        <v>15</v>
      </c>
      <c r="F605" s="7">
        <f t="shared" si="21"/>
        <v>30</v>
      </c>
      <c r="G605" s="7">
        <f t="shared" si="22"/>
        <v>35.1</v>
      </c>
      <c r="H605" s="8">
        <v>3.3</v>
      </c>
      <c r="I605" s="8">
        <v>38</v>
      </c>
      <c r="J605" s="46"/>
      <c r="K605" s="48"/>
      <c r="L605" s="48"/>
      <c r="M605" s="48"/>
      <c r="N605" s="46"/>
    </row>
    <row r="606" spans="1:14" ht="12.75">
      <c r="A606" s="46" t="s">
        <v>21</v>
      </c>
      <c r="B606" s="6" t="s">
        <v>224</v>
      </c>
      <c r="C606" s="6">
        <v>1</v>
      </c>
      <c r="D606" s="6">
        <v>30</v>
      </c>
      <c r="E606" s="6">
        <v>15</v>
      </c>
      <c r="F606" s="7">
        <f t="shared" si="21"/>
        <v>30</v>
      </c>
      <c r="G606" s="7">
        <f>F606*1.15+0.3</f>
        <v>34.8</v>
      </c>
      <c r="H606" s="8">
        <v>3.3</v>
      </c>
      <c r="I606" s="8">
        <v>38</v>
      </c>
      <c r="J606" s="46"/>
      <c r="K606" s="47">
        <f>G606+H606+G607+H607</f>
        <v>113.99999999999999</v>
      </c>
      <c r="L606" s="48">
        <f>9+114</f>
        <v>123</v>
      </c>
      <c r="M606" s="47">
        <f>K606-L606</f>
        <v>-9.000000000000014</v>
      </c>
      <c r="N606" s="46"/>
    </row>
    <row r="607" spans="1:14" ht="12.75">
      <c r="A607" s="46"/>
      <c r="B607" s="6" t="s">
        <v>124</v>
      </c>
      <c r="C607" s="6">
        <v>50</v>
      </c>
      <c r="D607" s="6">
        <v>1.2</v>
      </c>
      <c r="E607" s="6">
        <v>15</v>
      </c>
      <c r="F607" s="7">
        <f t="shared" si="21"/>
        <v>60</v>
      </c>
      <c r="G607" s="7">
        <f>F607*1.15+0.3</f>
        <v>69.3</v>
      </c>
      <c r="H607" s="8">
        <v>6.6</v>
      </c>
      <c r="I607" s="8">
        <v>76</v>
      </c>
      <c r="J607" s="46"/>
      <c r="K607" s="48"/>
      <c r="L607" s="48"/>
      <c r="M607" s="48"/>
      <c r="N607" s="46"/>
    </row>
    <row r="608" spans="1:14" ht="12.75">
      <c r="A608" s="46" t="s">
        <v>181</v>
      </c>
      <c r="B608" s="4" t="s">
        <v>268</v>
      </c>
      <c r="C608" s="6">
        <v>20</v>
      </c>
      <c r="D608" s="6">
        <v>5.9</v>
      </c>
      <c r="E608" s="6">
        <v>15</v>
      </c>
      <c r="F608" s="7">
        <f t="shared" si="21"/>
        <v>118</v>
      </c>
      <c r="G608" s="7">
        <f>F608*1.15</f>
        <v>135.7</v>
      </c>
      <c r="H608" s="8">
        <v>12.98</v>
      </c>
      <c r="I608" s="8">
        <v>149</v>
      </c>
      <c r="J608" s="46"/>
      <c r="K608" s="47">
        <f>G608+H608+G609+H609+G610+H610+G611+H611+G612+H612+G613+H613+G614+H614</f>
        <v>644.315</v>
      </c>
      <c r="L608" s="48">
        <v>644</v>
      </c>
      <c r="M608" s="47">
        <f>K608-L608</f>
        <v>0.31500000000005457</v>
      </c>
      <c r="N608" s="46"/>
    </row>
    <row r="609" spans="1:14" ht="12.75">
      <c r="A609" s="46"/>
      <c r="B609" s="17" t="s">
        <v>270</v>
      </c>
      <c r="C609" s="6">
        <v>10</v>
      </c>
      <c r="D609" s="6">
        <v>6</v>
      </c>
      <c r="E609" s="6">
        <v>15</v>
      </c>
      <c r="F609" s="7">
        <f t="shared" si="21"/>
        <v>60</v>
      </c>
      <c r="G609" s="7">
        <f t="shared" si="22"/>
        <v>69.6</v>
      </c>
      <c r="H609" s="8">
        <v>6.6</v>
      </c>
      <c r="I609" s="8">
        <v>76</v>
      </c>
      <c r="J609" s="46"/>
      <c r="K609" s="48"/>
      <c r="L609" s="48"/>
      <c r="M609" s="48"/>
      <c r="N609" s="46"/>
    </row>
    <row r="610" spans="1:14" ht="12.75">
      <c r="A610" s="46"/>
      <c r="B610" s="6" t="s">
        <v>124</v>
      </c>
      <c r="C610" s="6">
        <v>50</v>
      </c>
      <c r="D610" s="6">
        <v>1.2</v>
      </c>
      <c r="E610" s="6">
        <v>15</v>
      </c>
      <c r="F610" s="7">
        <f t="shared" si="21"/>
        <v>60</v>
      </c>
      <c r="G610" s="7">
        <f t="shared" si="22"/>
        <v>69.6</v>
      </c>
      <c r="H610" s="8">
        <v>6.6</v>
      </c>
      <c r="I610" s="8">
        <v>76</v>
      </c>
      <c r="J610" s="46"/>
      <c r="K610" s="48"/>
      <c r="L610" s="48"/>
      <c r="M610" s="48"/>
      <c r="N610" s="46"/>
    </row>
    <row r="611" spans="1:14" ht="12.75">
      <c r="A611" s="46"/>
      <c r="B611" s="5" t="s">
        <v>277</v>
      </c>
      <c r="C611" s="6">
        <v>5</v>
      </c>
      <c r="D611" s="6">
        <v>18.6</v>
      </c>
      <c r="E611" s="6">
        <v>15</v>
      </c>
      <c r="F611" s="7">
        <f t="shared" si="21"/>
        <v>93</v>
      </c>
      <c r="G611" s="7">
        <f t="shared" si="22"/>
        <v>107.54999999999998</v>
      </c>
      <c r="H611" s="8">
        <v>10.23</v>
      </c>
      <c r="I611" s="8">
        <v>118</v>
      </c>
      <c r="J611" s="46"/>
      <c r="K611" s="48"/>
      <c r="L611" s="48"/>
      <c r="M611" s="48"/>
      <c r="N611" s="46"/>
    </row>
    <row r="612" spans="1:14" ht="25.5">
      <c r="A612" s="46"/>
      <c r="B612" s="4" t="s">
        <v>278</v>
      </c>
      <c r="C612" s="6">
        <v>50</v>
      </c>
      <c r="D612" s="6">
        <v>0.8</v>
      </c>
      <c r="E612" s="6">
        <v>15</v>
      </c>
      <c r="F612" s="7">
        <f t="shared" si="21"/>
        <v>40</v>
      </c>
      <c r="G612" s="7">
        <f t="shared" si="22"/>
        <v>46.6</v>
      </c>
      <c r="H612" s="8">
        <v>4.4</v>
      </c>
      <c r="I612" s="8">
        <v>51</v>
      </c>
      <c r="J612" s="46"/>
      <c r="K612" s="48"/>
      <c r="L612" s="48"/>
      <c r="M612" s="48"/>
      <c r="N612" s="46"/>
    </row>
    <row r="613" spans="1:14" ht="25.5">
      <c r="A613" s="46"/>
      <c r="B613" s="4" t="s">
        <v>279</v>
      </c>
      <c r="C613" s="6">
        <v>50</v>
      </c>
      <c r="D613" s="6">
        <v>1.9</v>
      </c>
      <c r="E613" s="6">
        <v>15</v>
      </c>
      <c r="F613" s="7">
        <f t="shared" si="21"/>
        <v>95</v>
      </c>
      <c r="G613" s="7">
        <f t="shared" si="22"/>
        <v>109.84999999999998</v>
      </c>
      <c r="H613" s="8">
        <v>10.45</v>
      </c>
      <c r="I613" s="8">
        <v>120</v>
      </c>
      <c r="J613" s="46"/>
      <c r="K613" s="48"/>
      <c r="L613" s="48"/>
      <c r="M613" s="48"/>
      <c r="N613" s="46"/>
    </row>
    <row r="614" spans="1:14" ht="12.75">
      <c r="A614" s="46"/>
      <c r="B614" s="16" t="s">
        <v>226</v>
      </c>
      <c r="C614" s="6">
        <v>5</v>
      </c>
      <c r="D614" s="6">
        <v>8.5</v>
      </c>
      <c r="E614" s="6">
        <v>15</v>
      </c>
      <c r="F614" s="7">
        <f t="shared" si="21"/>
        <v>42.5</v>
      </c>
      <c r="G614" s="7">
        <f t="shared" si="22"/>
        <v>49.474999999999994</v>
      </c>
      <c r="H614" s="8">
        <v>4.68</v>
      </c>
      <c r="I614" s="8">
        <v>54</v>
      </c>
      <c r="J614" s="46"/>
      <c r="K614" s="48"/>
      <c r="L614" s="48"/>
      <c r="M614" s="48"/>
      <c r="N614" s="46"/>
    </row>
    <row r="615" spans="1:14" ht="12.75">
      <c r="A615" s="46" t="s">
        <v>118</v>
      </c>
      <c r="B615" s="6" t="s">
        <v>273</v>
      </c>
      <c r="C615" s="6">
        <v>5</v>
      </c>
      <c r="D615" s="6">
        <v>2.5</v>
      </c>
      <c r="E615" s="6">
        <v>15</v>
      </c>
      <c r="F615" s="7">
        <f t="shared" si="21"/>
        <v>12.5</v>
      </c>
      <c r="G615" s="7">
        <f>F615*1.15</f>
        <v>14.374999999999998</v>
      </c>
      <c r="H615" s="8">
        <v>1.38</v>
      </c>
      <c r="I615" s="8">
        <v>16</v>
      </c>
      <c r="J615" s="46"/>
      <c r="K615" s="47">
        <f>G615+H615+G616+H616+G617+H617+G618+H618+G619+H619+G620+H620+G621+H621+G622+H622</f>
        <v>805.345</v>
      </c>
      <c r="L615" s="48">
        <v>805</v>
      </c>
      <c r="M615" s="47">
        <f>K615-L615</f>
        <v>0.3450000000000273</v>
      </c>
      <c r="N615" s="46"/>
    </row>
    <row r="616" spans="1:14" ht="12.75">
      <c r="A616" s="46"/>
      <c r="B616" s="6" t="s">
        <v>224</v>
      </c>
      <c r="C616" s="6">
        <v>3</v>
      </c>
      <c r="D616" s="6">
        <v>30</v>
      </c>
      <c r="E616" s="6">
        <v>15</v>
      </c>
      <c r="F616" s="7">
        <f t="shared" si="21"/>
        <v>90</v>
      </c>
      <c r="G616" s="7">
        <f>F616*1.15</f>
        <v>103.49999999999999</v>
      </c>
      <c r="H616" s="8">
        <v>9.9</v>
      </c>
      <c r="I616" s="8">
        <v>114</v>
      </c>
      <c r="J616" s="46"/>
      <c r="K616" s="48"/>
      <c r="L616" s="48"/>
      <c r="M616" s="48"/>
      <c r="N616" s="46"/>
    </row>
    <row r="617" spans="1:14" ht="12.75">
      <c r="A617" s="46"/>
      <c r="B617" s="6" t="s">
        <v>95</v>
      </c>
      <c r="C617" s="6">
        <v>2</v>
      </c>
      <c r="D617" s="6">
        <v>30</v>
      </c>
      <c r="E617" s="6">
        <v>15</v>
      </c>
      <c r="F617" s="7">
        <f t="shared" si="21"/>
        <v>60</v>
      </c>
      <c r="G617" s="7">
        <f t="shared" si="22"/>
        <v>69.6</v>
      </c>
      <c r="H617" s="8">
        <v>6.6</v>
      </c>
      <c r="I617" s="8">
        <v>76</v>
      </c>
      <c r="J617" s="46"/>
      <c r="K617" s="48"/>
      <c r="L617" s="48"/>
      <c r="M617" s="48"/>
      <c r="N617" s="46"/>
    </row>
    <row r="618" spans="1:14" ht="12.75">
      <c r="A618" s="46"/>
      <c r="B618" s="16" t="s">
        <v>225</v>
      </c>
      <c r="C618" s="6">
        <v>1</v>
      </c>
      <c r="D618" s="6">
        <v>75</v>
      </c>
      <c r="E618" s="6">
        <v>15</v>
      </c>
      <c r="F618" s="7">
        <f t="shared" si="21"/>
        <v>75</v>
      </c>
      <c r="G618" s="7">
        <f t="shared" si="22"/>
        <v>86.85</v>
      </c>
      <c r="H618" s="8">
        <v>8.25</v>
      </c>
      <c r="I618" s="8">
        <v>95.0243</v>
      </c>
      <c r="J618" s="46"/>
      <c r="K618" s="48"/>
      <c r="L618" s="48"/>
      <c r="M618" s="48"/>
      <c r="N618" s="46"/>
    </row>
    <row r="619" spans="1:14" ht="12.75">
      <c r="A619" s="46"/>
      <c r="B619" s="5" t="s">
        <v>277</v>
      </c>
      <c r="C619" s="6">
        <v>10</v>
      </c>
      <c r="D619" s="6">
        <v>18.6</v>
      </c>
      <c r="E619" s="6">
        <v>15</v>
      </c>
      <c r="F619" s="7">
        <f t="shared" si="21"/>
        <v>186</v>
      </c>
      <c r="G619" s="7">
        <f t="shared" si="22"/>
        <v>214.49999999999997</v>
      </c>
      <c r="H619" s="8">
        <v>20.46</v>
      </c>
      <c r="I619" s="8">
        <v>235</v>
      </c>
      <c r="J619" s="46"/>
      <c r="K619" s="48"/>
      <c r="L619" s="48"/>
      <c r="M619" s="48"/>
      <c r="N619" s="46"/>
    </row>
    <row r="620" spans="1:14" ht="25.5">
      <c r="A620" s="46"/>
      <c r="B620" s="4" t="s">
        <v>279</v>
      </c>
      <c r="C620" s="6">
        <v>50</v>
      </c>
      <c r="D620" s="6">
        <v>1.9</v>
      </c>
      <c r="E620" s="6">
        <v>15</v>
      </c>
      <c r="F620" s="7">
        <f t="shared" si="21"/>
        <v>95</v>
      </c>
      <c r="G620" s="7">
        <f t="shared" si="22"/>
        <v>109.84999999999998</v>
      </c>
      <c r="H620" s="8">
        <v>10.45</v>
      </c>
      <c r="I620" s="8">
        <v>120</v>
      </c>
      <c r="J620" s="46"/>
      <c r="K620" s="48"/>
      <c r="L620" s="48"/>
      <c r="M620" s="48"/>
      <c r="N620" s="46"/>
    </row>
    <row r="621" spans="1:14" ht="12.75">
      <c r="A621" s="46"/>
      <c r="B621" s="6" t="s">
        <v>280</v>
      </c>
      <c r="C621" s="6">
        <v>3</v>
      </c>
      <c r="D621" s="6">
        <v>25.1</v>
      </c>
      <c r="E621" s="6">
        <v>15</v>
      </c>
      <c r="F621" s="7">
        <f t="shared" si="21"/>
        <v>75.30000000000001</v>
      </c>
      <c r="G621" s="7">
        <f t="shared" si="22"/>
        <v>87.19500000000001</v>
      </c>
      <c r="H621" s="8">
        <v>8.28</v>
      </c>
      <c r="I621" s="8">
        <v>95</v>
      </c>
      <c r="J621" s="46"/>
      <c r="K621" s="48"/>
      <c r="L621" s="48"/>
      <c r="M621" s="48"/>
      <c r="N621" s="46"/>
    </row>
    <row r="622" spans="1:14" ht="12.75">
      <c r="A622" s="46"/>
      <c r="B622" s="16" t="s">
        <v>226</v>
      </c>
      <c r="C622" s="6">
        <v>5</v>
      </c>
      <c r="D622" s="6">
        <v>8.5</v>
      </c>
      <c r="E622" s="6">
        <v>15</v>
      </c>
      <c r="F622" s="7">
        <f t="shared" si="21"/>
        <v>42.5</v>
      </c>
      <c r="G622" s="7">
        <f t="shared" si="22"/>
        <v>49.474999999999994</v>
      </c>
      <c r="H622" s="8">
        <v>4.68</v>
      </c>
      <c r="I622" s="8">
        <v>54</v>
      </c>
      <c r="J622" s="46"/>
      <c r="K622" s="48"/>
      <c r="L622" s="48"/>
      <c r="M622" s="48"/>
      <c r="N622" s="46"/>
    </row>
    <row r="623" spans="1:14" ht="12.75">
      <c r="A623" s="46" t="s">
        <v>112</v>
      </c>
      <c r="B623" s="6" t="s">
        <v>124</v>
      </c>
      <c r="C623" s="6">
        <v>100</v>
      </c>
      <c r="D623" s="6">
        <v>1.2</v>
      </c>
      <c r="E623" s="6">
        <v>15</v>
      </c>
      <c r="F623" s="7">
        <f>C623*D623</f>
        <v>120</v>
      </c>
      <c r="G623" s="7">
        <f>F623*1.15+0.3</f>
        <v>138.3</v>
      </c>
      <c r="H623" s="8">
        <v>13.2</v>
      </c>
      <c r="I623" s="8">
        <v>152</v>
      </c>
      <c r="J623" s="46"/>
      <c r="K623" s="47">
        <f>G623+H623+G624+H624+G625+H625+G626+H626+G627+H627</f>
        <v>478.35499999999996</v>
      </c>
      <c r="L623" s="48">
        <v>478</v>
      </c>
      <c r="M623" s="47">
        <f>K623-L623</f>
        <v>0.35499999999996135</v>
      </c>
      <c r="N623" s="46"/>
    </row>
    <row r="624" spans="1:14" ht="12.75">
      <c r="A624" s="46"/>
      <c r="B624" s="6" t="s">
        <v>275</v>
      </c>
      <c r="C624" s="6">
        <v>10</v>
      </c>
      <c r="D624" s="6">
        <v>10</v>
      </c>
      <c r="E624" s="6">
        <v>15</v>
      </c>
      <c r="F624" s="7">
        <f>C624*D624</f>
        <v>100</v>
      </c>
      <c r="G624" s="7">
        <f t="shared" si="22"/>
        <v>115.59999999999998</v>
      </c>
      <c r="H624" s="8">
        <v>11</v>
      </c>
      <c r="I624" s="8">
        <v>126</v>
      </c>
      <c r="J624" s="46"/>
      <c r="K624" s="48"/>
      <c r="L624" s="48"/>
      <c r="M624" s="48"/>
      <c r="N624" s="46"/>
    </row>
    <row r="625" spans="1:14" ht="12.75">
      <c r="A625" s="46"/>
      <c r="B625" s="6" t="s">
        <v>223</v>
      </c>
      <c r="C625" s="6">
        <v>1</v>
      </c>
      <c r="D625" s="6">
        <v>40</v>
      </c>
      <c r="E625" s="6">
        <v>15</v>
      </c>
      <c r="F625" s="7">
        <f>C625*D625</f>
        <v>40</v>
      </c>
      <c r="G625" s="7">
        <f t="shared" si="22"/>
        <v>46.6</v>
      </c>
      <c r="H625" s="8">
        <v>4.4</v>
      </c>
      <c r="I625" s="8">
        <v>51</v>
      </c>
      <c r="J625" s="46"/>
      <c r="K625" s="48"/>
      <c r="L625" s="48"/>
      <c r="M625" s="48"/>
      <c r="N625" s="46"/>
    </row>
    <row r="626" spans="1:14" ht="12.75">
      <c r="A626" s="46"/>
      <c r="B626" s="16" t="s">
        <v>225</v>
      </c>
      <c r="C626" s="6">
        <v>1</v>
      </c>
      <c r="D626" s="6">
        <v>75</v>
      </c>
      <c r="E626" s="6">
        <v>15</v>
      </c>
      <c r="F626" s="7">
        <f t="shared" si="21"/>
        <v>75</v>
      </c>
      <c r="G626" s="7">
        <f t="shared" si="22"/>
        <v>86.85</v>
      </c>
      <c r="H626" s="8">
        <v>8.25</v>
      </c>
      <c r="I626" s="8">
        <v>95.0243</v>
      </c>
      <c r="J626" s="46"/>
      <c r="K626" s="48"/>
      <c r="L626" s="48"/>
      <c r="M626" s="48"/>
      <c r="N626" s="46"/>
    </row>
    <row r="627" spans="1:14" ht="12.75">
      <c r="A627" s="46"/>
      <c r="B627" s="16" t="s">
        <v>226</v>
      </c>
      <c r="C627" s="6">
        <v>5</v>
      </c>
      <c r="D627" s="6">
        <v>8.5</v>
      </c>
      <c r="E627" s="6">
        <v>15</v>
      </c>
      <c r="F627" s="7">
        <f t="shared" si="21"/>
        <v>42.5</v>
      </c>
      <c r="G627" s="7">
        <f t="shared" si="22"/>
        <v>49.474999999999994</v>
      </c>
      <c r="H627" s="8">
        <v>4.68</v>
      </c>
      <c r="I627" s="8">
        <v>54</v>
      </c>
      <c r="J627" s="46"/>
      <c r="K627" s="48"/>
      <c r="L627" s="48"/>
      <c r="M627" s="48"/>
      <c r="N627" s="46"/>
    </row>
    <row r="628" spans="1:14" ht="12.75">
      <c r="A628" s="9" t="s">
        <v>192</v>
      </c>
      <c r="B628" s="6" t="s">
        <v>124</v>
      </c>
      <c r="C628" s="6">
        <v>200</v>
      </c>
      <c r="D628" s="6">
        <v>1.2</v>
      </c>
      <c r="E628" s="6">
        <v>15</v>
      </c>
      <c r="F628" s="7">
        <f t="shared" si="21"/>
        <v>240</v>
      </c>
      <c r="G628" s="7">
        <f t="shared" si="22"/>
        <v>276.6</v>
      </c>
      <c r="H628" s="8">
        <v>26.4</v>
      </c>
      <c r="I628" s="8">
        <v>303</v>
      </c>
      <c r="J628" s="15"/>
      <c r="K628" s="10">
        <f>G628+H628</f>
        <v>303</v>
      </c>
      <c r="L628" s="11">
        <v>303</v>
      </c>
      <c r="M628" s="10">
        <f>K628-L628</f>
        <v>0</v>
      </c>
      <c r="N628" s="15"/>
    </row>
    <row r="629" spans="1:14" ht="12.75">
      <c r="A629" s="46" t="s">
        <v>222</v>
      </c>
      <c r="B629" s="17" t="s">
        <v>270</v>
      </c>
      <c r="C629" s="6">
        <v>10</v>
      </c>
      <c r="D629" s="6">
        <v>6</v>
      </c>
      <c r="E629" s="6">
        <v>15</v>
      </c>
      <c r="F629" s="7">
        <f>C629*D629</f>
        <v>60</v>
      </c>
      <c r="G629" s="7">
        <f>F629*1.15+0.3</f>
        <v>69.3</v>
      </c>
      <c r="H629" s="8">
        <v>6.6</v>
      </c>
      <c r="I629" s="8">
        <v>76</v>
      </c>
      <c r="J629" s="46"/>
      <c r="K629" s="47">
        <f>G629+H629+G630+H630+G631+H631</f>
        <v>2748.2999999999997</v>
      </c>
      <c r="L629" s="48">
        <v>2748</v>
      </c>
      <c r="M629" s="47">
        <f>K629-L629</f>
        <v>0.29999999999972715</v>
      </c>
      <c r="N629" s="46"/>
    </row>
    <row r="630" spans="1:14" ht="12.75">
      <c r="A630" s="46"/>
      <c r="B630" s="6" t="s">
        <v>124</v>
      </c>
      <c r="C630" s="6">
        <v>100</v>
      </c>
      <c r="D630" s="6">
        <v>1.2</v>
      </c>
      <c r="E630" s="6">
        <v>15</v>
      </c>
      <c r="F630" s="7">
        <f>C630*D630</f>
        <v>120</v>
      </c>
      <c r="G630" s="7">
        <f t="shared" si="22"/>
        <v>138.6</v>
      </c>
      <c r="H630" s="8">
        <v>13.2</v>
      </c>
      <c r="I630" s="8">
        <v>152</v>
      </c>
      <c r="J630" s="46"/>
      <c r="K630" s="48"/>
      <c r="L630" s="48"/>
      <c r="M630" s="48"/>
      <c r="N630" s="46"/>
    </row>
    <row r="631" spans="1:14" ht="25.5">
      <c r="A631" s="46"/>
      <c r="B631" s="16" t="s">
        <v>227</v>
      </c>
      <c r="C631" s="6">
        <v>1</v>
      </c>
      <c r="D631" s="6">
        <v>2000</v>
      </c>
      <c r="E631" s="6">
        <v>15</v>
      </c>
      <c r="F631" s="7">
        <f t="shared" si="21"/>
        <v>2000</v>
      </c>
      <c r="G631" s="7">
        <f t="shared" si="22"/>
        <v>2300.6</v>
      </c>
      <c r="H631" s="8">
        <v>220</v>
      </c>
      <c r="I631" s="8">
        <v>2520</v>
      </c>
      <c r="J631" s="46"/>
      <c r="K631" s="48"/>
      <c r="L631" s="48"/>
      <c r="M631" s="48"/>
      <c r="N631" s="46"/>
    </row>
    <row r="632" spans="1:14" ht="12.75">
      <c r="A632" s="49" t="s">
        <v>157</v>
      </c>
      <c r="B632" s="39" t="s">
        <v>268</v>
      </c>
      <c r="C632" s="31">
        <v>20</v>
      </c>
      <c r="D632" s="31">
        <v>5.9</v>
      </c>
      <c r="E632" s="31">
        <v>10</v>
      </c>
      <c r="F632" s="31">
        <f t="shared" si="21"/>
        <v>118</v>
      </c>
      <c r="G632" s="32">
        <f>F632*1.1+0.6</f>
        <v>130.4</v>
      </c>
      <c r="H632" s="33">
        <v>12.98</v>
      </c>
      <c r="I632" s="34">
        <v>143</v>
      </c>
      <c r="J632" s="49"/>
      <c r="K632" s="51">
        <f>G632+H632+G633+H633+G634+H634+G635+H635+G636+H636+G637+H637+G638+H638</f>
        <v>627.96</v>
      </c>
      <c r="L632" s="50">
        <v>628</v>
      </c>
      <c r="M632" s="51">
        <f>K632-L632</f>
        <v>-0.03999999999996362</v>
      </c>
      <c r="N632" s="49"/>
    </row>
    <row r="633" spans="1:14" ht="12.75">
      <c r="A633" s="49"/>
      <c r="B633" s="17" t="s">
        <v>270</v>
      </c>
      <c r="C633" s="6">
        <v>10</v>
      </c>
      <c r="D633" s="6">
        <v>6</v>
      </c>
      <c r="E633" s="6">
        <v>10</v>
      </c>
      <c r="F633" s="6">
        <f t="shared" si="21"/>
        <v>60</v>
      </c>
      <c r="G633" s="7">
        <f aca="true" t="shared" si="23" ref="G633:G638">F633*1.1+0.6</f>
        <v>66.6</v>
      </c>
      <c r="H633" s="8">
        <v>6.6</v>
      </c>
      <c r="I633" s="5">
        <v>73</v>
      </c>
      <c r="J633" s="49"/>
      <c r="K633" s="50"/>
      <c r="L633" s="50"/>
      <c r="M633" s="50"/>
      <c r="N633" s="49"/>
    </row>
    <row r="634" spans="1:14" ht="12.75">
      <c r="A634" s="49"/>
      <c r="B634" s="6" t="s">
        <v>124</v>
      </c>
      <c r="C634" s="6">
        <v>50</v>
      </c>
      <c r="D634" s="6">
        <v>1.2</v>
      </c>
      <c r="E634" s="6">
        <v>10</v>
      </c>
      <c r="F634" s="6">
        <f aca="true" t="shared" si="24" ref="F634:F694">C634*D634</f>
        <v>60</v>
      </c>
      <c r="G634" s="7">
        <f t="shared" si="23"/>
        <v>66.6</v>
      </c>
      <c r="H634" s="8">
        <v>6.6</v>
      </c>
      <c r="I634" s="5">
        <v>73</v>
      </c>
      <c r="J634" s="49"/>
      <c r="K634" s="50"/>
      <c r="L634" s="50"/>
      <c r="M634" s="50"/>
      <c r="N634" s="49"/>
    </row>
    <row r="635" spans="1:14" ht="12.75">
      <c r="A635" s="49"/>
      <c r="B635" s="6" t="s">
        <v>131</v>
      </c>
      <c r="C635" s="6">
        <v>100</v>
      </c>
      <c r="D635" s="6">
        <v>1.2</v>
      </c>
      <c r="E635" s="6">
        <v>10</v>
      </c>
      <c r="F635" s="6">
        <f t="shared" si="24"/>
        <v>120</v>
      </c>
      <c r="G635" s="7">
        <f t="shared" si="23"/>
        <v>132.6</v>
      </c>
      <c r="H635" s="8">
        <v>13.2</v>
      </c>
      <c r="I635" s="5">
        <v>146</v>
      </c>
      <c r="J635" s="49"/>
      <c r="K635" s="50"/>
      <c r="L635" s="50"/>
      <c r="M635" s="50"/>
      <c r="N635" s="49"/>
    </row>
    <row r="636" spans="1:14" ht="12.75">
      <c r="A636" s="49"/>
      <c r="B636" s="6" t="s">
        <v>273</v>
      </c>
      <c r="C636" s="6">
        <v>5</v>
      </c>
      <c r="D636" s="6">
        <v>2.5</v>
      </c>
      <c r="E636" s="6">
        <v>10</v>
      </c>
      <c r="F636" s="6">
        <f t="shared" si="24"/>
        <v>12.5</v>
      </c>
      <c r="G636" s="7">
        <f t="shared" si="23"/>
        <v>14.350000000000001</v>
      </c>
      <c r="H636" s="8">
        <v>1.38</v>
      </c>
      <c r="I636" s="5">
        <v>16</v>
      </c>
      <c r="J636" s="49"/>
      <c r="K636" s="50"/>
      <c r="L636" s="50"/>
      <c r="M636" s="50"/>
      <c r="N636" s="49"/>
    </row>
    <row r="637" spans="1:14" ht="12.75">
      <c r="A637" s="49"/>
      <c r="B637" s="6" t="s">
        <v>95</v>
      </c>
      <c r="C637" s="6">
        <v>2</v>
      </c>
      <c r="D637" s="6">
        <v>30</v>
      </c>
      <c r="E637" s="6">
        <v>10</v>
      </c>
      <c r="F637" s="6">
        <f t="shared" si="24"/>
        <v>60</v>
      </c>
      <c r="G637" s="7">
        <f t="shared" si="23"/>
        <v>66.6</v>
      </c>
      <c r="H637" s="8">
        <v>6.6</v>
      </c>
      <c r="I637" s="5">
        <v>73</v>
      </c>
      <c r="J637" s="49"/>
      <c r="K637" s="50"/>
      <c r="L637" s="50"/>
      <c r="M637" s="50"/>
      <c r="N637" s="49"/>
    </row>
    <row r="638" spans="1:14" ht="12.75">
      <c r="A638" s="49"/>
      <c r="B638" s="28" t="s">
        <v>226</v>
      </c>
      <c r="C638" s="22">
        <v>10</v>
      </c>
      <c r="D638" s="22">
        <v>8.5</v>
      </c>
      <c r="E638" s="22">
        <v>10</v>
      </c>
      <c r="F638" s="22">
        <f t="shared" si="24"/>
        <v>85</v>
      </c>
      <c r="G638" s="23">
        <f t="shared" si="23"/>
        <v>94.10000000000001</v>
      </c>
      <c r="H638" s="29">
        <v>9.35</v>
      </c>
      <c r="I638" s="25">
        <v>104</v>
      </c>
      <c r="J638" s="49"/>
      <c r="K638" s="50"/>
      <c r="L638" s="50"/>
      <c r="M638" s="50"/>
      <c r="N638" s="49"/>
    </row>
    <row r="639" spans="1:14" ht="12.75">
      <c r="A639" s="9" t="s">
        <v>34</v>
      </c>
      <c r="B639" s="16" t="s">
        <v>226</v>
      </c>
      <c r="C639" s="6">
        <v>20</v>
      </c>
      <c r="D639" s="6">
        <v>8.5</v>
      </c>
      <c r="E639" s="6">
        <v>15</v>
      </c>
      <c r="F639" s="7">
        <f t="shared" si="24"/>
        <v>170</v>
      </c>
      <c r="G639" s="7">
        <f t="shared" si="22"/>
        <v>196.09999999999997</v>
      </c>
      <c r="H639" s="8">
        <v>18.7</v>
      </c>
      <c r="I639" s="8">
        <v>215</v>
      </c>
      <c r="J639" s="15"/>
      <c r="K639" s="10">
        <f>G639+H639</f>
        <v>214.79999999999995</v>
      </c>
      <c r="L639" s="11">
        <v>215</v>
      </c>
      <c r="M639" s="10">
        <f>K639-L639</f>
        <v>-0.20000000000004547</v>
      </c>
      <c r="N639" s="15"/>
    </row>
    <row r="640" spans="1:14" ht="12.75">
      <c r="A640" s="18" t="s">
        <v>176</v>
      </c>
      <c r="B640" s="35" t="s">
        <v>272</v>
      </c>
      <c r="C640" s="35">
        <v>2000</v>
      </c>
      <c r="D640" s="35">
        <v>1.2</v>
      </c>
      <c r="E640" s="35">
        <v>13</v>
      </c>
      <c r="F640" s="35">
        <f t="shared" si="24"/>
        <v>2400</v>
      </c>
      <c r="G640" s="36">
        <f>F640*1.13</f>
        <v>2711.9999999999995</v>
      </c>
      <c r="H640" s="37">
        <v>264</v>
      </c>
      <c r="I640" s="38">
        <v>2976</v>
      </c>
      <c r="J640" s="42"/>
      <c r="K640" s="20">
        <f>G640+H640</f>
        <v>2975.9999999999995</v>
      </c>
      <c r="L640" s="19">
        <v>2976</v>
      </c>
      <c r="M640" s="20">
        <f>K640-L640</f>
        <v>0</v>
      </c>
      <c r="N640" s="42"/>
    </row>
    <row r="641" spans="1:14" ht="12.75">
      <c r="A641" s="46" t="s">
        <v>174</v>
      </c>
      <c r="B641" s="4" t="s">
        <v>268</v>
      </c>
      <c r="C641" s="6">
        <v>20</v>
      </c>
      <c r="D641" s="6">
        <v>5.9</v>
      </c>
      <c r="E641" s="6">
        <v>15</v>
      </c>
      <c r="F641" s="7">
        <f t="shared" si="24"/>
        <v>118</v>
      </c>
      <c r="G641" s="7">
        <f t="shared" si="22"/>
        <v>136.29999999999998</v>
      </c>
      <c r="H641" s="8">
        <v>12.98</v>
      </c>
      <c r="I641" s="8">
        <v>149</v>
      </c>
      <c r="J641" s="46"/>
      <c r="K641" s="47">
        <f>G641+H641+G642+H642+G643+H643</f>
        <v>421.37999999999994</v>
      </c>
      <c r="L641" s="48">
        <v>421</v>
      </c>
      <c r="M641" s="47">
        <f>K641-L641</f>
        <v>0.3799999999999386</v>
      </c>
      <c r="N641" s="46"/>
    </row>
    <row r="642" spans="1:14" ht="12.75">
      <c r="A642" s="46"/>
      <c r="B642" s="17" t="s">
        <v>270</v>
      </c>
      <c r="C642" s="6">
        <v>20</v>
      </c>
      <c r="D642" s="6">
        <v>6</v>
      </c>
      <c r="E642" s="6">
        <v>15</v>
      </c>
      <c r="F642" s="7">
        <f t="shared" si="24"/>
        <v>120</v>
      </c>
      <c r="G642" s="7">
        <f t="shared" si="22"/>
        <v>138.6</v>
      </c>
      <c r="H642" s="8">
        <v>13.2</v>
      </c>
      <c r="I642" s="8">
        <v>152</v>
      </c>
      <c r="J642" s="46"/>
      <c r="K642" s="48"/>
      <c r="L642" s="48"/>
      <c r="M642" s="48"/>
      <c r="N642" s="46"/>
    </row>
    <row r="643" spans="1:14" ht="25.5">
      <c r="A643" s="46"/>
      <c r="B643" s="4" t="s">
        <v>279</v>
      </c>
      <c r="C643" s="6">
        <v>50</v>
      </c>
      <c r="D643" s="6">
        <v>1.9</v>
      </c>
      <c r="E643" s="6">
        <v>15</v>
      </c>
      <c r="F643" s="7">
        <f t="shared" si="24"/>
        <v>95</v>
      </c>
      <c r="G643" s="7">
        <f t="shared" si="22"/>
        <v>109.84999999999998</v>
      </c>
      <c r="H643" s="8">
        <v>10.45</v>
      </c>
      <c r="I643" s="8">
        <v>120</v>
      </c>
      <c r="J643" s="46"/>
      <c r="K643" s="48"/>
      <c r="L643" s="48"/>
      <c r="M643" s="48"/>
      <c r="N643" s="46"/>
    </row>
    <row r="644" spans="1:14" ht="25.5">
      <c r="A644" s="9" t="s">
        <v>229</v>
      </c>
      <c r="B644" s="4" t="s">
        <v>278</v>
      </c>
      <c r="C644" s="6">
        <v>50</v>
      </c>
      <c r="D644" s="6">
        <v>0.8</v>
      </c>
      <c r="E644" s="6">
        <v>15</v>
      </c>
      <c r="F644" s="7">
        <f t="shared" si="24"/>
        <v>40</v>
      </c>
      <c r="G644" s="7">
        <f aca="true" t="shared" si="25" ref="G644:G661">F644*1.15+0.6</f>
        <v>46.6</v>
      </c>
      <c r="H644" s="8">
        <v>4.4</v>
      </c>
      <c r="I644" s="8">
        <v>51</v>
      </c>
      <c r="J644" s="15"/>
      <c r="K644" s="10">
        <f>G644+H644</f>
        <v>51</v>
      </c>
      <c r="L644" s="11">
        <v>51</v>
      </c>
      <c r="M644" s="10">
        <f>K644-L644</f>
        <v>0</v>
      </c>
      <c r="N644" s="15"/>
    </row>
    <row r="645" spans="1:14" ht="12.75">
      <c r="A645" s="46" t="s">
        <v>22</v>
      </c>
      <c r="B645" s="16" t="s">
        <v>226</v>
      </c>
      <c r="C645" s="6">
        <v>10</v>
      </c>
      <c r="D645" s="6">
        <v>8.5</v>
      </c>
      <c r="E645" s="6">
        <v>15</v>
      </c>
      <c r="F645" s="7">
        <f t="shared" si="24"/>
        <v>85</v>
      </c>
      <c r="G645" s="7">
        <f t="shared" si="25"/>
        <v>98.34999999999998</v>
      </c>
      <c r="H645" s="8">
        <v>9.35</v>
      </c>
      <c r="I645" s="8">
        <v>108</v>
      </c>
      <c r="J645" s="46"/>
      <c r="K645" s="47">
        <f>G645+H645+G646+H646</f>
        <v>171.54999999999998</v>
      </c>
      <c r="L645" s="48">
        <v>172</v>
      </c>
      <c r="M645" s="47">
        <f>K645-L645</f>
        <v>-0.45000000000001705</v>
      </c>
      <c r="N645" s="46"/>
    </row>
    <row r="646" spans="1:14" ht="12.75">
      <c r="A646" s="46"/>
      <c r="B646" s="6" t="s">
        <v>280</v>
      </c>
      <c r="C646" s="6">
        <v>2</v>
      </c>
      <c r="D646" s="6">
        <v>25.1</v>
      </c>
      <c r="E646" s="6">
        <v>15</v>
      </c>
      <c r="F646" s="7">
        <f t="shared" si="24"/>
        <v>50.2</v>
      </c>
      <c r="G646" s="7">
        <f t="shared" si="25"/>
        <v>58.33</v>
      </c>
      <c r="H646" s="8">
        <v>5.52</v>
      </c>
      <c r="I646" s="8">
        <v>64</v>
      </c>
      <c r="J646" s="46"/>
      <c r="K646" s="48"/>
      <c r="L646" s="48"/>
      <c r="M646" s="48"/>
      <c r="N646" s="46"/>
    </row>
    <row r="647" spans="1:14" ht="12.75">
      <c r="A647" s="9" t="s">
        <v>101</v>
      </c>
      <c r="B647" s="16" t="s">
        <v>226</v>
      </c>
      <c r="C647" s="6">
        <v>30</v>
      </c>
      <c r="D647" s="6">
        <v>8.5</v>
      </c>
      <c r="E647" s="6">
        <v>15</v>
      </c>
      <c r="F647" s="7">
        <f t="shared" si="24"/>
        <v>255</v>
      </c>
      <c r="G647" s="7">
        <f t="shared" si="25"/>
        <v>293.85</v>
      </c>
      <c r="H647" s="8">
        <v>28.05</v>
      </c>
      <c r="I647" s="8">
        <v>322</v>
      </c>
      <c r="J647" s="15"/>
      <c r="K647" s="10">
        <f>G647+H647</f>
        <v>321.90000000000003</v>
      </c>
      <c r="L647" s="11">
        <v>322</v>
      </c>
      <c r="M647" s="10">
        <f>K647-L647</f>
        <v>-0.0999999999999659</v>
      </c>
      <c r="N647" s="15"/>
    </row>
    <row r="648" spans="1:14" ht="12.75">
      <c r="A648" s="46" t="s">
        <v>205</v>
      </c>
      <c r="B648" s="6" t="s">
        <v>131</v>
      </c>
      <c r="C648" s="6">
        <v>100</v>
      </c>
      <c r="D648" s="6">
        <v>1.2</v>
      </c>
      <c r="E648" s="6">
        <v>15</v>
      </c>
      <c r="F648" s="7">
        <f t="shared" si="24"/>
        <v>120</v>
      </c>
      <c r="G648" s="7">
        <f t="shared" si="25"/>
        <v>138.6</v>
      </c>
      <c r="H648" s="8">
        <v>13.2</v>
      </c>
      <c r="I648" s="8">
        <v>152</v>
      </c>
      <c r="J648" s="46"/>
      <c r="K648" s="47">
        <f>G648+H648+G649+H649+G650+H650+G651+H651+G652+H652+G653+H653+G654+H654+G655+H655</f>
        <v>1010.5300000000001</v>
      </c>
      <c r="L648" s="48">
        <v>1011</v>
      </c>
      <c r="M648" s="47">
        <f>K648-L648</f>
        <v>-0.4699999999999136</v>
      </c>
      <c r="N648" s="46"/>
    </row>
    <row r="649" spans="1:14" ht="12.75">
      <c r="A649" s="46"/>
      <c r="B649" s="16" t="s">
        <v>225</v>
      </c>
      <c r="C649" s="6">
        <v>2</v>
      </c>
      <c r="D649" s="6">
        <v>75</v>
      </c>
      <c r="E649" s="6">
        <v>15</v>
      </c>
      <c r="F649" s="7">
        <f t="shared" si="24"/>
        <v>150</v>
      </c>
      <c r="G649" s="7">
        <f t="shared" si="25"/>
        <v>173.1</v>
      </c>
      <c r="H649" s="8">
        <v>16.5</v>
      </c>
      <c r="I649" s="8">
        <v>189</v>
      </c>
      <c r="J649" s="46"/>
      <c r="K649" s="48"/>
      <c r="L649" s="48"/>
      <c r="M649" s="48"/>
      <c r="N649" s="46"/>
    </row>
    <row r="650" spans="1:14" ht="12.75">
      <c r="A650" s="46"/>
      <c r="B650" s="5" t="s">
        <v>277</v>
      </c>
      <c r="C650" s="6">
        <v>5</v>
      </c>
      <c r="D650" s="6">
        <v>18.6</v>
      </c>
      <c r="E650" s="6">
        <v>15</v>
      </c>
      <c r="F650" s="7">
        <f t="shared" si="24"/>
        <v>93</v>
      </c>
      <c r="G650" s="7">
        <f t="shared" si="25"/>
        <v>107.54999999999998</v>
      </c>
      <c r="H650" s="8">
        <v>10.23</v>
      </c>
      <c r="I650" s="8">
        <v>118</v>
      </c>
      <c r="J650" s="46"/>
      <c r="K650" s="48"/>
      <c r="L650" s="48"/>
      <c r="M650" s="48"/>
      <c r="N650" s="46"/>
    </row>
    <row r="651" spans="1:14" ht="25.5">
      <c r="A651" s="46"/>
      <c r="B651" s="4" t="s">
        <v>278</v>
      </c>
      <c r="C651" s="6">
        <v>50</v>
      </c>
      <c r="D651" s="6">
        <v>0.8</v>
      </c>
      <c r="E651" s="6">
        <v>15</v>
      </c>
      <c r="F651" s="7">
        <f t="shared" si="24"/>
        <v>40</v>
      </c>
      <c r="G651" s="7">
        <f t="shared" si="25"/>
        <v>46.6</v>
      </c>
      <c r="H651" s="8">
        <v>4.4</v>
      </c>
      <c r="I651" s="8">
        <v>51</v>
      </c>
      <c r="J651" s="46"/>
      <c r="K651" s="48"/>
      <c r="L651" s="48"/>
      <c r="M651" s="48"/>
      <c r="N651" s="46"/>
    </row>
    <row r="652" spans="1:14" ht="25.5">
      <c r="A652" s="46"/>
      <c r="B652" s="4" t="s">
        <v>279</v>
      </c>
      <c r="C652" s="6">
        <v>100</v>
      </c>
      <c r="D652" s="6">
        <v>1.9</v>
      </c>
      <c r="E652" s="6">
        <v>15</v>
      </c>
      <c r="F652" s="7">
        <f t="shared" si="24"/>
        <v>190</v>
      </c>
      <c r="G652" s="7">
        <f t="shared" si="25"/>
        <v>219.09999999999997</v>
      </c>
      <c r="H652" s="8">
        <v>20.9</v>
      </c>
      <c r="I652" s="8">
        <v>240</v>
      </c>
      <c r="J652" s="46"/>
      <c r="K652" s="48"/>
      <c r="L652" s="48"/>
      <c r="M652" s="48"/>
      <c r="N652" s="46"/>
    </row>
    <row r="653" spans="1:14" ht="12.75">
      <c r="A653" s="46"/>
      <c r="B653" s="6" t="s">
        <v>280</v>
      </c>
      <c r="C653" s="6">
        <v>2</v>
      </c>
      <c r="D653" s="6">
        <v>25.1</v>
      </c>
      <c r="E653" s="6">
        <v>15</v>
      </c>
      <c r="F653" s="7">
        <f t="shared" si="24"/>
        <v>50.2</v>
      </c>
      <c r="G653" s="7">
        <f t="shared" si="25"/>
        <v>58.33</v>
      </c>
      <c r="H653" s="8">
        <v>5.52</v>
      </c>
      <c r="I653" s="8">
        <v>64</v>
      </c>
      <c r="J653" s="46"/>
      <c r="K653" s="48"/>
      <c r="L653" s="48"/>
      <c r="M653" s="48"/>
      <c r="N653" s="46"/>
    </row>
    <row r="654" spans="1:14" ht="25.5">
      <c r="A654" s="46"/>
      <c r="B654" s="6" t="s">
        <v>8</v>
      </c>
      <c r="C654" s="6">
        <v>100</v>
      </c>
      <c r="D654" s="6">
        <v>0.7</v>
      </c>
      <c r="E654" s="6">
        <v>15</v>
      </c>
      <c r="F654" s="7">
        <f t="shared" si="24"/>
        <v>70</v>
      </c>
      <c r="G654" s="7">
        <f t="shared" si="25"/>
        <v>81.1</v>
      </c>
      <c r="H654" s="8">
        <v>7.7</v>
      </c>
      <c r="I654" s="8">
        <v>89</v>
      </c>
      <c r="J654" s="46"/>
      <c r="K654" s="48"/>
      <c r="L654" s="48"/>
      <c r="M654" s="48"/>
      <c r="N654" s="46"/>
    </row>
    <row r="655" spans="1:14" ht="12.75">
      <c r="A655" s="46"/>
      <c r="B655" s="16" t="s">
        <v>226</v>
      </c>
      <c r="C655" s="6">
        <v>10</v>
      </c>
      <c r="D655" s="6">
        <v>8.5</v>
      </c>
      <c r="E655" s="6">
        <v>15</v>
      </c>
      <c r="F655" s="7">
        <f t="shared" si="24"/>
        <v>85</v>
      </c>
      <c r="G655" s="7">
        <f t="shared" si="25"/>
        <v>98.34999999999998</v>
      </c>
      <c r="H655" s="8">
        <v>9.35</v>
      </c>
      <c r="I655" s="8">
        <v>108</v>
      </c>
      <c r="J655" s="46"/>
      <c r="K655" s="48"/>
      <c r="L655" s="48"/>
      <c r="M655" s="48"/>
      <c r="N655" s="46"/>
    </row>
    <row r="656" spans="1:14" ht="12.75">
      <c r="A656" s="9" t="s">
        <v>17</v>
      </c>
      <c r="B656" s="16" t="s">
        <v>225</v>
      </c>
      <c r="C656" s="6">
        <v>1</v>
      </c>
      <c r="D656" s="6">
        <v>75</v>
      </c>
      <c r="E656" s="6">
        <v>15</v>
      </c>
      <c r="F656" s="7">
        <f t="shared" si="24"/>
        <v>75</v>
      </c>
      <c r="G656" s="7">
        <f t="shared" si="25"/>
        <v>86.85</v>
      </c>
      <c r="H656" s="8">
        <v>8.25</v>
      </c>
      <c r="I656" s="8">
        <v>95.0243</v>
      </c>
      <c r="J656" s="15"/>
      <c r="K656" s="10">
        <f>G656+H656</f>
        <v>95.1</v>
      </c>
      <c r="L656" s="11">
        <v>95</v>
      </c>
      <c r="M656" s="10">
        <f>K656-L656</f>
        <v>0.09999999999999432</v>
      </c>
      <c r="N656" s="15"/>
    </row>
    <row r="657" spans="1:14" ht="12.75">
      <c r="A657" s="46" t="s">
        <v>204</v>
      </c>
      <c r="B657" s="4" t="s">
        <v>268</v>
      </c>
      <c r="C657" s="6">
        <v>10</v>
      </c>
      <c r="D657" s="6">
        <v>5.9</v>
      </c>
      <c r="E657" s="6">
        <v>15</v>
      </c>
      <c r="F657" s="7">
        <f t="shared" si="24"/>
        <v>59</v>
      </c>
      <c r="G657" s="7">
        <f t="shared" si="25"/>
        <v>68.44999999999999</v>
      </c>
      <c r="H657" s="8">
        <v>6.49</v>
      </c>
      <c r="I657" s="8">
        <v>75</v>
      </c>
      <c r="J657" s="46"/>
      <c r="K657" s="47">
        <f>G657+H657+G658+H658+G659+H659+G660+H660+G661+H661</f>
        <v>650.64</v>
      </c>
      <c r="L657" s="48">
        <v>655</v>
      </c>
      <c r="M657" s="47">
        <f>K657-L657</f>
        <v>-4.360000000000014</v>
      </c>
      <c r="N657" s="46"/>
    </row>
    <row r="658" spans="1:14" ht="12.75">
      <c r="A658" s="46"/>
      <c r="B658" s="6" t="s">
        <v>124</v>
      </c>
      <c r="C658" s="6">
        <v>50</v>
      </c>
      <c r="D658" s="6">
        <v>1.2</v>
      </c>
      <c r="E658" s="6">
        <v>15</v>
      </c>
      <c r="F658" s="7">
        <f t="shared" si="24"/>
        <v>60</v>
      </c>
      <c r="G658" s="7">
        <f t="shared" si="25"/>
        <v>69.6</v>
      </c>
      <c r="H658" s="8">
        <v>6.6</v>
      </c>
      <c r="I658" s="8">
        <v>76</v>
      </c>
      <c r="J658" s="46"/>
      <c r="K658" s="48"/>
      <c r="L658" s="48"/>
      <c r="M658" s="48"/>
      <c r="N658" s="46"/>
    </row>
    <row r="659" spans="1:14" ht="12.75">
      <c r="A659" s="46"/>
      <c r="B659" s="6" t="s">
        <v>273</v>
      </c>
      <c r="C659" s="6">
        <v>10</v>
      </c>
      <c r="D659" s="6">
        <v>2.5</v>
      </c>
      <c r="E659" s="6">
        <v>15</v>
      </c>
      <c r="F659" s="7">
        <f t="shared" si="24"/>
        <v>25</v>
      </c>
      <c r="G659" s="7">
        <f t="shared" si="25"/>
        <v>29.349999999999998</v>
      </c>
      <c r="H659" s="8">
        <v>2.75</v>
      </c>
      <c r="I659" s="8">
        <v>32</v>
      </c>
      <c r="J659" s="46"/>
      <c r="K659" s="48"/>
      <c r="L659" s="48"/>
      <c r="M659" s="48"/>
      <c r="N659" s="46"/>
    </row>
    <row r="660" spans="1:14" ht="25.5">
      <c r="A660" s="46"/>
      <c r="B660" s="4" t="s">
        <v>279</v>
      </c>
      <c r="C660" s="6">
        <v>150</v>
      </c>
      <c r="D660" s="6">
        <v>1.9</v>
      </c>
      <c r="E660" s="6">
        <v>15</v>
      </c>
      <c r="F660" s="7">
        <f t="shared" si="24"/>
        <v>285</v>
      </c>
      <c r="G660" s="7">
        <f t="shared" si="25"/>
        <v>328.35</v>
      </c>
      <c r="H660" s="8">
        <v>31.35</v>
      </c>
      <c r="I660" s="8">
        <v>360</v>
      </c>
      <c r="J660" s="46"/>
      <c r="K660" s="48"/>
      <c r="L660" s="48"/>
      <c r="M660" s="48"/>
      <c r="N660" s="46"/>
    </row>
    <row r="661" spans="1:14" ht="12.75">
      <c r="A661" s="46"/>
      <c r="B661" s="16" t="s">
        <v>226</v>
      </c>
      <c r="C661" s="6">
        <v>10</v>
      </c>
      <c r="D661" s="6">
        <v>8.5</v>
      </c>
      <c r="E661" s="6">
        <v>15</v>
      </c>
      <c r="F661" s="7">
        <f t="shared" si="24"/>
        <v>85</v>
      </c>
      <c r="G661" s="7">
        <f t="shared" si="25"/>
        <v>98.34999999999998</v>
      </c>
      <c r="H661" s="8">
        <v>9.35</v>
      </c>
      <c r="I661" s="8">
        <v>108</v>
      </c>
      <c r="J661" s="46"/>
      <c r="K661" s="48"/>
      <c r="L661" s="48"/>
      <c r="M661" s="48"/>
      <c r="N661" s="46"/>
    </row>
    <row r="662" spans="1:14" ht="12.75">
      <c r="A662" s="9" t="s">
        <v>250</v>
      </c>
      <c r="B662" s="17" t="s">
        <v>270</v>
      </c>
      <c r="C662" s="6">
        <v>30</v>
      </c>
      <c r="D662" s="6">
        <v>6</v>
      </c>
      <c r="E662" s="6">
        <v>15</v>
      </c>
      <c r="F662" s="7">
        <f t="shared" si="24"/>
        <v>180</v>
      </c>
      <c r="G662" s="7">
        <f aca="true" t="shared" si="26" ref="G662:G669">F662*1.15</f>
        <v>206.99999999999997</v>
      </c>
      <c r="H662" s="8">
        <v>19.8</v>
      </c>
      <c r="I662" s="8">
        <v>227</v>
      </c>
      <c r="J662" s="15"/>
      <c r="K662" s="10">
        <f>G662+H662</f>
        <v>226.79999999999998</v>
      </c>
      <c r="L662" s="11">
        <v>227</v>
      </c>
      <c r="M662" s="10">
        <f>K662-L662</f>
        <v>-0.20000000000001705</v>
      </c>
      <c r="N662" s="15"/>
    </row>
    <row r="663" spans="1:14" ht="12.75">
      <c r="A663" s="46" t="s">
        <v>83</v>
      </c>
      <c r="B663" s="6" t="s">
        <v>275</v>
      </c>
      <c r="C663" s="6">
        <v>5</v>
      </c>
      <c r="D663" s="6">
        <v>10</v>
      </c>
      <c r="E663" s="6">
        <v>15</v>
      </c>
      <c r="F663" s="7">
        <f>C663*D663</f>
        <v>50</v>
      </c>
      <c r="G663" s="7">
        <f t="shared" si="26"/>
        <v>57.49999999999999</v>
      </c>
      <c r="H663" s="8">
        <v>5.5</v>
      </c>
      <c r="I663" s="8">
        <v>63</v>
      </c>
      <c r="J663" s="46"/>
      <c r="K663" s="47">
        <f>G663+H663+G664+H664+G665+H665+G666+H666</f>
        <v>311.21999999999997</v>
      </c>
      <c r="L663" s="48">
        <v>313</v>
      </c>
      <c r="M663" s="47">
        <f>K663-L663</f>
        <v>-1.7800000000000296</v>
      </c>
      <c r="N663" s="46"/>
    </row>
    <row r="664" spans="1:14" ht="12.75">
      <c r="A664" s="46"/>
      <c r="B664" s="6" t="s">
        <v>223</v>
      </c>
      <c r="C664" s="6">
        <v>1</v>
      </c>
      <c r="D664" s="6">
        <v>40</v>
      </c>
      <c r="E664" s="6">
        <v>15</v>
      </c>
      <c r="F664" s="7">
        <f>C664*D664</f>
        <v>40</v>
      </c>
      <c r="G664" s="7">
        <f t="shared" si="26"/>
        <v>46</v>
      </c>
      <c r="H664" s="8">
        <v>4.4</v>
      </c>
      <c r="I664" s="8">
        <v>51</v>
      </c>
      <c r="J664" s="46"/>
      <c r="K664" s="48"/>
      <c r="L664" s="48"/>
      <c r="M664" s="48"/>
      <c r="N664" s="46"/>
    </row>
    <row r="665" spans="1:14" ht="25.5">
      <c r="A665" s="46"/>
      <c r="B665" s="6" t="s">
        <v>8</v>
      </c>
      <c r="C665" s="6">
        <v>200</v>
      </c>
      <c r="D665" s="6">
        <v>0.7</v>
      </c>
      <c r="E665" s="6">
        <v>15</v>
      </c>
      <c r="F665" s="7">
        <f>C665*D665</f>
        <v>140</v>
      </c>
      <c r="G665" s="7">
        <f t="shared" si="26"/>
        <v>161</v>
      </c>
      <c r="H665" s="8">
        <v>15.4</v>
      </c>
      <c r="I665" s="8">
        <v>177</v>
      </c>
      <c r="J665" s="46"/>
      <c r="K665" s="48"/>
      <c r="L665" s="48"/>
      <c r="M665" s="48"/>
      <c r="N665" s="46"/>
    </row>
    <row r="666" spans="1:14" ht="12.75">
      <c r="A666" s="46"/>
      <c r="B666" s="16" t="s">
        <v>226</v>
      </c>
      <c r="C666" s="6">
        <v>2</v>
      </c>
      <c r="D666" s="6">
        <v>8.5</v>
      </c>
      <c r="E666" s="6">
        <v>15</v>
      </c>
      <c r="F666" s="7">
        <f t="shared" si="24"/>
        <v>17</v>
      </c>
      <c r="G666" s="7">
        <f t="shared" si="26"/>
        <v>19.549999999999997</v>
      </c>
      <c r="H666" s="8">
        <v>1.87</v>
      </c>
      <c r="I666" s="8">
        <v>22</v>
      </c>
      <c r="J666" s="46"/>
      <c r="K666" s="48"/>
      <c r="L666" s="48"/>
      <c r="M666" s="48"/>
      <c r="N666" s="46"/>
    </row>
    <row r="667" spans="1:14" ht="12.75">
      <c r="A667" s="9" t="s">
        <v>98</v>
      </c>
      <c r="B667" s="6" t="s">
        <v>223</v>
      </c>
      <c r="C667" s="6">
        <v>1</v>
      </c>
      <c r="D667" s="6">
        <v>40</v>
      </c>
      <c r="E667" s="6">
        <v>15</v>
      </c>
      <c r="F667" s="7">
        <f t="shared" si="24"/>
        <v>40</v>
      </c>
      <c r="G667" s="7">
        <f t="shared" si="26"/>
        <v>46</v>
      </c>
      <c r="H667" s="8">
        <v>4.4</v>
      </c>
      <c r="I667" s="8">
        <v>51</v>
      </c>
      <c r="J667" s="15"/>
      <c r="K667" s="10">
        <f>G667+H667</f>
        <v>50.4</v>
      </c>
      <c r="L667" s="11">
        <v>51</v>
      </c>
      <c r="M667" s="10">
        <f>K667-L667</f>
        <v>-0.6000000000000014</v>
      </c>
      <c r="N667" s="15"/>
    </row>
    <row r="668" spans="1:14" ht="12.75">
      <c r="A668" s="46" t="s">
        <v>41</v>
      </c>
      <c r="B668" s="6" t="s">
        <v>224</v>
      </c>
      <c r="C668" s="6">
        <v>1</v>
      </c>
      <c r="D668" s="6">
        <v>30</v>
      </c>
      <c r="E668" s="6">
        <v>15</v>
      </c>
      <c r="F668" s="7">
        <f t="shared" si="24"/>
        <v>30</v>
      </c>
      <c r="G668" s="7">
        <f t="shared" si="26"/>
        <v>34.5</v>
      </c>
      <c r="H668" s="8">
        <v>3.3</v>
      </c>
      <c r="I668" s="8">
        <v>38</v>
      </c>
      <c r="J668" s="46"/>
      <c r="K668" s="47">
        <f>G668+H668+G669+H669</f>
        <v>75.6</v>
      </c>
      <c r="L668" s="48">
        <v>76</v>
      </c>
      <c r="M668" s="47">
        <f>K668-L668</f>
        <v>-0.4000000000000057</v>
      </c>
      <c r="N668" s="46"/>
    </row>
    <row r="669" spans="1:14" ht="12.75">
      <c r="A669" s="46"/>
      <c r="B669" s="6" t="s">
        <v>95</v>
      </c>
      <c r="C669" s="6">
        <v>1</v>
      </c>
      <c r="D669" s="6">
        <v>30</v>
      </c>
      <c r="E669" s="6">
        <v>15</v>
      </c>
      <c r="F669" s="7">
        <f t="shared" si="24"/>
        <v>30</v>
      </c>
      <c r="G669" s="7">
        <f t="shared" si="26"/>
        <v>34.5</v>
      </c>
      <c r="H669" s="8">
        <v>3.3</v>
      </c>
      <c r="I669" s="8">
        <v>38</v>
      </c>
      <c r="J669" s="46"/>
      <c r="K669" s="48"/>
      <c r="L669" s="48"/>
      <c r="M669" s="48"/>
      <c r="N669" s="46"/>
    </row>
    <row r="670" spans="1:14" ht="12.75">
      <c r="A670" s="9" t="s">
        <v>242</v>
      </c>
      <c r="B670" s="6" t="s">
        <v>273</v>
      </c>
      <c r="C670" s="6">
        <v>5</v>
      </c>
      <c r="D670" s="6">
        <v>2.5</v>
      </c>
      <c r="E670" s="6">
        <v>15</v>
      </c>
      <c r="F670" s="7">
        <f t="shared" si="24"/>
        <v>12.5</v>
      </c>
      <c r="G670" s="7">
        <f>F670*1.15+0.6</f>
        <v>14.974999999999998</v>
      </c>
      <c r="H670" s="8">
        <v>1.38</v>
      </c>
      <c r="I670" s="8">
        <v>16</v>
      </c>
      <c r="J670" s="15"/>
      <c r="K670" s="10">
        <f>G670+H670</f>
        <v>16.354999999999997</v>
      </c>
      <c r="L670" s="11">
        <v>16</v>
      </c>
      <c r="M670" s="10">
        <f>K670-L670</f>
        <v>0.3549999999999969</v>
      </c>
      <c r="N670" s="15"/>
    </row>
    <row r="671" spans="1:14" ht="12.75">
      <c r="A671" s="46" t="s">
        <v>127</v>
      </c>
      <c r="B671" s="4" t="s">
        <v>268</v>
      </c>
      <c r="C671" s="6">
        <v>10</v>
      </c>
      <c r="D671" s="6">
        <v>5.9</v>
      </c>
      <c r="E671" s="6">
        <v>15</v>
      </c>
      <c r="F671" s="7">
        <f t="shared" si="24"/>
        <v>59</v>
      </c>
      <c r="G671" s="7">
        <f>F671*1.15</f>
        <v>67.85</v>
      </c>
      <c r="H671" s="8">
        <v>6.49</v>
      </c>
      <c r="I671" s="8">
        <v>75</v>
      </c>
      <c r="J671" s="46"/>
      <c r="K671" s="47">
        <f>G671+H671+G672+H672+G673+H673+G674+H674</f>
        <v>296.64</v>
      </c>
      <c r="L671" s="48">
        <v>297</v>
      </c>
      <c r="M671" s="47">
        <f>K671-L671</f>
        <v>-0.36000000000001364</v>
      </c>
      <c r="N671" s="46"/>
    </row>
    <row r="672" spans="1:14" ht="12.75">
      <c r="A672" s="46"/>
      <c r="B672" s="17" t="s">
        <v>270</v>
      </c>
      <c r="C672" s="6">
        <v>10</v>
      </c>
      <c r="D672" s="6">
        <v>6</v>
      </c>
      <c r="E672" s="6">
        <v>15</v>
      </c>
      <c r="F672" s="7">
        <f t="shared" si="24"/>
        <v>60</v>
      </c>
      <c r="G672" s="7">
        <f>F672*1.15+0.6</f>
        <v>69.6</v>
      </c>
      <c r="H672" s="8">
        <v>6.6</v>
      </c>
      <c r="I672" s="8">
        <v>76</v>
      </c>
      <c r="J672" s="46"/>
      <c r="K672" s="48"/>
      <c r="L672" s="48"/>
      <c r="M672" s="48"/>
      <c r="N672" s="46"/>
    </row>
    <row r="673" spans="1:14" ht="12.75">
      <c r="A673" s="46"/>
      <c r="B673" s="6" t="s">
        <v>223</v>
      </c>
      <c r="C673" s="6">
        <v>1</v>
      </c>
      <c r="D673" s="6">
        <v>40</v>
      </c>
      <c r="E673" s="6">
        <v>15</v>
      </c>
      <c r="F673" s="7">
        <f>C673*D673</f>
        <v>40</v>
      </c>
      <c r="G673" s="7">
        <f>F673*1.15+0.6</f>
        <v>46.6</v>
      </c>
      <c r="H673" s="8">
        <v>4.4</v>
      </c>
      <c r="I673" s="8">
        <v>51</v>
      </c>
      <c r="J673" s="46"/>
      <c r="K673" s="48"/>
      <c r="L673" s="48"/>
      <c r="M673" s="48"/>
      <c r="N673" s="46"/>
    </row>
    <row r="674" spans="1:14" ht="12.75">
      <c r="A674" s="46"/>
      <c r="B674" s="16" t="s">
        <v>225</v>
      </c>
      <c r="C674" s="6">
        <v>1</v>
      </c>
      <c r="D674" s="6">
        <v>75</v>
      </c>
      <c r="E674" s="6">
        <v>15</v>
      </c>
      <c r="F674" s="7">
        <f>C674*D674</f>
        <v>75</v>
      </c>
      <c r="G674" s="7">
        <f>F674*1.15+0.6</f>
        <v>86.85</v>
      </c>
      <c r="H674" s="8">
        <v>8.25</v>
      </c>
      <c r="I674" s="8">
        <v>95.0243</v>
      </c>
      <c r="J674" s="46"/>
      <c r="K674" s="48"/>
      <c r="L674" s="48"/>
      <c r="M674" s="48"/>
      <c r="N674" s="46"/>
    </row>
    <row r="675" spans="1:14" ht="25.5">
      <c r="A675" s="9" t="s">
        <v>243</v>
      </c>
      <c r="B675" s="6" t="s">
        <v>8</v>
      </c>
      <c r="C675" s="6">
        <v>100</v>
      </c>
      <c r="D675" s="6">
        <v>0.7</v>
      </c>
      <c r="E675" s="6">
        <v>15</v>
      </c>
      <c r="F675" s="7">
        <f t="shared" si="24"/>
        <v>70</v>
      </c>
      <c r="G675" s="7">
        <f>F675*1.15+0.6</f>
        <v>81.1</v>
      </c>
      <c r="H675" s="8">
        <v>7.7</v>
      </c>
      <c r="I675" s="8">
        <v>89</v>
      </c>
      <c r="J675" s="15"/>
      <c r="K675" s="10">
        <f>G675+H675</f>
        <v>88.8</v>
      </c>
      <c r="L675" s="11">
        <v>89</v>
      </c>
      <c r="M675" s="10">
        <f>K675-L675</f>
        <v>-0.20000000000000284</v>
      </c>
      <c r="N675" s="15"/>
    </row>
    <row r="676" spans="1:14" ht="12.75">
      <c r="A676" s="49" t="s">
        <v>143</v>
      </c>
      <c r="B676" s="31" t="s">
        <v>271</v>
      </c>
      <c r="C676" s="31">
        <v>20</v>
      </c>
      <c r="D676" s="31">
        <v>7</v>
      </c>
      <c r="E676" s="31">
        <v>13</v>
      </c>
      <c r="F676" s="31">
        <f t="shared" si="24"/>
        <v>140</v>
      </c>
      <c r="G676" s="32">
        <f>F676*1.13</f>
        <v>158.2</v>
      </c>
      <c r="H676" s="33">
        <v>15.4</v>
      </c>
      <c r="I676" s="34">
        <v>174</v>
      </c>
      <c r="J676" s="49"/>
      <c r="K676" s="51">
        <f>G676+H676+G677+H677</f>
        <v>322.99999999999994</v>
      </c>
      <c r="L676" s="50">
        <v>323</v>
      </c>
      <c r="M676" s="51">
        <f>K676-L676</f>
        <v>0</v>
      </c>
      <c r="N676" s="49"/>
    </row>
    <row r="677" spans="1:14" ht="12.75">
      <c r="A677" s="49"/>
      <c r="B677" s="30" t="s">
        <v>270</v>
      </c>
      <c r="C677" s="22">
        <v>20</v>
      </c>
      <c r="D677" s="22">
        <v>6</v>
      </c>
      <c r="E677" s="22">
        <v>13</v>
      </c>
      <c r="F677" s="22">
        <f t="shared" si="24"/>
        <v>120</v>
      </c>
      <c r="G677" s="23">
        <f>F677*1.13+0.6</f>
        <v>136.2</v>
      </c>
      <c r="H677" s="24">
        <v>13.2</v>
      </c>
      <c r="I677" s="25">
        <v>149</v>
      </c>
      <c r="J677" s="49"/>
      <c r="K677" s="50"/>
      <c r="L677" s="50"/>
      <c r="M677" s="50"/>
      <c r="N677" s="49"/>
    </row>
    <row r="678" spans="1:14" ht="12.75">
      <c r="A678" s="9" t="s">
        <v>88</v>
      </c>
      <c r="B678" s="6" t="s">
        <v>223</v>
      </c>
      <c r="C678" s="6">
        <v>1</v>
      </c>
      <c r="D678" s="6">
        <v>40</v>
      </c>
      <c r="E678" s="6">
        <v>15</v>
      </c>
      <c r="F678" s="7">
        <f t="shared" si="24"/>
        <v>40</v>
      </c>
      <c r="G678" s="7">
        <f>F678*1.15+0.6</f>
        <v>46.6</v>
      </c>
      <c r="H678" s="8">
        <v>4.4</v>
      </c>
      <c r="I678" s="8">
        <v>51</v>
      </c>
      <c r="J678" s="15"/>
      <c r="K678" s="10">
        <f>G678+H678</f>
        <v>51</v>
      </c>
      <c r="L678" s="11">
        <v>51</v>
      </c>
      <c r="M678" s="10">
        <f>K678-L678</f>
        <v>0</v>
      </c>
      <c r="N678" s="15"/>
    </row>
    <row r="679" spans="1:14" ht="12.75">
      <c r="A679" s="46" t="s">
        <v>210</v>
      </c>
      <c r="B679" s="16" t="s">
        <v>225</v>
      </c>
      <c r="C679" s="6">
        <v>1</v>
      </c>
      <c r="D679" s="6">
        <v>75</v>
      </c>
      <c r="E679" s="6">
        <v>15</v>
      </c>
      <c r="F679" s="7">
        <f t="shared" si="24"/>
        <v>75</v>
      </c>
      <c r="G679" s="7">
        <f>F679*1.15+0.6</f>
        <v>86.85</v>
      </c>
      <c r="H679" s="8">
        <v>8.25</v>
      </c>
      <c r="I679" s="8">
        <v>95.0243</v>
      </c>
      <c r="J679" s="46"/>
      <c r="K679" s="47">
        <f>G679+H679+G680+H680+G681+H681</f>
        <v>265.2</v>
      </c>
      <c r="L679" s="48">
        <v>266</v>
      </c>
      <c r="M679" s="47">
        <f>K679-L679</f>
        <v>-0.8000000000000114</v>
      </c>
      <c r="N679" s="46"/>
    </row>
    <row r="680" spans="1:14" ht="25.5">
      <c r="A680" s="46"/>
      <c r="B680" s="4" t="s">
        <v>278</v>
      </c>
      <c r="C680" s="6">
        <v>50</v>
      </c>
      <c r="D680" s="6">
        <v>0.8</v>
      </c>
      <c r="E680" s="6">
        <v>15</v>
      </c>
      <c r="F680" s="7">
        <f t="shared" si="24"/>
        <v>40</v>
      </c>
      <c r="G680" s="7">
        <f>F680*1.15</f>
        <v>46</v>
      </c>
      <c r="H680" s="8">
        <v>4.4</v>
      </c>
      <c r="I680" s="8">
        <v>51</v>
      </c>
      <c r="J680" s="46"/>
      <c r="K680" s="48"/>
      <c r="L680" s="48"/>
      <c r="M680" s="48"/>
      <c r="N680" s="46"/>
    </row>
    <row r="681" spans="1:14" ht="25.5">
      <c r="A681" s="46"/>
      <c r="B681" s="4" t="s">
        <v>279</v>
      </c>
      <c r="C681" s="6">
        <v>50</v>
      </c>
      <c r="D681" s="6">
        <v>1.9</v>
      </c>
      <c r="E681" s="6">
        <v>15</v>
      </c>
      <c r="F681" s="7">
        <f t="shared" si="24"/>
        <v>95</v>
      </c>
      <c r="G681" s="7">
        <f aca="true" t="shared" si="27" ref="G681:G692">F681*1.15</f>
        <v>109.24999999999999</v>
      </c>
      <c r="H681" s="8">
        <v>10.45</v>
      </c>
      <c r="I681" s="8">
        <v>120</v>
      </c>
      <c r="J681" s="46"/>
      <c r="K681" s="48"/>
      <c r="L681" s="48"/>
      <c r="M681" s="48"/>
      <c r="N681" s="46"/>
    </row>
    <row r="682" spans="1:14" ht="12.75">
      <c r="A682" s="46" t="s">
        <v>2</v>
      </c>
      <c r="B682" s="6" t="s">
        <v>273</v>
      </c>
      <c r="C682" s="6">
        <v>10</v>
      </c>
      <c r="D682" s="6">
        <v>2.5</v>
      </c>
      <c r="E682" s="6">
        <v>15</v>
      </c>
      <c r="F682" s="7">
        <f t="shared" si="24"/>
        <v>25</v>
      </c>
      <c r="G682" s="7">
        <f t="shared" si="27"/>
        <v>28.749999999999996</v>
      </c>
      <c r="H682" s="8">
        <v>2.75</v>
      </c>
      <c r="I682" s="8">
        <v>32</v>
      </c>
      <c r="J682" s="46"/>
      <c r="K682" s="47">
        <f>G682+H682+G683+H683</f>
        <v>192.155</v>
      </c>
      <c r="L682" s="48">
        <v>194</v>
      </c>
      <c r="M682" s="47">
        <f>K682-L682</f>
        <v>-1.8449999999999989</v>
      </c>
      <c r="N682" s="46"/>
    </row>
    <row r="683" spans="1:14" ht="12.75">
      <c r="A683" s="46"/>
      <c r="B683" s="6" t="s">
        <v>226</v>
      </c>
      <c r="C683" s="6">
        <v>15</v>
      </c>
      <c r="D683" s="6">
        <v>8.5</v>
      </c>
      <c r="E683" s="6">
        <v>15</v>
      </c>
      <c r="F683" s="7">
        <f t="shared" si="24"/>
        <v>127.5</v>
      </c>
      <c r="G683" s="7">
        <f t="shared" si="27"/>
        <v>146.625</v>
      </c>
      <c r="H683" s="8">
        <v>14.03</v>
      </c>
      <c r="I683" s="8">
        <v>162</v>
      </c>
      <c r="J683" s="46"/>
      <c r="K683" s="48"/>
      <c r="L683" s="48"/>
      <c r="M683" s="48"/>
      <c r="N683" s="46"/>
    </row>
    <row r="684" spans="1:14" ht="12.75">
      <c r="A684" s="46" t="s">
        <v>129</v>
      </c>
      <c r="B684" s="6" t="s">
        <v>223</v>
      </c>
      <c r="C684" s="6">
        <v>1</v>
      </c>
      <c r="D684" s="6">
        <v>40</v>
      </c>
      <c r="E684" s="6">
        <v>15</v>
      </c>
      <c r="F684" s="7">
        <f t="shared" si="24"/>
        <v>40</v>
      </c>
      <c r="G684" s="7">
        <f t="shared" si="27"/>
        <v>46</v>
      </c>
      <c r="H684" s="8">
        <v>4.4</v>
      </c>
      <c r="I684" s="8">
        <v>51</v>
      </c>
      <c r="J684" s="46"/>
      <c r="K684" s="47">
        <f>G684+H684+G685+H685+G686+H686+G687+H687+G688+H688+G689+H689</f>
        <v>428.5249999999999</v>
      </c>
      <c r="L684" s="48">
        <v>431</v>
      </c>
      <c r="M684" s="47">
        <f>K684-L684</f>
        <v>-2.4750000000000796</v>
      </c>
      <c r="N684" s="46"/>
    </row>
    <row r="685" spans="1:14" ht="12.75">
      <c r="A685" s="46"/>
      <c r="B685" s="6" t="s">
        <v>95</v>
      </c>
      <c r="C685" s="6">
        <v>1</v>
      </c>
      <c r="D685" s="6">
        <v>30</v>
      </c>
      <c r="E685" s="6">
        <v>15</v>
      </c>
      <c r="F685" s="7">
        <f t="shared" si="24"/>
        <v>30</v>
      </c>
      <c r="G685" s="7">
        <f t="shared" si="27"/>
        <v>34.5</v>
      </c>
      <c r="H685" s="8">
        <v>3.3</v>
      </c>
      <c r="I685" s="8">
        <v>38</v>
      </c>
      <c r="J685" s="46"/>
      <c r="K685" s="48"/>
      <c r="L685" s="48"/>
      <c r="M685" s="48"/>
      <c r="N685" s="46"/>
    </row>
    <row r="686" spans="1:14" ht="12.75">
      <c r="A686" s="46"/>
      <c r="B686" s="6" t="s">
        <v>276</v>
      </c>
      <c r="C686" s="6">
        <v>1</v>
      </c>
      <c r="D686" s="6">
        <v>110</v>
      </c>
      <c r="E686" s="6">
        <v>15</v>
      </c>
      <c r="F686" s="7">
        <f t="shared" si="24"/>
        <v>110</v>
      </c>
      <c r="G686" s="7">
        <f t="shared" si="27"/>
        <v>126.49999999999999</v>
      </c>
      <c r="H686" s="8">
        <v>12.1</v>
      </c>
      <c r="I686" s="8">
        <v>139</v>
      </c>
      <c r="J686" s="46"/>
      <c r="K686" s="48"/>
      <c r="L686" s="48"/>
      <c r="M686" s="48"/>
      <c r="N686" s="46"/>
    </row>
    <row r="687" spans="1:14" ht="25.5">
      <c r="A687" s="46"/>
      <c r="B687" s="4" t="s">
        <v>278</v>
      </c>
      <c r="C687" s="6">
        <v>50</v>
      </c>
      <c r="D687" s="6">
        <v>0.8</v>
      </c>
      <c r="E687" s="6">
        <v>15</v>
      </c>
      <c r="F687" s="7">
        <f t="shared" si="24"/>
        <v>40</v>
      </c>
      <c r="G687" s="7">
        <f t="shared" si="27"/>
        <v>46</v>
      </c>
      <c r="H687" s="8">
        <v>4.4</v>
      </c>
      <c r="I687" s="8">
        <v>51</v>
      </c>
      <c r="J687" s="46"/>
      <c r="K687" s="48"/>
      <c r="L687" s="48"/>
      <c r="M687" s="48"/>
      <c r="N687" s="46"/>
    </row>
    <row r="688" spans="1:14" ht="25.5">
      <c r="A688" s="46"/>
      <c r="B688" s="4" t="s">
        <v>279</v>
      </c>
      <c r="C688" s="6">
        <v>50</v>
      </c>
      <c r="D688" s="6">
        <v>1.9</v>
      </c>
      <c r="E688" s="6">
        <v>15</v>
      </c>
      <c r="F688" s="7">
        <f t="shared" si="24"/>
        <v>95</v>
      </c>
      <c r="G688" s="7">
        <f t="shared" si="27"/>
        <v>109.24999999999999</v>
      </c>
      <c r="H688" s="8">
        <v>10.45</v>
      </c>
      <c r="I688" s="8">
        <v>120</v>
      </c>
      <c r="J688" s="46"/>
      <c r="K688" s="48"/>
      <c r="L688" s="48"/>
      <c r="M688" s="48"/>
      <c r="N688" s="46"/>
    </row>
    <row r="689" spans="1:14" ht="12.75">
      <c r="A689" s="46"/>
      <c r="B689" s="6" t="s">
        <v>280</v>
      </c>
      <c r="C689" s="6">
        <v>1</v>
      </c>
      <c r="D689" s="6">
        <v>25.1</v>
      </c>
      <c r="E689" s="6">
        <v>15</v>
      </c>
      <c r="F689" s="7">
        <f t="shared" si="24"/>
        <v>25.1</v>
      </c>
      <c r="G689" s="7">
        <f t="shared" si="27"/>
        <v>28.865</v>
      </c>
      <c r="H689" s="8">
        <v>2.76</v>
      </c>
      <c r="I689" s="8">
        <v>32</v>
      </c>
      <c r="J689" s="46"/>
      <c r="K689" s="48"/>
      <c r="L689" s="48"/>
      <c r="M689" s="48"/>
      <c r="N689" s="46"/>
    </row>
    <row r="690" spans="1:14" ht="12.75">
      <c r="A690" s="46" t="s">
        <v>50</v>
      </c>
      <c r="B690" s="6" t="s">
        <v>275</v>
      </c>
      <c r="C690" s="6">
        <v>5</v>
      </c>
      <c r="D690" s="6">
        <v>10</v>
      </c>
      <c r="E690" s="6">
        <v>15</v>
      </c>
      <c r="F690" s="7">
        <f>C690*D690</f>
        <v>50</v>
      </c>
      <c r="G690" s="7">
        <f t="shared" si="27"/>
        <v>57.49999999999999</v>
      </c>
      <c r="H690" s="8">
        <v>5.5</v>
      </c>
      <c r="I690" s="8">
        <v>63</v>
      </c>
      <c r="J690" s="46"/>
      <c r="K690" s="47">
        <f>G690+H690+G691+H691+G692+H692</f>
        <v>195.3</v>
      </c>
      <c r="L690" s="48">
        <v>196</v>
      </c>
      <c r="M690" s="47">
        <f>K690-L690</f>
        <v>-0.6999999999999886</v>
      </c>
      <c r="N690" s="46"/>
    </row>
    <row r="691" spans="1:14" ht="12.75">
      <c r="A691" s="46"/>
      <c r="B691" s="6" t="s">
        <v>95</v>
      </c>
      <c r="C691" s="6">
        <v>1</v>
      </c>
      <c r="D691" s="6">
        <v>30</v>
      </c>
      <c r="E691" s="6">
        <v>15</v>
      </c>
      <c r="F691" s="7">
        <f>C691*D691</f>
        <v>30</v>
      </c>
      <c r="G691" s="7">
        <f t="shared" si="27"/>
        <v>34.5</v>
      </c>
      <c r="H691" s="8">
        <v>3.3</v>
      </c>
      <c r="I691" s="8">
        <v>38</v>
      </c>
      <c r="J691" s="46"/>
      <c r="K691" s="48"/>
      <c r="L691" s="48"/>
      <c r="M691" s="48"/>
      <c r="N691" s="46"/>
    </row>
    <row r="692" spans="1:14" ht="12.75">
      <c r="A692" s="46"/>
      <c r="B692" s="16" t="s">
        <v>225</v>
      </c>
      <c r="C692" s="6">
        <v>1</v>
      </c>
      <c r="D692" s="6">
        <v>75</v>
      </c>
      <c r="E692" s="6">
        <v>15</v>
      </c>
      <c r="F692" s="7">
        <f t="shared" si="24"/>
        <v>75</v>
      </c>
      <c r="G692" s="7">
        <f t="shared" si="27"/>
        <v>86.25</v>
      </c>
      <c r="H692" s="8">
        <v>8.25</v>
      </c>
      <c r="I692" s="8">
        <v>95.0243</v>
      </c>
      <c r="J692" s="46"/>
      <c r="K692" s="48"/>
      <c r="L692" s="48"/>
      <c r="M692" s="48"/>
      <c r="N692" s="46"/>
    </row>
    <row r="693" spans="1:14" ht="12.75">
      <c r="A693" s="49" t="s">
        <v>6</v>
      </c>
      <c r="B693" s="31" t="s">
        <v>124</v>
      </c>
      <c r="C693" s="31">
        <v>100</v>
      </c>
      <c r="D693" s="31">
        <v>1.2</v>
      </c>
      <c r="E693" s="31">
        <v>14</v>
      </c>
      <c r="F693" s="31">
        <f>C693*D693</f>
        <v>120</v>
      </c>
      <c r="G693" s="32">
        <f>F693*1.14+0.6</f>
        <v>137.39999999999998</v>
      </c>
      <c r="H693" s="33">
        <v>13.2</v>
      </c>
      <c r="I693" s="34">
        <v>150</v>
      </c>
      <c r="J693" s="49"/>
      <c r="K693" s="51">
        <f>G693+H693+G694+H694+G695+H695</f>
        <v>308.04999999999995</v>
      </c>
      <c r="L693" s="50">
        <f>4+308</f>
        <v>312</v>
      </c>
      <c r="M693" s="51">
        <f>K693-L693</f>
        <v>-3.9500000000000455</v>
      </c>
      <c r="N693" s="49"/>
    </row>
    <row r="694" spans="1:14" ht="25.5">
      <c r="A694" s="49"/>
      <c r="B694" s="4" t="s">
        <v>278</v>
      </c>
      <c r="C694" s="6">
        <v>50</v>
      </c>
      <c r="D694" s="6">
        <v>0.8</v>
      </c>
      <c r="E694" s="6">
        <v>14</v>
      </c>
      <c r="F694" s="6">
        <f t="shared" si="24"/>
        <v>40</v>
      </c>
      <c r="G694" s="7">
        <f>F694*1.14+0.6</f>
        <v>46.199999999999996</v>
      </c>
      <c r="H694" s="8">
        <v>4.4</v>
      </c>
      <c r="I694" s="5">
        <v>50</v>
      </c>
      <c r="J694" s="49"/>
      <c r="K694" s="50"/>
      <c r="L694" s="50"/>
      <c r="M694" s="50"/>
      <c r="N694" s="49"/>
    </row>
    <row r="695" spans="1:14" ht="12.75">
      <c r="A695" s="49"/>
      <c r="B695" s="28" t="s">
        <v>226</v>
      </c>
      <c r="C695" s="22">
        <v>10</v>
      </c>
      <c r="D695" s="22">
        <v>8.5</v>
      </c>
      <c r="E695" s="22">
        <v>14</v>
      </c>
      <c r="F695" s="22">
        <f aca="true" t="shared" si="28" ref="F695:F724">C695*D695</f>
        <v>85</v>
      </c>
      <c r="G695" s="23">
        <f>F695*1.14+0.6</f>
        <v>97.49999999999999</v>
      </c>
      <c r="H695" s="29">
        <v>9.35</v>
      </c>
      <c r="I695" s="25">
        <v>108</v>
      </c>
      <c r="J695" s="49"/>
      <c r="K695" s="50"/>
      <c r="L695" s="50"/>
      <c r="M695" s="50"/>
      <c r="N695" s="49"/>
    </row>
    <row r="696" spans="1:14" ht="12.75">
      <c r="A696" s="46" t="s">
        <v>212</v>
      </c>
      <c r="B696" s="4" t="s">
        <v>268</v>
      </c>
      <c r="C696" s="6">
        <v>20</v>
      </c>
      <c r="D696" s="6">
        <v>5.9</v>
      </c>
      <c r="E696" s="6">
        <v>15</v>
      </c>
      <c r="F696" s="7">
        <f t="shared" si="28"/>
        <v>118</v>
      </c>
      <c r="G696" s="7">
        <f aca="true" t="shared" si="29" ref="G696:G705">F696*1.15</f>
        <v>135.7</v>
      </c>
      <c r="H696" s="8">
        <v>12.98</v>
      </c>
      <c r="I696" s="8">
        <v>149</v>
      </c>
      <c r="J696" s="46"/>
      <c r="K696" s="47">
        <f>G696+H696+G697+H697</f>
        <v>383.0399999999999</v>
      </c>
      <c r="L696" s="48">
        <v>384</v>
      </c>
      <c r="M696" s="47">
        <f>K696-L696</f>
        <v>-0.9600000000000932</v>
      </c>
      <c r="N696" s="46"/>
    </row>
    <row r="697" spans="1:14" ht="12.75">
      <c r="A697" s="46"/>
      <c r="B697" s="5" t="s">
        <v>277</v>
      </c>
      <c r="C697" s="6">
        <v>10</v>
      </c>
      <c r="D697" s="6">
        <v>18.6</v>
      </c>
      <c r="E697" s="6">
        <v>15</v>
      </c>
      <c r="F697" s="7">
        <f t="shared" si="28"/>
        <v>186</v>
      </c>
      <c r="G697" s="7">
        <f t="shared" si="29"/>
        <v>213.89999999999998</v>
      </c>
      <c r="H697" s="8">
        <v>20.46</v>
      </c>
      <c r="I697" s="8">
        <v>235</v>
      </c>
      <c r="J697" s="46"/>
      <c r="K697" s="48"/>
      <c r="L697" s="48"/>
      <c r="M697" s="48"/>
      <c r="N697" s="46"/>
    </row>
    <row r="698" spans="1:14" ht="25.5">
      <c r="A698" s="9" t="s">
        <v>119</v>
      </c>
      <c r="B698" s="5" t="s">
        <v>277</v>
      </c>
      <c r="C698" s="6">
        <v>5</v>
      </c>
      <c r="D698" s="6">
        <v>18.6</v>
      </c>
      <c r="E698" s="6">
        <v>15</v>
      </c>
      <c r="F698" s="7">
        <f t="shared" si="28"/>
        <v>93</v>
      </c>
      <c r="G698" s="7">
        <f t="shared" si="29"/>
        <v>106.94999999999999</v>
      </c>
      <c r="H698" s="8">
        <v>10.23</v>
      </c>
      <c r="I698" s="8">
        <v>118</v>
      </c>
      <c r="J698" s="15"/>
      <c r="K698" s="10">
        <f>G698+H698</f>
        <v>117.17999999999999</v>
      </c>
      <c r="L698" s="11">
        <v>118</v>
      </c>
      <c r="M698" s="10">
        <f>K698-L698</f>
        <v>-0.8200000000000074</v>
      </c>
      <c r="N698" s="15"/>
    </row>
    <row r="699" spans="1:14" ht="12.75">
      <c r="A699" s="46" t="s">
        <v>165</v>
      </c>
      <c r="B699" s="4" t="s">
        <v>268</v>
      </c>
      <c r="C699" s="6">
        <v>10</v>
      </c>
      <c r="D699" s="6">
        <v>5.9</v>
      </c>
      <c r="E699" s="6">
        <v>15</v>
      </c>
      <c r="F699" s="7">
        <f t="shared" si="28"/>
        <v>59</v>
      </c>
      <c r="G699" s="7">
        <f t="shared" si="29"/>
        <v>67.85</v>
      </c>
      <c r="H699" s="8">
        <v>6.49</v>
      </c>
      <c r="I699" s="8">
        <v>75</v>
      </c>
      <c r="J699" s="46"/>
      <c r="K699" s="47">
        <f>G699+H699+G700+H700+G701+H701+G702+H702+G703+H703+G704+H704+G705+H705</f>
        <v>507.155</v>
      </c>
      <c r="L699" s="48">
        <v>511</v>
      </c>
      <c r="M699" s="47">
        <f>K699-L699</f>
        <v>-3.8450000000000273</v>
      </c>
      <c r="N699" s="46"/>
    </row>
    <row r="700" spans="1:14" ht="12.75">
      <c r="A700" s="46"/>
      <c r="B700" s="17" t="s">
        <v>270</v>
      </c>
      <c r="C700" s="6">
        <v>10</v>
      </c>
      <c r="D700" s="6">
        <v>6</v>
      </c>
      <c r="E700" s="6">
        <v>15</v>
      </c>
      <c r="F700" s="7">
        <f t="shared" si="28"/>
        <v>60</v>
      </c>
      <c r="G700" s="7">
        <f t="shared" si="29"/>
        <v>69</v>
      </c>
      <c r="H700" s="8">
        <v>6.6</v>
      </c>
      <c r="I700" s="8">
        <v>76</v>
      </c>
      <c r="J700" s="46"/>
      <c r="K700" s="48"/>
      <c r="L700" s="48"/>
      <c r="M700" s="48"/>
      <c r="N700" s="46"/>
    </row>
    <row r="701" spans="1:14" ht="12.75">
      <c r="A701" s="46"/>
      <c r="B701" s="6" t="s">
        <v>272</v>
      </c>
      <c r="C701" s="6">
        <v>30</v>
      </c>
      <c r="D701" s="6">
        <v>1.2</v>
      </c>
      <c r="E701" s="6">
        <v>15</v>
      </c>
      <c r="F701" s="7">
        <f t="shared" si="28"/>
        <v>36</v>
      </c>
      <c r="G701" s="7">
        <f t="shared" si="29"/>
        <v>41.4</v>
      </c>
      <c r="H701" s="8">
        <v>3.96</v>
      </c>
      <c r="I701" s="8">
        <v>46.05</v>
      </c>
      <c r="J701" s="46"/>
      <c r="K701" s="48"/>
      <c r="L701" s="48"/>
      <c r="M701" s="48"/>
      <c r="N701" s="46"/>
    </row>
    <row r="702" spans="1:14" ht="25.5">
      <c r="A702" s="46"/>
      <c r="B702" s="4" t="s">
        <v>278</v>
      </c>
      <c r="C702" s="6">
        <v>50</v>
      </c>
      <c r="D702" s="6">
        <v>0.8</v>
      </c>
      <c r="E702" s="6">
        <v>15</v>
      </c>
      <c r="F702" s="7">
        <f t="shared" si="28"/>
        <v>40</v>
      </c>
      <c r="G702" s="7">
        <f t="shared" si="29"/>
        <v>46</v>
      </c>
      <c r="H702" s="8">
        <v>4.4</v>
      </c>
      <c r="I702" s="8">
        <v>51</v>
      </c>
      <c r="J702" s="46"/>
      <c r="K702" s="48"/>
      <c r="L702" s="48"/>
      <c r="M702" s="48"/>
      <c r="N702" s="46"/>
    </row>
    <row r="703" spans="1:14" ht="25.5">
      <c r="A703" s="46"/>
      <c r="B703" s="4" t="s">
        <v>279</v>
      </c>
      <c r="C703" s="6">
        <v>50</v>
      </c>
      <c r="D703" s="6">
        <v>1.9</v>
      </c>
      <c r="E703" s="6">
        <v>15</v>
      </c>
      <c r="F703" s="7">
        <f t="shared" si="28"/>
        <v>95</v>
      </c>
      <c r="G703" s="7">
        <f t="shared" si="29"/>
        <v>109.24999999999999</v>
      </c>
      <c r="H703" s="8">
        <v>10.45</v>
      </c>
      <c r="I703" s="8">
        <v>120</v>
      </c>
      <c r="J703" s="46"/>
      <c r="K703" s="48"/>
      <c r="L703" s="48"/>
      <c r="M703" s="48"/>
      <c r="N703" s="46"/>
    </row>
    <row r="704" spans="1:14" ht="25.5">
      <c r="A704" s="46"/>
      <c r="B704" s="6" t="s">
        <v>8</v>
      </c>
      <c r="C704" s="6">
        <v>100</v>
      </c>
      <c r="D704" s="6">
        <v>0.7</v>
      </c>
      <c r="E704" s="6">
        <v>15</v>
      </c>
      <c r="F704" s="7">
        <f t="shared" si="28"/>
        <v>70</v>
      </c>
      <c r="G704" s="7">
        <f t="shared" si="29"/>
        <v>80.5</v>
      </c>
      <c r="H704" s="8">
        <v>7.7</v>
      </c>
      <c r="I704" s="8">
        <v>89</v>
      </c>
      <c r="J704" s="46"/>
      <c r="K704" s="48"/>
      <c r="L704" s="48"/>
      <c r="M704" s="48"/>
      <c r="N704" s="46"/>
    </row>
    <row r="705" spans="1:14" ht="12.75">
      <c r="A705" s="46"/>
      <c r="B705" s="16" t="s">
        <v>226</v>
      </c>
      <c r="C705" s="6">
        <v>5</v>
      </c>
      <c r="D705" s="6">
        <v>8.5</v>
      </c>
      <c r="E705" s="6">
        <v>15</v>
      </c>
      <c r="F705" s="7">
        <f t="shared" si="28"/>
        <v>42.5</v>
      </c>
      <c r="G705" s="7">
        <f t="shared" si="29"/>
        <v>48.87499999999999</v>
      </c>
      <c r="H705" s="8">
        <v>4.68</v>
      </c>
      <c r="I705" s="8">
        <v>54</v>
      </c>
      <c r="J705" s="46"/>
      <c r="K705" s="48"/>
      <c r="L705" s="48"/>
      <c r="M705" s="48"/>
      <c r="N705" s="46"/>
    </row>
    <row r="706" spans="1:14" ht="25.5" customHeight="1">
      <c r="A706" s="49" t="s">
        <v>155</v>
      </c>
      <c r="B706" s="39" t="s">
        <v>268</v>
      </c>
      <c r="C706" s="31">
        <v>30</v>
      </c>
      <c r="D706" s="31">
        <v>5.9</v>
      </c>
      <c r="E706" s="31">
        <v>13</v>
      </c>
      <c r="F706" s="31">
        <f t="shared" si="28"/>
        <v>177</v>
      </c>
      <c r="G706" s="32">
        <f>F706*1.13</f>
        <v>200.01</v>
      </c>
      <c r="H706" s="33">
        <v>19.47</v>
      </c>
      <c r="I706" s="34">
        <v>221</v>
      </c>
      <c r="J706" s="49"/>
      <c r="K706" s="51">
        <f>G706+H706+G707+H707+G708+H708+G709+H709+G710+H710+G711+H711+G712+H712+G713+H713+G714+H714+G715+H715</f>
        <v>1184.04</v>
      </c>
      <c r="L706" s="50">
        <v>1184</v>
      </c>
      <c r="M706" s="51">
        <f>K706-L706</f>
        <v>0.03999999999996362</v>
      </c>
      <c r="N706" s="49"/>
    </row>
    <row r="707" spans="1:14" ht="25.5" customHeight="1">
      <c r="A707" s="49"/>
      <c r="B707" s="6" t="s">
        <v>269</v>
      </c>
      <c r="C707" s="6">
        <v>10</v>
      </c>
      <c r="D707" s="6">
        <v>6.5</v>
      </c>
      <c r="E707" s="6">
        <v>13</v>
      </c>
      <c r="F707" s="6">
        <f>C707*D707</f>
        <v>65</v>
      </c>
      <c r="G707" s="7">
        <f>F707*1.13</f>
        <v>73.44999999999999</v>
      </c>
      <c r="H707" s="8">
        <v>7.15</v>
      </c>
      <c r="I707" s="5">
        <v>81</v>
      </c>
      <c r="J707" s="49"/>
      <c r="K707" s="50"/>
      <c r="L707" s="50"/>
      <c r="M707" s="50"/>
      <c r="N707" s="49"/>
    </row>
    <row r="708" spans="1:14" ht="25.5" customHeight="1">
      <c r="A708" s="49"/>
      <c r="B708" s="17" t="s">
        <v>270</v>
      </c>
      <c r="C708" s="6">
        <v>10</v>
      </c>
      <c r="D708" s="6">
        <v>6</v>
      </c>
      <c r="E708" s="6">
        <v>13</v>
      </c>
      <c r="F708" s="6">
        <f t="shared" si="28"/>
        <v>60</v>
      </c>
      <c r="G708" s="7">
        <f aca="true" t="shared" si="30" ref="G708:G715">F708*1.13+0.6</f>
        <v>68.39999999999999</v>
      </c>
      <c r="H708" s="8">
        <v>6.6</v>
      </c>
      <c r="I708" s="5">
        <v>75</v>
      </c>
      <c r="J708" s="49"/>
      <c r="K708" s="50"/>
      <c r="L708" s="50"/>
      <c r="M708" s="50"/>
      <c r="N708" s="49"/>
    </row>
    <row r="709" spans="1:14" ht="25.5" customHeight="1">
      <c r="A709" s="49"/>
      <c r="B709" s="6" t="s">
        <v>272</v>
      </c>
      <c r="C709" s="6">
        <v>20</v>
      </c>
      <c r="D709" s="6">
        <v>1.2</v>
      </c>
      <c r="E709" s="6">
        <v>13</v>
      </c>
      <c r="F709" s="6">
        <f>C709*D709</f>
        <v>24</v>
      </c>
      <c r="G709" s="7">
        <f t="shared" si="30"/>
        <v>27.72</v>
      </c>
      <c r="H709" s="8">
        <v>2.64</v>
      </c>
      <c r="I709" s="5">
        <v>30</v>
      </c>
      <c r="J709" s="49"/>
      <c r="K709" s="50"/>
      <c r="L709" s="50"/>
      <c r="M709" s="50"/>
      <c r="N709" s="49"/>
    </row>
    <row r="710" spans="1:14" ht="25.5" customHeight="1">
      <c r="A710" s="49"/>
      <c r="B710" s="6" t="s">
        <v>131</v>
      </c>
      <c r="C710" s="6">
        <v>100</v>
      </c>
      <c r="D710" s="6">
        <v>1.2</v>
      </c>
      <c r="E710" s="6">
        <v>13</v>
      </c>
      <c r="F710" s="6">
        <f t="shared" si="28"/>
        <v>120</v>
      </c>
      <c r="G710" s="7">
        <f t="shared" si="30"/>
        <v>136.2</v>
      </c>
      <c r="H710" s="8">
        <v>13.2</v>
      </c>
      <c r="I710" s="5">
        <v>149</v>
      </c>
      <c r="J710" s="49"/>
      <c r="K710" s="50"/>
      <c r="L710" s="50"/>
      <c r="M710" s="50"/>
      <c r="N710" s="49"/>
    </row>
    <row r="711" spans="1:14" ht="25.5" customHeight="1">
      <c r="A711" s="49"/>
      <c r="B711" s="6" t="s">
        <v>274</v>
      </c>
      <c r="C711" s="6">
        <v>15</v>
      </c>
      <c r="D711" s="6">
        <v>16</v>
      </c>
      <c r="E711" s="6">
        <v>13</v>
      </c>
      <c r="F711" s="6">
        <f>C711*D711</f>
        <v>240</v>
      </c>
      <c r="G711" s="7">
        <f t="shared" si="30"/>
        <v>271.8</v>
      </c>
      <c r="H711" s="8">
        <v>26.4</v>
      </c>
      <c r="I711" s="5">
        <v>298</v>
      </c>
      <c r="J711" s="49"/>
      <c r="K711" s="50"/>
      <c r="L711" s="50"/>
      <c r="M711" s="50"/>
      <c r="N711" s="49"/>
    </row>
    <row r="712" spans="1:14" ht="25.5" customHeight="1">
      <c r="A712" s="49"/>
      <c r="B712" s="6" t="s">
        <v>275</v>
      </c>
      <c r="C712" s="6">
        <v>10</v>
      </c>
      <c r="D712" s="6">
        <v>10</v>
      </c>
      <c r="E712" s="6">
        <v>13</v>
      </c>
      <c r="F712" s="6">
        <f t="shared" si="28"/>
        <v>100</v>
      </c>
      <c r="G712" s="7">
        <f t="shared" si="30"/>
        <v>113.59999999999998</v>
      </c>
      <c r="H712" s="8">
        <v>11</v>
      </c>
      <c r="I712" s="5">
        <v>124</v>
      </c>
      <c r="J712" s="49"/>
      <c r="K712" s="50"/>
      <c r="L712" s="50"/>
      <c r="M712" s="50"/>
      <c r="N712" s="49"/>
    </row>
    <row r="713" spans="1:14" ht="25.5" customHeight="1">
      <c r="A713" s="49"/>
      <c r="B713" s="6" t="s">
        <v>223</v>
      </c>
      <c r="C713" s="6">
        <v>1</v>
      </c>
      <c r="D713" s="6">
        <v>40</v>
      </c>
      <c r="E713" s="6">
        <v>13</v>
      </c>
      <c r="F713" s="6">
        <f t="shared" si="28"/>
        <v>40</v>
      </c>
      <c r="G713" s="7">
        <f t="shared" si="30"/>
        <v>45.8</v>
      </c>
      <c r="H713" s="8">
        <v>4.4</v>
      </c>
      <c r="I713" s="5">
        <v>50</v>
      </c>
      <c r="J713" s="49"/>
      <c r="K713" s="50"/>
      <c r="L713" s="50"/>
      <c r="M713" s="50"/>
      <c r="N713" s="49"/>
    </row>
    <row r="714" spans="1:14" ht="25.5" customHeight="1">
      <c r="A714" s="49"/>
      <c r="B714" s="6" t="s">
        <v>224</v>
      </c>
      <c r="C714" s="6">
        <v>1</v>
      </c>
      <c r="D714" s="6">
        <v>30</v>
      </c>
      <c r="E714" s="6">
        <v>13</v>
      </c>
      <c r="F714" s="6">
        <f t="shared" si="28"/>
        <v>30</v>
      </c>
      <c r="G714" s="7">
        <f t="shared" si="30"/>
        <v>34.5</v>
      </c>
      <c r="H714" s="8">
        <v>3.3</v>
      </c>
      <c r="I714" s="5">
        <v>38</v>
      </c>
      <c r="J714" s="49"/>
      <c r="K714" s="50"/>
      <c r="L714" s="50"/>
      <c r="M714" s="50"/>
      <c r="N714" s="49"/>
    </row>
    <row r="715" spans="1:14" ht="25.5">
      <c r="A715" s="49"/>
      <c r="B715" s="26" t="s">
        <v>279</v>
      </c>
      <c r="C715" s="22">
        <v>50</v>
      </c>
      <c r="D715" s="22">
        <v>1.9</v>
      </c>
      <c r="E715" s="22">
        <v>13</v>
      </c>
      <c r="F715" s="22">
        <f t="shared" si="28"/>
        <v>95</v>
      </c>
      <c r="G715" s="23">
        <f t="shared" si="30"/>
        <v>107.94999999999999</v>
      </c>
      <c r="H715" s="24">
        <v>10.45</v>
      </c>
      <c r="I715" s="25">
        <v>118</v>
      </c>
      <c r="J715" s="49"/>
      <c r="K715" s="50"/>
      <c r="L715" s="50"/>
      <c r="M715" s="50"/>
      <c r="N715" s="49"/>
    </row>
    <row r="716" spans="1:14" ht="12.75">
      <c r="A716" s="46" t="s">
        <v>193</v>
      </c>
      <c r="B716" s="6" t="s">
        <v>271</v>
      </c>
      <c r="C716" s="6">
        <v>50</v>
      </c>
      <c r="D716" s="6">
        <v>7</v>
      </c>
      <c r="E716" s="6">
        <v>15</v>
      </c>
      <c r="F716" s="7">
        <f t="shared" si="28"/>
        <v>350</v>
      </c>
      <c r="G716" s="7">
        <f>F716*1.15</f>
        <v>402.49999999999994</v>
      </c>
      <c r="H716" s="8">
        <v>38.5</v>
      </c>
      <c r="I716" s="8">
        <v>441</v>
      </c>
      <c r="J716" s="46"/>
      <c r="K716" s="47">
        <f>G716+H716+G717+H717</f>
        <v>743.4</v>
      </c>
      <c r="L716" s="48">
        <v>744</v>
      </c>
      <c r="M716" s="47">
        <f>K716-L716</f>
        <v>-0.6000000000000227</v>
      </c>
      <c r="N716" s="46"/>
    </row>
    <row r="717" spans="1:14" ht="12.75">
      <c r="A717" s="46"/>
      <c r="B717" s="6" t="s">
        <v>272</v>
      </c>
      <c r="C717" s="6">
        <v>200</v>
      </c>
      <c r="D717" s="6">
        <v>1.2</v>
      </c>
      <c r="E717" s="6">
        <v>15</v>
      </c>
      <c r="F717" s="7">
        <f t="shared" si="28"/>
        <v>240</v>
      </c>
      <c r="G717" s="7">
        <f aca="true" t="shared" si="31" ref="G717:G722">F717*1.15</f>
        <v>276</v>
      </c>
      <c r="H717" s="8">
        <v>26.4</v>
      </c>
      <c r="I717" s="8">
        <v>303</v>
      </c>
      <c r="J717" s="46"/>
      <c r="K717" s="48"/>
      <c r="L717" s="48"/>
      <c r="M717" s="48"/>
      <c r="N717" s="46"/>
    </row>
    <row r="718" spans="1:14" ht="12.75">
      <c r="A718" s="46" t="s">
        <v>209</v>
      </c>
      <c r="B718" s="4" t="s">
        <v>268</v>
      </c>
      <c r="C718" s="6">
        <v>10</v>
      </c>
      <c r="D718" s="6">
        <v>5.9</v>
      </c>
      <c r="E718" s="6">
        <v>15</v>
      </c>
      <c r="F718" s="7">
        <f t="shared" si="28"/>
        <v>59</v>
      </c>
      <c r="G718" s="7">
        <f t="shared" si="31"/>
        <v>67.85</v>
      </c>
      <c r="H718" s="8">
        <v>6.49</v>
      </c>
      <c r="I718" s="8">
        <v>75</v>
      </c>
      <c r="J718" s="46"/>
      <c r="K718" s="47">
        <f>G718+H718+G719+H719+G720+H720+G721+H721+G722+H722+G723+H723+G724+H724</f>
        <v>767.4649999999999</v>
      </c>
      <c r="L718" s="48">
        <v>771</v>
      </c>
      <c r="M718" s="47">
        <f>K718-L718</f>
        <v>-3.535000000000082</v>
      </c>
      <c r="N718" s="46"/>
    </row>
    <row r="719" spans="1:14" ht="12.75">
      <c r="A719" s="46"/>
      <c r="B719" s="17" t="s">
        <v>270</v>
      </c>
      <c r="C719" s="6">
        <v>10</v>
      </c>
      <c r="D719" s="6">
        <v>6</v>
      </c>
      <c r="E719" s="6">
        <v>15</v>
      </c>
      <c r="F719" s="7">
        <f>C719*D719</f>
        <v>60</v>
      </c>
      <c r="G719" s="7">
        <f t="shared" si="31"/>
        <v>69</v>
      </c>
      <c r="H719" s="8">
        <v>6.6</v>
      </c>
      <c r="I719" s="8">
        <v>76</v>
      </c>
      <c r="J719" s="46"/>
      <c r="K719" s="48"/>
      <c r="L719" s="48"/>
      <c r="M719" s="48"/>
      <c r="N719" s="46"/>
    </row>
    <row r="720" spans="1:14" ht="12.75">
      <c r="A720" s="46"/>
      <c r="B720" s="6" t="s">
        <v>274</v>
      </c>
      <c r="C720" s="6">
        <v>15</v>
      </c>
      <c r="D720" s="6">
        <v>16</v>
      </c>
      <c r="E720" s="6">
        <v>15</v>
      </c>
      <c r="F720" s="7">
        <f>C720*D720</f>
        <v>240</v>
      </c>
      <c r="G720" s="7">
        <f t="shared" si="31"/>
        <v>276</v>
      </c>
      <c r="H720" s="8">
        <v>26.4</v>
      </c>
      <c r="I720" s="8">
        <v>303</v>
      </c>
      <c r="J720" s="46"/>
      <c r="K720" s="48"/>
      <c r="L720" s="48"/>
      <c r="M720" s="48"/>
      <c r="N720" s="46"/>
    </row>
    <row r="721" spans="1:14" ht="12.75">
      <c r="A721" s="46"/>
      <c r="B721" s="16" t="s">
        <v>225</v>
      </c>
      <c r="C721" s="6">
        <v>1</v>
      </c>
      <c r="D721" s="6">
        <v>75</v>
      </c>
      <c r="E721" s="6">
        <v>15</v>
      </c>
      <c r="F721" s="7">
        <f t="shared" si="28"/>
        <v>75</v>
      </c>
      <c r="G721" s="7">
        <f t="shared" si="31"/>
        <v>86.25</v>
      </c>
      <c r="H721" s="8">
        <v>8.25</v>
      </c>
      <c r="I721" s="8">
        <v>95.0243</v>
      </c>
      <c r="J721" s="46"/>
      <c r="K721" s="48"/>
      <c r="L721" s="48"/>
      <c r="M721" s="48"/>
      <c r="N721" s="46"/>
    </row>
    <row r="722" spans="1:14" ht="12.75">
      <c r="A722" s="46"/>
      <c r="B722" s="6" t="s">
        <v>276</v>
      </c>
      <c r="C722" s="6">
        <v>1</v>
      </c>
      <c r="D722" s="6">
        <v>110</v>
      </c>
      <c r="E722" s="6">
        <v>15</v>
      </c>
      <c r="F722" s="7">
        <f t="shared" si="28"/>
        <v>110</v>
      </c>
      <c r="G722" s="7">
        <f t="shared" si="31"/>
        <v>126.49999999999999</v>
      </c>
      <c r="H722" s="8">
        <v>12.1</v>
      </c>
      <c r="I722" s="8">
        <v>139</v>
      </c>
      <c r="J722" s="46"/>
      <c r="K722" s="48"/>
      <c r="L722" s="48"/>
      <c r="M722" s="48"/>
      <c r="N722" s="46"/>
    </row>
    <row r="723" spans="1:14" ht="25.5">
      <c r="A723" s="46"/>
      <c r="B723" s="4" t="s">
        <v>278</v>
      </c>
      <c r="C723" s="6">
        <v>50</v>
      </c>
      <c r="D723" s="6">
        <v>0.8</v>
      </c>
      <c r="E723" s="6">
        <v>15</v>
      </c>
      <c r="F723" s="7">
        <f t="shared" si="28"/>
        <v>40</v>
      </c>
      <c r="G723" s="7">
        <f>F723*1.15</f>
        <v>46</v>
      </c>
      <c r="H723" s="8">
        <v>4.4</v>
      </c>
      <c r="I723" s="8">
        <v>51</v>
      </c>
      <c r="J723" s="46"/>
      <c r="K723" s="48"/>
      <c r="L723" s="48"/>
      <c r="M723" s="48"/>
      <c r="N723" s="46"/>
    </row>
    <row r="724" spans="1:14" ht="12.75">
      <c r="A724" s="46"/>
      <c r="B724" s="6" t="s">
        <v>280</v>
      </c>
      <c r="C724" s="6">
        <v>1</v>
      </c>
      <c r="D724" s="6">
        <v>25.1</v>
      </c>
      <c r="E724" s="6">
        <v>15</v>
      </c>
      <c r="F724" s="7">
        <f t="shared" si="28"/>
        <v>25.1</v>
      </c>
      <c r="G724" s="7">
        <f>F724*1.15</f>
        <v>28.865</v>
      </c>
      <c r="H724" s="8">
        <v>2.76</v>
      </c>
      <c r="I724" s="8">
        <v>32</v>
      </c>
      <c r="J724" s="46"/>
      <c r="K724" s="48"/>
      <c r="L724" s="48"/>
      <c r="M724" s="48"/>
      <c r="N724" s="46"/>
    </row>
  </sheetData>
  <sheetProtection/>
  <autoFilter ref="A2:N724"/>
  <mergeCells count="1015">
    <mergeCell ref="A1:N1"/>
    <mergeCell ref="J718:J724"/>
    <mergeCell ref="A718:A724"/>
    <mergeCell ref="N718:N724"/>
    <mergeCell ref="M718:M724"/>
    <mergeCell ref="L718:L724"/>
    <mergeCell ref="K718:K724"/>
    <mergeCell ref="J716:J717"/>
    <mergeCell ref="A716:A717"/>
    <mergeCell ref="N706:N715"/>
    <mergeCell ref="L706:L715"/>
    <mergeCell ref="K706:K715"/>
    <mergeCell ref="J696:J697"/>
    <mergeCell ref="M706:M715"/>
    <mergeCell ref="N716:N717"/>
    <mergeCell ref="M716:M717"/>
    <mergeCell ref="L716:L717"/>
    <mergeCell ref="N696:N697"/>
    <mergeCell ref="M696:M697"/>
    <mergeCell ref="L696:L697"/>
    <mergeCell ref="A696:A697"/>
    <mergeCell ref="J699:J705"/>
    <mergeCell ref="A699:A705"/>
    <mergeCell ref="J706:J715"/>
    <mergeCell ref="A706:A715"/>
    <mergeCell ref="K716:K717"/>
    <mergeCell ref="K696:K697"/>
    <mergeCell ref="N699:N705"/>
    <mergeCell ref="M699:M705"/>
    <mergeCell ref="L699:L705"/>
    <mergeCell ref="K699:K705"/>
    <mergeCell ref="N690:N692"/>
    <mergeCell ref="M690:M692"/>
    <mergeCell ref="N693:N695"/>
    <mergeCell ref="M693:M695"/>
    <mergeCell ref="L693:L695"/>
    <mergeCell ref="K693:K695"/>
    <mergeCell ref="L690:L692"/>
    <mergeCell ref="K690:K692"/>
    <mergeCell ref="J682:J683"/>
    <mergeCell ref="A682:A683"/>
    <mergeCell ref="J684:J689"/>
    <mergeCell ref="A684:A689"/>
    <mergeCell ref="L684:L689"/>
    <mergeCell ref="K684:K689"/>
    <mergeCell ref="J693:J695"/>
    <mergeCell ref="A693:A695"/>
    <mergeCell ref="N682:N683"/>
    <mergeCell ref="M682:M683"/>
    <mergeCell ref="L682:L683"/>
    <mergeCell ref="K682:K683"/>
    <mergeCell ref="J690:J692"/>
    <mergeCell ref="A690:A692"/>
    <mergeCell ref="N684:N689"/>
    <mergeCell ref="M684:M689"/>
    <mergeCell ref="N676:N677"/>
    <mergeCell ref="M676:M677"/>
    <mergeCell ref="N679:N681"/>
    <mergeCell ref="M679:M681"/>
    <mergeCell ref="L679:L681"/>
    <mergeCell ref="K679:K681"/>
    <mergeCell ref="L676:L677"/>
    <mergeCell ref="K676:K677"/>
    <mergeCell ref="J668:J669"/>
    <mergeCell ref="A668:A669"/>
    <mergeCell ref="J671:J674"/>
    <mergeCell ref="A671:A674"/>
    <mergeCell ref="J679:J681"/>
    <mergeCell ref="A679:A681"/>
    <mergeCell ref="N668:N669"/>
    <mergeCell ref="M668:M669"/>
    <mergeCell ref="L668:L669"/>
    <mergeCell ref="K668:K669"/>
    <mergeCell ref="J676:J677"/>
    <mergeCell ref="A676:A677"/>
    <mergeCell ref="N671:N674"/>
    <mergeCell ref="M671:M674"/>
    <mergeCell ref="L671:L674"/>
    <mergeCell ref="K671:K674"/>
    <mergeCell ref="N657:N661"/>
    <mergeCell ref="M657:M661"/>
    <mergeCell ref="N663:N666"/>
    <mergeCell ref="M663:M666"/>
    <mergeCell ref="L663:L666"/>
    <mergeCell ref="K663:K666"/>
    <mergeCell ref="L657:L661"/>
    <mergeCell ref="K657:K661"/>
    <mergeCell ref="J645:J646"/>
    <mergeCell ref="A645:A646"/>
    <mergeCell ref="J648:J655"/>
    <mergeCell ref="A648:A655"/>
    <mergeCell ref="J663:J666"/>
    <mergeCell ref="A663:A666"/>
    <mergeCell ref="N645:N646"/>
    <mergeCell ref="M645:M646"/>
    <mergeCell ref="L645:L646"/>
    <mergeCell ref="K645:K646"/>
    <mergeCell ref="J657:J661"/>
    <mergeCell ref="A657:A661"/>
    <mergeCell ref="N648:N655"/>
    <mergeCell ref="M648:M655"/>
    <mergeCell ref="L648:L655"/>
    <mergeCell ref="K648:K655"/>
    <mergeCell ref="N632:N638"/>
    <mergeCell ref="M632:M638"/>
    <mergeCell ref="N641:N643"/>
    <mergeCell ref="M641:M643"/>
    <mergeCell ref="L641:L643"/>
    <mergeCell ref="K641:K643"/>
    <mergeCell ref="L632:L638"/>
    <mergeCell ref="K632:K638"/>
    <mergeCell ref="J623:J627"/>
    <mergeCell ref="A623:A627"/>
    <mergeCell ref="J629:J631"/>
    <mergeCell ref="A629:A631"/>
    <mergeCell ref="J641:J643"/>
    <mergeCell ref="A641:A643"/>
    <mergeCell ref="N623:N627"/>
    <mergeCell ref="M623:M627"/>
    <mergeCell ref="L623:L627"/>
    <mergeCell ref="K623:K627"/>
    <mergeCell ref="J632:J638"/>
    <mergeCell ref="A632:A638"/>
    <mergeCell ref="N629:N631"/>
    <mergeCell ref="M629:M631"/>
    <mergeCell ref="L629:L631"/>
    <mergeCell ref="K629:K631"/>
    <mergeCell ref="N608:N614"/>
    <mergeCell ref="M608:M614"/>
    <mergeCell ref="N615:N622"/>
    <mergeCell ref="M615:M622"/>
    <mergeCell ref="L615:L622"/>
    <mergeCell ref="K615:K622"/>
    <mergeCell ref="L608:L614"/>
    <mergeCell ref="K608:K614"/>
    <mergeCell ref="J603:J605"/>
    <mergeCell ref="A603:A605"/>
    <mergeCell ref="J606:J607"/>
    <mergeCell ref="A606:A607"/>
    <mergeCell ref="J615:J622"/>
    <mergeCell ref="A615:A622"/>
    <mergeCell ref="N603:N605"/>
    <mergeCell ref="M603:M605"/>
    <mergeCell ref="L603:L605"/>
    <mergeCell ref="K603:K605"/>
    <mergeCell ref="J608:J614"/>
    <mergeCell ref="A608:A614"/>
    <mergeCell ref="N606:N607"/>
    <mergeCell ref="M606:M607"/>
    <mergeCell ref="L606:L607"/>
    <mergeCell ref="K606:K607"/>
    <mergeCell ref="N598:N600"/>
    <mergeCell ref="M598:M600"/>
    <mergeCell ref="N601:N602"/>
    <mergeCell ref="M601:M602"/>
    <mergeCell ref="L601:L602"/>
    <mergeCell ref="K601:K602"/>
    <mergeCell ref="L598:L600"/>
    <mergeCell ref="K598:K600"/>
    <mergeCell ref="J592:J594"/>
    <mergeCell ref="A592:A594"/>
    <mergeCell ref="J595:J596"/>
    <mergeCell ref="A595:A596"/>
    <mergeCell ref="J601:J602"/>
    <mergeCell ref="A601:A602"/>
    <mergeCell ref="N592:N594"/>
    <mergeCell ref="M592:M594"/>
    <mergeCell ref="L592:L594"/>
    <mergeCell ref="K592:K594"/>
    <mergeCell ref="J598:J600"/>
    <mergeCell ref="A598:A600"/>
    <mergeCell ref="N595:N596"/>
    <mergeCell ref="M595:M596"/>
    <mergeCell ref="L595:L596"/>
    <mergeCell ref="K595:K596"/>
    <mergeCell ref="N586:N589"/>
    <mergeCell ref="M586:M589"/>
    <mergeCell ref="N590:N591"/>
    <mergeCell ref="M590:M591"/>
    <mergeCell ref="L590:L591"/>
    <mergeCell ref="K590:K591"/>
    <mergeCell ref="L586:L589"/>
    <mergeCell ref="K586:K589"/>
    <mergeCell ref="J575:J580"/>
    <mergeCell ref="A575:A580"/>
    <mergeCell ref="J581:J584"/>
    <mergeCell ref="A581:A584"/>
    <mergeCell ref="J590:J591"/>
    <mergeCell ref="A590:A591"/>
    <mergeCell ref="N575:N580"/>
    <mergeCell ref="M575:M580"/>
    <mergeCell ref="L575:L580"/>
    <mergeCell ref="K575:K580"/>
    <mergeCell ref="J586:J589"/>
    <mergeCell ref="A586:A589"/>
    <mergeCell ref="N581:N584"/>
    <mergeCell ref="M581:M584"/>
    <mergeCell ref="L581:L584"/>
    <mergeCell ref="K581:K584"/>
    <mergeCell ref="J573:J574"/>
    <mergeCell ref="A573:A574"/>
    <mergeCell ref="N573:N574"/>
    <mergeCell ref="M573:M574"/>
    <mergeCell ref="L573:L574"/>
    <mergeCell ref="K573:K574"/>
    <mergeCell ref="N561:N567"/>
    <mergeCell ref="M561:M567"/>
    <mergeCell ref="L561:L567"/>
    <mergeCell ref="K561:K567"/>
    <mergeCell ref="J561:J567"/>
    <mergeCell ref="A561:A567"/>
    <mergeCell ref="N554:N555"/>
    <mergeCell ref="M554:M555"/>
    <mergeCell ref="N557:N560"/>
    <mergeCell ref="M557:M560"/>
    <mergeCell ref="L557:L560"/>
    <mergeCell ref="K557:K560"/>
    <mergeCell ref="L554:L555"/>
    <mergeCell ref="K554:K555"/>
    <mergeCell ref="J547:J550"/>
    <mergeCell ref="A547:A550"/>
    <mergeCell ref="J551:J553"/>
    <mergeCell ref="A551:A553"/>
    <mergeCell ref="J557:J560"/>
    <mergeCell ref="A557:A560"/>
    <mergeCell ref="N547:N550"/>
    <mergeCell ref="M547:M550"/>
    <mergeCell ref="L547:L550"/>
    <mergeCell ref="K547:K550"/>
    <mergeCell ref="J554:J555"/>
    <mergeCell ref="A554:A555"/>
    <mergeCell ref="N551:N553"/>
    <mergeCell ref="M551:M553"/>
    <mergeCell ref="L551:L553"/>
    <mergeCell ref="K551:K553"/>
    <mergeCell ref="N541:N544"/>
    <mergeCell ref="M541:M544"/>
    <mergeCell ref="N545:N546"/>
    <mergeCell ref="M545:M546"/>
    <mergeCell ref="L545:L546"/>
    <mergeCell ref="K545:K546"/>
    <mergeCell ref="L541:L544"/>
    <mergeCell ref="K541:K544"/>
    <mergeCell ref="J535:J538"/>
    <mergeCell ref="A535:A538"/>
    <mergeCell ref="J539:J540"/>
    <mergeCell ref="A539:A540"/>
    <mergeCell ref="J545:J546"/>
    <mergeCell ref="A545:A546"/>
    <mergeCell ref="N535:N538"/>
    <mergeCell ref="M535:M538"/>
    <mergeCell ref="L535:L538"/>
    <mergeCell ref="K535:K538"/>
    <mergeCell ref="J541:J544"/>
    <mergeCell ref="A541:A544"/>
    <mergeCell ref="N539:N540"/>
    <mergeCell ref="M539:M540"/>
    <mergeCell ref="L539:L540"/>
    <mergeCell ref="K539:K540"/>
    <mergeCell ref="J532:J534"/>
    <mergeCell ref="A532:A534"/>
    <mergeCell ref="N530:N531"/>
    <mergeCell ref="M530:M531"/>
    <mergeCell ref="N532:N534"/>
    <mergeCell ref="M532:M534"/>
    <mergeCell ref="L532:L534"/>
    <mergeCell ref="K532:K534"/>
    <mergeCell ref="L530:L531"/>
    <mergeCell ref="K530:K531"/>
    <mergeCell ref="A528:A529"/>
    <mergeCell ref="N528:N529"/>
    <mergeCell ref="M528:M529"/>
    <mergeCell ref="L528:L529"/>
    <mergeCell ref="K528:K529"/>
    <mergeCell ref="J528:J529"/>
    <mergeCell ref="J530:J531"/>
    <mergeCell ref="A530:A531"/>
    <mergeCell ref="A107:A113"/>
    <mergeCell ref="N107:N113"/>
    <mergeCell ref="M107:M113"/>
    <mergeCell ref="L107:L113"/>
    <mergeCell ref="K107:K113"/>
    <mergeCell ref="J107:J113"/>
    <mergeCell ref="A117:A120"/>
    <mergeCell ref="N117:N120"/>
    <mergeCell ref="A93:A98"/>
    <mergeCell ref="N93:N98"/>
    <mergeCell ref="A103:A106"/>
    <mergeCell ref="N103:N106"/>
    <mergeCell ref="M103:M106"/>
    <mergeCell ref="L103:L106"/>
    <mergeCell ref="K103:K106"/>
    <mergeCell ref="J103:J106"/>
    <mergeCell ref="A100:A102"/>
    <mergeCell ref="N100:N102"/>
    <mergeCell ref="M100:M102"/>
    <mergeCell ref="L100:L102"/>
    <mergeCell ref="K100:K102"/>
    <mergeCell ref="J100:J102"/>
    <mergeCell ref="M93:M98"/>
    <mergeCell ref="L93:L98"/>
    <mergeCell ref="K93:K98"/>
    <mergeCell ref="J93:J98"/>
    <mergeCell ref="N91:N92"/>
    <mergeCell ref="M91:M92"/>
    <mergeCell ref="L91:L92"/>
    <mergeCell ref="K91:K92"/>
    <mergeCell ref="J84:J85"/>
    <mergeCell ref="A84:A85"/>
    <mergeCell ref="A86:A90"/>
    <mergeCell ref="J86:J90"/>
    <mergeCell ref="J91:J92"/>
    <mergeCell ref="A91:A92"/>
    <mergeCell ref="N84:N85"/>
    <mergeCell ref="M84:M85"/>
    <mergeCell ref="L84:L85"/>
    <mergeCell ref="K84:K85"/>
    <mergeCell ref="N86:N90"/>
    <mergeCell ref="M86:M90"/>
    <mergeCell ref="L86:L90"/>
    <mergeCell ref="K86:K90"/>
    <mergeCell ref="A78:A82"/>
    <mergeCell ref="N78:N82"/>
    <mergeCell ref="M78:M82"/>
    <mergeCell ref="L78:L82"/>
    <mergeCell ref="K78:K82"/>
    <mergeCell ref="J78:J82"/>
    <mergeCell ref="A71:A77"/>
    <mergeCell ref="N71:N77"/>
    <mergeCell ref="M71:M77"/>
    <mergeCell ref="L71:L77"/>
    <mergeCell ref="K71:K77"/>
    <mergeCell ref="J71:J77"/>
    <mergeCell ref="A69:A70"/>
    <mergeCell ref="N69:N70"/>
    <mergeCell ref="M69:M70"/>
    <mergeCell ref="L69:L70"/>
    <mergeCell ref="K69:K70"/>
    <mergeCell ref="J69:J70"/>
    <mergeCell ref="A61:A68"/>
    <mergeCell ref="N61:N68"/>
    <mergeCell ref="M61:M68"/>
    <mergeCell ref="L61:L68"/>
    <mergeCell ref="K61:K68"/>
    <mergeCell ref="J61:J68"/>
    <mergeCell ref="A55:A60"/>
    <mergeCell ref="N55:N60"/>
    <mergeCell ref="M55:M60"/>
    <mergeCell ref="L55:L60"/>
    <mergeCell ref="K55:K60"/>
    <mergeCell ref="J55:J60"/>
    <mergeCell ref="N41:N43"/>
    <mergeCell ref="M41:M43"/>
    <mergeCell ref="L41:L43"/>
    <mergeCell ref="K41:K43"/>
    <mergeCell ref="J41:J43"/>
    <mergeCell ref="N47:N54"/>
    <mergeCell ref="M47:M54"/>
    <mergeCell ref="L47:L54"/>
    <mergeCell ref="K47:K54"/>
    <mergeCell ref="J47:J54"/>
    <mergeCell ref="L38:L40"/>
    <mergeCell ref="K38:K40"/>
    <mergeCell ref="A47:A54"/>
    <mergeCell ref="A44:A45"/>
    <mergeCell ref="A41:A43"/>
    <mergeCell ref="N44:N45"/>
    <mergeCell ref="M44:M45"/>
    <mergeCell ref="L44:L45"/>
    <mergeCell ref="K44:K45"/>
    <mergeCell ref="J44:J45"/>
    <mergeCell ref="K32:K35"/>
    <mergeCell ref="J32:J35"/>
    <mergeCell ref="J38:J40"/>
    <mergeCell ref="N36:N37"/>
    <mergeCell ref="M36:M37"/>
    <mergeCell ref="L36:L37"/>
    <mergeCell ref="K36:K37"/>
    <mergeCell ref="J36:J37"/>
    <mergeCell ref="N38:N40"/>
    <mergeCell ref="M38:M40"/>
    <mergeCell ref="A38:A40"/>
    <mergeCell ref="A36:A37"/>
    <mergeCell ref="A32:A35"/>
    <mergeCell ref="A28:A30"/>
    <mergeCell ref="N28:N30"/>
    <mergeCell ref="M28:M30"/>
    <mergeCell ref="L28:L30"/>
    <mergeCell ref="K28:K30"/>
    <mergeCell ref="M32:M35"/>
    <mergeCell ref="L32:L35"/>
    <mergeCell ref="J28:J30"/>
    <mergeCell ref="N32:N35"/>
    <mergeCell ref="N20:N24"/>
    <mergeCell ref="M20:M24"/>
    <mergeCell ref="L20:L24"/>
    <mergeCell ref="K20:K24"/>
    <mergeCell ref="N25:N27"/>
    <mergeCell ref="M25:M27"/>
    <mergeCell ref="L25:L27"/>
    <mergeCell ref="K25:K27"/>
    <mergeCell ref="M8:M13"/>
    <mergeCell ref="L8:L13"/>
    <mergeCell ref="A8:A13"/>
    <mergeCell ref="A25:A27"/>
    <mergeCell ref="A20:A24"/>
    <mergeCell ref="J20:J24"/>
    <mergeCell ref="J25:J27"/>
    <mergeCell ref="K16:K19"/>
    <mergeCell ref="K14:K15"/>
    <mergeCell ref="L14:L15"/>
    <mergeCell ref="N16:N19"/>
    <mergeCell ref="M16:M19"/>
    <mergeCell ref="L16:L19"/>
    <mergeCell ref="N14:N15"/>
    <mergeCell ref="M14:M15"/>
    <mergeCell ref="A16:A19"/>
    <mergeCell ref="A14:A15"/>
    <mergeCell ref="J16:J19"/>
    <mergeCell ref="J14:J15"/>
    <mergeCell ref="A4:A6"/>
    <mergeCell ref="N4:N6"/>
    <mergeCell ref="M4:M6"/>
    <mergeCell ref="L4:L6"/>
    <mergeCell ref="K4:K6"/>
    <mergeCell ref="J4:J6"/>
    <mergeCell ref="J117:J120"/>
    <mergeCell ref="N8:N13"/>
    <mergeCell ref="A114:A115"/>
    <mergeCell ref="N114:N115"/>
    <mergeCell ref="M114:M115"/>
    <mergeCell ref="L114:L115"/>
    <mergeCell ref="K114:K115"/>
    <mergeCell ref="J114:J115"/>
    <mergeCell ref="K8:K13"/>
    <mergeCell ref="J8:J13"/>
    <mergeCell ref="N121:N122"/>
    <mergeCell ref="M121:M122"/>
    <mergeCell ref="L121:L122"/>
    <mergeCell ref="K121:K122"/>
    <mergeCell ref="M117:M120"/>
    <mergeCell ref="L117:L120"/>
    <mergeCell ref="K117:K120"/>
    <mergeCell ref="J121:J122"/>
    <mergeCell ref="J128:J130"/>
    <mergeCell ref="A128:A130"/>
    <mergeCell ref="N124:N126"/>
    <mergeCell ref="M124:M126"/>
    <mergeCell ref="L124:L126"/>
    <mergeCell ref="K124:K126"/>
    <mergeCell ref="A121:A122"/>
    <mergeCell ref="J124:J126"/>
    <mergeCell ref="A124:A126"/>
    <mergeCell ref="J132:J133"/>
    <mergeCell ref="A132:A133"/>
    <mergeCell ref="N128:N130"/>
    <mergeCell ref="M128:M130"/>
    <mergeCell ref="N132:N133"/>
    <mergeCell ref="M132:M133"/>
    <mergeCell ref="L132:L133"/>
    <mergeCell ref="K132:K133"/>
    <mergeCell ref="L128:L130"/>
    <mergeCell ref="K128:K130"/>
    <mergeCell ref="N138:N140"/>
    <mergeCell ref="M138:M140"/>
    <mergeCell ref="L138:L140"/>
    <mergeCell ref="K138:K140"/>
    <mergeCell ref="N134:N137"/>
    <mergeCell ref="M134:M137"/>
    <mergeCell ref="L134:L137"/>
    <mergeCell ref="K134:K137"/>
    <mergeCell ref="J141:J144"/>
    <mergeCell ref="A141:A144"/>
    <mergeCell ref="N141:N144"/>
    <mergeCell ref="M141:M144"/>
    <mergeCell ref="J134:J137"/>
    <mergeCell ref="A134:A137"/>
    <mergeCell ref="A138:A140"/>
    <mergeCell ref="J138:J140"/>
    <mergeCell ref="L141:L144"/>
    <mergeCell ref="K141:K144"/>
    <mergeCell ref="N145:N146"/>
    <mergeCell ref="M145:M146"/>
    <mergeCell ref="L145:L146"/>
    <mergeCell ref="K145:K146"/>
    <mergeCell ref="J145:J146"/>
    <mergeCell ref="A145:A146"/>
    <mergeCell ref="K148:K154"/>
    <mergeCell ref="J148:J154"/>
    <mergeCell ref="A148:A154"/>
    <mergeCell ref="A248:A253"/>
    <mergeCell ref="J248:J253"/>
    <mergeCell ref="K155:K156"/>
    <mergeCell ref="J155:J156"/>
    <mergeCell ref="A155:A156"/>
    <mergeCell ref="J159:J161"/>
    <mergeCell ref="A159:A161"/>
    <mergeCell ref="N159:N161"/>
    <mergeCell ref="M159:M161"/>
    <mergeCell ref="L159:L161"/>
    <mergeCell ref="K159:K161"/>
    <mergeCell ref="N148:N154"/>
    <mergeCell ref="M148:M154"/>
    <mergeCell ref="L148:L154"/>
    <mergeCell ref="N155:N156"/>
    <mergeCell ref="M155:M156"/>
    <mergeCell ref="L155:L156"/>
    <mergeCell ref="N164:N167"/>
    <mergeCell ref="M164:M167"/>
    <mergeCell ref="L164:L167"/>
    <mergeCell ref="K164:K167"/>
    <mergeCell ref="N162:N163"/>
    <mergeCell ref="M162:M163"/>
    <mergeCell ref="L162:L163"/>
    <mergeCell ref="K162:K163"/>
    <mergeCell ref="J162:J163"/>
    <mergeCell ref="A162:A163"/>
    <mergeCell ref="J164:J167"/>
    <mergeCell ref="A164:A167"/>
    <mergeCell ref="L168:L170"/>
    <mergeCell ref="K168:K170"/>
    <mergeCell ref="J171:J174"/>
    <mergeCell ref="A171:A174"/>
    <mergeCell ref="J168:J170"/>
    <mergeCell ref="A168:A170"/>
    <mergeCell ref="N168:N170"/>
    <mergeCell ref="M168:M170"/>
    <mergeCell ref="N176:N179"/>
    <mergeCell ref="M176:M179"/>
    <mergeCell ref="L176:L179"/>
    <mergeCell ref="K176:K179"/>
    <mergeCell ref="N171:N174"/>
    <mergeCell ref="M171:M174"/>
    <mergeCell ref="L171:L174"/>
    <mergeCell ref="K171:K174"/>
    <mergeCell ref="J176:J179"/>
    <mergeCell ref="A176:A179"/>
    <mergeCell ref="L182:L184"/>
    <mergeCell ref="K182:K184"/>
    <mergeCell ref="J182:J184"/>
    <mergeCell ref="A182:A184"/>
    <mergeCell ref="L185:L188"/>
    <mergeCell ref="K185:K188"/>
    <mergeCell ref="J185:J188"/>
    <mergeCell ref="A185:A188"/>
    <mergeCell ref="N182:N184"/>
    <mergeCell ref="M182:M184"/>
    <mergeCell ref="N185:N188"/>
    <mergeCell ref="M185:M188"/>
    <mergeCell ref="N195:N198"/>
    <mergeCell ref="M195:M198"/>
    <mergeCell ref="L195:L198"/>
    <mergeCell ref="K195:K198"/>
    <mergeCell ref="N189:N194"/>
    <mergeCell ref="M189:M194"/>
    <mergeCell ref="L189:L194"/>
    <mergeCell ref="K189:K194"/>
    <mergeCell ref="J189:J194"/>
    <mergeCell ref="A189:A194"/>
    <mergeCell ref="J195:J198"/>
    <mergeCell ref="A195:A198"/>
    <mergeCell ref="J199:J204"/>
    <mergeCell ref="A199:A204"/>
    <mergeCell ref="J205:J210"/>
    <mergeCell ref="A205:A210"/>
    <mergeCell ref="N199:N204"/>
    <mergeCell ref="M199:M204"/>
    <mergeCell ref="N205:N210"/>
    <mergeCell ref="M205:M210"/>
    <mergeCell ref="L205:L210"/>
    <mergeCell ref="K205:K210"/>
    <mergeCell ref="L199:L204"/>
    <mergeCell ref="K199:K204"/>
    <mergeCell ref="N213:N215"/>
    <mergeCell ref="M213:M215"/>
    <mergeCell ref="L213:L215"/>
    <mergeCell ref="K213:K215"/>
    <mergeCell ref="N211:N212"/>
    <mergeCell ref="M211:M212"/>
    <mergeCell ref="L211:L212"/>
    <mergeCell ref="K211:K212"/>
    <mergeCell ref="J211:J212"/>
    <mergeCell ref="A211:A212"/>
    <mergeCell ref="A213:A215"/>
    <mergeCell ref="J213:J215"/>
    <mergeCell ref="J216:J218"/>
    <mergeCell ref="A216:A218"/>
    <mergeCell ref="A219:A229"/>
    <mergeCell ref="N219:N229"/>
    <mergeCell ref="M219:M229"/>
    <mergeCell ref="L219:L229"/>
    <mergeCell ref="K219:K229"/>
    <mergeCell ref="J219:J229"/>
    <mergeCell ref="N235:N238"/>
    <mergeCell ref="M235:M238"/>
    <mergeCell ref="L235:L238"/>
    <mergeCell ref="K235:K238"/>
    <mergeCell ref="N216:N218"/>
    <mergeCell ref="M216:M218"/>
    <mergeCell ref="N230:N232"/>
    <mergeCell ref="M230:M232"/>
    <mergeCell ref="L216:L218"/>
    <mergeCell ref="K216:K218"/>
    <mergeCell ref="A240:A242"/>
    <mergeCell ref="L230:L232"/>
    <mergeCell ref="K230:K232"/>
    <mergeCell ref="J230:J232"/>
    <mergeCell ref="A230:A232"/>
    <mergeCell ref="J235:J238"/>
    <mergeCell ref="A235:A238"/>
    <mergeCell ref="A243:A246"/>
    <mergeCell ref="N240:N242"/>
    <mergeCell ref="M240:M242"/>
    <mergeCell ref="N243:N246"/>
    <mergeCell ref="M243:M246"/>
    <mergeCell ref="L243:L246"/>
    <mergeCell ref="K243:K246"/>
    <mergeCell ref="L240:L242"/>
    <mergeCell ref="K240:K242"/>
    <mergeCell ref="J240:J242"/>
    <mergeCell ref="N257:N259"/>
    <mergeCell ref="N248:N253"/>
    <mergeCell ref="M248:M253"/>
    <mergeCell ref="L248:L253"/>
    <mergeCell ref="K248:K253"/>
    <mergeCell ref="J243:J246"/>
    <mergeCell ref="M257:M259"/>
    <mergeCell ref="L257:L259"/>
    <mergeCell ref="K257:K259"/>
    <mergeCell ref="J257:J259"/>
    <mergeCell ref="A254:A256"/>
    <mergeCell ref="N254:N256"/>
    <mergeCell ref="M254:M256"/>
    <mergeCell ref="L254:L256"/>
    <mergeCell ref="K254:K256"/>
    <mergeCell ref="J254:J256"/>
    <mergeCell ref="J261:J264"/>
    <mergeCell ref="A261:A264"/>
    <mergeCell ref="A257:A259"/>
    <mergeCell ref="J266:J272"/>
    <mergeCell ref="A266:A272"/>
    <mergeCell ref="N261:N264"/>
    <mergeCell ref="M261:M264"/>
    <mergeCell ref="N266:N272"/>
    <mergeCell ref="M266:M272"/>
    <mergeCell ref="L266:L272"/>
    <mergeCell ref="K266:K272"/>
    <mergeCell ref="L261:L264"/>
    <mergeCell ref="K261:K264"/>
    <mergeCell ref="N279:N282"/>
    <mergeCell ref="M279:M282"/>
    <mergeCell ref="L279:L282"/>
    <mergeCell ref="K279:K282"/>
    <mergeCell ref="N273:N277"/>
    <mergeCell ref="M273:M277"/>
    <mergeCell ref="L273:L277"/>
    <mergeCell ref="K273:K277"/>
    <mergeCell ref="J273:J277"/>
    <mergeCell ref="A273:A277"/>
    <mergeCell ref="J279:J282"/>
    <mergeCell ref="A279:A282"/>
    <mergeCell ref="J283:J284"/>
    <mergeCell ref="A283:A284"/>
    <mergeCell ref="J286:J290"/>
    <mergeCell ref="A286:A290"/>
    <mergeCell ref="N283:N284"/>
    <mergeCell ref="M283:M284"/>
    <mergeCell ref="N286:N290"/>
    <mergeCell ref="M286:M290"/>
    <mergeCell ref="L286:L290"/>
    <mergeCell ref="K286:K290"/>
    <mergeCell ref="L283:L284"/>
    <mergeCell ref="K283:K284"/>
    <mergeCell ref="N296:N298"/>
    <mergeCell ref="M296:M298"/>
    <mergeCell ref="L296:L298"/>
    <mergeCell ref="K296:K298"/>
    <mergeCell ref="N291:N295"/>
    <mergeCell ref="M291:M295"/>
    <mergeCell ref="L291:L295"/>
    <mergeCell ref="K291:K295"/>
    <mergeCell ref="L299:L303"/>
    <mergeCell ref="K299:K303"/>
    <mergeCell ref="J291:J295"/>
    <mergeCell ref="A291:A295"/>
    <mergeCell ref="J296:J298"/>
    <mergeCell ref="A296:A298"/>
    <mergeCell ref="J299:J303"/>
    <mergeCell ref="A299:A303"/>
    <mergeCell ref="L307:L308"/>
    <mergeCell ref="K307:K308"/>
    <mergeCell ref="J305:J306"/>
    <mergeCell ref="A305:A306"/>
    <mergeCell ref="N299:N303"/>
    <mergeCell ref="M299:M303"/>
    <mergeCell ref="N305:N306"/>
    <mergeCell ref="M305:M306"/>
    <mergeCell ref="L305:L306"/>
    <mergeCell ref="K305:K306"/>
    <mergeCell ref="J307:J308"/>
    <mergeCell ref="A307:A308"/>
    <mergeCell ref="N310:N311"/>
    <mergeCell ref="M310:M311"/>
    <mergeCell ref="L310:L311"/>
    <mergeCell ref="K310:K311"/>
    <mergeCell ref="J310:J311"/>
    <mergeCell ref="A310:A311"/>
    <mergeCell ref="N307:N308"/>
    <mergeCell ref="M307:M308"/>
    <mergeCell ref="K315:K317"/>
    <mergeCell ref="L315:L317"/>
    <mergeCell ref="N313:N314"/>
    <mergeCell ref="M313:M314"/>
    <mergeCell ref="L313:L314"/>
    <mergeCell ref="K313:K314"/>
    <mergeCell ref="N318:N320"/>
    <mergeCell ref="M318:M320"/>
    <mergeCell ref="L318:L320"/>
    <mergeCell ref="K318:K320"/>
    <mergeCell ref="J313:J314"/>
    <mergeCell ref="A313:A314"/>
    <mergeCell ref="N315:N317"/>
    <mergeCell ref="M315:M317"/>
    <mergeCell ref="A315:A317"/>
    <mergeCell ref="J315:J317"/>
    <mergeCell ref="N326:N329"/>
    <mergeCell ref="M326:M329"/>
    <mergeCell ref="J318:J320"/>
    <mergeCell ref="A318:A320"/>
    <mergeCell ref="N322:N323"/>
    <mergeCell ref="M322:M323"/>
    <mergeCell ref="L322:L323"/>
    <mergeCell ref="K322:K323"/>
    <mergeCell ref="J322:J323"/>
    <mergeCell ref="A322:A323"/>
    <mergeCell ref="N324:N325"/>
    <mergeCell ref="M324:M325"/>
    <mergeCell ref="L324:L325"/>
    <mergeCell ref="K324:K325"/>
    <mergeCell ref="J324:J325"/>
    <mergeCell ref="A324:A325"/>
    <mergeCell ref="L330:L331"/>
    <mergeCell ref="K330:K331"/>
    <mergeCell ref="L326:L329"/>
    <mergeCell ref="K326:K329"/>
    <mergeCell ref="J326:J329"/>
    <mergeCell ref="A326:A329"/>
    <mergeCell ref="N334:N336"/>
    <mergeCell ref="M334:M336"/>
    <mergeCell ref="L334:L336"/>
    <mergeCell ref="K334:K336"/>
    <mergeCell ref="J330:J331"/>
    <mergeCell ref="A330:A331"/>
    <mergeCell ref="J334:J336"/>
    <mergeCell ref="A334:A336"/>
    <mergeCell ref="N330:N331"/>
    <mergeCell ref="M330:M331"/>
    <mergeCell ref="L337:L339"/>
    <mergeCell ref="K337:K339"/>
    <mergeCell ref="J337:J339"/>
    <mergeCell ref="A337:A339"/>
    <mergeCell ref="J340:J346"/>
    <mergeCell ref="A340:A346"/>
    <mergeCell ref="N337:N339"/>
    <mergeCell ref="M337:M339"/>
    <mergeCell ref="N340:N346"/>
    <mergeCell ref="M340:M346"/>
    <mergeCell ref="N350:N352"/>
    <mergeCell ref="M350:M352"/>
    <mergeCell ref="L350:L352"/>
    <mergeCell ref="K350:K352"/>
    <mergeCell ref="L340:L346"/>
    <mergeCell ref="K340:K346"/>
    <mergeCell ref="N354:N355"/>
    <mergeCell ref="M354:M355"/>
    <mergeCell ref="L354:L355"/>
    <mergeCell ref="K354:K355"/>
    <mergeCell ref="N357:N365"/>
    <mergeCell ref="M357:M365"/>
    <mergeCell ref="L357:L365"/>
    <mergeCell ref="K357:K365"/>
    <mergeCell ref="J350:J352"/>
    <mergeCell ref="A350:A352"/>
    <mergeCell ref="J354:J355"/>
    <mergeCell ref="A354:A355"/>
    <mergeCell ref="J357:J365"/>
    <mergeCell ref="A357:A365"/>
    <mergeCell ref="J366:J368"/>
    <mergeCell ref="A366:A368"/>
    <mergeCell ref="J369:J370"/>
    <mergeCell ref="N376:N378"/>
    <mergeCell ref="N366:N368"/>
    <mergeCell ref="M366:M368"/>
    <mergeCell ref="L366:L368"/>
    <mergeCell ref="K366:K368"/>
    <mergeCell ref="N371:N375"/>
    <mergeCell ref="N369:N370"/>
    <mergeCell ref="A369:A370"/>
    <mergeCell ref="A371:A375"/>
    <mergeCell ref="M369:M370"/>
    <mergeCell ref="L369:L370"/>
    <mergeCell ref="M371:M375"/>
    <mergeCell ref="L371:L375"/>
    <mergeCell ref="J371:J375"/>
    <mergeCell ref="A376:A378"/>
    <mergeCell ref="K376:K378"/>
    <mergeCell ref="J376:J378"/>
    <mergeCell ref="J380:J387"/>
    <mergeCell ref="A380:A387"/>
    <mergeCell ref="M376:M378"/>
    <mergeCell ref="L376:L378"/>
    <mergeCell ref="N388:N391"/>
    <mergeCell ref="M388:M391"/>
    <mergeCell ref="L388:L391"/>
    <mergeCell ref="K369:K370"/>
    <mergeCell ref="K371:K375"/>
    <mergeCell ref="N392:N393"/>
    <mergeCell ref="M392:M393"/>
    <mergeCell ref="L392:L393"/>
    <mergeCell ref="K392:K393"/>
    <mergeCell ref="K388:K391"/>
    <mergeCell ref="N380:N387"/>
    <mergeCell ref="M380:M387"/>
    <mergeCell ref="L380:L387"/>
    <mergeCell ref="K380:K387"/>
    <mergeCell ref="J394:J395"/>
    <mergeCell ref="A394:A395"/>
    <mergeCell ref="N394:N395"/>
    <mergeCell ref="M394:M395"/>
    <mergeCell ref="J388:J391"/>
    <mergeCell ref="A388:A391"/>
    <mergeCell ref="J392:J393"/>
    <mergeCell ref="A392:A393"/>
    <mergeCell ref="L394:L395"/>
    <mergeCell ref="K394:K395"/>
    <mergeCell ref="N396:N401"/>
    <mergeCell ref="M396:M401"/>
    <mergeCell ref="L396:L401"/>
    <mergeCell ref="K396:K401"/>
    <mergeCell ref="J396:J401"/>
    <mergeCell ref="A396:A401"/>
    <mergeCell ref="N405:N407"/>
    <mergeCell ref="M405:M407"/>
    <mergeCell ref="L405:L407"/>
    <mergeCell ref="K405:K407"/>
    <mergeCell ref="N402:N404"/>
    <mergeCell ref="M402:M404"/>
    <mergeCell ref="L402:L404"/>
    <mergeCell ref="K402:K404"/>
    <mergeCell ref="J402:J404"/>
    <mergeCell ref="A402:A404"/>
    <mergeCell ref="J405:J407"/>
    <mergeCell ref="A405:A407"/>
    <mergeCell ref="J408:J409"/>
    <mergeCell ref="A408:A409"/>
    <mergeCell ref="J411:J413"/>
    <mergeCell ref="A411:A413"/>
    <mergeCell ref="N408:N409"/>
    <mergeCell ref="M408:M409"/>
    <mergeCell ref="N411:N413"/>
    <mergeCell ref="M411:M413"/>
    <mergeCell ref="L411:L413"/>
    <mergeCell ref="K411:K413"/>
    <mergeCell ref="L408:L409"/>
    <mergeCell ref="K408:K409"/>
    <mergeCell ref="A416:A418"/>
    <mergeCell ref="N416:N418"/>
    <mergeCell ref="M416:M418"/>
    <mergeCell ref="L416:L418"/>
    <mergeCell ref="K416:K418"/>
    <mergeCell ref="J416:J418"/>
    <mergeCell ref="N425:N426"/>
    <mergeCell ref="M425:M426"/>
    <mergeCell ref="L425:L426"/>
    <mergeCell ref="K425:K426"/>
    <mergeCell ref="N419:N423"/>
    <mergeCell ref="M419:M423"/>
    <mergeCell ref="L419:L423"/>
    <mergeCell ref="K419:K423"/>
    <mergeCell ref="J419:J423"/>
    <mergeCell ref="A419:A423"/>
    <mergeCell ref="J425:J426"/>
    <mergeCell ref="A425:A426"/>
    <mergeCell ref="J427:J432"/>
    <mergeCell ref="A427:A432"/>
    <mergeCell ref="N427:N432"/>
    <mergeCell ref="M427:M432"/>
    <mergeCell ref="N434:N435"/>
    <mergeCell ref="M434:M435"/>
    <mergeCell ref="L434:L435"/>
    <mergeCell ref="K434:K435"/>
    <mergeCell ref="L427:L432"/>
    <mergeCell ref="K427:K432"/>
    <mergeCell ref="N436:N440"/>
    <mergeCell ref="M436:M440"/>
    <mergeCell ref="L436:L440"/>
    <mergeCell ref="K436:K440"/>
    <mergeCell ref="J434:J435"/>
    <mergeCell ref="A434:A435"/>
    <mergeCell ref="J436:J440"/>
    <mergeCell ref="A436:A440"/>
    <mergeCell ref="L444:L447"/>
    <mergeCell ref="K444:K447"/>
    <mergeCell ref="J444:J447"/>
    <mergeCell ref="A444:A447"/>
    <mergeCell ref="J448:J451"/>
    <mergeCell ref="A448:A451"/>
    <mergeCell ref="N444:N447"/>
    <mergeCell ref="M444:M447"/>
    <mergeCell ref="N448:N451"/>
    <mergeCell ref="M448:M451"/>
    <mergeCell ref="N452:N454"/>
    <mergeCell ref="M452:M454"/>
    <mergeCell ref="L452:L454"/>
    <mergeCell ref="K452:K454"/>
    <mergeCell ref="L448:L451"/>
    <mergeCell ref="K448:K451"/>
    <mergeCell ref="J452:J454"/>
    <mergeCell ref="A452:A454"/>
    <mergeCell ref="A455:A460"/>
    <mergeCell ref="J461:J462"/>
    <mergeCell ref="A461:A462"/>
    <mergeCell ref="N455:N460"/>
    <mergeCell ref="M455:M460"/>
    <mergeCell ref="K455:K460"/>
    <mergeCell ref="J455:J460"/>
    <mergeCell ref="L455:L460"/>
    <mergeCell ref="J463:J465"/>
    <mergeCell ref="A463:A465"/>
    <mergeCell ref="N461:N462"/>
    <mergeCell ref="M461:M462"/>
    <mergeCell ref="N463:N465"/>
    <mergeCell ref="M463:M465"/>
    <mergeCell ref="L463:L465"/>
    <mergeCell ref="K463:K465"/>
    <mergeCell ref="L461:L462"/>
    <mergeCell ref="K461:K462"/>
    <mergeCell ref="N468:N472"/>
    <mergeCell ref="M468:M472"/>
    <mergeCell ref="L468:L472"/>
    <mergeCell ref="K468:K472"/>
    <mergeCell ref="N466:N467"/>
    <mergeCell ref="M466:M467"/>
    <mergeCell ref="L466:L467"/>
    <mergeCell ref="K466:K467"/>
    <mergeCell ref="J466:J467"/>
    <mergeCell ref="A466:A467"/>
    <mergeCell ref="J468:J472"/>
    <mergeCell ref="A468:A472"/>
    <mergeCell ref="J473:J474"/>
    <mergeCell ref="A473:A474"/>
    <mergeCell ref="J476:J484"/>
    <mergeCell ref="A476:A484"/>
    <mergeCell ref="N473:N474"/>
    <mergeCell ref="M473:M474"/>
    <mergeCell ref="N476:N484"/>
    <mergeCell ref="M476:M484"/>
    <mergeCell ref="L476:L484"/>
    <mergeCell ref="K476:K484"/>
    <mergeCell ref="L473:L474"/>
    <mergeCell ref="K473:K474"/>
    <mergeCell ref="N488:N491"/>
    <mergeCell ref="M488:M491"/>
    <mergeCell ref="L488:L491"/>
    <mergeCell ref="K488:K491"/>
    <mergeCell ref="N485:N487"/>
    <mergeCell ref="M485:M487"/>
    <mergeCell ref="L485:L487"/>
    <mergeCell ref="K485:K487"/>
    <mergeCell ref="J485:J487"/>
    <mergeCell ref="A485:A487"/>
    <mergeCell ref="A488:A491"/>
    <mergeCell ref="J488:J491"/>
    <mergeCell ref="J494:J499"/>
    <mergeCell ref="A494:A499"/>
    <mergeCell ref="J500:J501"/>
    <mergeCell ref="A500:A501"/>
    <mergeCell ref="N494:N499"/>
    <mergeCell ref="M494:M499"/>
    <mergeCell ref="N500:N501"/>
    <mergeCell ref="M500:M501"/>
    <mergeCell ref="L500:L501"/>
    <mergeCell ref="K500:K501"/>
    <mergeCell ref="L494:L499"/>
    <mergeCell ref="K494:K499"/>
    <mergeCell ref="N510:N512"/>
    <mergeCell ref="M510:M512"/>
    <mergeCell ref="L510:L512"/>
    <mergeCell ref="K510:K512"/>
    <mergeCell ref="N505:N509"/>
    <mergeCell ref="M505:M509"/>
    <mergeCell ref="L505:L509"/>
    <mergeCell ref="K505:K509"/>
    <mergeCell ref="J505:J509"/>
    <mergeCell ref="A505:A509"/>
    <mergeCell ref="J510:J512"/>
    <mergeCell ref="A510:A512"/>
    <mergeCell ref="J514:J518"/>
    <mergeCell ref="A514:A518"/>
    <mergeCell ref="J520:J522"/>
    <mergeCell ref="A520:A522"/>
    <mergeCell ref="N514:N518"/>
    <mergeCell ref="M514:M518"/>
    <mergeCell ref="N520:N522"/>
    <mergeCell ref="M520:M522"/>
    <mergeCell ref="L520:L522"/>
    <mergeCell ref="K520:K522"/>
    <mergeCell ref="L514:L518"/>
    <mergeCell ref="K514:K518"/>
    <mergeCell ref="J523:J527"/>
    <mergeCell ref="A523:A527"/>
    <mergeCell ref="N523:N527"/>
    <mergeCell ref="M523:M527"/>
    <mergeCell ref="L523:L527"/>
    <mergeCell ref="K523:K527"/>
  </mergeCells>
  <printOptions/>
  <pageMargins left="0.2" right="0.2" top="0.19" bottom="0.19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yfnf</cp:lastModifiedBy>
  <cp:lastPrinted>2015-05-01T10:27:18Z</cp:lastPrinted>
  <dcterms:created xsi:type="dcterms:W3CDTF">2015-03-31T10:22:06Z</dcterms:created>
  <dcterms:modified xsi:type="dcterms:W3CDTF">2015-05-05T16:01:06Z</dcterms:modified>
  <cp:category/>
  <cp:version/>
  <cp:contentType/>
  <cp:contentStatus/>
</cp:coreProperties>
</file>