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543" activeTab="0"/>
  </bookViews>
  <sheets>
    <sheet name="СВЕРКА СП-11" sheetId="1" r:id="rId1"/>
  </sheets>
  <definedNames>
    <definedName name="_xlnm._FilterDatabase" localSheetId="0" hidden="1">'СВЕРКА СП-11'!$A$2:$M$490</definedName>
  </definedNames>
  <calcPr fullCalcOnLoad="1"/>
</workbook>
</file>

<file path=xl/sharedStrings.xml><?xml version="1.0" encoding="utf-8"?>
<sst xmlns="http://schemas.openxmlformats.org/spreadsheetml/2006/main" count="659" uniqueCount="198">
  <si>
    <t>ТР</t>
  </si>
  <si>
    <t>натаП</t>
  </si>
  <si>
    <t>25. Очищайка (мгновенный пятновыводитель) 15 мл</t>
  </si>
  <si>
    <t>Чаруня</t>
  </si>
  <si>
    <t>37.1. Лейкопластырь на неткан.осн. катуш. в инд. уп.2,5 х 500</t>
  </si>
  <si>
    <t>леона</t>
  </si>
  <si>
    <t>jahve</t>
  </si>
  <si>
    <t>jerrka</t>
  </si>
  <si>
    <t>remina</t>
  </si>
  <si>
    <t>Елена_Л77</t>
  </si>
  <si>
    <t>Swift_SW</t>
  </si>
  <si>
    <t>Небылица</t>
  </si>
  <si>
    <t>яг@дк@</t>
  </si>
  <si>
    <t>Czarina</t>
  </si>
  <si>
    <t>Мелена</t>
  </si>
  <si>
    <t>Тата1805</t>
  </si>
  <si>
    <t>semkinamama</t>
  </si>
  <si>
    <t>ЛанаСН</t>
  </si>
  <si>
    <t>Лилу111</t>
  </si>
  <si>
    <t>Титуша-мамочка</t>
  </si>
  <si>
    <t>marmeladinka27</t>
  </si>
  <si>
    <t>IrishaArisha</t>
  </si>
  <si>
    <t>vasilisska</t>
  </si>
  <si>
    <t>Оксана312</t>
  </si>
  <si>
    <t>listochek</t>
  </si>
  <si>
    <t>ирина купоносова</t>
  </si>
  <si>
    <t>kapriz_k</t>
  </si>
  <si>
    <t>Lёna</t>
  </si>
  <si>
    <t>India</t>
  </si>
  <si>
    <t>КЕРЕЕШКА</t>
  </si>
  <si>
    <t>salandra</t>
  </si>
  <si>
    <t>YFLT;LF</t>
  </si>
  <si>
    <t>LUlia</t>
  </si>
  <si>
    <t>ЗвездЮля</t>
  </si>
  <si>
    <t>sh_iruska</t>
  </si>
  <si>
    <t>Maskabal</t>
  </si>
  <si>
    <t>Ирина ИИ</t>
  </si>
  <si>
    <t>Светлана Серегина</t>
  </si>
  <si>
    <t>Рома-шка</t>
  </si>
  <si>
    <t>Bagira_irk</t>
  </si>
  <si>
    <t>aniuta270</t>
  </si>
  <si>
    <t>Ксения7777</t>
  </si>
  <si>
    <t>Гламур84</t>
  </si>
  <si>
    <t>МамаТрехсерийная</t>
  </si>
  <si>
    <t>Мария0007</t>
  </si>
  <si>
    <t>Mashet</t>
  </si>
  <si>
    <t>Svetenza</t>
  </si>
  <si>
    <t>Алевти-на</t>
  </si>
  <si>
    <t>vltava</t>
  </si>
  <si>
    <t>njilina</t>
  </si>
  <si>
    <t>Morgana</t>
  </si>
  <si>
    <t>Данюша</t>
  </si>
  <si>
    <t>Викуськ@</t>
  </si>
  <si>
    <t>Natka74</t>
  </si>
  <si>
    <t>Зульфия K.</t>
  </si>
  <si>
    <t>Kacherigka</t>
  </si>
  <si>
    <t>маргошка-крошка</t>
  </si>
  <si>
    <t>38.1. Салфетка прединъекционная СПДс-"ВИПС-Мед" спиртовая (60х60мм) №100</t>
  </si>
  <si>
    <t>psk_67</t>
  </si>
  <si>
    <t>Е-ГОР</t>
  </si>
  <si>
    <t>KRISTAL*09</t>
  </si>
  <si>
    <t>len04k_@</t>
  </si>
  <si>
    <t>Хищница</t>
  </si>
  <si>
    <t>Luda1966</t>
  </si>
  <si>
    <t>БЕЛАЯ*Олька</t>
  </si>
  <si>
    <t>Kisska54</t>
  </si>
  <si>
    <t>40. Таблетница-"КРОНТ" 105х70х18</t>
  </si>
  <si>
    <t>Крохочка</t>
  </si>
  <si>
    <t>Целую вселенную</t>
  </si>
  <si>
    <t>olia296</t>
  </si>
  <si>
    <t>Юлечка Л.</t>
  </si>
  <si>
    <t>6. Бахилы п/э мед.</t>
  </si>
  <si>
    <t>brusay1962</t>
  </si>
  <si>
    <t>10. Перчатки медицинские латексные анатомические, размер 8 (М)</t>
  </si>
  <si>
    <t>37. Лейкопластырь на тканевой основе, катушка, в инд. уп. 2 х 500</t>
  </si>
  <si>
    <t>Анна80</t>
  </si>
  <si>
    <t>7. Маска трехслойная на резинке</t>
  </si>
  <si>
    <t>Нюрочек 27</t>
  </si>
  <si>
    <t>zlaya.eva</t>
  </si>
  <si>
    <t>nata1712</t>
  </si>
  <si>
    <t>Алена80</t>
  </si>
  <si>
    <t>spulka</t>
  </si>
  <si>
    <t>Юся*</t>
  </si>
  <si>
    <t>Taptun4ik</t>
  </si>
  <si>
    <t>@Лисёнок@</t>
  </si>
  <si>
    <t>cathouse</t>
  </si>
  <si>
    <t>Ширяева Татьяна</t>
  </si>
  <si>
    <t>ЛюлекФ</t>
  </si>
  <si>
    <t>Реченька</t>
  </si>
  <si>
    <t>Tati_83</t>
  </si>
  <si>
    <t>Markiza_Angelov</t>
  </si>
  <si>
    <t>mar_iz</t>
  </si>
  <si>
    <t>32. АПТЕЧКА АВТОМОБИЛЬНАЯ ФЭСТ НОВОГО ОБРАЗЦА</t>
  </si>
  <si>
    <t>мармеладина</t>
  </si>
  <si>
    <t>ЖЕНЯ224</t>
  </si>
  <si>
    <t>Василиночка</t>
  </si>
  <si>
    <t>a.mamykina</t>
  </si>
  <si>
    <t>ВитЛана</t>
  </si>
  <si>
    <t>Sam_Janne</t>
  </si>
  <si>
    <t>* Солнечный луч *</t>
  </si>
  <si>
    <t>Arlene</t>
  </si>
  <si>
    <t>18. «ЛЕККЕР-Йод» (из пристроя)</t>
  </si>
  <si>
    <t>ксюнчик8</t>
  </si>
  <si>
    <t>КМВ</t>
  </si>
  <si>
    <t>Марусель</t>
  </si>
  <si>
    <t>марина бармина</t>
  </si>
  <si>
    <t>Кнопка-нюта</t>
  </si>
  <si>
    <t>елена иисусовна</t>
  </si>
  <si>
    <t>Lerika</t>
  </si>
  <si>
    <t>Бусюнька</t>
  </si>
  <si>
    <t>lenaZel</t>
  </si>
  <si>
    <t>8. Шапочка "Шарлотта" (цветная),(из ПРИСТРОЯ СП-10)</t>
  </si>
  <si>
    <t>LVV85</t>
  </si>
  <si>
    <t>43. Пеленки впитывающие 60х90см, №15</t>
  </si>
  <si>
    <t>lipetra</t>
  </si>
  <si>
    <t>fns123</t>
  </si>
  <si>
    <t>Nessa</t>
  </si>
  <si>
    <t>yul81-05</t>
  </si>
  <si>
    <t>6londinka</t>
  </si>
  <si>
    <t>Карие глаза</t>
  </si>
  <si>
    <t>Милая людям</t>
  </si>
  <si>
    <t>Kirena2010</t>
  </si>
  <si>
    <t>angelika_vrb</t>
  </si>
  <si>
    <t>Олеська.</t>
  </si>
  <si>
    <t>Груднечки</t>
  </si>
  <si>
    <t>Диана и мама</t>
  </si>
  <si>
    <t>11. Перчатки смотровые (диагностические) опудр-е, н/с, р. M(7-8)/500 шт.</t>
  </si>
  <si>
    <t>Леди Кошка</t>
  </si>
  <si>
    <t>Cler-C</t>
  </si>
  <si>
    <t>Анюта Ангел</t>
  </si>
  <si>
    <t>mariom</t>
  </si>
  <si>
    <t>svatik</t>
  </si>
  <si>
    <t>ТанЮра</t>
  </si>
  <si>
    <t>Olishsh</t>
  </si>
  <si>
    <t>Стивен</t>
  </si>
  <si>
    <t>Alida</t>
  </si>
  <si>
    <t>OKS@HA</t>
  </si>
  <si>
    <t>Karelina07</t>
  </si>
  <si>
    <t>Жан-Мишель</t>
  </si>
  <si>
    <t>*Радуга*</t>
  </si>
  <si>
    <t>42. Простыня одноразовая 70смх200см</t>
  </si>
  <si>
    <t>zhemapel-ka</t>
  </si>
  <si>
    <t>Ксения_нск</t>
  </si>
  <si>
    <t>svetlana 55555</t>
  </si>
  <si>
    <t>татуся</t>
  </si>
  <si>
    <t>AnfisaTom</t>
  </si>
  <si>
    <t>kivlova</t>
  </si>
  <si>
    <t>юлькаа76</t>
  </si>
  <si>
    <t>Иришка Л</t>
  </si>
  <si>
    <t>Мама Квартета</t>
  </si>
  <si>
    <t>селенчик</t>
  </si>
  <si>
    <t>Ольга К</t>
  </si>
  <si>
    <t>yuliastar</t>
  </si>
  <si>
    <t>Larusia</t>
  </si>
  <si>
    <t>НИК</t>
  </si>
  <si>
    <t>НАЗВАНИЕ</t>
  </si>
  <si>
    <t>КОЛ-ВО</t>
  </si>
  <si>
    <t>ЦЕНА без ОРГ %</t>
  </si>
  <si>
    <t>СУММА без ОРГ %</t>
  </si>
  <si>
    <t>СУММА с ОРГ %</t>
  </si>
  <si>
    <t>Межгород</t>
  </si>
  <si>
    <t>ИТОГО к ОПЛАТЕ</t>
  </si>
  <si>
    <t>ОПЛАЧЕНО</t>
  </si>
  <si>
    <t>ДОЛГ (+ долг УЗ, - долг ОРГа)</t>
  </si>
  <si>
    <t>Возврат долгов ОРГом</t>
  </si>
  <si>
    <r>
      <t xml:space="preserve">3. Контейнер </t>
    </r>
    <r>
      <rPr>
        <b/>
        <i/>
        <sz val="10"/>
        <color indexed="8"/>
        <rFont val="Arial"/>
        <family val="2"/>
      </rPr>
      <t>ДЛЯ КАЛА 60мл</t>
    </r>
  </si>
  <si>
    <t xml:space="preserve">15. «ЛЕККЕР-Эплан» </t>
  </si>
  <si>
    <t xml:space="preserve">17. «Пв — «ЛЕККЕР» </t>
  </si>
  <si>
    <r>
      <t xml:space="preserve">2. Контейнер </t>
    </r>
    <r>
      <rPr>
        <i/>
        <sz val="10"/>
        <color indexed="8"/>
        <rFont val="Arial"/>
        <family val="2"/>
      </rPr>
      <t>для мочи 100мл</t>
    </r>
  </si>
  <si>
    <t>33. Лейкопластырь перцовый. Размер: 10х15</t>
  </si>
  <si>
    <r>
      <t xml:space="preserve">34. Лейкопластырь БАКТЕРИЦИДНЫЙ ПОЛИМЕРНОЙ ОСНОВЕ </t>
    </r>
    <r>
      <rPr>
        <b/>
        <sz val="10"/>
        <color indexed="8"/>
        <rFont val="Arial"/>
        <family val="2"/>
      </rPr>
      <t>1.9х7.2</t>
    </r>
  </si>
  <si>
    <r>
      <t>35. Лейкопластырь БАКТЕРИЦИДНЫЙ на ПОЛИМЕРНОЙ ОСНОВЕ.</t>
    </r>
    <r>
      <rPr>
        <b/>
        <sz val="10"/>
        <color indexed="8"/>
        <rFont val="Arial"/>
        <family val="2"/>
      </rPr>
      <t xml:space="preserve"> Размер 2.5х7.2</t>
    </r>
  </si>
  <si>
    <r>
      <t xml:space="preserve">36. Лейкопластырь БАКТЕРИЦИДНЫЙ </t>
    </r>
    <r>
      <rPr>
        <b/>
        <sz val="10"/>
        <color indexed="8"/>
        <rFont val="Arial"/>
        <family val="2"/>
      </rPr>
      <t>ТКАНЕВОЙ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2.5х7.2</t>
    </r>
  </si>
  <si>
    <t xml:space="preserve">39. Бинт 7х14 стерильный </t>
  </si>
  <si>
    <t>4. Мочеприемник детский 100 мл.</t>
  </si>
  <si>
    <t xml:space="preserve">5. Шпатель медицинский </t>
  </si>
  <si>
    <t>46. Лейкопластырь 6,0х10,0</t>
  </si>
  <si>
    <t>8. Шапочка "Шарлотта" (цветная)</t>
  </si>
  <si>
    <t>9. Пипетка глазная в футляре.</t>
  </si>
  <si>
    <t>к оплате по азус</t>
  </si>
  <si>
    <t>СВЕРКА СП-11</t>
  </si>
  <si>
    <t>Настик2013</t>
  </si>
  <si>
    <t>nura180</t>
  </si>
  <si>
    <t>Заберет с СП-12</t>
  </si>
  <si>
    <t>Юлия Гр.</t>
  </si>
  <si>
    <t>Канапушка</t>
  </si>
  <si>
    <t>Юляшка*****</t>
  </si>
  <si>
    <t>Moskoun</t>
  </si>
  <si>
    <t>Оптик</t>
  </si>
  <si>
    <t>Katau</t>
  </si>
  <si>
    <t>ЗАБЕРЕТ ПОСЛЕ ОТПУСКА, НЕ СДАВАТЬ</t>
  </si>
  <si>
    <t>Южанка</t>
  </si>
  <si>
    <t>я Наталi</t>
  </si>
  <si>
    <t>mari_sha</t>
  </si>
  <si>
    <t>сдача перенесена в СП-12</t>
  </si>
  <si>
    <t>Samanta</t>
  </si>
  <si>
    <t>ЗАБЕРЕТ С СП-12, сдача перенесена в СП-12</t>
  </si>
  <si>
    <t>ИЗ ДОМА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</si>
</sst>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m/d/yyyy\ 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Fill="1" applyAlignment="1" applyProtection="1">
      <alignment/>
      <protection/>
    </xf>
    <xf numFmtId="0" fontId="0" fillId="24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left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2" fontId="0" fillId="0" borderId="10" xfId="0" applyNumberForma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wrapText="1"/>
      <protection/>
    </xf>
    <xf numFmtId="2" fontId="0" fillId="0" borderId="10" xfId="0" applyNumberFormat="1" applyFill="1" applyBorder="1" applyAlignment="1" applyProtection="1">
      <alignment vertical="center" wrapText="1"/>
      <protection/>
    </xf>
    <xf numFmtId="1" fontId="0" fillId="0" borderId="10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right" wrapText="1"/>
      <protection/>
    </xf>
    <xf numFmtId="1" fontId="0" fillId="0" borderId="10" xfId="0" applyNumberFormat="1" applyFill="1" applyBorder="1" applyAlignment="1" applyProtection="1">
      <alignment horizontal="right" wrapText="1"/>
      <protection/>
    </xf>
    <xf numFmtId="0" fontId="0" fillId="0" borderId="11" xfId="0" applyFill="1" applyBorder="1" applyAlignment="1" applyProtection="1">
      <alignment horizontal="center" wrapText="1"/>
      <protection/>
    </xf>
    <xf numFmtId="1" fontId="0" fillId="0" borderId="11" xfId="0" applyNumberFormat="1" applyFill="1" applyBorder="1" applyAlignment="1" applyProtection="1">
      <alignment horizontal="right" wrapText="1"/>
      <protection/>
    </xf>
    <xf numFmtId="0" fontId="0" fillId="0" borderId="11" xfId="0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2" fontId="0" fillId="0" borderId="12" xfId="0" applyNumberForma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 wrapText="1"/>
      <protection/>
    </xf>
    <xf numFmtId="1" fontId="0" fillId="0" borderId="12" xfId="0" applyNumberFormat="1" applyFill="1" applyBorder="1" applyAlignment="1" applyProtection="1">
      <alignment horizontal="right" wrapText="1"/>
      <protection/>
    </xf>
    <xf numFmtId="1" fontId="0" fillId="0" borderId="11" xfId="0" applyNumberFormat="1" applyFill="1" applyBorder="1" applyAlignment="1" applyProtection="1">
      <alignment horizontal="right" wrapText="1"/>
      <protection/>
    </xf>
    <xf numFmtId="0" fontId="0" fillId="0" borderId="12" xfId="0" applyFill="1" applyBorder="1" applyAlignment="1" applyProtection="1">
      <alignment horizontal="right" wrapText="1"/>
      <protection/>
    </xf>
    <xf numFmtId="0" fontId="0" fillId="0" borderId="11" xfId="0" applyFill="1" applyBorder="1" applyAlignment="1" applyProtection="1">
      <alignment horizontal="right" wrapText="1"/>
      <protection/>
    </xf>
    <xf numFmtId="0" fontId="0" fillId="0" borderId="12" xfId="0" applyFill="1" applyBorder="1" applyAlignment="1" applyProtection="1">
      <alignment wrapText="1"/>
      <protection/>
    </xf>
    <xf numFmtId="1" fontId="0" fillId="0" borderId="13" xfId="0" applyNumberFormat="1" applyFill="1" applyBorder="1" applyAlignment="1" applyProtection="1">
      <alignment horizontal="right" wrapText="1"/>
      <protection/>
    </xf>
    <xf numFmtId="0" fontId="0" fillId="0" borderId="13" xfId="0" applyFill="1" applyBorder="1" applyAlignment="1" applyProtection="1">
      <alignment horizontal="right" wrapText="1"/>
      <protection/>
    </xf>
    <xf numFmtId="1" fontId="0" fillId="0" borderId="13" xfId="0" applyNumberFormat="1" applyFill="1" applyBorder="1" applyAlignment="1" applyProtection="1">
      <alignment wrapText="1"/>
      <protection/>
    </xf>
    <xf numFmtId="1" fontId="0" fillId="0" borderId="11" xfId="0" applyNumberForma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1" fontId="25" fillId="0" borderId="12" xfId="0" applyNumberFormat="1" applyFont="1" applyFill="1" applyBorder="1" applyAlignment="1" applyProtection="1">
      <alignment horizontal="center" vertical="center" wrapText="1"/>
      <protection/>
    </xf>
    <xf numFmtId="1" fontId="25" fillId="0" borderId="13" xfId="0" applyNumberFormat="1" applyFont="1" applyFill="1" applyBorder="1" applyAlignment="1" applyProtection="1">
      <alignment horizontal="center" vertical="center" wrapText="1"/>
      <protection/>
    </xf>
    <xf numFmtId="1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4"/>
  <sheetViews>
    <sheetView tabSelected="1" zoomScalePageLayoutView="0" workbookViewId="0" topLeftCell="A1">
      <pane xSplit="2" ySplit="2" topLeftCell="C39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95" sqref="J495"/>
    </sheetView>
  </sheetViews>
  <sheetFormatPr defaultColWidth="9.140625" defaultRowHeight="12.75"/>
  <cols>
    <col min="1" max="1" width="15.00390625" style="7" customWidth="1"/>
    <col min="2" max="2" width="40.57421875" style="6" customWidth="1"/>
    <col min="3" max="3" width="7.00390625" style="6" customWidth="1"/>
    <col min="4" max="5" width="9.28125" style="6" customWidth="1"/>
    <col min="6" max="6" width="10.28125" style="6" customWidth="1"/>
    <col min="7" max="7" width="7.421875" style="6" customWidth="1"/>
    <col min="8" max="8" width="11.00390625" style="6" customWidth="1"/>
    <col min="9" max="9" width="7.8515625" style="6" customWidth="1"/>
    <col min="10" max="10" width="10.140625" style="6" customWidth="1"/>
    <col min="11" max="11" width="12.00390625" style="19" customWidth="1"/>
    <col min="12" max="12" width="12.00390625" style="6" customWidth="1"/>
    <col min="13" max="13" width="10.00390625" style="7" customWidth="1"/>
    <col min="14" max="16384" width="9.140625" style="6" customWidth="1"/>
  </cols>
  <sheetData>
    <row r="1" spans="1:13" ht="15.75">
      <c r="A1" s="52" t="s">
        <v>180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38.25">
      <c r="A2" s="1" t="s">
        <v>154</v>
      </c>
      <c r="B2" s="1" t="s">
        <v>155</v>
      </c>
      <c r="C2" s="1" t="s">
        <v>156</v>
      </c>
      <c r="D2" s="1" t="s">
        <v>157</v>
      </c>
      <c r="E2" s="1" t="s">
        <v>158</v>
      </c>
      <c r="F2" s="1" t="s">
        <v>159</v>
      </c>
      <c r="G2" s="1" t="s">
        <v>0</v>
      </c>
      <c r="H2" s="1" t="s">
        <v>179</v>
      </c>
      <c r="I2" s="5" t="s">
        <v>160</v>
      </c>
      <c r="J2" s="5" t="s">
        <v>161</v>
      </c>
      <c r="K2" s="5" t="s">
        <v>162</v>
      </c>
      <c r="L2" s="5" t="s">
        <v>163</v>
      </c>
      <c r="M2" s="5" t="s">
        <v>164</v>
      </c>
    </row>
    <row r="3" spans="1:13" ht="25.5">
      <c r="A3" s="34" t="s">
        <v>99</v>
      </c>
      <c r="B3" s="9" t="s">
        <v>2</v>
      </c>
      <c r="C3" s="9">
        <v>2</v>
      </c>
      <c r="D3" s="9">
        <v>65</v>
      </c>
      <c r="E3" s="10">
        <f aca="true" t="shared" si="0" ref="E3:E26">C3*D3</f>
        <v>130</v>
      </c>
      <c r="F3" s="10">
        <f>E3*1.15+0.7</f>
        <v>150.2</v>
      </c>
      <c r="G3" s="10">
        <v>19.5</v>
      </c>
      <c r="H3" s="9">
        <v>170</v>
      </c>
      <c r="I3" s="37"/>
      <c r="J3" s="31">
        <f>F3+G3+F4+G4+F5+G5+F6+G6+F7+G7+F8+G8</f>
        <v>704.6</v>
      </c>
      <c r="K3" s="44">
        <v>705</v>
      </c>
      <c r="L3" s="31">
        <f>J3-K3</f>
        <v>-0.39999999999997726</v>
      </c>
      <c r="M3" s="58"/>
    </row>
    <row r="4" spans="1:13" ht="12.75">
      <c r="A4" s="35"/>
      <c r="B4" s="9" t="s">
        <v>166</v>
      </c>
      <c r="C4" s="9">
        <v>2</v>
      </c>
      <c r="D4" s="9">
        <v>40</v>
      </c>
      <c r="E4" s="10">
        <f t="shared" si="0"/>
        <v>80</v>
      </c>
      <c r="F4" s="10">
        <f>E4*1.15+0.7</f>
        <v>92.7</v>
      </c>
      <c r="G4" s="10">
        <v>12</v>
      </c>
      <c r="H4" s="9">
        <v>104</v>
      </c>
      <c r="I4" s="38"/>
      <c r="J4" s="47"/>
      <c r="K4" s="32"/>
      <c r="L4" s="32"/>
      <c r="M4" s="59"/>
    </row>
    <row r="5" spans="1:13" ht="12.75">
      <c r="A5" s="35"/>
      <c r="B5" s="4" t="s">
        <v>76</v>
      </c>
      <c r="C5" s="9">
        <v>100</v>
      </c>
      <c r="D5" s="9">
        <v>1.2</v>
      </c>
      <c r="E5" s="10">
        <f t="shared" si="0"/>
        <v>120</v>
      </c>
      <c r="F5" s="10">
        <f>E5*1.15+0.5</f>
        <v>138.5</v>
      </c>
      <c r="G5" s="10">
        <v>18</v>
      </c>
      <c r="H5" s="9">
        <v>156</v>
      </c>
      <c r="I5" s="38"/>
      <c r="J5" s="47"/>
      <c r="K5" s="32"/>
      <c r="L5" s="32"/>
      <c r="M5" s="59"/>
    </row>
    <row r="6" spans="1:13" ht="12.75">
      <c r="A6" s="35"/>
      <c r="B6" s="4" t="s">
        <v>175</v>
      </c>
      <c r="C6" s="9">
        <v>30</v>
      </c>
      <c r="D6" s="9">
        <v>0.9</v>
      </c>
      <c r="E6" s="10">
        <f t="shared" si="0"/>
        <v>27</v>
      </c>
      <c r="F6" s="10">
        <f>E6*1.15+0.8</f>
        <v>31.849999999999998</v>
      </c>
      <c r="G6" s="10">
        <v>4.05</v>
      </c>
      <c r="H6" s="9">
        <v>36</v>
      </c>
      <c r="I6" s="38"/>
      <c r="J6" s="47"/>
      <c r="K6" s="32"/>
      <c r="L6" s="32"/>
      <c r="M6" s="59"/>
    </row>
    <row r="7" spans="1:13" ht="12.75">
      <c r="A7" s="35"/>
      <c r="B7" s="2" t="s">
        <v>165</v>
      </c>
      <c r="C7" s="9">
        <v>30</v>
      </c>
      <c r="D7" s="9">
        <v>4.4</v>
      </c>
      <c r="E7" s="10">
        <f t="shared" si="0"/>
        <v>132</v>
      </c>
      <c r="F7" s="10">
        <f>E7*1.15+0.5</f>
        <v>152.29999999999998</v>
      </c>
      <c r="G7" s="10">
        <v>19.8</v>
      </c>
      <c r="H7" s="9">
        <v>174</v>
      </c>
      <c r="I7" s="38"/>
      <c r="J7" s="47"/>
      <c r="K7" s="32"/>
      <c r="L7" s="32"/>
      <c r="M7" s="59"/>
    </row>
    <row r="8" spans="1:13" ht="12.75">
      <c r="A8" s="35"/>
      <c r="B8" s="3" t="s">
        <v>71</v>
      </c>
      <c r="C8" s="9">
        <v>50</v>
      </c>
      <c r="D8" s="9">
        <v>1</v>
      </c>
      <c r="E8" s="10">
        <f t="shared" si="0"/>
        <v>50</v>
      </c>
      <c r="F8" s="10">
        <f>E8*1.15+0.7</f>
        <v>58.199999999999996</v>
      </c>
      <c r="G8" s="10">
        <v>7.5</v>
      </c>
      <c r="H8" s="9">
        <v>65</v>
      </c>
      <c r="I8" s="38"/>
      <c r="J8" s="47"/>
      <c r="K8" s="32"/>
      <c r="L8" s="32"/>
      <c r="M8" s="59"/>
    </row>
    <row r="9" spans="1:13" ht="12.75">
      <c r="A9" s="34" t="s">
        <v>139</v>
      </c>
      <c r="B9" s="4" t="s">
        <v>168</v>
      </c>
      <c r="C9" s="9">
        <v>10</v>
      </c>
      <c r="D9" s="9">
        <v>5.5</v>
      </c>
      <c r="E9" s="10">
        <f t="shared" si="0"/>
        <v>55</v>
      </c>
      <c r="F9" s="10">
        <f>E9*1.15+0.5</f>
        <v>63.74999999999999</v>
      </c>
      <c r="G9" s="10">
        <v>8.25</v>
      </c>
      <c r="H9" s="9">
        <v>72</v>
      </c>
      <c r="I9" s="37"/>
      <c r="J9" s="31">
        <f>F9+G9+F10+G10+F11+G11+F12+G12+F13+G13+F14+G14</f>
        <v>410.50999999999993</v>
      </c>
      <c r="K9" s="44">
        <f>353+58</f>
        <v>411</v>
      </c>
      <c r="L9" s="31">
        <f>J9-K9</f>
        <v>-0.49000000000006594</v>
      </c>
      <c r="M9" s="58"/>
    </row>
    <row r="10" spans="1:13" ht="12.75">
      <c r="A10" s="35"/>
      <c r="B10" s="3" t="s">
        <v>71</v>
      </c>
      <c r="C10" s="9">
        <v>100</v>
      </c>
      <c r="D10" s="9">
        <v>1</v>
      </c>
      <c r="E10" s="10">
        <f t="shared" si="0"/>
        <v>100</v>
      </c>
      <c r="F10" s="10">
        <f>E10*1.15+0.5</f>
        <v>115.49999999999999</v>
      </c>
      <c r="G10" s="10">
        <v>15</v>
      </c>
      <c r="H10" s="9">
        <v>130</v>
      </c>
      <c r="I10" s="38"/>
      <c r="J10" s="47"/>
      <c r="K10" s="32"/>
      <c r="L10" s="32"/>
      <c r="M10" s="59"/>
    </row>
    <row r="11" spans="1:13" ht="25.5">
      <c r="A11" s="35"/>
      <c r="B11" s="4" t="s">
        <v>170</v>
      </c>
      <c r="C11" s="9">
        <v>100</v>
      </c>
      <c r="D11" s="9">
        <v>0.46</v>
      </c>
      <c r="E11" s="10">
        <f t="shared" si="0"/>
        <v>46</v>
      </c>
      <c r="F11" s="10">
        <f>E11*1.15</f>
        <v>52.9</v>
      </c>
      <c r="G11" s="10">
        <v>6.9</v>
      </c>
      <c r="H11" s="9">
        <v>60</v>
      </c>
      <c r="I11" s="38"/>
      <c r="J11" s="47"/>
      <c r="K11" s="32"/>
      <c r="L11" s="32"/>
      <c r="M11" s="59"/>
    </row>
    <row r="12" spans="1:13" ht="25.5">
      <c r="A12" s="35"/>
      <c r="B12" s="4" t="s">
        <v>171</v>
      </c>
      <c r="C12" s="9">
        <v>50</v>
      </c>
      <c r="D12" s="9">
        <v>0.72</v>
      </c>
      <c r="E12" s="10">
        <f t="shared" si="0"/>
        <v>36</v>
      </c>
      <c r="F12" s="10">
        <f>E12*1.15</f>
        <v>41.4</v>
      </c>
      <c r="G12" s="10">
        <v>5.4</v>
      </c>
      <c r="H12" s="9">
        <v>47</v>
      </c>
      <c r="I12" s="38"/>
      <c r="J12" s="47"/>
      <c r="K12" s="32"/>
      <c r="L12" s="32"/>
      <c r="M12" s="59"/>
    </row>
    <row r="13" spans="1:13" ht="12.75">
      <c r="A13" s="35"/>
      <c r="B13" s="4" t="s">
        <v>140</v>
      </c>
      <c r="C13" s="9">
        <v>10</v>
      </c>
      <c r="D13" s="9">
        <v>4.45</v>
      </c>
      <c r="E13" s="10">
        <f t="shared" si="0"/>
        <v>44.5</v>
      </c>
      <c r="F13" s="10">
        <f>E13*1.15</f>
        <v>51.175</v>
      </c>
      <c r="G13" s="10">
        <v>6.68</v>
      </c>
      <c r="H13" s="9">
        <v>58</v>
      </c>
      <c r="I13" s="38"/>
      <c r="J13" s="47"/>
      <c r="K13" s="32"/>
      <c r="L13" s="32"/>
      <c r="M13" s="59"/>
    </row>
    <row r="14" spans="1:13" ht="12.75">
      <c r="A14" s="36"/>
      <c r="B14" s="9" t="s">
        <v>173</v>
      </c>
      <c r="C14" s="9">
        <v>5</v>
      </c>
      <c r="D14" s="9">
        <v>6.7</v>
      </c>
      <c r="E14" s="10">
        <f t="shared" si="0"/>
        <v>33.5</v>
      </c>
      <c r="F14" s="10">
        <f>E14*1.15</f>
        <v>38.525</v>
      </c>
      <c r="G14" s="10">
        <v>5.03</v>
      </c>
      <c r="H14" s="9">
        <v>44</v>
      </c>
      <c r="I14" s="39"/>
      <c r="J14" s="48"/>
      <c r="K14" s="33"/>
      <c r="L14" s="33"/>
      <c r="M14" s="60"/>
    </row>
    <row r="15" spans="1:13" ht="12.75">
      <c r="A15" s="34" t="s">
        <v>84</v>
      </c>
      <c r="B15" s="2" t="s">
        <v>165</v>
      </c>
      <c r="C15" s="9">
        <v>40</v>
      </c>
      <c r="D15" s="9">
        <v>4.4</v>
      </c>
      <c r="E15" s="10">
        <f t="shared" si="0"/>
        <v>176</v>
      </c>
      <c r="F15" s="10">
        <f>E15*1.15+0.5</f>
        <v>202.89999999999998</v>
      </c>
      <c r="G15" s="10">
        <v>26.4</v>
      </c>
      <c r="H15" s="9">
        <v>230</v>
      </c>
      <c r="I15" s="37"/>
      <c r="J15" s="31">
        <f>F15+G15+F16+G16+F17+G17+F18+G18</f>
        <v>505.9</v>
      </c>
      <c r="K15" s="44">
        <f>460+3+50</f>
        <v>513</v>
      </c>
      <c r="L15" s="31">
        <f>J15-K15</f>
        <v>-7.100000000000023</v>
      </c>
      <c r="M15" s="58"/>
    </row>
    <row r="16" spans="1:13" ht="12.75">
      <c r="A16" s="35"/>
      <c r="B16" s="3" t="s">
        <v>71</v>
      </c>
      <c r="C16" s="9">
        <v>100</v>
      </c>
      <c r="D16" s="9">
        <v>1</v>
      </c>
      <c r="E16" s="10">
        <f t="shared" si="0"/>
        <v>100</v>
      </c>
      <c r="F16" s="10">
        <f>E16*1.15+0.5</f>
        <v>115.49999999999999</v>
      </c>
      <c r="G16" s="10">
        <v>15</v>
      </c>
      <c r="H16" s="9">
        <v>130</v>
      </c>
      <c r="I16" s="38"/>
      <c r="J16" s="47"/>
      <c r="K16" s="32"/>
      <c r="L16" s="32"/>
      <c r="M16" s="59"/>
    </row>
    <row r="17" spans="1:13" ht="12.75">
      <c r="A17" s="35"/>
      <c r="B17" s="9" t="s">
        <v>166</v>
      </c>
      <c r="C17" s="9">
        <v>1</v>
      </c>
      <c r="D17" s="9">
        <v>40</v>
      </c>
      <c r="E17" s="10">
        <f t="shared" si="0"/>
        <v>40</v>
      </c>
      <c r="F17" s="10">
        <f>E17*1.15</f>
        <v>46</v>
      </c>
      <c r="G17" s="10">
        <v>6</v>
      </c>
      <c r="H17" s="9">
        <v>52</v>
      </c>
      <c r="I17" s="38"/>
      <c r="J17" s="47"/>
      <c r="K17" s="32"/>
      <c r="L17" s="32"/>
      <c r="M17" s="59"/>
    </row>
    <row r="18" spans="1:13" ht="25.5">
      <c r="A18" s="36"/>
      <c r="B18" s="4" t="s">
        <v>171</v>
      </c>
      <c r="C18" s="9">
        <v>100</v>
      </c>
      <c r="D18" s="9">
        <v>0.72</v>
      </c>
      <c r="E18" s="10">
        <f t="shared" si="0"/>
        <v>72</v>
      </c>
      <c r="F18" s="10">
        <f>E18*1.15+0.5</f>
        <v>83.3</v>
      </c>
      <c r="G18" s="10">
        <f>5.4+5.4</f>
        <v>10.8</v>
      </c>
      <c r="H18" s="9">
        <f>47+47</f>
        <v>94</v>
      </c>
      <c r="I18" s="39"/>
      <c r="J18" s="48"/>
      <c r="K18" s="33"/>
      <c r="L18" s="33"/>
      <c r="M18" s="60"/>
    </row>
    <row r="19" spans="1:13" ht="12.75">
      <c r="A19" s="34" t="s">
        <v>118</v>
      </c>
      <c r="B19" s="9" t="s">
        <v>166</v>
      </c>
      <c r="C19" s="9">
        <v>1</v>
      </c>
      <c r="D19" s="9">
        <v>40</v>
      </c>
      <c r="E19" s="10">
        <f t="shared" si="0"/>
        <v>40</v>
      </c>
      <c r="F19" s="10">
        <f>E19*1.15</f>
        <v>46</v>
      </c>
      <c r="G19" s="10">
        <v>6</v>
      </c>
      <c r="H19" s="9">
        <v>52</v>
      </c>
      <c r="I19" s="37"/>
      <c r="J19" s="31">
        <f>F19+G19+F20+G20+F21+G21</f>
        <v>150.8</v>
      </c>
      <c r="K19" s="44">
        <v>151</v>
      </c>
      <c r="L19" s="31">
        <f>J19-K19</f>
        <v>-0.19999999999998863</v>
      </c>
      <c r="M19" s="58"/>
    </row>
    <row r="20" spans="1:13" ht="12.75">
      <c r="A20" s="35"/>
      <c r="B20" s="9" t="s">
        <v>167</v>
      </c>
      <c r="C20" s="9">
        <v>1</v>
      </c>
      <c r="D20" s="9">
        <v>30</v>
      </c>
      <c r="E20" s="10">
        <f t="shared" si="0"/>
        <v>30</v>
      </c>
      <c r="F20" s="10">
        <f>E20*1.15</f>
        <v>34.5</v>
      </c>
      <c r="G20" s="10">
        <v>4.5</v>
      </c>
      <c r="H20" s="9">
        <v>39</v>
      </c>
      <c r="I20" s="38"/>
      <c r="J20" s="47"/>
      <c r="K20" s="32"/>
      <c r="L20" s="32"/>
      <c r="M20" s="59"/>
    </row>
    <row r="21" spans="1:13" ht="25.5">
      <c r="A21" s="36"/>
      <c r="B21" s="4" t="s">
        <v>170</v>
      </c>
      <c r="C21" s="9">
        <v>100</v>
      </c>
      <c r="D21" s="9">
        <v>0.46</v>
      </c>
      <c r="E21" s="10">
        <f t="shared" si="0"/>
        <v>46</v>
      </c>
      <c r="F21" s="10">
        <f>E21*1.15</f>
        <v>52.9</v>
      </c>
      <c r="G21" s="10">
        <v>6.9</v>
      </c>
      <c r="H21" s="9">
        <v>60</v>
      </c>
      <c r="I21" s="39"/>
      <c r="J21" s="48"/>
      <c r="K21" s="33"/>
      <c r="L21" s="33"/>
      <c r="M21" s="60"/>
    </row>
    <row r="22" spans="1:13" ht="12.75">
      <c r="A22" s="34" t="s">
        <v>96</v>
      </c>
      <c r="B22" s="2" t="s">
        <v>165</v>
      </c>
      <c r="C22" s="9">
        <v>20</v>
      </c>
      <c r="D22" s="9">
        <v>4.4</v>
      </c>
      <c r="E22" s="10">
        <f t="shared" si="0"/>
        <v>88</v>
      </c>
      <c r="F22" s="10">
        <f>E22*1.15+0.5</f>
        <v>101.69999999999999</v>
      </c>
      <c r="G22" s="10">
        <v>13.2</v>
      </c>
      <c r="H22" s="9">
        <v>116</v>
      </c>
      <c r="I22" s="37"/>
      <c r="J22" s="31">
        <f>F22+G22+F23+G23+F24+G24</f>
        <v>192.59999999999997</v>
      </c>
      <c r="K22" s="44">
        <v>193</v>
      </c>
      <c r="L22" s="31">
        <f>J22-K22</f>
        <v>-0.4000000000000341</v>
      </c>
      <c r="M22" s="58"/>
    </row>
    <row r="23" spans="1:13" ht="12.75">
      <c r="A23" s="35"/>
      <c r="B23" s="4" t="s">
        <v>175</v>
      </c>
      <c r="C23" s="9">
        <v>10</v>
      </c>
      <c r="D23" s="9">
        <v>0.9</v>
      </c>
      <c r="E23" s="10">
        <f t="shared" si="0"/>
        <v>9</v>
      </c>
      <c r="F23" s="10">
        <f>E23*1.15+0.5</f>
        <v>10.85</v>
      </c>
      <c r="G23" s="10">
        <v>1.35</v>
      </c>
      <c r="H23" s="9">
        <v>12</v>
      </c>
      <c r="I23" s="38"/>
      <c r="J23" s="47"/>
      <c r="K23" s="32"/>
      <c r="L23" s="32"/>
      <c r="M23" s="59"/>
    </row>
    <row r="24" spans="1:13" ht="12.75">
      <c r="A24" s="36"/>
      <c r="B24" s="3" t="s">
        <v>71</v>
      </c>
      <c r="C24" s="9">
        <v>50</v>
      </c>
      <c r="D24" s="9">
        <v>1</v>
      </c>
      <c r="E24" s="10">
        <f t="shared" si="0"/>
        <v>50</v>
      </c>
      <c r="F24" s="10">
        <f>E24*1.15+0.5</f>
        <v>57.99999999999999</v>
      </c>
      <c r="G24" s="10">
        <v>7.5</v>
      </c>
      <c r="H24" s="9">
        <v>65</v>
      </c>
      <c r="I24" s="39"/>
      <c r="J24" s="48"/>
      <c r="K24" s="33"/>
      <c r="L24" s="33"/>
      <c r="M24" s="60"/>
    </row>
    <row r="25" spans="1:13" ht="25.5">
      <c r="A25" s="34" t="s">
        <v>135</v>
      </c>
      <c r="B25" s="9" t="s">
        <v>2</v>
      </c>
      <c r="C25" s="9">
        <v>1</v>
      </c>
      <c r="D25" s="9">
        <v>65</v>
      </c>
      <c r="E25" s="10">
        <f t="shared" si="0"/>
        <v>65</v>
      </c>
      <c r="F25" s="10">
        <f>E25*1.15+0.5</f>
        <v>75.25</v>
      </c>
      <c r="G25" s="10">
        <v>9.75</v>
      </c>
      <c r="H25" s="9">
        <v>85</v>
      </c>
      <c r="I25" s="37"/>
      <c r="J25" s="31">
        <f>F25+G25+F26+G26</f>
        <v>114.9</v>
      </c>
      <c r="K25" s="44">
        <v>115</v>
      </c>
      <c r="L25" s="31">
        <f>J25-K25</f>
        <v>-0.09999999999999432</v>
      </c>
      <c r="M25" s="58"/>
    </row>
    <row r="26" spans="1:13" ht="25.5">
      <c r="A26" s="36"/>
      <c r="B26" s="4" t="s">
        <v>170</v>
      </c>
      <c r="C26" s="9">
        <v>50</v>
      </c>
      <c r="D26" s="9">
        <v>0.46</v>
      </c>
      <c r="E26" s="10">
        <f t="shared" si="0"/>
        <v>23</v>
      </c>
      <c r="F26" s="10">
        <f>E26*1.15</f>
        <v>26.45</v>
      </c>
      <c r="G26" s="10">
        <v>3.45</v>
      </c>
      <c r="H26" s="9">
        <v>30</v>
      </c>
      <c r="I26" s="39"/>
      <c r="J26" s="48"/>
      <c r="K26" s="33"/>
      <c r="L26" s="33"/>
      <c r="M26" s="60"/>
    </row>
    <row r="27" spans="1:13" ht="12.75">
      <c r="A27" s="34" t="s">
        <v>145</v>
      </c>
      <c r="B27" s="2" t="s">
        <v>165</v>
      </c>
      <c r="C27" s="9">
        <v>30</v>
      </c>
      <c r="D27" s="9">
        <v>4.4</v>
      </c>
      <c r="E27" s="10">
        <f aca="true" t="shared" si="1" ref="E27:E53">C27*D27</f>
        <v>132</v>
      </c>
      <c r="F27" s="10">
        <f>E27*1.15+0.7</f>
        <v>152.49999999999997</v>
      </c>
      <c r="G27" s="10">
        <v>19.8</v>
      </c>
      <c r="H27" s="9">
        <v>173</v>
      </c>
      <c r="I27" s="37"/>
      <c r="J27" s="31">
        <f>F27+G27+F28+G28+F29+G29</f>
        <v>296.79999999999995</v>
      </c>
      <c r="K27" s="44">
        <v>297</v>
      </c>
      <c r="L27" s="31">
        <f>J27-K27</f>
        <v>-0.20000000000004547</v>
      </c>
      <c r="M27" s="58"/>
    </row>
    <row r="28" spans="1:13" ht="12.75">
      <c r="A28" s="35"/>
      <c r="B28" s="4" t="s">
        <v>168</v>
      </c>
      <c r="C28" s="9">
        <v>10</v>
      </c>
      <c r="D28" s="9">
        <v>5.5</v>
      </c>
      <c r="E28" s="10">
        <f t="shared" si="1"/>
        <v>55</v>
      </c>
      <c r="F28" s="10">
        <f>E28*1.15+0.5</f>
        <v>63.74999999999999</v>
      </c>
      <c r="G28" s="10">
        <v>8.25</v>
      </c>
      <c r="H28" s="9">
        <v>72</v>
      </c>
      <c r="I28" s="38"/>
      <c r="J28" s="47"/>
      <c r="K28" s="32"/>
      <c r="L28" s="32"/>
      <c r="M28" s="59"/>
    </row>
    <row r="29" spans="1:13" ht="12.75">
      <c r="A29" s="36"/>
      <c r="B29" s="9" t="s">
        <v>166</v>
      </c>
      <c r="C29" s="9">
        <v>1</v>
      </c>
      <c r="D29" s="9">
        <v>40</v>
      </c>
      <c r="E29" s="10">
        <f t="shared" si="1"/>
        <v>40</v>
      </c>
      <c r="F29" s="10">
        <f>E29*1.15+0.5</f>
        <v>46.5</v>
      </c>
      <c r="G29" s="10">
        <v>6</v>
      </c>
      <c r="H29" s="9">
        <v>52</v>
      </c>
      <c r="I29" s="39"/>
      <c r="J29" s="48"/>
      <c r="K29" s="33"/>
      <c r="L29" s="33"/>
      <c r="M29" s="60"/>
    </row>
    <row r="30" spans="1:13" ht="12.75">
      <c r="A30" s="34" t="s">
        <v>122</v>
      </c>
      <c r="B30" s="4" t="s">
        <v>168</v>
      </c>
      <c r="C30" s="9">
        <v>10</v>
      </c>
      <c r="D30" s="9">
        <v>5.5</v>
      </c>
      <c r="E30" s="10">
        <f t="shared" si="1"/>
        <v>55</v>
      </c>
      <c r="F30" s="10">
        <f>E30*1.15+0.5</f>
        <v>63.74999999999999</v>
      </c>
      <c r="G30" s="10">
        <v>8.25</v>
      </c>
      <c r="H30" s="9">
        <v>72</v>
      </c>
      <c r="I30" s="37"/>
      <c r="J30" s="31">
        <f>F30+G30+F31+G31+F32+G32+F33+G33</f>
        <v>177.51999999999995</v>
      </c>
      <c r="K30" s="44">
        <v>178</v>
      </c>
      <c r="L30" s="31">
        <f>J30-K30</f>
        <v>-0.4800000000000466</v>
      </c>
      <c r="M30" s="58"/>
    </row>
    <row r="31" spans="1:13" ht="12.75">
      <c r="A31" s="35"/>
      <c r="B31" s="2" t="s">
        <v>165</v>
      </c>
      <c r="C31" s="9">
        <v>10</v>
      </c>
      <c r="D31" s="9">
        <v>4.4</v>
      </c>
      <c r="E31" s="10">
        <f t="shared" si="1"/>
        <v>44</v>
      </c>
      <c r="F31" s="10">
        <f>E31*1.15+0.5</f>
        <v>51.099999999999994</v>
      </c>
      <c r="G31" s="10">
        <v>6.6</v>
      </c>
      <c r="H31" s="9">
        <v>58</v>
      </c>
      <c r="I31" s="38"/>
      <c r="J31" s="47"/>
      <c r="K31" s="32"/>
      <c r="L31" s="32"/>
      <c r="M31" s="59"/>
    </row>
    <row r="32" spans="1:13" ht="25.5">
      <c r="A32" s="35"/>
      <c r="B32" s="4" t="s">
        <v>170</v>
      </c>
      <c r="C32" s="9">
        <v>50</v>
      </c>
      <c r="D32" s="9">
        <v>0.46</v>
      </c>
      <c r="E32" s="10">
        <f t="shared" si="1"/>
        <v>23</v>
      </c>
      <c r="F32" s="10">
        <f>E32*1.15+0.5</f>
        <v>26.95</v>
      </c>
      <c r="G32" s="10">
        <v>3.45</v>
      </c>
      <c r="H32" s="9">
        <v>30</v>
      </c>
      <c r="I32" s="38"/>
      <c r="J32" s="47"/>
      <c r="K32" s="32"/>
      <c r="L32" s="32"/>
      <c r="M32" s="59"/>
    </row>
    <row r="33" spans="1:13" ht="12.75">
      <c r="A33" s="36"/>
      <c r="B33" s="9" t="s">
        <v>173</v>
      </c>
      <c r="C33" s="9">
        <v>2</v>
      </c>
      <c r="D33" s="9">
        <v>6.7</v>
      </c>
      <c r="E33" s="10">
        <f t="shared" si="1"/>
        <v>13.4</v>
      </c>
      <c r="F33" s="10">
        <f>E33*1.15</f>
        <v>15.409999999999998</v>
      </c>
      <c r="G33" s="10">
        <v>2.01</v>
      </c>
      <c r="H33" s="9">
        <v>18</v>
      </c>
      <c r="I33" s="39"/>
      <c r="J33" s="48"/>
      <c r="K33" s="33"/>
      <c r="L33" s="33"/>
      <c r="M33" s="60"/>
    </row>
    <row r="34" spans="1:13" ht="12.75">
      <c r="A34" s="34" t="s">
        <v>40</v>
      </c>
      <c r="B34" s="9" t="s">
        <v>178</v>
      </c>
      <c r="C34" s="9">
        <v>5</v>
      </c>
      <c r="D34" s="9">
        <v>1.8</v>
      </c>
      <c r="E34" s="10">
        <f t="shared" si="1"/>
        <v>9</v>
      </c>
      <c r="F34" s="10">
        <f>E34*1.15+0.5</f>
        <v>10.85</v>
      </c>
      <c r="G34" s="10">
        <v>1.35</v>
      </c>
      <c r="H34" s="9">
        <v>12</v>
      </c>
      <c r="I34" s="37"/>
      <c r="J34" s="31">
        <f>F34+G34+F35+G35+F36+G36+F37+G37</f>
        <v>264.9</v>
      </c>
      <c r="K34" s="44">
        <v>265</v>
      </c>
      <c r="L34" s="31">
        <f>J34-K34</f>
        <v>-0.10000000000002274</v>
      </c>
      <c r="M34" s="58"/>
    </row>
    <row r="35" spans="1:13" ht="12.75">
      <c r="A35" s="35"/>
      <c r="B35" s="9" t="s">
        <v>166</v>
      </c>
      <c r="C35" s="9">
        <v>1</v>
      </c>
      <c r="D35" s="9">
        <v>40</v>
      </c>
      <c r="E35" s="10">
        <f t="shared" si="1"/>
        <v>40</v>
      </c>
      <c r="F35" s="10">
        <f>E35*1.15+0.5</f>
        <v>46.5</v>
      </c>
      <c r="G35" s="10">
        <v>6</v>
      </c>
      <c r="H35" s="9">
        <v>52</v>
      </c>
      <c r="I35" s="38"/>
      <c r="J35" s="47"/>
      <c r="K35" s="32"/>
      <c r="L35" s="32"/>
      <c r="M35" s="59"/>
    </row>
    <row r="36" spans="1:13" ht="25.5">
      <c r="A36" s="35"/>
      <c r="B36" s="9" t="s">
        <v>2</v>
      </c>
      <c r="C36" s="9">
        <v>1</v>
      </c>
      <c r="D36" s="9">
        <v>65</v>
      </c>
      <c r="E36" s="10">
        <f t="shared" si="1"/>
        <v>65</v>
      </c>
      <c r="F36" s="10">
        <f>E36*1.15</f>
        <v>74.75</v>
      </c>
      <c r="G36" s="10">
        <v>9.75</v>
      </c>
      <c r="H36" s="9">
        <v>85</v>
      </c>
      <c r="I36" s="38"/>
      <c r="J36" s="47"/>
      <c r="K36" s="32"/>
      <c r="L36" s="32"/>
      <c r="M36" s="59"/>
    </row>
    <row r="37" spans="1:13" ht="12.75">
      <c r="A37" s="36"/>
      <c r="B37" s="4" t="s">
        <v>140</v>
      </c>
      <c r="C37" s="9">
        <v>20</v>
      </c>
      <c r="D37" s="9">
        <v>4.45</v>
      </c>
      <c r="E37" s="10">
        <f t="shared" si="1"/>
        <v>89</v>
      </c>
      <c r="F37" s="10">
        <f>E37*1.15</f>
        <v>102.35</v>
      </c>
      <c r="G37" s="10">
        <v>13.35</v>
      </c>
      <c r="H37" s="9">
        <v>116</v>
      </c>
      <c r="I37" s="39"/>
      <c r="J37" s="48"/>
      <c r="K37" s="33"/>
      <c r="L37" s="33"/>
      <c r="M37" s="60"/>
    </row>
    <row r="38" spans="1:13" ht="12.75">
      <c r="A38" s="34" t="s">
        <v>100</v>
      </c>
      <c r="B38" s="2" t="s">
        <v>165</v>
      </c>
      <c r="C38" s="9">
        <v>20</v>
      </c>
      <c r="D38" s="9">
        <v>4.4</v>
      </c>
      <c r="E38" s="10">
        <f t="shared" si="1"/>
        <v>88</v>
      </c>
      <c r="F38" s="10">
        <f>E38*1.15+0.7</f>
        <v>101.89999999999999</v>
      </c>
      <c r="G38" s="10">
        <v>13.2</v>
      </c>
      <c r="H38" s="9">
        <v>116</v>
      </c>
      <c r="I38" s="37"/>
      <c r="J38" s="31">
        <f>F38+G38+F39+G39+F40+G40+G41+F42+G42+F43+G43</f>
        <v>589.7</v>
      </c>
      <c r="K38" s="44">
        <v>590</v>
      </c>
      <c r="L38" s="31">
        <f>J38-K38</f>
        <v>-0.2999999999999545</v>
      </c>
      <c r="M38" s="58"/>
    </row>
    <row r="39" spans="1:13" ht="12.75">
      <c r="A39" s="35"/>
      <c r="B39" s="9" t="s">
        <v>166</v>
      </c>
      <c r="C39" s="9">
        <v>2</v>
      </c>
      <c r="D39" s="9">
        <v>40</v>
      </c>
      <c r="E39" s="10">
        <f t="shared" si="1"/>
        <v>80</v>
      </c>
      <c r="F39" s="10">
        <f>E39*1.15+0.5</f>
        <v>92.5</v>
      </c>
      <c r="G39" s="10">
        <v>12</v>
      </c>
      <c r="H39" s="9">
        <v>104</v>
      </c>
      <c r="I39" s="38"/>
      <c r="J39" s="47"/>
      <c r="K39" s="32"/>
      <c r="L39" s="32"/>
      <c r="M39" s="59"/>
    </row>
    <row r="40" spans="1:13" ht="12.75">
      <c r="A40" s="35"/>
      <c r="B40" s="9" t="s">
        <v>167</v>
      </c>
      <c r="C40" s="9">
        <v>3</v>
      </c>
      <c r="D40" s="9">
        <v>30</v>
      </c>
      <c r="E40" s="10">
        <f t="shared" si="1"/>
        <v>90</v>
      </c>
      <c r="F40" s="10">
        <f>E40*1.15+0.5</f>
        <v>103.99999999999999</v>
      </c>
      <c r="G40" s="10">
        <v>13.5</v>
      </c>
      <c r="H40" s="9">
        <v>117</v>
      </c>
      <c r="I40" s="38"/>
      <c r="J40" s="47"/>
      <c r="K40" s="32"/>
      <c r="L40" s="32"/>
      <c r="M40" s="59"/>
    </row>
    <row r="41" spans="1:13" ht="12.75">
      <c r="A41" s="35"/>
      <c r="B41" s="9" t="s">
        <v>101</v>
      </c>
      <c r="C41" s="9">
        <v>2</v>
      </c>
      <c r="D41" s="9"/>
      <c r="E41" s="10"/>
      <c r="F41" s="10"/>
      <c r="G41" s="10">
        <v>74</v>
      </c>
      <c r="H41" s="9">
        <v>74</v>
      </c>
      <c r="I41" s="38"/>
      <c r="J41" s="47"/>
      <c r="K41" s="32"/>
      <c r="L41" s="32"/>
      <c r="M41" s="59"/>
    </row>
    <row r="42" spans="1:13" ht="25.5">
      <c r="A42" s="35"/>
      <c r="B42" s="4" t="s">
        <v>169</v>
      </c>
      <c r="C42" s="9">
        <v>10</v>
      </c>
      <c r="D42" s="9">
        <v>11.4</v>
      </c>
      <c r="E42" s="10">
        <f t="shared" si="1"/>
        <v>114</v>
      </c>
      <c r="F42" s="10">
        <f>E42*1.15+0.5</f>
        <v>131.6</v>
      </c>
      <c r="G42" s="10">
        <v>17.1</v>
      </c>
      <c r="H42" s="9">
        <v>149</v>
      </c>
      <c r="I42" s="38"/>
      <c r="J42" s="47"/>
      <c r="K42" s="32"/>
      <c r="L42" s="32"/>
      <c r="M42" s="59"/>
    </row>
    <row r="43" spans="1:13" ht="25.5">
      <c r="A43" s="36"/>
      <c r="B43" s="4" t="s">
        <v>170</v>
      </c>
      <c r="C43" s="9">
        <v>50</v>
      </c>
      <c r="D43" s="9">
        <v>0.46</v>
      </c>
      <c r="E43" s="10">
        <f t="shared" si="1"/>
        <v>23</v>
      </c>
      <c r="F43" s="10">
        <f aca="true" t="shared" si="2" ref="F43:F58">E43*1.15</f>
        <v>26.45</v>
      </c>
      <c r="G43" s="10">
        <v>3.45</v>
      </c>
      <c r="H43" s="9">
        <v>30</v>
      </c>
      <c r="I43" s="39"/>
      <c r="J43" s="48"/>
      <c r="K43" s="33"/>
      <c r="L43" s="33"/>
      <c r="M43" s="60"/>
    </row>
    <row r="44" spans="1:13" ht="12.75">
      <c r="A44" s="8" t="s">
        <v>39</v>
      </c>
      <c r="B44" s="2" t="s">
        <v>165</v>
      </c>
      <c r="C44" s="9">
        <v>30</v>
      </c>
      <c r="D44" s="9">
        <v>4.4</v>
      </c>
      <c r="E44" s="10">
        <f t="shared" si="1"/>
        <v>132</v>
      </c>
      <c r="F44" s="10">
        <f t="shared" si="2"/>
        <v>151.79999999999998</v>
      </c>
      <c r="G44" s="10">
        <v>19.8</v>
      </c>
      <c r="H44" s="9">
        <v>172</v>
      </c>
      <c r="I44" s="9"/>
      <c r="J44" s="18">
        <f>F44+G44</f>
        <v>171.6</v>
      </c>
      <c r="K44" s="9">
        <v>172</v>
      </c>
      <c r="L44" s="18">
        <f>J44-K44</f>
        <v>-0.4000000000000057</v>
      </c>
      <c r="M44" s="61"/>
    </row>
    <row r="45" spans="1:13" ht="25.5">
      <c r="A45" s="34" t="s">
        <v>72</v>
      </c>
      <c r="B45" s="3" t="s">
        <v>73</v>
      </c>
      <c r="C45" s="9">
        <v>30</v>
      </c>
      <c r="D45" s="9">
        <v>13.5</v>
      </c>
      <c r="E45" s="10">
        <f t="shared" si="1"/>
        <v>405</v>
      </c>
      <c r="F45" s="10">
        <f>E45*1.15+0.5</f>
        <v>466.24999999999994</v>
      </c>
      <c r="G45" s="10">
        <v>60.76</v>
      </c>
      <c r="H45" s="9">
        <v>528</v>
      </c>
      <c r="I45" s="37"/>
      <c r="J45" s="31">
        <f>F45+G45+F46+G46+F47+G47+F48+G48+F49+G49+F50+G50</f>
        <v>822.7425</v>
      </c>
      <c r="K45" s="44">
        <v>823</v>
      </c>
      <c r="L45" s="31">
        <f>J45-K45</f>
        <v>-0.25750000000005</v>
      </c>
      <c r="M45" s="58"/>
    </row>
    <row r="46" spans="1:13" ht="12.75">
      <c r="A46" s="35"/>
      <c r="B46" s="9" t="s">
        <v>166</v>
      </c>
      <c r="C46" s="9">
        <v>2</v>
      </c>
      <c r="D46" s="9">
        <v>40</v>
      </c>
      <c r="E46" s="10">
        <f t="shared" si="1"/>
        <v>80</v>
      </c>
      <c r="F46" s="10">
        <f>E46*1.15+0.5</f>
        <v>92.5</v>
      </c>
      <c r="G46" s="10">
        <v>12</v>
      </c>
      <c r="H46" s="9">
        <v>104</v>
      </c>
      <c r="I46" s="38"/>
      <c r="J46" s="47"/>
      <c r="K46" s="32"/>
      <c r="L46" s="32"/>
      <c r="M46" s="59"/>
    </row>
    <row r="47" spans="1:13" ht="25.5">
      <c r="A47" s="35"/>
      <c r="B47" s="4" t="s">
        <v>170</v>
      </c>
      <c r="C47" s="9">
        <v>50</v>
      </c>
      <c r="D47" s="9">
        <v>0.46</v>
      </c>
      <c r="E47" s="10">
        <f t="shared" si="1"/>
        <v>23</v>
      </c>
      <c r="F47" s="10">
        <f>E47*1.15+0.5</f>
        <v>26.95</v>
      </c>
      <c r="G47" s="10">
        <v>3.45</v>
      </c>
      <c r="H47" s="9">
        <v>30</v>
      </c>
      <c r="I47" s="38"/>
      <c r="J47" s="47"/>
      <c r="K47" s="32"/>
      <c r="L47" s="32"/>
      <c r="M47" s="59"/>
    </row>
    <row r="48" spans="1:13" ht="25.5">
      <c r="A48" s="35"/>
      <c r="B48" s="4" t="s">
        <v>171</v>
      </c>
      <c r="C48" s="9">
        <v>50</v>
      </c>
      <c r="D48" s="9">
        <v>0.72</v>
      </c>
      <c r="E48" s="10">
        <f t="shared" si="1"/>
        <v>36</v>
      </c>
      <c r="F48" s="10">
        <f>E48*1.15+0.5</f>
        <v>41.9</v>
      </c>
      <c r="G48" s="10">
        <v>5.4</v>
      </c>
      <c r="H48" s="9">
        <v>47</v>
      </c>
      <c r="I48" s="38"/>
      <c r="J48" s="47"/>
      <c r="K48" s="32"/>
      <c r="L48" s="32"/>
      <c r="M48" s="59"/>
    </row>
    <row r="49" spans="1:13" ht="25.5">
      <c r="A49" s="35"/>
      <c r="B49" s="4" t="s">
        <v>172</v>
      </c>
      <c r="C49" s="9">
        <v>50</v>
      </c>
      <c r="D49" s="9">
        <v>0.92</v>
      </c>
      <c r="E49" s="10">
        <f t="shared" si="1"/>
        <v>46</v>
      </c>
      <c r="F49" s="10">
        <f>E49*1.15+0.5</f>
        <v>53.4</v>
      </c>
      <c r="G49" s="10">
        <v>6.9</v>
      </c>
      <c r="H49" s="9">
        <v>60</v>
      </c>
      <c r="I49" s="38"/>
      <c r="J49" s="47"/>
      <c r="K49" s="32"/>
      <c r="L49" s="32"/>
      <c r="M49" s="59"/>
    </row>
    <row r="50" spans="1:13" ht="25.5">
      <c r="A50" s="36"/>
      <c r="B50" s="4" t="s">
        <v>74</v>
      </c>
      <c r="C50" s="9">
        <v>3</v>
      </c>
      <c r="D50" s="9">
        <v>13.65</v>
      </c>
      <c r="E50" s="10">
        <f t="shared" si="1"/>
        <v>40.95</v>
      </c>
      <c r="F50" s="10">
        <f t="shared" si="2"/>
        <v>47.0925</v>
      </c>
      <c r="G50" s="10">
        <v>6.14</v>
      </c>
      <c r="H50" s="9">
        <v>54</v>
      </c>
      <c r="I50" s="39"/>
      <c r="J50" s="48"/>
      <c r="K50" s="33"/>
      <c r="L50" s="33"/>
      <c r="M50" s="60"/>
    </row>
    <row r="51" spans="1:13" ht="12.75">
      <c r="A51" s="8" t="s">
        <v>85</v>
      </c>
      <c r="B51" s="4" t="s">
        <v>175</v>
      </c>
      <c r="C51" s="9">
        <v>10</v>
      </c>
      <c r="D51" s="9">
        <v>0.9</v>
      </c>
      <c r="E51" s="10">
        <f t="shared" si="1"/>
        <v>9</v>
      </c>
      <c r="F51" s="10">
        <f t="shared" si="2"/>
        <v>10.35</v>
      </c>
      <c r="G51" s="10">
        <v>1.35</v>
      </c>
      <c r="H51" s="9">
        <v>12</v>
      </c>
      <c r="I51" s="9"/>
      <c r="J51" s="18">
        <f>F51+G51</f>
        <v>11.7</v>
      </c>
      <c r="K51" s="9">
        <v>12</v>
      </c>
      <c r="L51" s="18">
        <f>J51-K51</f>
        <v>-0.3000000000000007</v>
      </c>
      <c r="M51" s="61"/>
    </row>
    <row r="52" spans="1:13" ht="12.75">
      <c r="A52" s="34" t="s">
        <v>128</v>
      </c>
      <c r="B52" s="2" t="s">
        <v>165</v>
      </c>
      <c r="C52" s="9">
        <v>10</v>
      </c>
      <c r="D52" s="9">
        <v>4.4</v>
      </c>
      <c r="E52" s="10">
        <f t="shared" si="1"/>
        <v>44</v>
      </c>
      <c r="F52" s="10">
        <f>E52*1.15+0.5</f>
        <v>51.099999999999994</v>
      </c>
      <c r="G52" s="10">
        <v>6.6</v>
      </c>
      <c r="H52" s="9">
        <v>58</v>
      </c>
      <c r="I52" s="37"/>
      <c r="J52" s="31">
        <f>F52+G52+F53+G53+F54+G54</f>
        <v>207.7</v>
      </c>
      <c r="K52" s="44">
        <v>208</v>
      </c>
      <c r="L52" s="31">
        <f>J52-K52</f>
        <v>-0.30000000000001137</v>
      </c>
      <c r="M52" s="58"/>
    </row>
    <row r="53" spans="1:13" ht="12.75">
      <c r="A53" s="35"/>
      <c r="B53" s="3" t="s">
        <v>71</v>
      </c>
      <c r="C53" s="9">
        <v>50</v>
      </c>
      <c r="D53" s="9">
        <v>1</v>
      </c>
      <c r="E53" s="10">
        <f t="shared" si="1"/>
        <v>50</v>
      </c>
      <c r="F53" s="10">
        <f>E53*1.15+0.5</f>
        <v>57.99999999999999</v>
      </c>
      <c r="G53" s="10">
        <v>7.5</v>
      </c>
      <c r="H53" s="9">
        <v>65</v>
      </c>
      <c r="I53" s="38"/>
      <c r="J53" s="47"/>
      <c r="K53" s="32"/>
      <c r="L53" s="32"/>
      <c r="M53" s="59"/>
    </row>
    <row r="54" spans="1:13" ht="25.5">
      <c r="A54" s="36"/>
      <c r="B54" s="9" t="s">
        <v>2</v>
      </c>
      <c r="C54" s="9">
        <v>1</v>
      </c>
      <c r="D54" s="9">
        <v>65</v>
      </c>
      <c r="E54" s="10">
        <f aca="true" t="shared" si="3" ref="E54:E86">C54*D54</f>
        <v>65</v>
      </c>
      <c r="F54" s="10">
        <f t="shared" si="2"/>
        <v>74.75</v>
      </c>
      <c r="G54" s="10">
        <v>9.75</v>
      </c>
      <c r="H54" s="9">
        <v>85</v>
      </c>
      <c r="I54" s="39"/>
      <c r="J54" s="48"/>
      <c r="K54" s="33"/>
      <c r="L54" s="33"/>
      <c r="M54" s="60"/>
    </row>
    <row r="55" spans="1:13" ht="12.75">
      <c r="A55" s="34" t="s">
        <v>13</v>
      </c>
      <c r="B55" s="9" t="s">
        <v>167</v>
      </c>
      <c r="C55" s="9">
        <v>2</v>
      </c>
      <c r="D55" s="9">
        <v>30</v>
      </c>
      <c r="E55" s="10">
        <f t="shared" si="3"/>
        <v>60</v>
      </c>
      <c r="F55" s="10">
        <f t="shared" si="2"/>
        <v>69</v>
      </c>
      <c r="G55" s="10">
        <v>9</v>
      </c>
      <c r="H55" s="9">
        <v>78</v>
      </c>
      <c r="I55" s="37"/>
      <c r="J55" s="31">
        <f>F55+G55+F56+G56+F58+G58+F57+G57</f>
        <v>936</v>
      </c>
      <c r="K55" s="44">
        <f>403+5+528</f>
        <v>936</v>
      </c>
      <c r="L55" s="31">
        <f>J55-K55</f>
        <v>0</v>
      </c>
      <c r="M55" s="58"/>
    </row>
    <row r="56" spans="1:13" ht="25.5">
      <c r="A56" s="35"/>
      <c r="B56" s="9" t="s">
        <v>2</v>
      </c>
      <c r="C56" s="9">
        <v>2</v>
      </c>
      <c r="D56" s="9">
        <v>65</v>
      </c>
      <c r="E56" s="10">
        <f t="shared" si="3"/>
        <v>130</v>
      </c>
      <c r="F56" s="10">
        <f t="shared" si="2"/>
        <v>149.5</v>
      </c>
      <c r="G56" s="10">
        <v>19.5</v>
      </c>
      <c r="H56" s="9">
        <v>169</v>
      </c>
      <c r="I56" s="38"/>
      <c r="J56" s="47"/>
      <c r="K56" s="32"/>
      <c r="L56" s="32"/>
      <c r="M56" s="59"/>
    </row>
    <row r="57" spans="1:13" ht="12.75">
      <c r="A57" s="35"/>
      <c r="B57" s="9" t="s">
        <v>113</v>
      </c>
      <c r="C57" s="9">
        <v>2</v>
      </c>
      <c r="D57" s="9">
        <v>205</v>
      </c>
      <c r="E57" s="10">
        <f t="shared" si="3"/>
        <v>410</v>
      </c>
      <c r="F57" s="10">
        <f>E57*1.15</f>
        <v>471.49999999999994</v>
      </c>
      <c r="G57" s="10">
        <v>61.5</v>
      </c>
      <c r="H57" s="9">
        <v>533</v>
      </c>
      <c r="I57" s="38"/>
      <c r="J57" s="47"/>
      <c r="K57" s="32"/>
      <c r="L57" s="32"/>
      <c r="M57" s="59"/>
    </row>
    <row r="58" spans="1:13" ht="12.75">
      <c r="A58" s="36"/>
      <c r="B58" s="4" t="s">
        <v>76</v>
      </c>
      <c r="C58" s="9">
        <v>100</v>
      </c>
      <c r="D58" s="9">
        <v>1.2</v>
      </c>
      <c r="E58" s="10">
        <f t="shared" si="3"/>
        <v>120</v>
      </c>
      <c r="F58" s="10">
        <f t="shared" si="2"/>
        <v>138</v>
      </c>
      <c r="G58" s="10">
        <v>18</v>
      </c>
      <c r="H58" s="9">
        <v>156</v>
      </c>
      <c r="I58" s="39"/>
      <c r="J58" s="48"/>
      <c r="K58" s="33"/>
      <c r="L58" s="33"/>
      <c r="M58" s="60"/>
    </row>
    <row r="59" spans="1:13" ht="12.75">
      <c r="A59" s="34" t="s">
        <v>115</v>
      </c>
      <c r="B59" s="2" t="s">
        <v>165</v>
      </c>
      <c r="C59" s="9">
        <v>30</v>
      </c>
      <c r="D59" s="9">
        <v>4.4</v>
      </c>
      <c r="E59" s="10">
        <f t="shared" si="3"/>
        <v>132</v>
      </c>
      <c r="F59" s="10">
        <f>E59*1.15+0.7</f>
        <v>152.49999999999997</v>
      </c>
      <c r="G59" s="10">
        <v>19.5</v>
      </c>
      <c r="H59" s="9">
        <v>173</v>
      </c>
      <c r="I59" s="37"/>
      <c r="J59" s="31">
        <f>F59+G59+F60+G60+F61+G61+F62+G62</f>
        <v>238.49999999999991</v>
      </c>
      <c r="K59" s="44">
        <v>207</v>
      </c>
      <c r="L59" s="55">
        <f>J59-K59</f>
        <v>31.499999999999915</v>
      </c>
      <c r="M59" s="58"/>
    </row>
    <row r="60" spans="1:13" ht="12.75">
      <c r="A60" s="35"/>
      <c r="B60" s="4" t="s">
        <v>175</v>
      </c>
      <c r="C60" s="9">
        <v>20</v>
      </c>
      <c r="D60" s="9">
        <v>0.9</v>
      </c>
      <c r="E60" s="10">
        <f t="shared" si="3"/>
        <v>18</v>
      </c>
      <c r="F60" s="10">
        <f>E60*1.15+0.5</f>
        <v>21.2</v>
      </c>
      <c r="G60" s="10">
        <v>2.7</v>
      </c>
      <c r="H60" s="9">
        <v>24</v>
      </c>
      <c r="I60" s="38"/>
      <c r="J60" s="47"/>
      <c r="K60" s="32"/>
      <c r="L60" s="56"/>
      <c r="M60" s="59"/>
    </row>
    <row r="61" spans="1:13" ht="12.75">
      <c r="A61" s="35"/>
      <c r="B61" s="9" t="s">
        <v>178</v>
      </c>
      <c r="C61" s="9">
        <v>5</v>
      </c>
      <c r="D61" s="9">
        <v>1.8</v>
      </c>
      <c r="E61" s="10">
        <f t="shared" si="3"/>
        <v>9</v>
      </c>
      <c r="F61" s="10">
        <f>E61*1.15+0.5</f>
        <v>10.85</v>
      </c>
      <c r="G61" s="10">
        <v>1.35</v>
      </c>
      <c r="H61" s="9">
        <v>12</v>
      </c>
      <c r="I61" s="38"/>
      <c r="J61" s="47"/>
      <c r="K61" s="32"/>
      <c r="L61" s="56"/>
      <c r="M61" s="59"/>
    </row>
    <row r="62" spans="1:13" ht="25.5">
      <c r="A62" s="36"/>
      <c r="B62" s="4" t="s">
        <v>170</v>
      </c>
      <c r="C62" s="9">
        <v>50</v>
      </c>
      <c r="D62" s="9">
        <v>0.46</v>
      </c>
      <c r="E62" s="10">
        <f t="shared" si="3"/>
        <v>23</v>
      </c>
      <c r="F62" s="10">
        <f>E62*1.15+0.5</f>
        <v>26.95</v>
      </c>
      <c r="G62" s="10">
        <v>3.45</v>
      </c>
      <c r="H62" s="9">
        <v>30</v>
      </c>
      <c r="I62" s="39"/>
      <c r="J62" s="48"/>
      <c r="K62" s="33"/>
      <c r="L62" s="57"/>
      <c r="M62" s="60"/>
    </row>
    <row r="63" spans="1:13" ht="25.5">
      <c r="A63" s="8" t="s">
        <v>28</v>
      </c>
      <c r="B63" s="9" t="s">
        <v>2</v>
      </c>
      <c r="C63" s="9">
        <v>1</v>
      </c>
      <c r="D63" s="9">
        <v>65</v>
      </c>
      <c r="E63" s="10">
        <f t="shared" si="3"/>
        <v>65</v>
      </c>
      <c r="F63" s="10">
        <f>E63*1.15+0.5</f>
        <v>75.25</v>
      </c>
      <c r="G63" s="10">
        <v>9.75</v>
      </c>
      <c r="H63" s="9">
        <v>85</v>
      </c>
      <c r="I63" s="9"/>
      <c r="J63" s="18">
        <f>F63+G63</f>
        <v>85</v>
      </c>
      <c r="K63" s="9">
        <v>85</v>
      </c>
      <c r="L63" s="18">
        <f>J63-K63</f>
        <v>0</v>
      </c>
      <c r="M63" s="61"/>
    </row>
    <row r="64" spans="1:13" ht="12.75">
      <c r="A64" s="8" t="s">
        <v>21</v>
      </c>
      <c r="B64" s="9" t="s">
        <v>178</v>
      </c>
      <c r="C64" s="9">
        <v>5</v>
      </c>
      <c r="D64" s="9">
        <v>1.8</v>
      </c>
      <c r="E64" s="10">
        <f t="shared" si="3"/>
        <v>9</v>
      </c>
      <c r="F64" s="10">
        <f>E64*1.15</f>
        <v>10.35</v>
      </c>
      <c r="G64" s="10">
        <v>1.35</v>
      </c>
      <c r="H64" s="9">
        <v>12</v>
      </c>
      <c r="I64" s="9"/>
      <c r="J64" s="18">
        <f>F64+G64</f>
        <v>11.7</v>
      </c>
      <c r="K64" s="9">
        <v>12</v>
      </c>
      <c r="L64" s="18">
        <f>J64-K64</f>
        <v>-0.3000000000000007</v>
      </c>
      <c r="M64" s="61"/>
    </row>
    <row r="65" spans="1:13" ht="12.75">
      <c r="A65" s="8" t="s">
        <v>6</v>
      </c>
      <c r="B65" s="9" t="s">
        <v>176</v>
      </c>
      <c r="C65" s="9">
        <v>20</v>
      </c>
      <c r="D65" s="9">
        <v>1.65</v>
      </c>
      <c r="E65" s="10">
        <f t="shared" si="3"/>
        <v>33</v>
      </c>
      <c r="F65" s="10">
        <f>E65*1.15</f>
        <v>37.949999999999996</v>
      </c>
      <c r="G65" s="10">
        <v>4.95</v>
      </c>
      <c r="H65" s="9">
        <v>43</v>
      </c>
      <c r="I65" s="9"/>
      <c r="J65" s="18">
        <f>F65+G65</f>
        <v>42.9</v>
      </c>
      <c r="K65" s="9">
        <v>43</v>
      </c>
      <c r="L65" s="18">
        <f>J65-K65</f>
        <v>-0.10000000000000142</v>
      </c>
      <c r="M65" s="61"/>
    </row>
    <row r="66" spans="1:13" ht="12.75">
      <c r="A66" s="34" t="s">
        <v>7</v>
      </c>
      <c r="B66" s="9" t="s">
        <v>167</v>
      </c>
      <c r="C66" s="9">
        <v>1</v>
      </c>
      <c r="D66" s="9">
        <v>30</v>
      </c>
      <c r="E66" s="10">
        <f t="shared" si="3"/>
        <v>30</v>
      </c>
      <c r="F66" s="10">
        <f>E66*1.15+0.5</f>
        <v>35</v>
      </c>
      <c r="G66" s="10">
        <v>4.5</v>
      </c>
      <c r="H66" s="9">
        <v>39</v>
      </c>
      <c r="I66" s="37"/>
      <c r="J66" s="31">
        <f>F66+G66+F67+G67</f>
        <v>124</v>
      </c>
      <c r="K66" s="44">
        <v>124</v>
      </c>
      <c r="L66" s="31">
        <f>J66-K66</f>
        <v>0</v>
      </c>
      <c r="M66" s="58"/>
    </row>
    <row r="67" spans="1:13" ht="25.5">
      <c r="A67" s="36"/>
      <c r="B67" s="9" t="s">
        <v>2</v>
      </c>
      <c r="C67" s="9">
        <v>1</v>
      </c>
      <c r="D67" s="9">
        <v>65</v>
      </c>
      <c r="E67" s="10">
        <f t="shared" si="3"/>
        <v>65</v>
      </c>
      <c r="F67" s="10">
        <f>E67*1.15</f>
        <v>74.75</v>
      </c>
      <c r="G67" s="10">
        <v>9.75</v>
      </c>
      <c r="H67" s="9">
        <v>85</v>
      </c>
      <c r="I67" s="39"/>
      <c r="J67" s="48"/>
      <c r="K67" s="33"/>
      <c r="L67" s="33"/>
      <c r="M67" s="60"/>
    </row>
    <row r="68" spans="1:13" ht="25.5">
      <c r="A68" s="34" t="s">
        <v>55</v>
      </c>
      <c r="B68" s="4" t="s">
        <v>169</v>
      </c>
      <c r="C68" s="9">
        <v>30</v>
      </c>
      <c r="D68" s="9">
        <v>11.4</v>
      </c>
      <c r="E68" s="10">
        <f t="shared" si="3"/>
        <v>342</v>
      </c>
      <c r="F68" s="10">
        <f aca="true" t="shared" si="4" ref="F68:F73">E68*1.15+0.5</f>
        <v>393.79999999999995</v>
      </c>
      <c r="G68" s="10">
        <v>51.3</v>
      </c>
      <c r="H68" s="9">
        <v>445</v>
      </c>
      <c r="I68" s="37"/>
      <c r="J68" s="31">
        <f>F68+G68+F69+G69</f>
        <v>468.99999999999994</v>
      </c>
      <c r="K68" s="44">
        <v>469</v>
      </c>
      <c r="L68" s="31">
        <f>J68-K68</f>
        <v>0</v>
      </c>
      <c r="M68" s="58"/>
    </row>
    <row r="69" spans="1:13" ht="12.75">
      <c r="A69" s="36"/>
      <c r="B69" s="4" t="s">
        <v>175</v>
      </c>
      <c r="C69" s="9">
        <v>20</v>
      </c>
      <c r="D69" s="9">
        <v>0.9</v>
      </c>
      <c r="E69" s="10">
        <f t="shared" si="3"/>
        <v>18</v>
      </c>
      <c r="F69" s="10">
        <f t="shared" si="4"/>
        <v>21.2</v>
      </c>
      <c r="G69" s="10">
        <v>2.7</v>
      </c>
      <c r="H69" s="9">
        <v>24</v>
      </c>
      <c r="I69" s="39"/>
      <c r="J69" s="48"/>
      <c r="K69" s="33"/>
      <c r="L69" s="33"/>
      <c r="M69" s="60"/>
    </row>
    <row r="70" spans="1:13" ht="12.75">
      <c r="A70" s="34" t="s">
        <v>26</v>
      </c>
      <c r="B70" s="9" t="s">
        <v>178</v>
      </c>
      <c r="C70" s="9">
        <v>10</v>
      </c>
      <c r="D70" s="9">
        <v>1.8</v>
      </c>
      <c r="E70" s="10">
        <f t="shared" si="3"/>
        <v>18</v>
      </c>
      <c r="F70" s="10">
        <f t="shared" si="4"/>
        <v>21.2</v>
      </c>
      <c r="G70" s="10">
        <v>2.7</v>
      </c>
      <c r="H70" s="9">
        <v>24</v>
      </c>
      <c r="I70" s="37"/>
      <c r="J70" s="31">
        <f>F70+G70+F71+G71</f>
        <v>108.9</v>
      </c>
      <c r="K70" s="44">
        <v>109</v>
      </c>
      <c r="L70" s="31">
        <f>J70-K70</f>
        <v>-0.09999999999999432</v>
      </c>
      <c r="M70" s="58"/>
    </row>
    <row r="71" spans="1:13" ht="25.5">
      <c r="A71" s="36"/>
      <c r="B71" s="9" t="s">
        <v>2</v>
      </c>
      <c r="C71" s="9">
        <v>1</v>
      </c>
      <c r="D71" s="9">
        <v>65</v>
      </c>
      <c r="E71" s="10">
        <f t="shared" si="3"/>
        <v>65</v>
      </c>
      <c r="F71" s="10">
        <f t="shared" si="4"/>
        <v>75.25</v>
      </c>
      <c r="G71" s="10">
        <v>9.75</v>
      </c>
      <c r="H71" s="9">
        <v>85</v>
      </c>
      <c r="I71" s="39"/>
      <c r="J71" s="48"/>
      <c r="K71" s="33"/>
      <c r="L71" s="33"/>
      <c r="M71" s="60"/>
    </row>
    <row r="72" spans="1:13" ht="12.75">
      <c r="A72" s="34" t="s">
        <v>137</v>
      </c>
      <c r="B72" s="2" t="s">
        <v>165</v>
      </c>
      <c r="C72" s="9">
        <v>30</v>
      </c>
      <c r="D72" s="9">
        <v>4.4</v>
      </c>
      <c r="E72" s="10">
        <f t="shared" si="3"/>
        <v>132</v>
      </c>
      <c r="F72" s="10">
        <f t="shared" si="4"/>
        <v>152.29999999999998</v>
      </c>
      <c r="G72" s="10">
        <v>19.8</v>
      </c>
      <c r="H72" s="9">
        <v>173</v>
      </c>
      <c r="I72" s="37"/>
      <c r="J72" s="31">
        <f>F72+G72+F73+G73+F74+G74</f>
        <v>354.6</v>
      </c>
      <c r="K72" s="44">
        <v>355</v>
      </c>
      <c r="L72" s="31">
        <f>J72-K72</f>
        <v>-0.39999999999997726</v>
      </c>
      <c r="M72" s="58"/>
    </row>
    <row r="73" spans="1:13" ht="12.75">
      <c r="A73" s="35"/>
      <c r="B73" s="3" t="s">
        <v>174</v>
      </c>
      <c r="C73" s="9">
        <v>10</v>
      </c>
      <c r="D73" s="9">
        <v>6</v>
      </c>
      <c r="E73" s="10">
        <f t="shared" si="3"/>
        <v>60</v>
      </c>
      <c r="F73" s="10">
        <f t="shared" si="4"/>
        <v>69.5</v>
      </c>
      <c r="G73" s="10">
        <v>9</v>
      </c>
      <c r="H73" s="9">
        <v>78</v>
      </c>
      <c r="I73" s="38"/>
      <c r="J73" s="47"/>
      <c r="K73" s="32"/>
      <c r="L73" s="32"/>
      <c r="M73" s="59"/>
    </row>
    <row r="74" spans="1:13" ht="12.75">
      <c r="A74" s="36"/>
      <c r="B74" s="9" t="s">
        <v>166</v>
      </c>
      <c r="C74" s="9">
        <v>2</v>
      </c>
      <c r="D74" s="9">
        <v>40</v>
      </c>
      <c r="E74" s="10">
        <f t="shared" si="3"/>
        <v>80</v>
      </c>
      <c r="F74" s="10">
        <f>E74*1.15</f>
        <v>92</v>
      </c>
      <c r="G74" s="10">
        <v>12</v>
      </c>
      <c r="H74" s="9">
        <v>104</v>
      </c>
      <c r="I74" s="39"/>
      <c r="J74" s="48"/>
      <c r="K74" s="33"/>
      <c r="L74" s="33"/>
      <c r="M74" s="60"/>
    </row>
    <row r="75" spans="1:13" ht="12.75">
      <c r="A75" s="24" t="s">
        <v>189</v>
      </c>
      <c r="B75" s="2" t="s">
        <v>165</v>
      </c>
      <c r="C75" s="11">
        <v>10</v>
      </c>
      <c r="D75" s="11">
        <v>4.4</v>
      </c>
      <c r="E75" s="13">
        <f>C75*D75</f>
        <v>44</v>
      </c>
      <c r="F75" s="13">
        <f>E75*1.15+0.5</f>
        <v>51.099999999999994</v>
      </c>
      <c r="G75" s="13">
        <v>6.6</v>
      </c>
      <c r="H75" s="14">
        <v>58</v>
      </c>
      <c r="I75" s="21"/>
      <c r="J75" s="22">
        <f>F75+G75</f>
        <v>57.699999999999996</v>
      </c>
      <c r="K75" s="23">
        <v>58</v>
      </c>
      <c r="L75" s="22">
        <f>J75-K75</f>
        <v>-0.30000000000000426</v>
      </c>
      <c r="M75" s="62"/>
    </row>
    <row r="76" spans="1:13" ht="25.5">
      <c r="A76" s="34" t="s">
        <v>121</v>
      </c>
      <c r="B76" s="9" t="s">
        <v>92</v>
      </c>
      <c r="C76" s="9">
        <v>1</v>
      </c>
      <c r="D76" s="9">
        <v>210</v>
      </c>
      <c r="E76" s="10">
        <f t="shared" si="3"/>
        <v>210</v>
      </c>
      <c r="F76" s="10">
        <f>E76*1.13+0.5</f>
        <v>237.79999999999998</v>
      </c>
      <c r="G76" s="10">
        <v>31.5</v>
      </c>
      <c r="H76" s="9">
        <v>269</v>
      </c>
      <c r="I76" s="37"/>
      <c r="J76" s="31">
        <f>F76+G76+F77+G77+F78+G78+F79+G79+F80+G80</f>
        <v>486.9849999999999</v>
      </c>
      <c r="K76" s="44">
        <v>487</v>
      </c>
      <c r="L76" s="31">
        <f>J76-K76</f>
        <v>-0.015000000000100044</v>
      </c>
      <c r="M76" s="58"/>
    </row>
    <row r="77" spans="1:13" ht="12.75">
      <c r="A77" s="35"/>
      <c r="B77" s="9" t="s">
        <v>166</v>
      </c>
      <c r="C77" s="9">
        <v>1</v>
      </c>
      <c r="D77" s="9">
        <v>40</v>
      </c>
      <c r="E77" s="10">
        <f t="shared" si="3"/>
        <v>40</v>
      </c>
      <c r="F77" s="10">
        <f>E77*1.13+0.5</f>
        <v>45.699999999999996</v>
      </c>
      <c r="G77" s="10">
        <v>6</v>
      </c>
      <c r="H77" s="9">
        <v>52</v>
      </c>
      <c r="I77" s="38"/>
      <c r="J77" s="47"/>
      <c r="K77" s="32"/>
      <c r="L77" s="32"/>
      <c r="M77" s="59"/>
    </row>
    <row r="78" spans="1:13" ht="12.75">
      <c r="A78" s="35"/>
      <c r="B78" s="9" t="s">
        <v>167</v>
      </c>
      <c r="C78" s="9">
        <v>1</v>
      </c>
      <c r="D78" s="9">
        <v>30</v>
      </c>
      <c r="E78" s="10">
        <f t="shared" si="3"/>
        <v>30</v>
      </c>
      <c r="F78" s="10">
        <f>E78*1.13+0.5</f>
        <v>34.4</v>
      </c>
      <c r="G78" s="10">
        <v>4.5</v>
      </c>
      <c r="H78" s="9">
        <v>39</v>
      </c>
      <c r="I78" s="38"/>
      <c r="J78" s="47"/>
      <c r="K78" s="32"/>
      <c r="L78" s="32"/>
      <c r="M78" s="59"/>
    </row>
    <row r="79" spans="1:13" ht="25.5">
      <c r="A79" s="35"/>
      <c r="B79" s="9" t="s">
        <v>2</v>
      </c>
      <c r="C79" s="9">
        <v>1</v>
      </c>
      <c r="D79" s="9">
        <v>65</v>
      </c>
      <c r="E79" s="10">
        <f t="shared" si="3"/>
        <v>65</v>
      </c>
      <c r="F79" s="10">
        <f>E79*1.13+0.5</f>
        <v>73.94999999999999</v>
      </c>
      <c r="G79" s="10">
        <v>9.75</v>
      </c>
      <c r="H79" s="9">
        <v>84</v>
      </c>
      <c r="I79" s="38"/>
      <c r="J79" s="47"/>
      <c r="K79" s="32"/>
      <c r="L79" s="32"/>
      <c r="M79" s="59"/>
    </row>
    <row r="80" spans="1:13" ht="12.75">
      <c r="A80" s="36"/>
      <c r="B80" s="9" t="s">
        <v>173</v>
      </c>
      <c r="C80" s="9">
        <v>5</v>
      </c>
      <c r="D80" s="9">
        <v>6.7</v>
      </c>
      <c r="E80" s="10">
        <f t="shared" si="3"/>
        <v>33.5</v>
      </c>
      <c r="F80" s="10">
        <f>E80*1.13+0.5</f>
        <v>38.355</v>
      </c>
      <c r="G80" s="10">
        <v>5.03</v>
      </c>
      <c r="H80" s="9">
        <v>43</v>
      </c>
      <c r="I80" s="39"/>
      <c r="J80" s="48"/>
      <c r="K80" s="33"/>
      <c r="L80" s="33"/>
      <c r="M80" s="60"/>
    </row>
    <row r="81" spans="1:13" ht="12.75">
      <c r="A81" s="8" t="s">
        <v>65</v>
      </c>
      <c r="B81" s="9" t="s">
        <v>66</v>
      </c>
      <c r="C81" s="9">
        <v>1</v>
      </c>
      <c r="D81" s="9">
        <v>170</v>
      </c>
      <c r="E81" s="10">
        <f t="shared" si="3"/>
        <v>170</v>
      </c>
      <c r="F81" s="10">
        <f aca="true" t="shared" si="5" ref="F81:F92">E81*1.15</f>
        <v>195.49999999999997</v>
      </c>
      <c r="G81" s="10">
        <v>25.5</v>
      </c>
      <c r="H81" s="9">
        <v>221</v>
      </c>
      <c r="I81" s="9"/>
      <c r="J81" s="18">
        <f>F81+G81</f>
        <v>220.99999999999997</v>
      </c>
      <c r="K81" s="9">
        <f>14+250</f>
        <v>264</v>
      </c>
      <c r="L81" s="18">
        <f>J81-K81</f>
        <v>-43.00000000000003</v>
      </c>
      <c r="M81" s="61"/>
    </row>
    <row r="82" spans="1:13" ht="12.75">
      <c r="A82" s="34" t="s">
        <v>146</v>
      </c>
      <c r="B82" s="9" t="s">
        <v>173</v>
      </c>
      <c r="C82" s="9">
        <v>5</v>
      </c>
      <c r="D82" s="9">
        <v>6.7</v>
      </c>
      <c r="E82" s="10">
        <f t="shared" si="3"/>
        <v>33.5</v>
      </c>
      <c r="F82" s="10">
        <f>E82*1.15+0.5</f>
        <v>39.025</v>
      </c>
      <c r="G82" s="10">
        <v>5.03</v>
      </c>
      <c r="H82" s="9">
        <v>44</v>
      </c>
      <c r="I82" s="37"/>
      <c r="J82" s="31">
        <f>F82+G82+F83+G83+F84+G84+F85+G85+F86+G86</f>
        <v>315.755</v>
      </c>
      <c r="K82" s="44">
        <v>346</v>
      </c>
      <c r="L82" s="31">
        <f>J82-K82</f>
        <v>-30.245000000000005</v>
      </c>
      <c r="M82" s="58"/>
    </row>
    <row r="83" spans="1:13" ht="12.75">
      <c r="A83" s="35"/>
      <c r="B83" s="9" t="s">
        <v>176</v>
      </c>
      <c r="C83" s="9">
        <v>20</v>
      </c>
      <c r="D83" s="9">
        <v>1.65</v>
      </c>
      <c r="E83" s="10">
        <f t="shared" si="3"/>
        <v>33</v>
      </c>
      <c r="F83" s="10">
        <f t="shared" si="5"/>
        <v>37.949999999999996</v>
      </c>
      <c r="G83" s="10">
        <v>4.95</v>
      </c>
      <c r="H83" s="9">
        <v>43</v>
      </c>
      <c r="I83" s="38"/>
      <c r="J83" s="47"/>
      <c r="K83" s="32"/>
      <c r="L83" s="32"/>
      <c r="M83" s="59"/>
    </row>
    <row r="84" spans="1:13" ht="25.5">
      <c r="A84" s="35"/>
      <c r="B84" s="4" t="s">
        <v>170</v>
      </c>
      <c r="C84" s="9">
        <v>100</v>
      </c>
      <c r="D84" s="9">
        <v>0.46</v>
      </c>
      <c r="E84" s="10">
        <f t="shared" si="3"/>
        <v>46</v>
      </c>
      <c r="F84" s="10">
        <f t="shared" si="5"/>
        <v>52.9</v>
      </c>
      <c r="G84" s="10">
        <v>6.9</v>
      </c>
      <c r="H84" s="9">
        <v>60</v>
      </c>
      <c r="I84" s="38"/>
      <c r="J84" s="47"/>
      <c r="K84" s="32"/>
      <c r="L84" s="32"/>
      <c r="M84" s="59"/>
    </row>
    <row r="85" spans="1:13" ht="12.75">
      <c r="A85" s="35"/>
      <c r="B85" s="9" t="s">
        <v>167</v>
      </c>
      <c r="C85" s="9">
        <v>3</v>
      </c>
      <c r="D85" s="9">
        <v>30</v>
      </c>
      <c r="E85" s="10">
        <f t="shared" si="3"/>
        <v>90</v>
      </c>
      <c r="F85" s="10">
        <f t="shared" si="5"/>
        <v>103.49999999999999</v>
      </c>
      <c r="G85" s="10">
        <v>13.5</v>
      </c>
      <c r="H85" s="9">
        <v>117</v>
      </c>
      <c r="I85" s="38"/>
      <c r="J85" s="47"/>
      <c r="K85" s="32"/>
      <c r="L85" s="32"/>
      <c r="M85" s="59"/>
    </row>
    <row r="86" spans="1:13" ht="12.75">
      <c r="A86" s="36"/>
      <c r="B86" s="9" t="s">
        <v>166</v>
      </c>
      <c r="C86" s="9">
        <v>1</v>
      </c>
      <c r="D86" s="9">
        <v>40</v>
      </c>
      <c r="E86" s="10">
        <f t="shared" si="3"/>
        <v>40</v>
      </c>
      <c r="F86" s="10">
        <f t="shared" si="5"/>
        <v>46</v>
      </c>
      <c r="G86" s="10">
        <v>6</v>
      </c>
      <c r="H86" s="9">
        <v>52</v>
      </c>
      <c r="I86" s="39"/>
      <c r="J86" s="48"/>
      <c r="K86" s="33"/>
      <c r="L86" s="33"/>
      <c r="M86" s="60"/>
    </row>
    <row r="87" spans="1:13" ht="12.75">
      <c r="A87" s="34" t="s">
        <v>60</v>
      </c>
      <c r="B87" s="2" t="s">
        <v>165</v>
      </c>
      <c r="C87" s="9">
        <v>20</v>
      </c>
      <c r="D87" s="9">
        <v>4.4</v>
      </c>
      <c r="E87" s="10">
        <f aca="true" t="shared" si="6" ref="E87:E94">C87*D87</f>
        <v>88</v>
      </c>
      <c r="F87" s="10">
        <f>E87*1.15+0.5</f>
        <v>101.69999999999999</v>
      </c>
      <c r="G87" s="10">
        <v>13.2</v>
      </c>
      <c r="H87" s="9">
        <v>116</v>
      </c>
      <c r="I87" s="37"/>
      <c r="J87" s="31">
        <f>F87+G87+F88+G88+F89+G89</f>
        <v>329.755</v>
      </c>
      <c r="K87" s="44">
        <v>330</v>
      </c>
      <c r="L87" s="31">
        <f>J87-K87</f>
        <v>-0.24500000000000455</v>
      </c>
      <c r="M87" s="58"/>
    </row>
    <row r="88" spans="1:13" ht="12.75">
      <c r="A88" s="35"/>
      <c r="B88" s="4" t="s">
        <v>76</v>
      </c>
      <c r="C88" s="9">
        <v>100</v>
      </c>
      <c r="D88" s="9">
        <v>1.2</v>
      </c>
      <c r="E88" s="10">
        <f t="shared" si="6"/>
        <v>120</v>
      </c>
      <c r="F88" s="10">
        <f>E88*1.15+0.5</f>
        <v>138.5</v>
      </c>
      <c r="G88" s="10">
        <v>18</v>
      </c>
      <c r="H88" s="9">
        <v>156</v>
      </c>
      <c r="I88" s="38"/>
      <c r="J88" s="47"/>
      <c r="K88" s="32"/>
      <c r="L88" s="32"/>
      <c r="M88" s="59"/>
    </row>
    <row r="89" spans="1:13" ht="12.75">
      <c r="A89" s="36"/>
      <c r="B89" s="4" t="s">
        <v>140</v>
      </c>
      <c r="C89" s="9">
        <v>10</v>
      </c>
      <c r="D89" s="9">
        <v>4.45</v>
      </c>
      <c r="E89" s="10">
        <f t="shared" si="6"/>
        <v>44.5</v>
      </c>
      <c r="F89" s="10">
        <f>E89*1.15+0.5</f>
        <v>51.675</v>
      </c>
      <c r="G89" s="10">
        <v>6.68</v>
      </c>
      <c r="H89" s="9">
        <v>58</v>
      </c>
      <c r="I89" s="39"/>
      <c r="J89" s="48"/>
      <c r="K89" s="33"/>
      <c r="L89" s="33"/>
      <c r="M89" s="60"/>
    </row>
    <row r="90" spans="1:13" ht="12.75">
      <c r="A90" s="34" t="s">
        <v>153</v>
      </c>
      <c r="B90" s="4" t="s">
        <v>168</v>
      </c>
      <c r="C90" s="9">
        <v>10</v>
      </c>
      <c r="D90" s="9">
        <v>5.5</v>
      </c>
      <c r="E90" s="10">
        <f t="shared" si="6"/>
        <v>55</v>
      </c>
      <c r="F90" s="10">
        <f>E90*1.15+0.5</f>
        <v>63.74999999999999</v>
      </c>
      <c r="G90" s="10">
        <v>8.25</v>
      </c>
      <c r="H90" s="9">
        <v>72</v>
      </c>
      <c r="I90" s="37"/>
      <c r="J90" s="31">
        <f>F90+G90+F92+G92+F91+G91</f>
        <v>168.055</v>
      </c>
      <c r="K90" s="44">
        <f>116+52</f>
        <v>168</v>
      </c>
      <c r="L90" s="31">
        <f>J90-K90</f>
        <v>0.05500000000000682</v>
      </c>
      <c r="M90" s="58" t="s">
        <v>183</v>
      </c>
    </row>
    <row r="91" spans="1:13" ht="12.75">
      <c r="A91" s="35"/>
      <c r="B91" s="9" t="s">
        <v>166</v>
      </c>
      <c r="C91" s="11">
        <v>1</v>
      </c>
      <c r="D91" s="11">
        <v>40</v>
      </c>
      <c r="E91" s="10">
        <f t="shared" si="6"/>
        <v>40</v>
      </c>
      <c r="F91" s="10">
        <f>E91*1.15+0.5</f>
        <v>46.5</v>
      </c>
      <c r="G91" s="10">
        <v>6</v>
      </c>
      <c r="H91" s="9">
        <v>52</v>
      </c>
      <c r="I91" s="38"/>
      <c r="J91" s="47"/>
      <c r="K91" s="32"/>
      <c r="L91" s="47"/>
      <c r="M91" s="59"/>
    </row>
    <row r="92" spans="1:13" ht="12.75">
      <c r="A92" s="36"/>
      <c r="B92" s="9" t="s">
        <v>173</v>
      </c>
      <c r="C92" s="9">
        <v>5</v>
      </c>
      <c r="D92" s="9">
        <v>6.7</v>
      </c>
      <c r="E92" s="10">
        <f t="shared" si="6"/>
        <v>33.5</v>
      </c>
      <c r="F92" s="10">
        <f t="shared" si="5"/>
        <v>38.525</v>
      </c>
      <c r="G92" s="10">
        <v>5.03</v>
      </c>
      <c r="H92" s="9">
        <v>44</v>
      </c>
      <c r="I92" s="39"/>
      <c r="J92" s="48"/>
      <c r="K92" s="33"/>
      <c r="L92" s="33"/>
      <c r="M92" s="60"/>
    </row>
    <row r="93" spans="1:13" ht="12.75">
      <c r="A93" s="34" t="s">
        <v>61</v>
      </c>
      <c r="B93" s="4" t="s">
        <v>175</v>
      </c>
      <c r="C93" s="9">
        <v>20</v>
      </c>
      <c r="D93" s="9">
        <v>0.9</v>
      </c>
      <c r="E93" s="10">
        <f t="shared" si="6"/>
        <v>18</v>
      </c>
      <c r="F93" s="10">
        <f>E93*1.15+0.5</f>
        <v>21.2</v>
      </c>
      <c r="G93" s="10">
        <v>2.7</v>
      </c>
      <c r="H93" s="9">
        <v>24</v>
      </c>
      <c r="I93" s="37"/>
      <c r="J93" s="31">
        <f>F93+G93+F94+G94</f>
        <v>287.655</v>
      </c>
      <c r="K93" s="44">
        <v>288</v>
      </c>
      <c r="L93" s="31">
        <f>J93-K93</f>
        <v>-0.3450000000000273</v>
      </c>
      <c r="M93" s="58"/>
    </row>
    <row r="94" spans="1:13" ht="25.5">
      <c r="A94" s="36"/>
      <c r="B94" s="3" t="s">
        <v>73</v>
      </c>
      <c r="C94" s="9">
        <v>15</v>
      </c>
      <c r="D94" s="9">
        <v>13.5</v>
      </c>
      <c r="E94" s="10">
        <f t="shared" si="6"/>
        <v>202.5</v>
      </c>
      <c r="F94" s="10">
        <f>E94*1.15+0.5</f>
        <v>233.37499999999997</v>
      </c>
      <c r="G94" s="10">
        <v>30.38</v>
      </c>
      <c r="H94" s="9">
        <v>264</v>
      </c>
      <c r="I94" s="39"/>
      <c r="J94" s="48"/>
      <c r="K94" s="33"/>
      <c r="L94" s="33"/>
      <c r="M94" s="60"/>
    </row>
    <row r="95" spans="1:13" ht="25.5">
      <c r="A95" s="34" t="s">
        <v>110</v>
      </c>
      <c r="B95" s="9" t="s">
        <v>111</v>
      </c>
      <c r="C95" s="9">
        <v>10</v>
      </c>
      <c r="D95" s="9"/>
      <c r="E95" s="10"/>
      <c r="F95" s="10"/>
      <c r="G95" s="10">
        <v>16</v>
      </c>
      <c r="H95" s="9">
        <v>16</v>
      </c>
      <c r="I95" s="37"/>
      <c r="J95" s="31">
        <f>G95+F96+G96+F97+G97+F98+G98+F99+G99+F100+G100</f>
        <v>520.5999999999999</v>
      </c>
      <c r="K95" s="44">
        <v>521</v>
      </c>
      <c r="L95" s="31">
        <f>J95-K95</f>
        <v>-0.40000000000009095</v>
      </c>
      <c r="M95" s="58"/>
    </row>
    <row r="96" spans="1:13" ht="12.75">
      <c r="A96" s="35"/>
      <c r="B96" s="2" t="s">
        <v>165</v>
      </c>
      <c r="C96" s="9">
        <v>40</v>
      </c>
      <c r="D96" s="9">
        <v>4.4</v>
      </c>
      <c r="E96" s="10">
        <f aca="true" t="shared" si="7" ref="E96:E157">C96*D96</f>
        <v>176</v>
      </c>
      <c r="F96" s="10">
        <f>E96*1.15+0.5</f>
        <v>202.89999999999998</v>
      </c>
      <c r="G96" s="10">
        <f>13.2+13.2</f>
        <v>26.4</v>
      </c>
      <c r="H96" s="9">
        <v>230</v>
      </c>
      <c r="I96" s="38"/>
      <c r="J96" s="47"/>
      <c r="K96" s="32"/>
      <c r="L96" s="32"/>
      <c r="M96" s="59"/>
    </row>
    <row r="97" spans="1:13" ht="12.75">
      <c r="A97" s="35"/>
      <c r="B97" s="9" t="s">
        <v>166</v>
      </c>
      <c r="C97" s="9">
        <v>1</v>
      </c>
      <c r="D97" s="9">
        <v>40</v>
      </c>
      <c r="E97" s="10">
        <f t="shared" si="7"/>
        <v>40</v>
      </c>
      <c r="F97" s="10">
        <f>E97*1.15+0.5</f>
        <v>46.5</v>
      </c>
      <c r="G97" s="10">
        <v>6</v>
      </c>
      <c r="H97" s="9">
        <v>52</v>
      </c>
      <c r="I97" s="38"/>
      <c r="J97" s="47"/>
      <c r="K97" s="32"/>
      <c r="L97" s="32"/>
      <c r="M97" s="59"/>
    </row>
    <row r="98" spans="1:13" ht="12.75">
      <c r="A98" s="35"/>
      <c r="B98" s="9" t="s">
        <v>167</v>
      </c>
      <c r="C98" s="9">
        <v>2</v>
      </c>
      <c r="D98" s="9">
        <v>30</v>
      </c>
      <c r="E98" s="10">
        <f t="shared" si="7"/>
        <v>60</v>
      </c>
      <c r="F98" s="10">
        <f>E98*1.15+0.5</f>
        <v>69.5</v>
      </c>
      <c r="G98" s="10">
        <v>9</v>
      </c>
      <c r="H98" s="9">
        <v>78</v>
      </c>
      <c r="I98" s="38"/>
      <c r="J98" s="47"/>
      <c r="K98" s="32"/>
      <c r="L98" s="32"/>
      <c r="M98" s="59"/>
    </row>
    <row r="99" spans="1:13" ht="25.5">
      <c r="A99" s="35"/>
      <c r="B99" s="9" t="s">
        <v>2</v>
      </c>
      <c r="C99" s="9">
        <v>1</v>
      </c>
      <c r="D99" s="9">
        <v>65</v>
      </c>
      <c r="E99" s="10">
        <f t="shared" si="7"/>
        <v>65</v>
      </c>
      <c r="F99" s="10">
        <f>E99*1.15</f>
        <v>74.75</v>
      </c>
      <c r="G99" s="10">
        <v>9.75</v>
      </c>
      <c r="H99" s="9">
        <v>85</v>
      </c>
      <c r="I99" s="38"/>
      <c r="J99" s="47"/>
      <c r="K99" s="32"/>
      <c r="L99" s="32"/>
      <c r="M99" s="59"/>
    </row>
    <row r="100" spans="1:13" ht="25.5">
      <c r="A100" s="36"/>
      <c r="B100" s="4" t="s">
        <v>172</v>
      </c>
      <c r="C100" s="9">
        <v>50</v>
      </c>
      <c r="D100" s="9">
        <v>0.92</v>
      </c>
      <c r="E100" s="10">
        <f t="shared" si="7"/>
        <v>46</v>
      </c>
      <c r="F100" s="10">
        <f>E100*1.15</f>
        <v>52.9</v>
      </c>
      <c r="G100" s="10">
        <v>6.9</v>
      </c>
      <c r="H100" s="9">
        <v>60</v>
      </c>
      <c r="I100" s="39"/>
      <c r="J100" s="48"/>
      <c r="K100" s="33"/>
      <c r="L100" s="33"/>
      <c r="M100" s="60"/>
    </row>
    <row r="101" spans="1:13" ht="12.75">
      <c r="A101" s="34" t="s">
        <v>108</v>
      </c>
      <c r="B101" s="2" t="s">
        <v>165</v>
      </c>
      <c r="C101" s="9">
        <v>30</v>
      </c>
      <c r="D101" s="9">
        <v>4.4</v>
      </c>
      <c r="E101" s="10">
        <f t="shared" si="7"/>
        <v>132</v>
      </c>
      <c r="F101" s="10">
        <f aca="true" t="shared" si="8" ref="F101:F107">E101*1.15+0.7</f>
        <v>152.49999999999997</v>
      </c>
      <c r="G101" s="10">
        <v>19.8</v>
      </c>
      <c r="H101" s="9">
        <v>173</v>
      </c>
      <c r="I101" s="37"/>
      <c r="J101" s="31">
        <f>F101+G101+F102+G102+F103+G103+F104+G104+F105+G105+F106+G106+F107+G107+F108+G108+F109+G109+F110+G110</f>
        <v>660.0424999999999</v>
      </c>
      <c r="K101" s="44">
        <v>660</v>
      </c>
      <c r="L101" s="31">
        <f>J101-K101</f>
        <v>0.0424999999999045</v>
      </c>
      <c r="M101" s="58"/>
    </row>
    <row r="102" spans="1:13" ht="12.75">
      <c r="A102" s="35"/>
      <c r="B102" s="3" t="s">
        <v>71</v>
      </c>
      <c r="C102" s="9">
        <v>50</v>
      </c>
      <c r="D102" s="9">
        <v>1</v>
      </c>
      <c r="E102" s="10">
        <f t="shared" si="7"/>
        <v>50</v>
      </c>
      <c r="F102" s="10">
        <f t="shared" si="8"/>
        <v>58.199999999999996</v>
      </c>
      <c r="G102" s="10">
        <v>7.5</v>
      </c>
      <c r="H102" s="9">
        <v>65</v>
      </c>
      <c r="I102" s="38"/>
      <c r="J102" s="47"/>
      <c r="K102" s="32"/>
      <c r="L102" s="32"/>
      <c r="M102" s="59"/>
    </row>
    <row r="103" spans="1:13" ht="12.75">
      <c r="A103" s="35"/>
      <c r="B103" s="9" t="s">
        <v>178</v>
      </c>
      <c r="C103" s="9">
        <v>5</v>
      </c>
      <c r="D103" s="9">
        <v>1.8</v>
      </c>
      <c r="E103" s="10">
        <f t="shared" si="7"/>
        <v>9</v>
      </c>
      <c r="F103" s="10">
        <f t="shared" si="8"/>
        <v>11.049999999999999</v>
      </c>
      <c r="G103" s="10">
        <v>1.35</v>
      </c>
      <c r="H103" s="9">
        <v>12</v>
      </c>
      <c r="I103" s="38"/>
      <c r="J103" s="47"/>
      <c r="K103" s="32"/>
      <c r="L103" s="32"/>
      <c r="M103" s="59"/>
    </row>
    <row r="104" spans="1:13" ht="25.5">
      <c r="A104" s="35"/>
      <c r="B104" s="4" t="s">
        <v>169</v>
      </c>
      <c r="C104" s="9">
        <v>10</v>
      </c>
      <c r="D104" s="9">
        <v>11.4</v>
      </c>
      <c r="E104" s="10">
        <f t="shared" si="7"/>
        <v>114</v>
      </c>
      <c r="F104" s="10">
        <f t="shared" si="8"/>
        <v>131.79999999999998</v>
      </c>
      <c r="G104" s="10">
        <v>17.1</v>
      </c>
      <c r="H104" s="9">
        <v>149</v>
      </c>
      <c r="I104" s="38"/>
      <c r="J104" s="47"/>
      <c r="K104" s="32"/>
      <c r="L104" s="32"/>
      <c r="M104" s="59"/>
    </row>
    <row r="105" spans="1:13" ht="25.5">
      <c r="A105" s="35"/>
      <c r="B105" s="4" t="s">
        <v>170</v>
      </c>
      <c r="C105" s="9">
        <v>50</v>
      </c>
      <c r="D105" s="9">
        <v>0.46</v>
      </c>
      <c r="E105" s="10">
        <f t="shared" si="7"/>
        <v>23</v>
      </c>
      <c r="F105" s="10">
        <f t="shared" si="8"/>
        <v>27.15</v>
      </c>
      <c r="G105" s="10">
        <v>3.45</v>
      </c>
      <c r="H105" s="9">
        <v>30</v>
      </c>
      <c r="I105" s="38"/>
      <c r="J105" s="47"/>
      <c r="K105" s="32"/>
      <c r="L105" s="32"/>
      <c r="M105" s="59"/>
    </row>
    <row r="106" spans="1:13" ht="25.5">
      <c r="A106" s="35"/>
      <c r="B106" s="4" t="s">
        <v>74</v>
      </c>
      <c r="C106" s="9">
        <v>3</v>
      </c>
      <c r="D106" s="9">
        <v>13.65</v>
      </c>
      <c r="E106" s="10">
        <f t="shared" si="7"/>
        <v>40.95</v>
      </c>
      <c r="F106" s="10">
        <f t="shared" si="8"/>
        <v>47.792500000000004</v>
      </c>
      <c r="G106" s="10">
        <v>6.14</v>
      </c>
      <c r="H106" s="9">
        <v>54</v>
      </c>
      <c r="I106" s="38"/>
      <c r="J106" s="47"/>
      <c r="K106" s="32"/>
      <c r="L106" s="32"/>
      <c r="M106" s="59"/>
    </row>
    <row r="107" spans="1:13" ht="25.5">
      <c r="A107" s="35"/>
      <c r="B107" s="4" t="s">
        <v>57</v>
      </c>
      <c r="C107" s="9">
        <v>100</v>
      </c>
      <c r="D107" s="9">
        <v>0.45</v>
      </c>
      <c r="E107" s="10">
        <f t="shared" si="7"/>
        <v>45</v>
      </c>
      <c r="F107" s="10">
        <f t="shared" si="8"/>
        <v>52.449999999999996</v>
      </c>
      <c r="G107" s="10">
        <v>6.75</v>
      </c>
      <c r="H107" s="9">
        <v>59</v>
      </c>
      <c r="I107" s="38"/>
      <c r="J107" s="47"/>
      <c r="K107" s="32"/>
      <c r="L107" s="32"/>
      <c r="M107" s="59"/>
    </row>
    <row r="108" spans="1:13" ht="12.75">
      <c r="A108" s="35"/>
      <c r="B108" s="9" t="s">
        <v>173</v>
      </c>
      <c r="C108" s="9">
        <v>5</v>
      </c>
      <c r="D108" s="9">
        <v>6.7</v>
      </c>
      <c r="E108" s="10">
        <f t="shared" si="7"/>
        <v>33.5</v>
      </c>
      <c r="F108" s="10">
        <f>E108*1.15</f>
        <v>38.525</v>
      </c>
      <c r="G108" s="10">
        <v>5.03</v>
      </c>
      <c r="H108" s="9">
        <v>44</v>
      </c>
      <c r="I108" s="38"/>
      <c r="J108" s="47"/>
      <c r="K108" s="32"/>
      <c r="L108" s="32"/>
      <c r="M108" s="59"/>
    </row>
    <row r="109" spans="1:13" ht="12.75">
      <c r="A109" s="35"/>
      <c r="B109" s="9" t="s">
        <v>176</v>
      </c>
      <c r="C109" s="9">
        <v>10</v>
      </c>
      <c r="D109" s="9">
        <v>1.65</v>
      </c>
      <c r="E109" s="10">
        <f t="shared" si="7"/>
        <v>16.5</v>
      </c>
      <c r="F109" s="10">
        <f>E109*1.15</f>
        <v>18.974999999999998</v>
      </c>
      <c r="G109" s="10">
        <v>2.48</v>
      </c>
      <c r="H109" s="9">
        <v>22</v>
      </c>
      <c r="I109" s="38"/>
      <c r="J109" s="47"/>
      <c r="K109" s="32"/>
      <c r="L109" s="32"/>
      <c r="M109" s="59"/>
    </row>
    <row r="110" spans="1:13" ht="12.75">
      <c r="A110" s="36"/>
      <c r="B110" s="9" t="s">
        <v>166</v>
      </c>
      <c r="C110" s="9">
        <v>1</v>
      </c>
      <c r="D110" s="9">
        <v>40</v>
      </c>
      <c r="E110" s="10">
        <f t="shared" si="7"/>
        <v>40</v>
      </c>
      <c r="F110" s="10">
        <f>E110*1.15</f>
        <v>46</v>
      </c>
      <c r="G110" s="10">
        <v>6</v>
      </c>
      <c r="H110" s="9">
        <v>52</v>
      </c>
      <c r="I110" s="39"/>
      <c r="J110" s="48"/>
      <c r="K110" s="33"/>
      <c r="L110" s="33"/>
      <c r="M110" s="60"/>
    </row>
    <row r="111" spans="1:13" ht="12.75">
      <c r="A111" s="34" t="s">
        <v>114</v>
      </c>
      <c r="B111" s="9" t="s">
        <v>178</v>
      </c>
      <c r="C111" s="9">
        <v>15</v>
      </c>
      <c r="D111" s="9">
        <v>1.8</v>
      </c>
      <c r="E111" s="10">
        <f t="shared" si="7"/>
        <v>27</v>
      </c>
      <c r="F111" s="10">
        <f>E111*1.15+0.5</f>
        <v>31.549999999999997</v>
      </c>
      <c r="G111" s="10">
        <v>4.05</v>
      </c>
      <c r="H111" s="9">
        <v>36</v>
      </c>
      <c r="I111" s="37"/>
      <c r="J111" s="31">
        <f>F111+G111+F112+G112+F113+G113+F114+G114+F115+G115</f>
        <v>219.515</v>
      </c>
      <c r="K111" s="44">
        <v>220</v>
      </c>
      <c r="L111" s="31">
        <f>J111-K111</f>
        <v>-0.48500000000001364</v>
      </c>
      <c r="M111" s="58"/>
    </row>
    <row r="112" spans="1:13" ht="25.5">
      <c r="A112" s="35"/>
      <c r="B112" s="4" t="s">
        <v>170</v>
      </c>
      <c r="C112" s="9">
        <v>50</v>
      </c>
      <c r="D112" s="9">
        <v>0.46</v>
      </c>
      <c r="E112" s="10">
        <f t="shared" si="7"/>
        <v>23</v>
      </c>
      <c r="F112" s="10">
        <f>E112*1.15+0.5</f>
        <v>26.95</v>
      </c>
      <c r="G112" s="10">
        <v>3.45</v>
      </c>
      <c r="H112" s="9">
        <v>30</v>
      </c>
      <c r="I112" s="38"/>
      <c r="J112" s="47"/>
      <c r="K112" s="32"/>
      <c r="L112" s="32"/>
      <c r="M112" s="59"/>
    </row>
    <row r="113" spans="1:13" ht="25.5">
      <c r="A113" s="35"/>
      <c r="B113" s="9" t="s">
        <v>4</v>
      </c>
      <c r="C113" s="9">
        <v>4</v>
      </c>
      <c r="D113" s="9">
        <v>12.6</v>
      </c>
      <c r="E113" s="10">
        <f t="shared" si="7"/>
        <v>50.4</v>
      </c>
      <c r="F113" s="10">
        <f>E113*1.15+0.5</f>
        <v>58.459999999999994</v>
      </c>
      <c r="G113" s="10">
        <v>7.56</v>
      </c>
      <c r="H113" s="9">
        <v>66</v>
      </c>
      <c r="I113" s="38"/>
      <c r="J113" s="47"/>
      <c r="K113" s="32"/>
      <c r="L113" s="32"/>
      <c r="M113" s="59"/>
    </row>
    <row r="114" spans="1:13" ht="12.75">
      <c r="A114" s="35"/>
      <c r="B114" s="9" t="s">
        <v>166</v>
      </c>
      <c r="C114" s="9">
        <v>1</v>
      </c>
      <c r="D114" s="9">
        <v>40</v>
      </c>
      <c r="E114" s="10">
        <f t="shared" si="7"/>
        <v>40</v>
      </c>
      <c r="F114" s="10">
        <f>E114*1.15</f>
        <v>46</v>
      </c>
      <c r="G114" s="10">
        <v>6</v>
      </c>
      <c r="H114" s="9">
        <v>52</v>
      </c>
      <c r="I114" s="38"/>
      <c r="J114" s="47"/>
      <c r="K114" s="32"/>
      <c r="L114" s="32"/>
      <c r="M114" s="59"/>
    </row>
    <row r="115" spans="1:13" ht="25.5">
      <c r="A115" s="36"/>
      <c r="B115" s="4" t="s">
        <v>74</v>
      </c>
      <c r="C115" s="9">
        <v>2</v>
      </c>
      <c r="D115" s="9">
        <v>13.65</v>
      </c>
      <c r="E115" s="10">
        <f t="shared" si="7"/>
        <v>27.3</v>
      </c>
      <c r="F115" s="10">
        <f>E115*1.15</f>
        <v>31.395</v>
      </c>
      <c r="G115" s="10">
        <v>4.1</v>
      </c>
      <c r="H115" s="9">
        <v>36</v>
      </c>
      <c r="I115" s="39"/>
      <c r="J115" s="48"/>
      <c r="K115" s="33"/>
      <c r="L115" s="33"/>
      <c r="M115" s="60"/>
    </row>
    <row r="116" spans="1:13" ht="12.75">
      <c r="A116" s="34" t="s">
        <v>24</v>
      </c>
      <c r="B116" s="9" t="s">
        <v>178</v>
      </c>
      <c r="C116" s="9">
        <v>5</v>
      </c>
      <c r="D116" s="9">
        <v>1.8</v>
      </c>
      <c r="E116" s="10">
        <f t="shared" si="7"/>
        <v>9</v>
      </c>
      <c r="F116" s="10">
        <f>E116*1.15</f>
        <v>10.35</v>
      </c>
      <c r="G116" s="10">
        <v>1.35</v>
      </c>
      <c r="H116" s="9">
        <v>12</v>
      </c>
      <c r="I116" s="37"/>
      <c r="J116" s="31">
        <f>F116+G116+F117+G117+F118+G118</f>
        <v>80.60000000000001</v>
      </c>
      <c r="K116" s="44">
        <v>81</v>
      </c>
      <c r="L116" s="31">
        <f>J116-K116</f>
        <v>-0.3999999999999915</v>
      </c>
      <c r="M116" s="58"/>
    </row>
    <row r="117" spans="1:13" ht="12.75">
      <c r="A117" s="35"/>
      <c r="B117" s="9" t="s">
        <v>167</v>
      </c>
      <c r="C117" s="9">
        <v>1</v>
      </c>
      <c r="D117" s="9">
        <v>30</v>
      </c>
      <c r="E117" s="10">
        <f t="shared" si="7"/>
        <v>30</v>
      </c>
      <c r="F117" s="10">
        <f>E117*1.15</f>
        <v>34.5</v>
      </c>
      <c r="G117" s="10">
        <v>4.5</v>
      </c>
      <c r="H117" s="9">
        <v>39</v>
      </c>
      <c r="I117" s="38"/>
      <c r="J117" s="47"/>
      <c r="K117" s="32"/>
      <c r="L117" s="32"/>
      <c r="M117" s="59"/>
    </row>
    <row r="118" spans="1:13" ht="25.5">
      <c r="A118" s="36"/>
      <c r="B118" s="4" t="s">
        <v>170</v>
      </c>
      <c r="C118" s="9">
        <v>50</v>
      </c>
      <c r="D118" s="9">
        <v>0.46</v>
      </c>
      <c r="E118" s="10">
        <f t="shared" si="7"/>
        <v>23</v>
      </c>
      <c r="F118" s="10">
        <f>E118*1.15</f>
        <v>26.45</v>
      </c>
      <c r="G118" s="10">
        <v>3.45</v>
      </c>
      <c r="H118" s="9">
        <v>30</v>
      </c>
      <c r="I118" s="39"/>
      <c r="J118" s="48"/>
      <c r="K118" s="33"/>
      <c r="L118" s="33"/>
      <c r="M118" s="60"/>
    </row>
    <row r="119" spans="1:13" ht="12.75">
      <c r="A119" s="34" t="s">
        <v>63</v>
      </c>
      <c r="B119" s="2" t="s">
        <v>165</v>
      </c>
      <c r="C119" s="9">
        <v>50</v>
      </c>
      <c r="D119" s="9">
        <v>4.4</v>
      </c>
      <c r="E119" s="10">
        <f t="shared" si="7"/>
        <v>220.00000000000003</v>
      </c>
      <c r="F119" s="10">
        <f>E119*1.15+0.5</f>
        <v>253.5</v>
      </c>
      <c r="G119" s="10">
        <v>33</v>
      </c>
      <c r="H119" s="9">
        <v>287</v>
      </c>
      <c r="I119" s="37"/>
      <c r="J119" s="31">
        <f>F119+G119+F120+G120+F121+G121+F122+G122</f>
        <v>435.55499999999995</v>
      </c>
      <c r="K119" s="44">
        <v>436</v>
      </c>
      <c r="L119" s="31">
        <f>J119-K119</f>
        <v>-0.44500000000005</v>
      </c>
      <c r="M119" s="58"/>
    </row>
    <row r="120" spans="1:13" ht="12.75">
      <c r="A120" s="35"/>
      <c r="B120" s="9" t="s">
        <v>173</v>
      </c>
      <c r="C120" s="9">
        <v>5</v>
      </c>
      <c r="D120" s="9">
        <v>6.7</v>
      </c>
      <c r="E120" s="10">
        <f t="shared" si="7"/>
        <v>33.5</v>
      </c>
      <c r="F120" s="10">
        <f>E120*1.15+0.5</f>
        <v>39.025</v>
      </c>
      <c r="G120" s="10">
        <v>5.03</v>
      </c>
      <c r="H120" s="9">
        <v>44</v>
      </c>
      <c r="I120" s="38"/>
      <c r="J120" s="47"/>
      <c r="K120" s="32"/>
      <c r="L120" s="32"/>
      <c r="M120" s="59"/>
    </row>
    <row r="121" spans="1:13" ht="25.5">
      <c r="A121" s="35"/>
      <c r="B121" s="4" t="s">
        <v>169</v>
      </c>
      <c r="C121" s="9">
        <v>5</v>
      </c>
      <c r="D121" s="9">
        <v>11.4</v>
      </c>
      <c r="E121" s="10">
        <f t="shared" si="7"/>
        <v>57</v>
      </c>
      <c r="F121" s="10">
        <f>E121*1.15+0.5</f>
        <v>66.05</v>
      </c>
      <c r="G121" s="10">
        <v>8.55</v>
      </c>
      <c r="H121" s="9">
        <v>75</v>
      </c>
      <c r="I121" s="38"/>
      <c r="J121" s="47"/>
      <c r="K121" s="32"/>
      <c r="L121" s="32"/>
      <c r="M121" s="59"/>
    </row>
    <row r="122" spans="1:13" ht="25.5">
      <c r="A122" s="36"/>
      <c r="B122" s="4" t="s">
        <v>170</v>
      </c>
      <c r="C122" s="9">
        <v>50</v>
      </c>
      <c r="D122" s="9">
        <v>0.46</v>
      </c>
      <c r="E122" s="10">
        <f t="shared" si="7"/>
        <v>23</v>
      </c>
      <c r="F122" s="10">
        <f>E122*1.15+0.5</f>
        <v>26.95</v>
      </c>
      <c r="G122" s="10">
        <v>3.45</v>
      </c>
      <c r="H122" s="9">
        <v>30</v>
      </c>
      <c r="I122" s="39"/>
      <c r="J122" s="48"/>
      <c r="K122" s="33"/>
      <c r="L122" s="33"/>
      <c r="M122" s="60"/>
    </row>
    <row r="123" spans="1:13" ht="12.75">
      <c r="A123" s="8" t="s">
        <v>32</v>
      </c>
      <c r="B123" s="9" t="s">
        <v>173</v>
      </c>
      <c r="C123" s="9">
        <v>5</v>
      </c>
      <c r="D123" s="9">
        <v>6.7</v>
      </c>
      <c r="E123" s="10">
        <f t="shared" si="7"/>
        <v>33.5</v>
      </c>
      <c r="F123" s="10">
        <f>E123*1.15</f>
        <v>38.525</v>
      </c>
      <c r="G123" s="10">
        <v>5.03</v>
      </c>
      <c r="H123" s="9">
        <v>44</v>
      </c>
      <c r="I123" s="9"/>
      <c r="J123" s="18">
        <f>F123+G123</f>
        <v>43.555</v>
      </c>
      <c r="K123" s="9">
        <v>44</v>
      </c>
      <c r="L123" s="18">
        <f>J123-K123</f>
        <v>-0.4450000000000003</v>
      </c>
      <c r="M123" s="61"/>
    </row>
    <row r="124" spans="1:13" ht="12.75">
      <c r="A124" s="34" t="s">
        <v>112</v>
      </c>
      <c r="B124" s="2" t="s">
        <v>165</v>
      </c>
      <c r="C124" s="9">
        <v>30</v>
      </c>
      <c r="D124" s="9">
        <v>4.4</v>
      </c>
      <c r="E124" s="10">
        <f t="shared" si="7"/>
        <v>132</v>
      </c>
      <c r="F124" s="10">
        <f>E124*1.15+0.5</f>
        <v>152.29999999999998</v>
      </c>
      <c r="G124" s="10">
        <v>19.8</v>
      </c>
      <c r="H124" s="9">
        <v>173</v>
      </c>
      <c r="I124" s="37"/>
      <c r="J124" s="31">
        <f>F124+G124+F125+G125+F126+G126+F127+G127+F128+G128+F129+G129</f>
        <v>1188.6399999999999</v>
      </c>
      <c r="K124" s="44">
        <f>656+533</f>
        <v>1189</v>
      </c>
      <c r="L124" s="31">
        <f>J124-K124</f>
        <v>-0.36000000000012733</v>
      </c>
      <c r="M124" s="58"/>
    </row>
    <row r="125" spans="1:13" ht="12.75">
      <c r="A125" s="35"/>
      <c r="B125" s="4" t="s">
        <v>175</v>
      </c>
      <c r="C125" s="9">
        <v>180</v>
      </c>
      <c r="D125" s="9">
        <v>0.9</v>
      </c>
      <c r="E125" s="10">
        <f t="shared" si="7"/>
        <v>162</v>
      </c>
      <c r="F125" s="10">
        <f>E125*1.15+0.5</f>
        <v>186.79999999999998</v>
      </c>
      <c r="G125" s="10">
        <v>24.3</v>
      </c>
      <c r="H125" s="9">
        <v>211</v>
      </c>
      <c r="I125" s="38"/>
      <c r="J125" s="47"/>
      <c r="K125" s="32"/>
      <c r="L125" s="32"/>
      <c r="M125" s="59"/>
    </row>
    <row r="126" spans="1:13" ht="12.75">
      <c r="A126" s="35"/>
      <c r="B126" s="9" t="s">
        <v>167</v>
      </c>
      <c r="C126" s="9">
        <v>3</v>
      </c>
      <c r="D126" s="9">
        <v>30</v>
      </c>
      <c r="E126" s="10">
        <f t="shared" si="7"/>
        <v>90</v>
      </c>
      <c r="F126" s="10">
        <f>E126*1.15+0.5</f>
        <v>103.99999999999999</v>
      </c>
      <c r="G126" s="10">
        <v>13.5</v>
      </c>
      <c r="H126" s="9">
        <v>117</v>
      </c>
      <c r="I126" s="38"/>
      <c r="J126" s="47"/>
      <c r="K126" s="32"/>
      <c r="L126" s="32"/>
      <c r="M126" s="59"/>
    </row>
    <row r="127" spans="1:13" ht="25.5">
      <c r="A127" s="35"/>
      <c r="B127" s="4" t="s">
        <v>172</v>
      </c>
      <c r="C127" s="9">
        <v>100</v>
      </c>
      <c r="D127" s="9">
        <v>0.92</v>
      </c>
      <c r="E127" s="10">
        <f t="shared" si="7"/>
        <v>92</v>
      </c>
      <c r="F127" s="10">
        <f>E127*1.15+0.5</f>
        <v>106.3</v>
      </c>
      <c r="G127" s="10">
        <v>13.8</v>
      </c>
      <c r="H127" s="9">
        <v>120</v>
      </c>
      <c r="I127" s="38"/>
      <c r="J127" s="47"/>
      <c r="K127" s="32"/>
      <c r="L127" s="32"/>
      <c r="M127" s="59"/>
    </row>
    <row r="128" spans="1:13" ht="12.75">
      <c r="A128" s="35"/>
      <c r="B128" s="9" t="s">
        <v>173</v>
      </c>
      <c r="C128" s="9">
        <v>4</v>
      </c>
      <c r="D128" s="9">
        <v>6.7</v>
      </c>
      <c r="E128" s="10">
        <f t="shared" si="7"/>
        <v>26.8</v>
      </c>
      <c r="F128" s="10">
        <f>E128*1.15</f>
        <v>30.819999999999997</v>
      </c>
      <c r="G128" s="10">
        <v>4.02</v>
      </c>
      <c r="H128" s="9">
        <v>35</v>
      </c>
      <c r="I128" s="38"/>
      <c r="J128" s="47"/>
      <c r="K128" s="32"/>
      <c r="L128" s="32"/>
      <c r="M128" s="59"/>
    </row>
    <row r="129" spans="1:13" ht="12.75">
      <c r="A129" s="36"/>
      <c r="B129" s="9" t="s">
        <v>113</v>
      </c>
      <c r="C129" s="9">
        <v>2</v>
      </c>
      <c r="D129" s="9">
        <v>205</v>
      </c>
      <c r="E129" s="10">
        <f t="shared" si="7"/>
        <v>410</v>
      </c>
      <c r="F129" s="10">
        <f>E129*1.15</f>
        <v>471.49999999999994</v>
      </c>
      <c r="G129" s="10">
        <v>61.5</v>
      </c>
      <c r="H129" s="9">
        <v>533</v>
      </c>
      <c r="I129" s="39"/>
      <c r="J129" s="48"/>
      <c r="K129" s="33"/>
      <c r="L129" s="33"/>
      <c r="M129" s="60"/>
    </row>
    <row r="130" spans="1:13" ht="12.75">
      <c r="A130" s="8" t="s">
        <v>27</v>
      </c>
      <c r="B130" s="9" t="s">
        <v>167</v>
      </c>
      <c r="C130" s="9">
        <v>1</v>
      </c>
      <c r="D130" s="9">
        <v>30</v>
      </c>
      <c r="E130" s="10">
        <f t="shared" si="7"/>
        <v>30</v>
      </c>
      <c r="F130" s="10">
        <f>E130*1.15</f>
        <v>34.5</v>
      </c>
      <c r="G130" s="10">
        <v>4.5</v>
      </c>
      <c r="H130" s="9">
        <v>39</v>
      </c>
      <c r="I130" s="9"/>
      <c r="J130" s="18">
        <f>F130+G130</f>
        <v>39</v>
      </c>
      <c r="K130" s="9">
        <v>39</v>
      </c>
      <c r="L130" s="18">
        <f>J130-K130</f>
        <v>0</v>
      </c>
      <c r="M130" s="61"/>
    </row>
    <row r="131" spans="1:13" ht="12.75">
      <c r="A131" s="34" t="s">
        <v>91</v>
      </c>
      <c r="B131" s="2" t="s">
        <v>165</v>
      </c>
      <c r="C131" s="9">
        <v>30</v>
      </c>
      <c r="D131" s="9">
        <v>4.4</v>
      </c>
      <c r="E131" s="10">
        <f t="shared" si="7"/>
        <v>132</v>
      </c>
      <c r="F131" s="10">
        <f>E131*1.15+0.5</f>
        <v>152.29999999999998</v>
      </c>
      <c r="G131" s="10">
        <v>19.8</v>
      </c>
      <c r="H131" s="9">
        <v>172</v>
      </c>
      <c r="I131" s="37"/>
      <c r="J131" s="40">
        <f>F131+G131+F132+G132+F133+G133+F134+G134+F135+G135+F136+G136+F137+G137</f>
        <v>653.9549999999998</v>
      </c>
      <c r="K131" s="42">
        <v>654</v>
      </c>
      <c r="L131" s="40">
        <f>J131-K131</f>
        <v>-0.045000000000186446</v>
      </c>
      <c r="M131" s="58"/>
    </row>
    <row r="132" spans="1:13" ht="12.75">
      <c r="A132" s="35"/>
      <c r="B132" s="9" t="s">
        <v>178</v>
      </c>
      <c r="C132" s="9">
        <v>15</v>
      </c>
      <c r="D132" s="9">
        <v>1.8</v>
      </c>
      <c r="E132" s="10">
        <f t="shared" si="7"/>
        <v>27</v>
      </c>
      <c r="F132" s="10">
        <f>E132*1.15+0.5</f>
        <v>31.549999999999997</v>
      </c>
      <c r="G132" s="10">
        <v>4.05</v>
      </c>
      <c r="H132" s="9">
        <v>36</v>
      </c>
      <c r="I132" s="38"/>
      <c r="J132" s="45"/>
      <c r="K132" s="46"/>
      <c r="L132" s="46"/>
      <c r="M132" s="59"/>
    </row>
    <row r="133" spans="1:13" ht="12.75">
      <c r="A133" s="35"/>
      <c r="B133" s="9" t="s">
        <v>167</v>
      </c>
      <c r="C133" s="9">
        <v>1</v>
      </c>
      <c r="D133" s="9">
        <v>30</v>
      </c>
      <c r="E133" s="10">
        <f t="shared" si="7"/>
        <v>30</v>
      </c>
      <c r="F133" s="10">
        <f>E133*1.15+0.5</f>
        <v>35</v>
      </c>
      <c r="G133" s="10">
        <v>4.5</v>
      </c>
      <c r="H133" s="9">
        <v>39</v>
      </c>
      <c r="I133" s="38"/>
      <c r="J133" s="45"/>
      <c r="K133" s="46"/>
      <c r="L133" s="46"/>
      <c r="M133" s="59"/>
    </row>
    <row r="134" spans="1:13" ht="25.5">
      <c r="A134" s="35"/>
      <c r="B134" s="4" t="s">
        <v>170</v>
      </c>
      <c r="C134" s="9">
        <v>50</v>
      </c>
      <c r="D134" s="9">
        <v>0.46</v>
      </c>
      <c r="E134" s="10">
        <f t="shared" si="7"/>
        <v>23</v>
      </c>
      <c r="F134" s="10">
        <f>E134*1.15+0.5</f>
        <v>26.95</v>
      </c>
      <c r="G134" s="10">
        <v>3.45</v>
      </c>
      <c r="H134" s="9">
        <v>30</v>
      </c>
      <c r="I134" s="38"/>
      <c r="J134" s="45"/>
      <c r="K134" s="46"/>
      <c r="L134" s="46"/>
      <c r="M134" s="59"/>
    </row>
    <row r="135" spans="1:13" ht="25.5">
      <c r="A135" s="35"/>
      <c r="B135" s="4" t="s">
        <v>172</v>
      </c>
      <c r="C135" s="9">
        <v>50</v>
      </c>
      <c r="D135" s="9">
        <v>0.92</v>
      </c>
      <c r="E135" s="10">
        <f t="shared" si="7"/>
        <v>46</v>
      </c>
      <c r="F135" s="10">
        <f>E135*1.15</f>
        <v>52.9</v>
      </c>
      <c r="G135" s="10">
        <v>6.9</v>
      </c>
      <c r="H135" s="9">
        <v>60</v>
      </c>
      <c r="I135" s="38"/>
      <c r="J135" s="45"/>
      <c r="K135" s="46"/>
      <c r="L135" s="46"/>
      <c r="M135" s="59"/>
    </row>
    <row r="136" spans="1:13" ht="25.5">
      <c r="A136" s="35"/>
      <c r="B136" s="9" t="s">
        <v>92</v>
      </c>
      <c r="C136" s="9">
        <v>1</v>
      </c>
      <c r="D136" s="9">
        <v>210</v>
      </c>
      <c r="E136" s="10">
        <f t="shared" si="7"/>
        <v>210</v>
      </c>
      <c r="F136" s="10">
        <f>E136*1.15</f>
        <v>241.49999999999997</v>
      </c>
      <c r="G136" s="10">
        <v>31.5</v>
      </c>
      <c r="H136" s="9">
        <v>273</v>
      </c>
      <c r="I136" s="38"/>
      <c r="J136" s="45"/>
      <c r="K136" s="46"/>
      <c r="L136" s="46"/>
      <c r="M136" s="59"/>
    </row>
    <row r="137" spans="1:13" ht="12.75">
      <c r="A137" s="36"/>
      <c r="B137" s="9" t="s">
        <v>173</v>
      </c>
      <c r="C137" s="9">
        <v>5</v>
      </c>
      <c r="D137" s="9">
        <v>6.7</v>
      </c>
      <c r="E137" s="10">
        <f t="shared" si="7"/>
        <v>33.5</v>
      </c>
      <c r="F137" s="10">
        <f>E137*1.15</f>
        <v>38.525</v>
      </c>
      <c r="G137" s="10">
        <v>5.03</v>
      </c>
      <c r="H137" s="9">
        <v>44</v>
      </c>
      <c r="I137" s="39"/>
      <c r="J137" s="41"/>
      <c r="K137" s="43"/>
      <c r="L137" s="43"/>
      <c r="M137" s="60"/>
    </row>
    <row r="138" spans="1:13" ht="25.5">
      <c r="A138" s="8" t="s">
        <v>130</v>
      </c>
      <c r="B138" s="4" t="s">
        <v>170</v>
      </c>
      <c r="C138" s="9">
        <v>200</v>
      </c>
      <c r="D138" s="9">
        <v>0.46</v>
      </c>
      <c r="E138" s="10">
        <f t="shared" si="7"/>
        <v>92</v>
      </c>
      <c r="F138" s="10">
        <f>E138*1.15</f>
        <v>105.8</v>
      </c>
      <c r="G138" s="10">
        <v>13.8</v>
      </c>
      <c r="H138" s="9">
        <v>120</v>
      </c>
      <c r="I138" s="9"/>
      <c r="J138" s="18">
        <f>F138+G138</f>
        <v>119.6</v>
      </c>
      <c r="K138" s="9">
        <v>120</v>
      </c>
      <c r="L138" s="18">
        <f>J138-K138</f>
        <v>-0.4000000000000057</v>
      </c>
      <c r="M138" s="61"/>
    </row>
    <row r="139" spans="1:13" ht="25.5">
      <c r="A139" s="34" t="s">
        <v>90</v>
      </c>
      <c r="B139" s="4" t="s">
        <v>170</v>
      </c>
      <c r="C139" s="9">
        <v>100</v>
      </c>
      <c r="D139" s="9">
        <v>0.46</v>
      </c>
      <c r="E139" s="10">
        <f t="shared" si="7"/>
        <v>46</v>
      </c>
      <c r="F139" s="10">
        <f>E139*1.15+0.5</f>
        <v>53.4</v>
      </c>
      <c r="G139" s="10">
        <v>6.9</v>
      </c>
      <c r="H139" s="9">
        <v>60</v>
      </c>
      <c r="I139" s="37"/>
      <c r="J139" s="31">
        <f>F139+G139+F140+G140</f>
        <v>134.9</v>
      </c>
      <c r="K139" s="44">
        <v>135</v>
      </c>
      <c r="L139" s="31">
        <f>J139-K139</f>
        <v>-0.09999999999999432</v>
      </c>
      <c r="M139" s="58"/>
    </row>
    <row r="140" spans="1:13" ht="25.5">
      <c r="A140" s="36"/>
      <c r="B140" s="4" t="s">
        <v>169</v>
      </c>
      <c r="C140" s="9">
        <v>5</v>
      </c>
      <c r="D140" s="9">
        <v>11.4</v>
      </c>
      <c r="E140" s="10">
        <f t="shared" si="7"/>
        <v>57</v>
      </c>
      <c r="F140" s="10">
        <f>E140*1.15+0.5</f>
        <v>66.05</v>
      </c>
      <c r="G140" s="10">
        <v>8.55</v>
      </c>
      <c r="H140" s="9">
        <v>75</v>
      </c>
      <c r="I140" s="39"/>
      <c r="J140" s="48"/>
      <c r="K140" s="33"/>
      <c r="L140" s="33"/>
      <c r="M140" s="60"/>
    </row>
    <row r="141" spans="1:13" ht="12.75">
      <c r="A141" s="34" t="s">
        <v>20</v>
      </c>
      <c r="B141" s="9" t="s">
        <v>178</v>
      </c>
      <c r="C141" s="9">
        <v>5</v>
      </c>
      <c r="D141" s="9">
        <v>1.8</v>
      </c>
      <c r="E141" s="10">
        <f t="shared" si="7"/>
        <v>9</v>
      </c>
      <c r="F141" s="10">
        <f>E141*1.15+0.5</f>
        <v>10.85</v>
      </c>
      <c r="G141" s="10">
        <v>1.35</v>
      </c>
      <c r="H141" s="9">
        <v>12</v>
      </c>
      <c r="I141" s="37"/>
      <c r="J141" s="40">
        <f>F141+G141+F142+G142+F143+G143</f>
        <v>173.255</v>
      </c>
      <c r="K141" s="42">
        <v>173</v>
      </c>
      <c r="L141" s="40">
        <f>J141-K141</f>
        <v>0.25499999999999545</v>
      </c>
      <c r="M141" s="58"/>
    </row>
    <row r="142" spans="1:13" ht="12.75">
      <c r="A142" s="35"/>
      <c r="B142" s="9" t="s">
        <v>167</v>
      </c>
      <c r="C142" s="9">
        <v>3</v>
      </c>
      <c r="D142" s="9">
        <v>30</v>
      </c>
      <c r="E142" s="10">
        <f t="shared" si="7"/>
        <v>90</v>
      </c>
      <c r="F142" s="10">
        <f>E142*1.15+0.5</f>
        <v>103.99999999999999</v>
      </c>
      <c r="G142" s="10">
        <v>13.5</v>
      </c>
      <c r="H142" s="9">
        <v>117</v>
      </c>
      <c r="I142" s="38"/>
      <c r="J142" s="45"/>
      <c r="K142" s="46"/>
      <c r="L142" s="46"/>
      <c r="M142" s="59"/>
    </row>
    <row r="143" spans="1:13" ht="12.75">
      <c r="A143" s="36"/>
      <c r="B143" s="9" t="s">
        <v>173</v>
      </c>
      <c r="C143" s="9">
        <v>5</v>
      </c>
      <c r="D143" s="9">
        <v>6.7</v>
      </c>
      <c r="E143" s="10">
        <f t="shared" si="7"/>
        <v>33.5</v>
      </c>
      <c r="F143" s="10">
        <f>E143*1.15</f>
        <v>38.525</v>
      </c>
      <c r="G143" s="10">
        <v>5.03</v>
      </c>
      <c r="H143" s="9">
        <v>44</v>
      </c>
      <c r="I143" s="39"/>
      <c r="J143" s="41"/>
      <c r="K143" s="43"/>
      <c r="L143" s="43"/>
      <c r="M143" s="60"/>
    </row>
    <row r="144" spans="1:13" ht="12.75">
      <c r="A144" s="8" t="s">
        <v>45</v>
      </c>
      <c r="B144" s="4" t="s">
        <v>140</v>
      </c>
      <c r="C144" s="9">
        <v>20</v>
      </c>
      <c r="D144" s="9">
        <v>4.45</v>
      </c>
      <c r="E144" s="10">
        <f t="shared" si="7"/>
        <v>89</v>
      </c>
      <c r="F144" s="10">
        <f>E144*1.15</f>
        <v>102.35</v>
      </c>
      <c r="G144" s="10">
        <v>13.35</v>
      </c>
      <c r="H144" s="9">
        <v>116</v>
      </c>
      <c r="I144" s="9"/>
      <c r="J144" s="18">
        <f>F144+G144</f>
        <v>115.69999999999999</v>
      </c>
      <c r="K144" s="9">
        <v>116</v>
      </c>
      <c r="L144" s="18">
        <f>J144-K144</f>
        <v>-0.30000000000001137</v>
      </c>
      <c r="M144" s="61"/>
    </row>
    <row r="145" spans="1:13" ht="12.75">
      <c r="A145" s="34" t="s">
        <v>35</v>
      </c>
      <c r="B145" s="2" t="s">
        <v>165</v>
      </c>
      <c r="C145" s="9">
        <v>10</v>
      </c>
      <c r="D145" s="9">
        <v>4.4</v>
      </c>
      <c r="E145" s="10">
        <f t="shared" si="7"/>
        <v>44</v>
      </c>
      <c r="F145" s="10">
        <f aca="true" t="shared" si="9" ref="F145:F153">E145*1.15+0.5</f>
        <v>51.099999999999994</v>
      </c>
      <c r="G145" s="10">
        <v>6.6</v>
      </c>
      <c r="H145" s="9">
        <v>58</v>
      </c>
      <c r="I145" s="37"/>
      <c r="J145" s="31">
        <f>F145+G145+F146+G146+F147+G147</f>
        <v>154.89999999999998</v>
      </c>
      <c r="K145" s="44">
        <v>155</v>
      </c>
      <c r="L145" s="31">
        <f>J145-K145</f>
        <v>-0.10000000000002274</v>
      </c>
      <c r="M145" s="58"/>
    </row>
    <row r="146" spans="1:13" ht="12.75">
      <c r="A146" s="35"/>
      <c r="B146" s="9" t="s">
        <v>178</v>
      </c>
      <c r="C146" s="9">
        <v>5</v>
      </c>
      <c r="D146" s="9">
        <v>1.8</v>
      </c>
      <c r="E146" s="10">
        <f t="shared" si="7"/>
        <v>9</v>
      </c>
      <c r="F146" s="10">
        <f t="shared" si="9"/>
        <v>10.85</v>
      </c>
      <c r="G146" s="10">
        <v>1.35</v>
      </c>
      <c r="H146" s="9">
        <v>12</v>
      </c>
      <c r="I146" s="38"/>
      <c r="J146" s="47"/>
      <c r="K146" s="32"/>
      <c r="L146" s="32"/>
      <c r="M146" s="59"/>
    </row>
    <row r="147" spans="1:13" ht="25.5">
      <c r="A147" s="36"/>
      <c r="B147" s="9" t="s">
        <v>2</v>
      </c>
      <c r="C147" s="9">
        <v>1</v>
      </c>
      <c r="D147" s="9">
        <v>65</v>
      </c>
      <c r="E147" s="10">
        <f t="shared" si="7"/>
        <v>65</v>
      </c>
      <c r="F147" s="10">
        <f t="shared" si="9"/>
        <v>75.25</v>
      </c>
      <c r="G147" s="10">
        <v>9.75</v>
      </c>
      <c r="H147" s="9">
        <v>85</v>
      </c>
      <c r="I147" s="39"/>
      <c r="J147" s="48"/>
      <c r="K147" s="33"/>
      <c r="L147" s="33"/>
      <c r="M147" s="60"/>
    </row>
    <row r="148" spans="1:13" ht="12.75">
      <c r="A148" s="34" t="s">
        <v>50</v>
      </c>
      <c r="B148" s="2" t="s">
        <v>165</v>
      </c>
      <c r="C148" s="9">
        <v>40</v>
      </c>
      <c r="D148" s="9">
        <v>4.4</v>
      </c>
      <c r="E148" s="10">
        <f t="shared" si="7"/>
        <v>176</v>
      </c>
      <c r="F148" s="10">
        <f t="shared" si="9"/>
        <v>202.89999999999998</v>
      </c>
      <c r="G148" s="10">
        <v>26.4</v>
      </c>
      <c r="H148" s="9">
        <v>230</v>
      </c>
      <c r="I148" s="37"/>
      <c r="J148" s="31">
        <f>F148+G148+F149+G149</f>
        <v>289.59999999999997</v>
      </c>
      <c r="K148" s="44">
        <v>290</v>
      </c>
      <c r="L148" s="31">
        <f>J148-K148</f>
        <v>-0.4000000000000341</v>
      </c>
      <c r="M148" s="58"/>
    </row>
    <row r="149" spans="1:13" ht="25.5">
      <c r="A149" s="36"/>
      <c r="B149" s="4" t="s">
        <v>172</v>
      </c>
      <c r="C149" s="9">
        <v>50</v>
      </c>
      <c r="D149" s="9">
        <v>0.92</v>
      </c>
      <c r="E149" s="10">
        <f t="shared" si="7"/>
        <v>46</v>
      </c>
      <c r="F149" s="10">
        <f t="shared" si="9"/>
        <v>53.4</v>
      </c>
      <c r="G149" s="10">
        <v>6.9</v>
      </c>
      <c r="H149" s="9">
        <v>60</v>
      </c>
      <c r="I149" s="39"/>
      <c r="J149" s="48"/>
      <c r="K149" s="33"/>
      <c r="L149" s="33"/>
      <c r="M149" s="60"/>
    </row>
    <row r="150" spans="1:13" ht="12.75">
      <c r="A150" s="29" t="s">
        <v>187</v>
      </c>
      <c r="B150" s="2" t="s">
        <v>165</v>
      </c>
      <c r="C150" s="11">
        <v>10</v>
      </c>
      <c r="D150" s="11">
        <v>4.4</v>
      </c>
      <c r="E150" s="10">
        <f>C150*D150</f>
        <v>44</v>
      </c>
      <c r="F150" s="10">
        <f>E150*1.15+0.5</f>
        <v>51.099999999999994</v>
      </c>
      <c r="G150" s="10">
        <v>6.6</v>
      </c>
      <c r="H150" s="14">
        <v>58</v>
      </c>
      <c r="I150" s="37"/>
      <c r="J150" s="40">
        <f>F150+G150+F151+G151+F152+G152</f>
        <v>348.88999999999993</v>
      </c>
      <c r="K150" s="42">
        <v>349</v>
      </c>
      <c r="L150" s="40">
        <f>J150-K150</f>
        <v>-0.11000000000007049</v>
      </c>
      <c r="M150" s="58"/>
    </row>
    <row r="151" spans="1:13" ht="25.5">
      <c r="A151" s="30"/>
      <c r="B151" s="3" t="s">
        <v>73</v>
      </c>
      <c r="C151" s="11">
        <v>15</v>
      </c>
      <c r="D151" s="11">
        <v>13.5</v>
      </c>
      <c r="E151" s="10">
        <f>C151*D151</f>
        <v>202.5</v>
      </c>
      <c r="F151" s="10">
        <f>E151*1.15+0.9</f>
        <v>233.77499999999998</v>
      </c>
      <c r="G151" s="10">
        <v>30.38</v>
      </c>
      <c r="H151" s="14">
        <v>264</v>
      </c>
      <c r="I151" s="38"/>
      <c r="J151" s="45"/>
      <c r="K151" s="46"/>
      <c r="L151" s="46"/>
      <c r="M151" s="59"/>
    </row>
    <row r="152" spans="1:13" ht="12.75">
      <c r="A152" s="26"/>
      <c r="B152" s="9" t="s">
        <v>173</v>
      </c>
      <c r="C152" s="11">
        <v>3</v>
      </c>
      <c r="D152" s="11">
        <v>6.7</v>
      </c>
      <c r="E152" s="10">
        <f>C152*D152</f>
        <v>20.1</v>
      </c>
      <c r="F152" s="10">
        <f>E152*1.15+0.9</f>
        <v>24.014999999999997</v>
      </c>
      <c r="G152" s="10">
        <v>3.02</v>
      </c>
      <c r="H152" s="14">
        <v>27</v>
      </c>
      <c r="I152" s="39"/>
      <c r="J152" s="41"/>
      <c r="K152" s="43"/>
      <c r="L152" s="43"/>
      <c r="M152" s="60"/>
    </row>
    <row r="153" spans="1:13" ht="25.5">
      <c r="A153" s="34" t="s">
        <v>79</v>
      </c>
      <c r="B153" s="4" t="s">
        <v>172</v>
      </c>
      <c r="C153" s="9">
        <v>50</v>
      </c>
      <c r="D153" s="9">
        <v>0.92</v>
      </c>
      <c r="E153" s="10">
        <f t="shared" si="7"/>
        <v>46</v>
      </c>
      <c r="F153" s="10">
        <f t="shared" si="9"/>
        <v>53.4</v>
      </c>
      <c r="G153" s="10">
        <v>6.9</v>
      </c>
      <c r="H153" s="9">
        <v>60</v>
      </c>
      <c r="I153" s="37"/>
      <c r="J153" s="31">
        <f>F153+G153+F154+G154+F155+G155</f>
        <v>708.9999999999999</v>
      </c>
      <c r="K153" s="44">
        <f>116+60+533</f>
        <v>709</v>
      </c>
      <c r="L153" s="31">
        <f>J153-K153</f>
        <v>0</v>
      </c>
      <c r="M153" s="58"/>
    </row>
    <row r="154" spans="1:13" ht="12.75">
      <c r="A154" s="35"/>
      <c r="B154" s="4" t="s">
        <v>140</v>
      </c>
      <c r="C154" s="9">
        <v>20</v>
      </c>
      <c r="D154" s="9">
        <v>4.45</v>
      </c>
      <c r="E154" s="10">
        <f t="shared" si="7"/>
        <v>89</v>
      </c>
      <c r="F154" s="10">
        <f>E154*1.15</f>
        <v>102.35</v>
      </c>
      <c r="G154" s="10">
        <v>13.35</v>
      </c>
      <c r="H154" s="9">
        <v>116</v>
      </c>
      <c r="I154" s="38"/>
      <c r="J154" s="47"/>
      <c r="K154" s="32"/>
      <c r="L154" s="32"/>
      <c r="M154" s="59"/>
    </row>
    <row r="155" spans="1:13" ht="12.75">
      <c r="A155" s="36"/>
      <c r="B155" s="9" t="s">
        <v>113</v>
      </c>
      <c r="C155" s="9">
        <v>2</v>
      </c>
      <c r="D155" s="9">
        <v>205</v>
      </c>
      <c r="E155" s="10">
        <f t="shared" si="7"/>
        <v>410</v>
      </c>
      <c r="F155" s="10">
        <f>E155*1.15</f>
        <v>471.49999999999994</v>
      </c>
      <c r="G155" s="10">
        <v>61.5</v>
      </c>
      <c r="H155" s="9">
        <v>533</v>
      </c>
      <c r="I155" s="39"/>
      <c r="J155" s="48"/>
      <c r="K155" s="33"/>
      <c r="L155" s="33"/>
      <c r="M155" s="60"/>
    </row>
    <row r="156" spans="1:13" ht="25.5">
      <c r="A156" s="34" t="s">
        <v>53</v>
      </c>
      <c r="B156" s="4" t="s">
        <v>169</v>
      </c>
      <c r="C156" s="9">
        <v>5</v>
      </c>
      <c r="D156" s="9">
        <v>11.4</v>
      </c>
      <c r="E156" s="10">
        <f t="shared" si="7"/>
        <v>57</v>
      </c>
      <c r="F156" s="10">
        <f>E156*1.15+0.5</f>
        <v>66.05</v>
      </c>
      <c r="G156" s="10">
        <v>8.55</v>
      </c>
      <c r="H156" s="9">
        <v>75</v>
      </c>
      <c r="I156" s="37"/>
      <c r="J156" s="40">
        <f>F156+G156+F157+G157+F158+G158+F159+G159+F160+G160+F161+G161</f>
        <v>267.8550000000001</v>
      </c>
      <c r="K156" s="42">
        <v>268</v>
      </c>
      <c r="L156" s="40">
        <f>J156-K156</f>
        <v>-0.14499999999992497</v>
      </c>
      <c r="M156" s="58"/>
    </row>
    <row r="157" spans="1:13" ht="25.5">
      <c r="A157" s="35"/>
      <c r="B157" s="4" t="s">
        <v>170</v>
      </c>
      <c r="C157" s="9">
        <v>50</v>
      </c>
      <c r="D157" s="9">
        <v>0.46</v>
      </c>
      <c r="E157" s="10">
        <f t="shared" si="7"/>
        <v>23</v>
      </c>
      <c r="F157" s="10">
        <f>E157*1.15+0.5</f>
        <v>26.95</v>
      </c>
      <c r="G157" s="10">
        <v>3.45</v>
      </c>
      <c r="H157" s="9">
        <v>30</v>
      </c>
      <c r="I157" s="38"/>
      <c r="J157" s="45"/>
      <c r="K157" s="46"/>
      <c r="L157" s="46"/>
      <c r="M157" s="59"/>
    </row>
    <row r="158" spans="1:13" ht="25.5">
      <c r="A158" s="35"/>
      <c r="B158" s="4" t="s">
        <v>171</v>
      </c>
      <c r="C158" s="9">
        <v>50</v>
      </c>
      <c r="D158" s="9">
        <v>0.72</v>
      </c>
      <c r="E158" s="10">
        <f aca="true" t="shared" si="10" ref="E158:E220">C158*D158</f>
        <v>36</v>
      </c>
      <c r="F158" s="10">
        <f>E158*1.15+0.5</f>
        <v>41.9</v>
      </c>
      <c r="G158" s="10">
        <v>5.4</v>
      </c>
      <c r="H158" s="9">
        <v>47</v>
      </c>
      <c r="I158" s="38"/>
      <c r="J158" s="45"/>
      <c r="K158" s="46"/>
      <c r="L158" s="46"/>
      <c r="M158" s="59"/>
    </row>
    <row r="159" spans="1:13" ht="12.75">
      <c r="A159" s="35"/>
      <c r="B159" s="9" t="s">
        <v>173</v>
      </c>
      <c r="C159" s="9">
        <v>5</v>
      </c>
      <c r="D159" s="9">
        <v>6.7</v>
      </c>
      <c r="E159" s="10">
        <f t="shared" si="10"/>
        <v>33.5</v>
      </c>
      <c r="F159" s="10">
        <f>E159*1.15+0.5</f>
        <v>39.025</v>
      </c>
      <c r="G159" s="10">
        <v>5.03</v>
      </c>
      <c r="H159" s="9">
        <v>44</v>
      </c>
      <c r="I159" s="38"/>
      <c r="J159" s="45"/>
      <c r="K159" s="46"/>
      <c r="L159" s="46"/>
      <c r="M159" s="59"/>
    </row>
    <row r="160" spans="1:13" ht="25.5">
      <c r="A160" s="35"/>
      <c r="B160" s="4" t="s">
        <v>172</v>
      </c>
      <c r="C160" s="9">
        <v>50</v>
      </c>
      <c r="D160" s="9">
        <v>0.92</v>
      </c>
      <c r="E160" s="10">
        <f t="shared" si="10"/>
        <v>46</v>
      </c>
      <c r="F160" s="10">
        <f>E160*1.15</f>
        <v>52.9</v>
      </c>
      <c r="G160" s="10">
        <v>6.9</v>
      </c>
      <c r="H160" s="9">
        <v>60</v>
      </c>
      <c r="I160" s="38"/>
      <c r="J160" s="45"/>
      <c r="K160" s="46"/>
      <c r="L160" s="46"/>
      <c r="M160" s="59"/>
    </row>
    <row r="161" spans="1:13" ht="12.75">
      <c r="A161" s="36"/>
      <c r="B161" s="9" t="s">
        <v>178</v>
      </c>
      <c r="C161" s="9">
        <v>5</v>
      </c>
      <c r="D161" s="9">
        <v>1.8</v>
      </c>
      <c r="E161" s="10">
        <f t="shared" si="10"/>
        <v>9</v>
      </c>
      <c r="F161" s="10">
        <f aca="true" t="shared" si="11" ref="F161:F167">E161*1.15</f>
        <v>10.35</v>
      </c>
      <c r="G161" s="10">
        <v>1.35</v>
      </c>
      <c r="H161" s="9">
        <v>12</v>
      </c>
      <c r="I161" s="39"/>
      <c r="J161" s="41"/>
      <c r="K161" s="43"/>
      <c r="L161" s="43"/>
      <c r="M161" s="60"/>
    </row>
    <row r="162" spans="1:13" ht="12.75">
      <c r="A162" s="34" t="s">
        <v>116</v>
      </c>
      <c r="B162" s="2" t="s">
        <v>165</v>
      </c>
      <c r="C162" s="9">
        <v>10</v>
      </c>
      <c r="D162" s="9">
        <v>4.4</v>
      </c>
      <c r="E162" s="10">
        <f t="shared" si="10"/>
        <v>44</v>
      </c>
      <c r="F162" s="10">
        <f>E162*1.15+0.5</f>
        <v>51.099999999999994</v>
      </c>
      <c r="G162" s="10">
        <v>6.6</v>
      </c>
      <c r="H162" s="9">
        <v>58</v>
      </c>
      <c r="I162" s="37"/>
      <c r="J162" s="31">
        <f>F162+G162+F163+G163</f>
        <v>105</v>
      </c>
      <c r="K162" s="44">
        <v>105</v>
      </c>
      <c r="L162" s="31">
        <f>J162-K162</f>
        <v>0</v>
      </c>
      <c r="M162" s="58"/>
    </row>
    <row r="163" spans="1:13" ht="25.5">
      <c r="A163" s="36"/>
      <c r="B163" s="4" t="s">
        <v>171</v>
      </c>
      <c r="C163" s="9">
        <v>50</v>
      </c>
      <c r="D163" s="9">
        <v>0.72</v>
      </c>
      <c r="E163" s="10">
        <f t="shared" si="10"/>
        <v>36</v>
      </c>
      <c r="F163" s="10">
        <f>E163*1.15+0.5</f>
        <v>41.9</v>
      </c>
      <c r="G163" s="10">
        <v>5.4</v>
      </c>
      <c r="H163" s="9">
        <v>47</v>
      </c>
      <c r="I163" s="39"/>
      <c r="J163" s="48"/>
      <c r="K163" s="33"/>
      <c r="L163" s="33"/>
      <c r="M163" s="60"/>
    </row>
    <row r="164" spans="1:13" ht="12.75">
      <c r="A164" s="34" t="s">
        <v>49</v>
      </c>
      <c r="B164" s="9" t="s">
        <v>167</v>
      </c>
      <c r="C164" s="9">
        <v>1</v>
      </c>
      <c r="D164" s="9">
        <v>30</v>
      </c>
      <c r="E164" s="10">
        <f t="shared" si="10"/>
        <v>30</v>
      </c>
      <c r="F164" s="10">
        <f>E164*1.15+0.5</f>
        <v>35</v>
      </c>
      <c r="G164" s="10">
        <v>4.5</v>
      </c>
      <c r="H164" s="9">
        <v>39</v>
      </c>
      <c r="I164" s="37"/>
      <c r="J164" s="31">
        <f>F164+G164+F165+G165+F166+G166+F167+G167</f>
        <v>510.755</v>
      </c>
      <c r="K164" s="44">
        <v>511</v>
      </c>
      <c r="L164" s="31">
        <f>J164-K164</f>
        <v>-0.24500000000000455</v>
      </c>
      <c r="M164" s="58"/>
    </row>
    <row r="165" spans="1:13" ht="12.75">
      <c r="A165" s="35"/>
      <c r="B165" s="9" t="s">
        <v>166</v>
      </c>
      <c r="C165" s="9">
        <v>1</v>
      </c>
      <c r="D165" s="9">
        <v>40</v>
      </c>
      <c r="E165" s="10">
        <f t="shared" si="10"/>
        <v>40</v>
      </c>
      <c r="F165" s="10">
        <f t="shared" si="11"/>
        <v>46</v>
      </c>
      <c r="G165" s="10">
        <v>6</v>
      </c>
      <c r="H165" s="9">
        <v>52</v>
      </c>
      <c r="I165" s="38"/>
      <c r="J165" s="47"/>
      <c r="K165" s="32"/>
      <c r="L165" s="32"/>
      <c r="M165" s="59"/>
    </row>
    <row r="166" spans="1:13" ht="25.5">
      <c r="A166" s="35"/>
      <c r="B166" s="3" t="s">
        <v>73</v>
      </c>
      <c r="C166" s="9">
        <v>15</v>
      </c>
      <c r="D166" s="9">
        <v>13.5</v>
      </c>
      <c r="E166" s="10">
        <f t="shared" si="10"/>
        <v>202.5</v>
      </c>
      <c r="F166" s="10">
        <f t="shared" si="11"/>
        <v>232.87499999999997</v>
      </c>
      <c r="G166" s="10">
        <v>30.38</v>
      </c>
      <c r="H166" s="9">
        <v>264</v>
      </c>
      <c r="I166" s="38"/>
      <c r="J166" s="47"/>
      <c r="K166" s="32"/>
      <c r="L166" s="32"/>
      <c r="M166" s="59"/>
    </row>
    <row r="167" spans="1:13" ht="12.75">
      <c r="A167" s="36"/>
      <c r="B167" s="4" t="s">
        <v>76</v>
      </c>
      <c r="C167" s="9">
        <v>100</v>
      </c>
      <c r="D167" s="9">
        <v>1.2</v>
      </c>
      <c r="E167" s="10">
        <f t="shared" si="10"/>
        <v>120</v>
      </c>
      <c r="F167" s="10">
        <f t="shared" si="11"/>
        <v>138</v>
      </c>
      <c r="G167" s="10">
        <v>18</v>
      </c>
      <c r="H167" s="9">
        <v>156</v>
      </c>
      <c r="I167" s="39"/>
      <c r="J167" s="48"/>
      <c r="K167" s="33"/>
      <c r="L167" s="33"/>
      <c r="M167" s="60"/>
    </row>
    <row r="168" spans="1:13" ht="12.75">
      <c r="A168" s="8" t="s">
        <v>136</v>
      </c>
      <c r="B168" s="2" t="s">
        <v>165</v>
      </c>
      <c r="C168" s="9">
        <v>40</v>
      </c>
      <c r="D168" s="9">
        <v>4.4</v>
      </c>
      <c r="E168" s="10">
        <f t="shared" si="10"/>
        <v>176</v>
      </c>
      <c r="F168" s="10">
        <f>E168*1.15+0.8</f>
        <v>203.2</v>
      </c>
      <c r="G168" s="10">
        <v>26.4</v>
      </c>
      <c r="H168" s="9">
        <v>230</v>
      </c>
      <c r="I168" s="9"/>
      <c r="J168" s="18">
        <f>F168+G168</f>
        <v>229.6</v>
      </c>
      <c r="K168" s="9">
        <v>230</v>
      </c>
      <c r="L168" s="18">
        <f>J168-K168</f>
        <v>-0.4000000000000057</v>
      </c>
      <c r="M168" s="61"/>
    </row>
    <row r="169" spans="1:13" ht="12.75">
      <c r="A169" s="34" t="s">
        <v>69</v>
      </c>
      <c r="B169" s="9" t="s">
        <v>167</v>
      </c>
      <c r="C169" s="9">
        <v>1</v>
      </c>
      <c r="D169" s="9">
        <v>30</v>
      </c>
      <c r="E169" s="10">
        <f t="shared" si="10"/>
        <v>30</v>
      </c>
      <c r="F169" s="10">
        <f>E169*1.13+0.5</f>
        <v>34.4</v>
      </c>
      <c r="G169" s="10">
        <v>4.5</v>
      </c>
      <c r="H169" s="9">
        <v>39</v>
      </c>
      <c r="I169" s="37"/>
      <c r="J169" s="31">
        <f>F169+G169+F170+G170+F171+G171+F172+G172</f>
        <v>224.65349999999995</v>
      </c>
      <c r="K169" s="44">
        <v>225</v>
      </c>
      <c r="L169" s="31">
        <f>J169-K169</f>
        <v>-0.34650000000004866</v>
      </c>
      <c r="M169" s="58"/>
    </row>
    <row r="170" spans="1:13" ht="25.5">
      <c r="A170" s="35"/>
      <c r="B170" s="4" t="s">
        <v>171</v>
      </c>
      <c r="C170" s="9">
        <v>50</v>
      </c>
      <c r="D170" s="9">
        <v>0.72</v>
      </c>
      <c r="E170" s="10">
        <f t="shared" si="10"/>
        <v>36</v>
      </c>
      <c r="F170" s="10">
        <f>E170*1.13+0.5</f>
        <v>41.17999999999999</v>
      </c>
      <c r="G170" s="10">
        <v>5.4</v>
      </c>
      <c r="H170" s="9">
        <v>47</v>
      </c>
      <c r="I170" s="38"/>
      <c r="J170" s="47"/>
      <c r="K170" s="32"/>
      <c r="L170" s="32"/>
      <c r="M170" s="59"/>
    </row>
    <row r="171" spans="1:13" ht="25.5">
      <c r="A171" s="35"/>
      <c r="B171" s="4" t="s">
        <v>74</v>
      </c>
      <c r="C171" s="9">
        <v>3</v>
      </c>
      <c r="D171" s="9">
        <v>13.65</v>
      </c>
      <c r="E171" s="10">
        <f t="shared" si="10"/>
        <v>40.95</v>
      </c>
      <c r="F171" s="10">
        <f>E171*1.13+0.5</f>
        <v>46.7735</v>
      </c>
      <c r="G171" s="10">
        <v>6.14</v>
      </c>
      <c r="H171" s="9">
        <v>53</v>
      </c>
      <c r="I171" s="38"/>
      <c r="J171" s="47"/>
      <c r="K171" s="32"/>
      <c r="L171" s="32"/>
      <c r="M171" s="59"/>
    </row>
    <row r="172" spans="1:13" ht="12.75">
      <c r="A172" s="36"/>
      <c r="B172" s="9" t="s">
        <v>173</v>
      </c>
      <c r="C172" s="9">
        <v>10</v>
      </c>
      <c r="D172" s="9">
        <v>6.7</v>
      </c>
      <c r="E172" s="10">
        <f t="shared" si="10"/>
        <v>67</v>
      </c>
      <c r="F172" s="10">
        <f>E172*1.13+0.5</f>
        <v>76.21</v>
      </c>
      <c r="G172" s="10">
        <v>10.05</v>
      </c>
      <c r="H172" s="9">
        <v>86</v>
      </c>
      <c r="I172" s="39"/>
      <c r="J172" s="48"/>
      <c r="K172" s="33"/>
      <c r="L172" s="33"/>
      <c r="M172" s="60"/>
    </row>
    <row r="173" spans="1:13" ht="12.75">
      <c r="A173" s="34" t="s">
        <v>133</v>
      </c>
      <c r="B173" s="2" t="s">
        <v>165</v>
      </c>
      <c r="C173" s="9">
        <v>30</v>
      </c>
      <c r="D173" s="9">
        <v>4.4</v>
      </c>
      <c r="E173" s="10">
        <f t="shared" si="10"/>
        <v>132</v>
      </c>
      <c r="F173" s="10">
        <f>E173*1.15</f>
        <v>151.79999999999998</v>
      </c>
      <c r="G173" s="10">
        <v>19.8</v>
      </c>
      <c r="H173" s="9">
        <v>172</v>
      </c>
      <c r="I173" s="37"/>
      <c r="J173" s="31">
        <f>F173+G173+F174+G174+F175+G175</f>
        <v>289.955</v>
      </c>
      <c r="K173" s="44">
        <f>232+58</f>
        <v>290</v>
      </c>
      <c r="L173" s="31">
        <f>J173-K173</f>
        <v>-0.045000000000015916</v>
      </c>
      <c r="M173" s="58"/>
    </row>
    <row r="174" spans="1:13" ht="25.5">
      <c r="A174" s="35"/>
      <c r="B174" s="4" t="s">
        <v>170</v>
      </c>
      <c r="C174" s="9">
        <v>100</v>
      </c>
      <c r="D174" s="9">
        <v>0.46</v>
      </c>
      <c r="E174" s="10">
        <f t="shared" si="10"/>
        <v>46</v>
      </c>
      <c r="F174" s="10">
        <f>E174*1.15</f>
        <v>52.9</v>
      </c>
      <c r="G174" s="10">
        <v>6.9</v>
      </c>
      <c r="H174" s="9">
        <v>60</v>
      </c>
      <c r="I174" s="38"/>
      <c r="J174" s="47"/>
      <c r="K174" s="32"/>
      <c r="L174" s="47"/>
      <c r="M174" s="59"/>
    </row>
    <row r="175" spans="1:13" ht="12.75">
      <c r="A175" s="36"/>
      <c r="B175" s="4" t="s">
        <v>140</v>
      </c>
      <c r="C175" s="9">
        <v>10</v>
      </c>
      <c r="D175" s="9">
        <v>4.45</v>
      </c>
      <c r="E175" s="10">
        <f t="shared" si="10"/>
        <v>44.5</v>
      </c>
      <c r="F175" s="10">
        <f>E175*1.15+0.7</f>
        <v>51.875</v>
      </c>
      <c r="G175" s="10">
        <v>6.68</v>
      </c>
      <c r="H175" s="9">
        <v>58</v>
      </c>
      <c r="I175" s="39"/>
      <c r="J175" s="48"/>
      <c r="K175" s="33"/>
      <c r="L175" s="48"/>
      <c r="M175" s="60"/>
    </row>
    <row r="176" spans="1:13" ht="12.75">
      <c r="A176" s="34" t="s">
        <v>58</v>
      </c>
      <c r="B176" s="4" t="s">
        <v>175</v>
      </c>
      <c r="C176" s="9">
        <v>10</v>
      </c>
      <c r="D176" s="9">
        <v>0.9</v>
      </c>
      <c r="E176" s="10">
        <f t="shared" si="10"/>
        <v>9</v>
      </c>
      <c r="F176" s="10">
        <f aca="true" t="shared" si="12" ref="F176:F184">E176*1.15+0.5</f>
        <v>10.85</v>
      </c>
      <c r="G176" s="10">
        <v>1.35</v>
      </c>
      <c r="H176" s="9">
        <v>12</v>
      </c>
      <c r="I176" s="37"/>
      <c r="J176" s="31">
        <f>F176+G176+F177+G177+F178+G178+F179+G179+F180+G180+F181+G181</f>
        <v>257.79999999999995</v>
      </c>
      <c r="K176" s="44">
        <v>258</v>
      </c>
      <c r="L176" s="31">
        <f>J176-K176</f>
        <v>-0.20000000000004547</v>
      </c>
      <c r="M176" s="58"/>
    </row>
    <row r="177" spans="1:13" ht="12.75">
      <c r="A177" s="35"/>
      <c r="B177" s="2" t="s">
        <v>165</v>
      </c>
      <c r="C177" s="9">
        <v>10</v>
      </c>
      <c r="D177" s="9">
        <v>4.4</v>
      </c>
      <c r="E177" s="10">
        <f t="shared" si="10"/>
        <v>44</v>
      </c>
      <c r="F177" s="10">
        <f t="shared" si="12"/>
        <v>51.099999999999994</v>
      </c>
      <c r="G177" s="10">
        <v>6.6</v>
      </c>
      <c r="H177" s="9">
        <v>58</v>
      </c>
      <c r="I177" s="38"/>
      <c r="J177" s="47"/>
      <c r="K177" s="32"/>
      <c r="L177" s="32"/>
      <c r="M177" s="59"/>
    </row>
    <row r="178" spans="1:13" ht="12.75">
      <c r="A178" s="35"/>
      <c r="B178" s="9" t="s">
        <v>178</v>
      </c>
      <c r="C178" s="9">
        <v>10</v>
      </c>
      <c r="D178" s="9">
        <v>1.8</v>
      </c>
      <c r="E178" s="10">
        <f t="shared" si="10"/>
        <v>18</v>
      </c>
      <c r="F178" s="10">
        <f t="shared" si="12"/>
        <v>21.2</v>
      </c>
      <c r="G178" s="10">
        <v>2.7</v>
      </c>
      <c r="H178" s="9">
        <v>24</v>
      </c>
      <c r="I178" s="38"/>
      <c r="J178" s="47"/>
      <c r="K178" s="32"/>
      <c r="L178" s="32"/>
      <c r="M178" s="59"/>
    </row>
    <row r="179" spans="1:13" ht="25.5">
      <c r="A179" s="35"/>
      <c r="B179" s="4" t="s">
        <v>169</v>
      </c>
      <c r="C179" s="9">
        <v>5</v>
      </c>
      <c r="D179" s="9">
        <v>11.4</v>
      </c>
      <c r="E179" s="10">
        <f t="shared" si="10"/>
        <v>57</v>
      </c>
      <c r="F179" s="10">
        <f t="shared" si="12"/>
        <v>66.05</v>
      </c>
      <c r="G179" s="10">
        <v>8.55</v>
      </c>
      <c r="H179" s="9">
        <v>75</v>
      </c>
      <c r="I179" s="38"/>
      <c r="J179" s="47"/>
      <c r="K179" s="32"/>
      <c r="L179" s="32"/>
      <c r="M179" s="59"/>
    </row>
    <row r="180" spans="1:13" ht="25.5">
      <c r="A180" s="35"/>
      <c r="B180" s="4" t="s">
        <v>170</v>
      </c>
      <c r="C180" s="9">
        <v>50</v>
      </c>
      <c r="D180" s="9">
        <v>0.46</v>
      </c>
      <c r="E180" s="10">
        <f t="shared" si="10"/>
        <v>23</v>
      </c>
      <c r="F180" s="10">
        <f t="shared" si="12"/>
        <v>26.95</v>
      </c>
      <c r="G180" s="10">
        <v>3.45</v>
      </c>
      <c r="H180" s="9">
        <v>30</v>
      </c>
      <c r="I180" s="38"/>
      <c r="J180" s="47"/>
      <c r="K180" s="32"/>
      <c r="L180" s="32"/>
      <c r="M180" s="59"/>
    </row>
    <row r="181" spans="1:13" ht="25.5">
      <c r="A181" s="36"/>
      <c r="B181" s="4" t="s">
        <v>57</v>
      </c>
      <c r="C181" s="9">
        <v>100</v>
      </c>
      <c r="D181" s="9">
        <v>0.45</v>
      </c>
      <c r="E181" s="10">
        <f t="shared" si="10"/>
        <v>45</v>
      </c>
      <c r="F181" s="10">
        <f t="shared" si="12"/>
        <v>52.24999999999999</v>
      </c>
      <c r="G181" s="10">
        <v>6.75</v>
      </c>
      <c r="H181" s="9">
        <v>59</v>
      </c>
      <c r="I181" s="39"/>
      <c r="J181" s="48"/>
      <c r="K181" s="33"/>
      <c r="L181" s="33"/>
      <c r="M181" s="60"/>
    </row>
    <row r="182" spans="1:13" ht="25.5">
      <c r="A182" s="34" t="s">
        <v>8</v>
      </c>
      <c r="B182" s="9" t="s">
        <v>2</v>
      </c>
      <c r="C182" s="9">
        <v>1</v>
      </c>
      <c r="D182" s="9">
        <v>65</v>
      </c>
      <c r="E182" s="10">
        <f t="shared" si="10"/>
        <v>65</v>
      </c>
      <c r="F182" s="10">
        <f t="shared" si="12"/>
        <v>75.25</v>
      </c>
      <c r="G182" s="10">
        <v>9.75</v>
      </c>
      <c r="H182" s="9">
        <v>85</v>
      </c>
      <c r="I182" s="37"/>
      <c r="J182" s="31">
        <f>F182+G182+F183+G183+F184+G184</f>
        <v>123.835</v>
      </c>
      <c r="K182" s="44">
        <v>124</v>
      </c>
      <c r="L182" s="31">
        <f>J182-K182</f>
        <v>-0.16500000000000625</v>
      </c>
      <c r="M182" s="58"/>
    </row>
    <row r="183" spans="1:13" ht="25.5">
      <c r="A183" s="35"/>
      <c r="B183" s="9" t="s">
        <v>4</v>
      </c>
      <c r="C183" s="9">
        <v>1</v>
      </c>
      <c r="D183" s="9">
        <v>12.6</v>
      </c>
      <c r="E183" s="10">
        <f t="shared" si="10"/>
        <v>12.6</v>
      </c>
      <c r="F183" s="10">
        <f t="shared" si="12"/>
        <v>14.989999999999998</v>
      </c>
      <c r="G183" s="10">
        <v>1.89</v>
      </c>
      <c r="H183" s="9">
        <v>17</v>
      </c>
      <c r="I183" s="38"/>
      <c r="J183" s="47"/>
      <c r="K183" s="32"/>
      <c r="L183" s="32"/>
      <c r="M183" s="59"/>
    </row>
    <row r="184" spans="1:13" ht="12.75">
      <c r="A184" s="36"/>
      <c r="B184" s="9" t="s">
        <v>176</v>
      </c>
      <c r="C184" s="9">
        <v>10</v>
      </c>
      <c r="D184" s="9">
        <v>1.65</v>
      </c>
      <c r="E184" s="10">
        <f t="shared" si="10"/>
        <v>16.5</v>
      </c>
      <c r="F184" s="10">
        <f t="shared" si="12"/>
        <v>19.474999999999998</v>
      </c>
      <c r="G184" s="10">
        <v>2.48</v>
      </c>
      <c r="H184" s="9">
        <v>22</v>
      </c>
      <c r="I184" s="39"/>
      <c r="J184" s="48"/>
      <c r="K184" s="33"/>
      <c r="L184" s="33"/>
      <c r="M184" s="60"/>
    </row>
    <row r="185" spans="1:13" ht="12.75">
      <c r="A185" s="53" t="s">
        <v>30</v>
      </c>
      <c r="B185" s="9" t="s">
        <v>173</v>
      </c>
      <c r="C185" s="9">
        <v>2</v>
      </c>
      <c r="D185" s="9">
        <v>6.7</v>
      </c>
      <c r="E185" s="10">
        <f t="shared" si="10"/>
        <v>13.4</v>
      </c>
      <c r="F185" s="10">
        <f>E185*1.15+0.5</f>
        <v>15.909999999999998</v>
      </c>
      <c r="G185" s="10">
        <v>2.01</v>
      </c>
      <c r="H185" s="9">
        <v>18</v>
      </c>
      <c r="I185" s="37"/>
      <c r="J185" s="40">
        <f>F185+G185+F186+G186</f>
        <v>284.91999999999996</v>
      </c>
      <c r="K185" s="42">
        <f>18+267</f>
        <v>285</v>
      </c>
      <c r="L185" s="40">
        <f>J185-K185</f>
        <v>-0.08000000000004093</v>
      </c>
      <c r="M185" s="58"/>
    </row>
    <row r="186" spans="1:13" ht="12.75">
      <c r="A186" s="51"/>
      <c r="B186" s="9" t="s">
        <v>113</v>
      </c>
      <c r="C186">
        <v>1</v>
      </c>
      <c r="D186">
        <v>205</v>
      </c>
      <c r="E186" s="10">
        <f>C186*D186</f>
        <v>205</v>
      </c>
      <c r="F186" s="10">
        <f>E186*1.15+0.5</f>
        <v>236.24999999999997</v>
      </c>
      <c r="G186" s="10">
        <v>30.75</v>
      </c>
      <c r="H186" s="9">
        <v>267</v>
      </c>
      <c r="I186" s="39"/>
      <c r="J186" s="41"/>
      <c r="K186" s="43"/>
      <c r="L186" s="41"/>
      <c r="M186" s="60"/>
    </row>
    <row r="187" spans="1:13" ht="12.75">
      <c r="A187" s="34" t="s">
        <v>98</v>
      </c>
      <c r="B187" s="2" t="s">
        <v>165</v>
      </c>
      <c r="C187" s="9">
        <v>10</v>
      </c>
      <c r="D187" s="9">
        <v>4.4</v>
      </c>
      <c r="E187" s="10">
        <f t="shared" si="10"/>
        <v>44</v>
      </c>
      <c r="F187" s="10">
        <f>E187*1.15+0.5</f>
        <v>51.099999999999994</v>
      </c>
      <c r="G187" s="10">
        <v>6.6</v>
      </c>
      <c r="H187" s="9">
        <v>58</v>
      </c>
      <c r="I187" s="37"/>
      <c r="J187" s="31">
        <f>F187+G187+F188+G188+F189+G189</f>
        <v>386.755</v>
      </c>
      <c r="K187" s="44">
        <f>65+58+264</f>
        <v>387</v>
      </c>
      <c r="L187" s="31">
        <f>J187-K187</f>
        <v>-0.24500000000000455</v>
      </c>
      <c r="M187" s="58"/>
    </row>
    <row r="188" spans="1:13" ht="12.75">
      <c r="A188" s="35"/>
      <c r="B188" s="3" t="s">
        <v>71</v>
      </c>
      <c r="C188" s="9">
        <v>50</v>
      </c>
      <c r="D188" s="9">
        <v>1</v>
      </c>
      <c r="E188" s="10">
        <f>C188*D188</f>
        <v>50</v>
      </c>
      <c r="F188" s="10">
        <f>E188*1.15</f>
        <v>57.49999999999999</v>
      </c>
      <c r="G188" s="10">
        <v>7.5</v>
      </c>
      <c r="H188" s="9">
        <v>65</v>
      </c>
      <c r="I188" s="38"/>
      <c r="J188" s="47"/>
      <c r="K188" s="32"/>
      <c r="L188" s="47"/>
      <c r="M188" s="59"/>
    </row>
    <row r="189" spans="1:13" ht="25.5">
      <c r="A189" s="36"/>
      <c r="B189" s="3" t="s">
        <v>73</v>
      </c>
      <c r="C189" s="9">
        <v>15</v>
      </c>
      <c r="D189" s="9">
        <v>13.5</v>
      </c>
      <c r="E189" s="10">
        <f>C189*D189</f>
        <v>202.5</v>
      </c>
      <c r="F189" s="10">
        <f>E189*1.15+0.8</f>
        <v>233.67499999999998</v>
      </c>
      <c r="G189" s="10">
        <v>30.38</v>
      </c>
      <c r="H189" s="9">
        <v>264</v>
      </c>
      <c r="I189" s="39"/>
      <c r="J189" s="48"/>
      <c r="K189" s="33"/>
      <c r="L189" s="33"/>
      <c r="M189" s="60"/>
    </row>
    <row r="190" spans="1:13" ht="12.75">
      <c r="A190" s="8" t="s">
        <v>16</v>
      </c>
      <c r="B190" s="9" t="s">
        <v>167</v>
      </c>
      <c r="C190" s="9">
        <v>1</v>
      </c>
      <c r="D190" s="9">
        <v>30</v>
      </c>
      <c r="E190" s="10">
        <f t="shared" si="10"/>
        <v>30</v>
      </c>
      <c r="F190" s="10">
        <f>E190*1.15</f>
        <v>34.5</v>
      </c>
      <c r="G190" s="10">
        <v>4.5</v>
      </c>
      <c r="H190" s="9">
        <v>39</v>
      </c>
      <c r="I190" s="9"/>
      <c r="J190" s="18">
        <f>F190+G190</f>
        <v>39</v>
      </c>
      <c r="K190" s="9">
        <v>39</v>
      </c>
      <c r="L190" s="18">
        <f>J190-K190</f>
        <v>0</v>
      </c>
      <c r="M190" s="61"/>
    </row>
    <row r="191" spans="1:13" ht="12.75">
      <c r="A191" s="34" t="s">
        <v>34</v>
      </c>
      <c r="B191" s="9" t="s">
        <v>178</v>
      </c>
      <c r="C191" s="9">
        <v>20</v>
      </c>
      <c r="D191" s="9">
        <v>1.8</v>
      </c>
      <c r="E191" s="10">
        <f t="shared" si="10"/>
        <v>36</v>
      </c>
      <c r="F191" s="10">
        <f>E191*1.15+0.5</f>
        <v>41.9</v>
      </c>
      <c r="G191" s="10">
        <v>5.4</v>
      </c>
      <c r="H191" s="9">
        <v>47</v>
      </c>
      <c r="I191" s="37"/>
      <c r="J191" s="31">
        <f>F191+G191+F192+G192+F193+G193+F194+G194</f>
        <v>222</v>
      </c>
      <c r="K191" s="44">
        <v>222</v>
      </c>
      <c r="L191" s="31">
        <f>J191-K191</f>
        <v>0</v>
      </c>
      <c r="M191" s="58"/>
    </row>
    <row r="192" spans="1:13" ht="25.5">
      <c r="A192" s="35"/>
      <c r="B192" s="9" t="s">
        <v>2</v>
      </c>
      <c r="C192" s="9">
        <v>1</v>
      </c>
      <c r="D192" s="9">
        <v>65</v>
      </c>
      <c r="E192" s="10">
        <f t="shared" si="10"/>
        <v>65</v>
      </c>
      <c r="F192" s="10">
        <f>E192*1.15+0.5</f>
        <v>75.25</v>
      </c>
      <c r="G192" s="10">
        <v>9.75</v>
      </c>
      <c r="H192" s="9">
        <v>85</v>
      </c>
      <c r="I192" s="38"/>
      <c r="J192" s="47"/>
      <c r="K192" s="32"/>
      <c r="L192" s="32"/>
      <c r="M192" s="59"/>
    </row>
    <row r="193" spans="1:13" ht="12.75">
      <c r="A193" s="35"/>
      <c r="B193" s="4" t="s">
        <v>175</v>
      </c>
      <c r="C193" s="9">
        <v>10</v>
      </c>
      <c r="D193" s="9">
        <v>0.9</v>
      </c>
      <c r="E193" s="10">
        <f t="shared" si="10"/>
        <v>9</v>
      </c>
      <c r="F193" s="10">
        <f>E193*1.15</f>
        <v>10.35</v>
      </c>
      <c r="G193" s="10">
        <v>1.35</v>
      </c>
      <c r="H193" s="9">
        <v>12</v>
      </c>
      <c r="I193" s="38"/>
      <c r="J193" s="47"/>
      <c r="K193" s="32"/>
      <c r="L193" s="32"/>
      <c r="M193" s="59"/>
    </row>
    <row r="194" spans="1:13" ht="12.75">
      <c r="A194" s="36"/>
      <c r="B194" s="9" t="s">
        <v>167</v>
      </c>
      <c r="C194" s="9">
        <v>2</v>
      </c>
      <c r="D194" s="9">
        <v>30</v>
      </c>
      <c r="E194" s="10">
        <f t="shared" si="10"/>
        <v>60</v>
      </c>
      <c r="F194" s="10">
        <f>E194*1.15</f>
        <v>69</v>
      </c>
      <c r="G194" s="10">
        <v>9</v>
      </c>
      <c r="H194" s="9">
        <v>78</v>
      </c>
      <c r="I194" s="39"/>
      <c r="J194" s="48"/>
      <c r="K194" s="33"/>
      <c r="L194" s="33"/>
      <c r="M194" s="60"/>
    </row>
    <row r="195" spans="1:13" ht="12.75">
      <c r="A195" s="34" t="s">
        <v>81</v>
      </c>
      <c r="B195" s="2" t="s">
        <v>165</v>
      </c>
      <c r="C195" s="9">
        <v>20</v>
      </c>
      <c r="D195" s="9">
        <v>4.4</v>
      </c>
      <c r="E195" s="10">
        <f t="shared" si="10"/>
        <v>88</v>
      </c>
      <c r="F195" s="10">
        <f>E195*1.15+0.7</f>
        <v>101.89999999999999</v>
      </c>
      <c r="G195" s="10">
        <v>13.2</v>
      </c>
      <c r="H195" s="9">
        <v>116</v>
      </c>
      <c r="I195" s="37"/>
      <c r="J195" s="31">
        <f>F195+G195+F196+G196+F197+G197+F198+G198+F199+G199+F200+G200+F201+G201</f>
        <v>564</v>
      </c>
      <c r="K195" s="44">
        <v>564</v>
      </c>
      <c r="L195" s="31">
        <f>J195-K195</f>
        <v>0</v>
      </c>
      <c r="M195" s="58" t="s">
        <v>197</v>
      </c>
    </row>
    <row r="196" spans="1:13" ht="12.75">
      <c r="A196" s="35"/>
      <c r="B196" s="3" t="s">
        <v>71</v>
      </c>
      <c r="C196" s="9">
        <v>50</v>
      </c>
      <c r="D196" s="9">
        <v>1</v>
      </c>
      <c r="E196" s="10">
        <f t="shared" si="10"/>
        <v>50</v>
      </c>
      <c r="F196" s="10">
        <f>E196*1.15+0.7</f>
        <v>58.199999999999996</v>
      </c>
      <c r="G196" s="10">
        <v>7.5</v>
      </c>
      <c r="H196" s="9">
        <v>65</v>
      </c>
      <c r="I196" s="38"/>
      <c r="J196" s="47"/>
      <c r="K196" s="32"/>
      <c r="L196" s="32"/>
      <c r="M196" s="59"/>
    </row>
    <row r="197" spans="1:13" ht="12.75">
      <c r="A197" s="35"/>
      <c r="B197" s="4" t="s">
        <v>76</v>
      </c>
      <c r="C197" s="9">
        <v>100</v>
      </c>
      <c r="D197" s="9">
        <v>1.2</v>
      </c>
      <c r="E197" s="10">
        <f t="shared" si="10"/>
        <v>120</v>
      </c>
      <c r="F197" s="10">
        <f>E197*1.15+0.5</f>
        <v>138.5</v>
      </c>
      <c r="G197" s="10">
        <v>18</v>
      </c>
      <c r="H197" s="9">
        <v>156</v>
      </c>
      <c r="I197" s="38"/>
      <c r="J197" s="47"/>
      <c r="K197" s="32"/>
      <c r="L197" s="32"/>
      <c r="M197" s="59"/>
    </row>
    <row r="198" spans="1:13" ht="12.75">
      <c r="A198" s="35"/>
      <c r="B198" s="9" t="s">
        <v>178</v>
      </c>
      <c r="C198" s="9">
        <v>5</v>
      </c>
      <c r="D198" s="9">
        <v>1.8</v>
      </c>
      <c r="E198" s="10">
        <f t="shared" si="10"/>
        <v>9</v>
      </c>
      <c r="F198" s="10">
        <f>E198*1.15+0.5</f>
        <v>10.85</v>
      </c>
      <c r="G198" s="10">
        <v>1.35</v>
      </c>
      <c r="H198" s="9">
        <v>12</v>
      </c>
      <c r="I198" s="38"/>
      <c r="J198" s="47"/>
      <c r="K198" s="32"/>
      <c r="L198" s="32"/>
      <c r="M198" s="59"/>
    </row>
    <row r="199" spans="1:13" ht="12.75">
      <c r="A199" s="35"/>
      <c r="B199" s="9" t="s">
        <v>166</v>
      </c>
      <c r="C199" s="9">
        <v>1</v>
      </c>
      <c r="D199" s="9">
        <v>40</v>
      </c>
      <c r="E199" s="10">
        <f t="shared" si="10"/>
        <v>40</v>
      </c>
      <c r="F199" s="10">
        <f>E199*1.15</f>
        <v>46</v>
      </c>
      <c r="G199" s="10">
        <v>6</v>
      </c>
      <c r="H199" s="9">
        <v>52</v>
      </c>
      <c r="I199" s="38"/>
      <c r="J199" s="47"/>
      <c r="K199" s="32"/>
      <c r="L199" s="32"/>
      <c r="M199" s="59"/>
    </row>
    <row r="200" spans="1:13" ht="12.75">
      <c r="A200" s="35"/>
      <c r="B200" s="9" t="s">
        <v>167</v>
      </c>
      <c r="C200" s="9">
        <v>2</v>
      </c>
      <c r="D200" s="9">
        <v>30</v>
      </c>
      <c r="E200" s="10">
        <f t="shared" si="10"/>
        <v>60</v>
      </c>
      <c r="F200" s="10">
        <f>E200*1.15</f>
        <v>69</v>
      </c>
      <c r="G200" s="10">
        <v>9</v>
      </c>
      <c r="H200" s="9">
        <v>78</v>
      </c>
      <c r="I200" s="38"/>
      <c r="J200" s="47"/>
      <c r="K200" s="32"/>
      <c r="L200" s="32"/>
      <c r="M200" s="59"/>
    </row>
    <row r="201" spans="1:13" ht="25.5">
      <c r="A201" s="36"/>
      <c r="B201" s="9" t="s">
        <v>2</v>
      </c>
      <c r="C201" s="9">
        <v>1</v>
      </c>
      <c r="D201" s="9">
        <v>65</v>
      </c>
      <c r="E201" s="10">
        <f t="shared" si="10"/>
        <v>65</v>
      </c>
      <c r="F201" s="10">
        <f>E201*1.15</f>
        <v>74.75</v>
      </c>
      <c r="G201" s="10">
        <v>9.75</v>
      </c>
      <c r="H201" s="9">
        <v>85</v>
      </c>
      <c r="I201" s="39"/>
      <c r="J201" s="48"/>
      <c r="K201" s="33"/>
      <c r="L201" s="33"/>
      <c r="M201" s="60"/>
    </row>
    <row r="202" spans="1:13" ht="12.75">
      <c r="A202" s="34" t="s">
        <v>131</v>
      </c>
      <c r="B202" s="4" t="s">
        <v>168</v>
      </c>
      <c r="C202" s="9">
        <v>10</v>
      </c>
      <c r="D202" s="9">
        <v>5.5</v>
      </c>
      <c r="E202" s="10">
        <f t="shared" si="10"/>
        <v>55</v>
      </c>
      <c r="F202" s="10">
        <f>E202*1.15+0.5</f>
        <v>63.74999999999999</v>
      </c>
      <c r="G202" s="10">
        <v>8.25</v>
      </c>
      <c r="H202" s="9">
        <v>72</v>
      </c>
      <c r="I202" s="37"/>
      <c r="J202" s="31">
        <f>F202+G202+F203+G203+F204+G204+F205+G205+F206+G206+F207+G207+F208+G208</f>
        <v>609.755</v>
      </c>
      <c r="K202" s="44">
        <v>610</v>
      </c>
      <c r="L202" s="31">
        <f>J202-K202</f>
        <v>-0.24500000000000455</v>
      </c>
      <c r="M202" s="58"/>
    </row>
    <row r="203" spans="1:13" ht="12.75">
      <c r="A203" s="35"/>
      <c r="B203" s="2" t="s">
        <v>165</v>
      </c>
      <c r="C203" s="9">
        <v>10</v>
      </c>
      <c r="D203" s="9">
        <v>4.4</v>
      </c>
      <c r="E203" s="10">
        <f t="shared" si="10"/>
        <v>44</v>
      </c>
      <c r="F203" s="10">
        <f>E203*1.15+0.5</f>
        <v>51.099999999999994</v>
      </c>
      <c r="G203" s="10">
        <v>6.6</v>
      </c>
      <c r="H203" s="9">
        <v>58</v>
      </c>
      <c r="I203" s="38"/>
      <c r="J203" s="47"/>
      <c r="K203" s="32"/>
      <c r="L203" s="32"/>
      <c r="M203" s="59"/>
    </row>
    <row r="204" spans="1:13" ht="12.75">
      <c r="A204" s="35"/>
      <c r="B204" s="3" t="s">
        <v>174</v>
      </c>
      <c r="C204" s="9">
        <v>10</v>
      </c>
      <c r="D204" s="9">
        <v>6</v>
      </c>
      <c r="E204" s="10">
        <f t="shared" si="10"/>
        <v>60</v>
      </c>
      <c r="F204" s="10">
        <f>E204*1.15+0.5</f>
        <v>69.5</v>
      </c>
      <c r="G204" s="10">
        <v>9</v>
      </c>
      <c r="H204" s="9">
        <v>78</v>
      </c>
      <c r="I204" s="38"/>
      <c r="J204" s="47"/>
      <c r="K204" s="32"/>
      <c r="L204" s="32"/>
      <c r="M204" s="59"/>
    </row>
    <row r="205" spans="1:13" ht="12.75">
      <c r="A205" s="35"/>
      <c r="B205" s="3" t="s">
        <v>71</v>
      </c>
      <c r="C205" s="9">
        <v>50</v>
      </c>
      <c r="D205" s="9">
        <v>1</v>
      </c>
      <c r="E205" s="10">
        <f t="shared" si="10"/>
        <v>50</v>
      </c>
      <c r="F205" s="10">
        <f>E205*1.15+0.5</f>
        <v>57.99999999999999</v>
      </c>
      <c r="G205" s="10">
        <v>7.5</v>
      </c>
      <c r="H205" s="9">
        <v>65</v>
      </c>
      <c r="I205" s="38"/>
      <c r="J205" s="47"/>
      <c r="K205" s="32"/>
      <c r="L205" s="32"/>
      <c r="M205" s="59"/>
    </row>
    <row r="206" spans="1:13" ht="12.75">
      <c r="A206" s="35"/>
      <c r="B206" s="4" t="s">
        <v>175</v>
      </c>
      <c r="C206" s="9">
        <v>10</v>
      </c>
      <c r="D206" s="9">
        <v>0.9</v>
      </c>
      <c r="E206" s="10">
        <f t="shared" si="10"/>
        <v>9</v>
      </c>
      <c r="F206" s="10">
        <f aca="true" t="shared" si="13" ref="F206:F211">E206*1.15</f>
        <v>10.35</v>
      </c>
      <c r="G206" s="10">
        <v>1.35</v>
      </c>
      <c r="H206" s="9">
        <v>12</v>
      </c>
      <c r="I206" s="38"/>
      <c r="J206" s="47"/>
      <c r="K206" s="32"/>
      <c r="L206" s="32"/>
      <c r="M206" s="59"/>
    </row>
    <row r="207" spans="1:13" ht="12.75">
      <c r="A207" s="35"/>
      <c r="B207" s="4" t="s">
        <v>140</v>
      </c>
      <c r="C207" s="9">
        <v>10</v>
      </c>
      <c r="D207" s="9">
        <v>4.45</v>
      </c>
      <c r="E207" s="10">
        <f t="shared" si="10"/>
        <v>44.5</v>
      </c>
      <c r="F207" s="10">
        <f t="shared" si="13"/>
        <v>51.175</v>
      </c>
      <c r="G207" s="10">
        <v>6.68</v>
      </c>
      <c r="H207" s="9">
        <v>58</v>
      </c>
      <c r="I207" s="38"/>
      <c r="J207" s="47"/>
      <c r="K207" s="32"/>
      <c r="L207" s="32"/>
      <c r="M207" s="59"/>
    </row>
    <row r="208" spans="1:13" ht="12.75">
      <c r="A208" s="36"/>
      <c r="B208" s="9" t="s">
        <v>113</v>
      </c>
      <c r="C208" s="9">
        <v>1</v>
      </c>
      <c r="D208" s="9">
        <v>205</v>
      </c>
      <c r="E208" s="10">
        <f t="shared" si="10"/>
        <v>205</v>
      </c>
      <c r="F208" s="10">
        <f t="shared" si="13"/>
        <v>235.74999999999997</v>
      </c>
      <c r="G208" s="10">
        <v>30.75</v>
      </c>
      <c r="H208" s="9">
        <v>267</v>
      </c>
      <c r="I208" s="39"/>
      <c r="J208" s="48"/>
      <c r="K208" s="33"/>
      <c r="L208" s="33"/>
      <c r="M208" s="60"/>
    </row>
    <row r="209" spans="1:13" ht="12.75">
      <c r="A209" s="34" t="s">
        <v>46</v>
      </c>
      <c r="B209" s="4" t="s">
        <v>76</v>
      </c>
      <c r="C209" s="9">
        <v>200</v>
      </c>
      <c r="D209" s="9">
        <v>1.2</v>
      </c>
      <c r="E209" s="10">
        <f t="shared" si="10"/>
        <v>240</v>
      </c>
      <c r="F209" s="10">
        <f t="shared" si="13"/>
        <v>276</v>
      </c>
      <c r="G209" s="10">
        <v>36</v>
      </c>
      <c r="H209" s="9">
        <v>312</v>
      </c>
      <c r="I209" s="37"/>
      <c r="J209" s="31">
        <f>F209+G209+F210+G210+F211+G211</f>
        <v>401.69999999999993</v>
      </c>
      <c r="K209" s="31">
        <v>402</v>
      </c>
      <c r="L209" s="31">
        <f>J209-K209</f>
        <v>-0.3000000000000682</v>
      </c>
      <c r="M209" s="63"/>
    </row>
    <row r="210" spans="1:13" ht="25.5">
      <c r="A210" s="35"/>
      <c r="B210" s="4" t="s">
        <v>172</v>
      </c>
      <c r="C210" s="9">
        <v>50</v>
      </c>
      <c r="D210" s="9">
        <v>0.92</v>
      </c>
      <c r="E210" s="10">
        <f t="shared" si="10"/>
        <v>46</v>
      </c>
      <c r="F210" s="10">
        <f t="shared" si="13"/>
        <v>52.9</v>
      </c>
      <c r="G210" s="10">
        <v>6.9</v>
      </c>
      <c r="H210" s="9">
        <v>60</v>
      </c>
      <c r="I210" s="38"/>
      <c r="J210" s="47"/>
      <c r="K210" s="47"/>
      <c r="L210" s="47"/>
      <c r="M210" s="64"/>
    </row>
    <row r="211" spans="1:13" ht="25.5">
      <c r="A211" s="36"/>
      <c r="B211" s="4" t="s">
        <v>170</v>
      </c>
      <c r="C211" s="9">
        <v>50</v>
      </c>
      <c r="D211" s="9">
        <v>0.46</v>
      </c>
      <c r="E211" s="10">
        <f t="shared" si="10"/>
        <v>23</v>
      </c>
      <c r="F211" s="10">
        <f t="shared" si="13"/>
        <v>26.45</v>
      </c>
      <c r="G211" s="10">
        <v>3.45</v>
      </c>
      <c r="H211" s="9">
        <v>30</v>
      </c>
      <c r="I211" s="39"/>
      <c r="J211" s="48"/>
      <c r="K211" s="48"/>
      <c r="L211" s="48"/>
      <c r="M211" s="65"/>
    </row>
    <row r="212" spans="1:13" ht="12.75">
      <c r="A212" s="34" t="s">
        <v>143</v>
      </c>
      <c r="B212" s="4" t="s">
        <v>168</v>
      </c>
      <c r="C212" s="9">
        <v>10</v>
      </c>
      <c r="D212" s="9">
        <v>5.5</v>
      </c>
      <c r="E212" s="10">
        <f t="shared" si="10"/>
        <v>55</v>
      </c>
      <c r="F212" s="10">
        <f>E212*1.15+0.5</f>
        <v>63.74999999999999</v>
      </c>
      <c r="G212" s="10">
        <v>8.25</v>
      </c>
      <c r="H212" s="9">
        <v>72</v>
      </c>
      <c r="I212" s="37"/>
      <c r="J212" s="31">
        <f>F212+G212+F213+G213+F214+G214+F215+G215</f>
        <v>188.7</v>
      </c>
      <c r="K212" s="44">
        <v>189</v>
      </c>
      <c r="L212" s="31">
        <f>J212-K212</f>
        <v>-0.30000000000001137</v>
      </c>
      <c r="M212" s="58"/>
    </row>
    <row r="213" spans="1:13" ht="12.75">
      <c r="A213" s="35"/>
      <c r="B213" s="2" t="s">
        <v>165</v>
      </c>
      <c r="C213" s="9">
        <v>10</v>
      </c>
      <c r="D213" s="9">
        <v>4.4</v>
      </c>
      <c r="E213" s="10">
        <f t="shared" si="10"/>
        <v>44</v>
      </c>
      <c r="F213" s="10">
        <f>E213*1.15+0.5</f>
        <v>51.099999999999994</v>
      </c>
      <c r="G213" s="10">
        <v>6.6</v>
      </c>
      <c r="H213" s="9">
        <v>58</v>
      </c>
      <c r="I213" s="38"/>
      <c r="J213" s="47"/>
      <c r="K213" s="32"/>
      <c r="L213" s="32"/>
      <c r="M213" s="59"/>
    </row>
    <row r="214" spans="1:13" ht="12.75">
      <c r="A214" s="35"/>
      <c r="B214" s="4" t="s">
        <v>175</v>
      </c>
      <c r="C214" s="9">
        <v>10</v>
      </c>
      <c r="D214" s="9">
        <v>0.9</v>
      </c>
      <c r="E214" s="10">
        <f t="shared" si="10"/>
        <v>9</v>
      </c>
      <c r="F214" s="10">
        <f>E214*1.15+0.5</f>
        <v>10.85</v>
      </c>
      <c r="G214" s="10">
        <v>1.35</v>
      </c>
      <c r="H214" s="9">
        <v>12</v>
      </c>
      <c r="I214" s="38"/>
      <c r="J214" s="47"/>
      <c r="K214" s="32"/>
      <c r="L214" s="32"/>
      <c r="M214" s="59"/>
    </row>
    <row r="215" spans="1:13" ht="25.5">
      <c r="A215" s="36"/>
      <c r="B215" s="4" t="s">
        <v>171</v>
      </c>
      <c r="C215" s="9">
        <v>50</v>
      </c>
      <c r="D215" s="9">
        <v>0.72</v>
      </c>
      <c r="E215" s="10">
        <f t="shared" si="10"/>
        <v>36</v>
      </c>
      <c r="F215" s="10">
        <f aca="true" t="shared" si="14" ref="F215:F227">E215*1.15</f>
        <v>41.4</v>
      </c>
      <c r="G215" s="10">
        <v>5.4</v>
      </c>
      <c r="H215" s="9">
        <v>47</v>
      </c>
      <c r="I215" s="39"/>
      <c r="J215" s="48"/>
      <c r="K215" s="33"/>
      <c r="L215" s="33"/>
      <c r="M215" s="60"/>
    </row>
    <row r="216" spans="1:13" ht="63.75">
      <c r="A216" s="8" t="s">
        <v>10</v>
      </c>
      <c r="B216" s="9" t="s">
        <v>167</v>
      </c>
      <c r="C216" s="9">
        <v>1</v>
      </c>
      <c r="D216" s="9">
        <v>30</v>
      </c>
      <c r="E216" s="10">
        <f t="shared" si="10"/>
        <v>30</v>
      </c>
      <c r="F216" s="10">
        <f t="shared" si="14"/>
        <v>34.5</v>
      </c>
      <c r="G216" s="10">
        <v>4.5</v>
      </c>
      <c r="H216" s="9">
        <v>39</v>
      </c>
      <c r="I216" s="9"/>
      <c r="J216" s="18">
        <f>F216+G216</f>
        <v>39</v>
      </c>
      <c r="K216" s="9">
        <v>50</v>
      </c>
      <c r="L216" s="18">
        <f>J216-K216</f>
        <v>-11</v>
      </c>
      <c r="M216" s="66" t="s">
        <v>196</v>
      </c>
    </row>
    <row r="217" spans="1:13" ht="12.75">
      <c r="A217" s="34" t="s">
        <v>83</v>
      </c>
      <c r="B217" s="2" t="s">
        <v>165</v>
      </c>
      <c r="C217" s="9">
        <v>40</v>
      </c>
      <c r="D217" s="9">
        <v>4.4</v>
      </c>
      <c r="E217" s="10">
        <f t="shared" si="10"/>
        <v>176</v>
      </c>
      <c r="F217" s="10">
        <f>E217*1.15+0.9</f>
        <v>203.29999999999998</v>
      </c>
      <c r="G217" s="10">
        <v>26.4</v>
      </c>
      <c r="H217" s="9">
        <v>232</v>
      </c>
      <c r="I217" s="37"/>
      <c r="J217" s="40">
        <f>F217+G217+F218+G218+F219+G219+F220+G220+F221+G221+F222+G222+F223+G223</f>
        <v>574.635</v>
      </c>
      <c r="K217" s="42">
        <v>575</v>
      </c>
      <c r="L217" s="40">
        <f>J217-K217</f>
        <v>-0.3650000000000091</v>
      </c>
      <c r="M217" s="58"/>
    </row>
    <row r="218" spans="1:13" ht="12.75">
      <c r="A218" s="35"/>
      <c r="B218" s="4" t="s">
        <v>168</v>
      </c>
      <c r="C218" s="9">
        <v>20</v>
      </c>
      <c r="D218" s="9">
        <v>5.5</v>
      </c>
      <c r="E218" s="10">
        <f t="shared" si="10"/>
        <v>110</v>
      </c>
      <c r="F218" s="10">
        <f aca="true" t="shared" si="15" ref="F218:F223">E218*1.15+0.7</f>
        <v>127.19999999999999</v>
      </c>
      <c r="G218" s="10">
        <v>16.5</v>
      </c>
      <c r="H218" s="9">
        <v>144</v>
      </c>
      <c r="I218" s="38"/>
      <c r="J218" s="45"/>
      <c r="K218" s="46"/>
      <c r="L218" s="46"/>
      <c r="M218" s="59"/>
    </row>
    <row r="219" spans="1:13" ht="12.75">
      <c r="A219" s="35"/>
      <c r="B219" s="3" t="s">
        <v>174</v>
      </c>
      <c r="C219" s="9">
        <v>10</v>
      </c>
      <c r="D219" s="9">
        <v>6</v>
      </c>
      <c r="E219" s="10">
        <f t="shared" si="10"/>
        <v>60</v>
      </c>
      <c r="F219" s="10">
        <f t="shared" si="15"/>
        <v>69.7</v>
      </c>
      <c r="G219" s="10">
        <v>9</v>
      </c>
      <c r="H219" s="9">
        <v>78</v>
      </c>
      <c r="I219" s="38"/>
      <c r="J219" s="45"/>
      <c r="K219" s="46"/>
      <c r="L219" s="46"/>
      <c r="M219" s="59"/>
    </row>
    <row r="220" spans="1:13" ht="12.75">
      <c r="A220" s="35"/>
      <c r="B220" s="9" t="s">
        <v>178</v>
      </c>
      <c r="C220" s="9">
        <v>5</v>
      </c>
      <c r="D220" s="9">
        <v>1.8</v>
      </c>
      <c r="E220" s="10">
        <f t="shared" si="10"/>
        <v>9</v>
      </c>
      <c r="F220" s="10">
        <f t="shared" si="15"/>
        <v>11.049999999999999</v>
      </c>
      <c r="G220" s="10">
        <v>1.35</v>
      </c>
      <c r="H220" s="9">
        <v>12</v>
      </c>
      <c r="I220" s="38"/>
      <c r="J220" s="45"/>
      <c r="K220" s="46"/>
      <c r="L220" s="46"/>
      <c r="M220" s="59"/>
    </row>
    <row r="221" spans="1:13" ht="12.75">
      <c r="A221" s="35"/>
      <c r="B221" s="9" t="s">
        <v>166</v>
      </c>
      <c r="C221" s="9">
        <v>1</v>
      </c>
      <c r="D221" s="9">
        <v>40</v>
      </c>
      <c r="E221" s="10">
        <f aca="true" t="shared" si="16" ref="E221:E279">C221*D221</f>
        <v>40</v>
      </c>
      <c r="F221" s="10">
        <f t="shared" si="15"/>
        <v>46.7</v>
      </c>
      <c r="G221" s="10">
        <v>6</v>
      </c>
      <c r="H221" s="9">
        <v>52</v>
      </c>
      <c r="I221" s="38"/>
      <c r="J221" s="45"/>
      <c r="K221" s="46"/>
      <c r="L221" s="46"/>
      <c r="M221" s="59"/>
    </row>
    <row r="222" spans="1:13" ht="25.5">
      <c r="A222" s="35"/>
      <c r="B222" s="4" t="s">
        <v>170</v>
      </c>
      <c r="C222" s="9">
        <v>50</v>
      </c>
      <c r="D222" s="9">
        <v>0.46</v>
      </c>
      <c r="E222" s="10">
        <f t="shared" si="16"/>
        <v>23</v>
      </c>
      <c r="F222" s="10">
        <f t="shared" si="15"/>
        <v>27.15</v>
      </c>
      <c r="G222" s="10">
        <v>3.45</v>
      </c>
      <c r="H222" s="9">
        <v>30</v>
      </c>
      <c r="I222" s="38"/>
      <c r="J222" s="45"/>
      <c r="K222" s="46"/>
      <c r="L222" s="46"/>
      <c r="M222" s="59"/>
    </row>
    <row r="223" spans="1:13" ht="12.75">
      <c r="A223" s="36"/>
      <c r="B223" s="9" t="s">
        <v>173</v>
      </c>
      <c r="C223" s="9">
        <v>3</v>
      </c>
      <c r="D223" s="9">
        <v>6.7</v>
      </c>
      <c r="E223" s="10">
        <f t="shared" si="16"/>
        <v>20.1</v>
      </c>
      <c r="F223" s="10">
        <f t="shared" si="15"/>
        <v>23.814999999999998</v>
      </c>
      <c r="G223" s="10">
        <v>3.02</v>
      </c>
      <c r="H223" s="9">
        <v>27</v>
      </c>
      <c r="I223" s="39"/>
      <c r="J223" s="41"/>
      <c r="K223" s="43"/>
      <c r="L223" s="43"/>
      <c r="M223" s="60"/>
    </row>
    <row r="224" spans="1:13" ht="12.75">
      <c r="A224" s="34" t="s">
        <v>89</v>
      </c>
      <c r="B224" s="4" t="s">
        <v>175</v>
      </c>
      <c r="C224" s="9">
        <v>180</v>
      </c>
      <c r="D224" s="9">
        <v>0.9</v>
      </c>
      <c r="E224" s="10">
        <f t="shared" si="16"/>
        <v>162</v>
      </c>
      <c r="F224" s="10">
        <f t="shared" si="14"/>
        <v>186.29999999999998</v>
      </c>
      <c r="G224" s="10">
        <v>24.3</v>
      </c>
      <c r="H224" s="9">
        <v>211</v>
      </c>
      <c r="I224" s="37"/>
      <c r="J224" s="31">
        <f>F224+G224+F225+G225+F226+G226</f>
        <v>626.5999999999999</v>
      </c>
      <c r="K224" s="44">
        <v>627</v>
      </c>
      <c r="L224" s="31">
        <f>J224-K224</f>
        <v>-0.40000000000009095</v>
      </c>
      <c r="M224" s="58"/>
    </row>
    <row r="225" spans="1:13" ht="12.75">
      <c r="A225" s="35"/>
      <c r="B225" s="3" t="s">
        <v>71</v>
      </c>
      <c r="C225" s="9">
        <v>200</v>
      </c>
      <c r="D225" s="9">
        <v>1</v>
      </c>
      <c r="E225" s="10">
        <f t="shared" si="16"/>
        <v>200</v>
      </c>
      <c r="F225" s="10">
        <f t="shared" si="14"/>
        <v>229.99999999999997</v>
      </c>
      <c r="G225" s="10">
        <v>30</v>
      </c>
      <c r="H225" s="9">
        <v>260</v>
      </c>
      <c r="I225" s="38"/>
      <c r="J225" s="47"/>
      <c r="K225" s="32"/>
      <c r="L225" s="32"/>
      <c r="M225" s="59"/>
    </row>
    <row r="226" spans="1:13" ht="12.75">
      <c r="A226" s="36"/>
      <c r="B226" s="4" t="s">
        <v>76</v>
      </c>
      <c r="C226" s="9">
        <v>100</v>
      </c>
      <c r="D226" s="9">
        <v>1.2</v>
      </c>
      <c r="E226" s="10">
        <f t="shared" si="16"/>
        <v>120</v>
      </c>
      <c r="F226" s="10">
        <f t="shared" si="14"/>
        <v>138</v>
      </c>
      <c r="G226" s="10">
        <v>18</v>
      </c>
      <c r="H226" s="9">
        <v>156</v>
      </c>
      <c r="I226" s="39"/>
      <c r="J226" s="48"/>
      <c r="K226" s="33"/>
      <c r="L226" s="33"/>
      <c r="M226" s="60"/>
    </row>
    <row r="227" spans="1:13" ht="12.75">
      <c r="A227" s="8" t="s">
        <v>22</v>
      </c>
      <c r="B227" s="9" t="s">
        <v>167</v>
      </c>
      <c r="C227" s="9">
        <v>1</v>
      </c>
      <c r="D227" s="9">
        <v>30</v>
      </c>
      <c r="E227" s="10">
        <f t="shared" si="16"/>
        <v>30</v>
      </c>
      <c r="F227" s="10">
        <f t="shared" si="14"/>
        <v>34.5</v>
      </c>
      <c r="G227" s="10">
        <v>4.5</v>
      </c>
      <c r="H227" s="9">
        <v>39</v>
      </c>
      <c r="I227" s="9"/>
      <c r="J227" s="18">
        <f>F227+G227</f>
        <v>39</v>
      </c>
      <c r="K227" s="9">
        <v>39</v>
      </c>
      <c r="L227" s="18">
        <f>J227-K227</f>
        <v>0</v>
      </c>
      <c r="M227" s="61"/>
    </row>
    <row r="228" spans="1:13" ht="12.75">
      <c r="A228" s="34" t="s">
        <v>48</v>
      </c>
      <c r="B228" s="2" t="s">
        <v>165</v>
      </c>
      <c r="C228" s="9">
        <v>10</v>
      </c>
      <c r="D228" s="9">
        <v>4.4</v>
      </c>
      <c r="E228" s="10">
        <f t="shared" si="16"/>
        <v>44</v>
      </c>
      <c r="F228" s="10">
        <f>E228*1.12+0.5</f>
        <v>49.78</v>
      </c>
      <c r="G228" s="10">
        <v>6.6</v>
      </c>
      <c r="H228" s="9">
        <v>56</v>
      </c>
      <c r="I228" s="37"/>
      <c r="J228" s="31">
        <f>F228+G228+F229+G229+F230+G230+F231+G231+F232+G232</f>
        <v>566.5200000000001</v>
      </c>
      <c r="K228" s="44">
        <v>567</v>
      </c>
      <c r="L228" s="31">
        <f>J228-K228</f>
        <v>-0.4799999999999045</v>
      </c>
      <c r="M228" s="58"/>
    </row>
    <row r="229" spans="1:13" ht="12.75">
      <c r="A229" s="35"/>
      <c r="B229" s="9" t="s">
        <v>178</v>
      </c>
      <c r="C229" s="9">
        <v>10</v>
      </c>
      <c r="D229" s="9">
        <v>1.8</v>
      </c>
      <c r="E229" s="10">
        <f t="shared" si="16"/>
        <v>18</v>
      </c>
      <c r="F229" s="10">
        <f>E229*1.12+0.5</f>
        <v>20.660000000000004</v>
      </c>
      <c r="G229" s="10">
        <v>2.7</v>
      </c>
      <c r="H229" s="9">
        <v>23</v>
      </c>
      <c r="I229" s="38"/>
      <c r="J229" s="47"/>
      <c r="K229" s="32"/>
      <c r="L229" s="32"/>
      <c r="M229" s="59"/>
    </row>
    <row r="230" spans="1:13" ht="12.75">
      <c r="A230" s="35"/>
      <c r="B230" s="3" t="s">
        <v>174</v>
      </c>
      <c r="C230" s="9">
        <v>10</v>
      </c>
      <c r="D230" s="9">
        <v>6</v>
      </c>
      <c r="E230" s="10">
        <f t="shared" si="16"/>
        <v>60</v>
      </c>
      <c r="F230" s="10">
        <f>E230*1.12+0.5</f>
        <v>67.7</v>
      </c>
      <c r="G230" s="10">
        <v>9</v>
      </c>
      <c r="H230" s="9">
        <v>77</v>
      </c>
      <c r="I230" s="38"/>
      <c r="J230" s="47"/>
      <c r="K230" s="32"/>
      <c r="L230" s="32"/>
      <c r="M230" s="59"/>
    </row>
    <row r="231" spans="1:13" ht="12.75">
      <c r="A231" s="35"/>
      <c r="B231" s="4" t="s">
        <v>76</v>
      </c>
      <c r="C231" s="9">
        <v>100</v>
      </c>
      <c r="D231" s="9">
        <v>1.2</v>
      </c>
      <c r="E231" s="10">
        <f t="shared" si="16"/>
        <v>120</v>
      </c>
      <c r="F231" s="10">
        <f>E231*1.12+0.5</f>
        <v>134.9</v>
      </c>
      <c r="G231" s="10">
        <v>18</v>
      </c>
      <c r="H231" s="9">
        <v>153</v>
      </c>
      <c r="I231" s="38"/>
      <c r="J231" s="47"/>
      <c r="K231" s="32"/>
      <c r="L231" s="32"/>
      <c r="M231" s="59"/>
    </row>
    <row r="232" spans="1:13" ht="25.5">
      <c r="A232" s="36"/>
      <c r="B232" s="3" t="s">
        <v>73</v>
      </c>
      <c r="C232" s="9">
        <v>15</v>
      </c>
      <c r="D232" s="9">
        <v>13.5</v>
      </c>
      <c r="E232" s="10">
        <f t="shared" si="16"/>
        <v>202.5</v>
      </c>
      <c r="F232" s="10">
        <f>E232*1.12</f>
        <v>226.8</v>
      </c>
      <c r="G232" s="10">
        <v>30.38</v>
      </c>
      <c r="H232" s="9">
        <v>258</v>
      </c>
      <c r="I232" s="39"/>
      <c r="J232" s="48"/>
      <c r="K232" s="33"/>
      <c r="L232" s="33"/>
      <c r="M232" s="60"/>
    </row>
    <row r="233" spans="1:13" ht="12.75">
      <c r="A233" s="34" t="s">
        <v>31</v>
      </c>
      <c r="B233" s="9" t="s">
        <v>178</v>
      </c>
      <c r="C233" s="9">
        <v>5</v>
      </c>
      <c r="D233" s="9">
        <v>1.8</v>
      </c>
      <c r="E233" s="10">
        <f t="shared" si="16"/>
        <v>9</v>
      </c>
      <c r="F233" s="10">
        <f>E233*1.15+0.5</f>
        <v>10.85</v>
      </c>
      <c r="G233" s="10">
        <v>1.35</v>
      </c>
      <c r="H233" s="9">
        <v>12</v>
      </c>
      <c r="I233" s="37"/>
      <c r="J233" s="40">
        <f>F233+G233+F234+G234+F235+G235+F236+G236+F237+G237</f>
        <v>356.8425</v>
      </c>
      <c r="K233" s="42">
        <v>357</v>
      </c>
      <c r="L233" s="40">
        <f>J233-K233</f>
        <v>-0.15750000000002728</v>
      </c>
      <c r="M233" s="58"/>
    </row>
    <row r="234" spans="1:13" ht="12.75">
      <c r="A234" s="35"/>
      <c r="B234" s="9" t="s">
        <v>176</v>
      </c>
      <c r="C234" s="9">
        <v>50</v>
      </c>
      <c r="D234" s="9">
        <v>1.65</v>
      </c>
      <c r="E234" s="10">
        <f t="shared" si="16"/>
        <v>82.5</v>
      </c>
      <c r="F234" s="10">
        <f>E234*1.15+0.5</f>
        <v>95.37499999999999</v>
      </c>
      <c r="G234" s="10">
        <v>12.38</v>
      </c>
      <c r="H234" s="9">
        <v>108</v>
      </c>
      <c r="I234" s="38"/>
      <c r="J234" s="45"/>
      <c r="K234" s="46"/>
      <c r="L234" s="46"/>
      <c r="M234" s="59"/>
    </row>
    <row r="235" spans="1:13" ht="12.75">
      <c r="A235" s="35"/>
      <c r="B235" s="9" t="s">
        <v>166</v>
      </c>
      <c r="C235" s="9">
        <v>1</v>
      </c>
      <c r="D235" s="9">
        <v>40</v>
      </c>
      <c r="E235" s="10">
        <f t="shared" si="16"/>
        <v>40</v>
      </c>
      <c r="F235" s="10">
        <f>E235*1.15+0.5</f>
        <v>46.5</v>
      </c>
      <c r="G235" s="10">
        <v>6</v>
      </c>
      <c r="H235" s="9">
        <v>52</v>
      </c>
      <c r="I235" s="38"/>
      <c r="J235" s="45"/>
      <c r="K235" s="46"/>
      <c r="L235" s="46"/>
      <c r="M235" s="59"/>
    </row>
    <row r="236" spans="1:13" ht="12.75">
      <c r="A236" s="35"/>
      <c r="B236" s="9" t="s">
        <v>173</v>
      </c>
      <c r="C236" s="9">
        <v>15</v>
      </c>
      <c r="D236" s="9">
        <v>6.7</v>
      </c>
      <c r="E236" s="10">
        <f t="shared" si="16"/>
        <v>100.5</v>
      </c>
      <c r="F236" s="10">
        <f>E236*1.15+0.5</f>
        <v>116.07499999999999</v>
      </c>
      <c r="G236" s="10">
        <v>15.08</v>
      </c>
      <c r="H236" s="9">
        <v>131</v>
      </c>
      <c r="I236" s="38"/>
      <c r="J236" s="45"/>
      <c r="K236" s="46"/>
      <c r="L236" s="46"/>
      <c r="M236" s="59"/>
    </row>
    <row r="237" spans="1:13" ht="25.5">
      <c r="A237" s="36"/>
      <c r="B237" s="4" t="s">
        <v>74</v>
      </c>
      <c r="C237" s="9">
        <v>3</v>
      </c>
      <c r="D237" s="9">
        <v>13.65</v>
      </c>
      <c r="E237" s="10">
        <f t="shared" si="16"/>
        <v>40.95</v>
      </c>
      <c r="F237" s="10">
        <f aca="true" t="shared" si="17" ref="F237:F245">E237*1.15</f>
        <v>47.0925</v>
      </c>
      <c r="G237" s="10">
        <v>6.14</v>
      </c>
      <c r="H237" s="9">
        <v>54</v>
      </c>
      <c r="I237" s="39"/>
      <c r="J237" s="41"/>
      <c r="K237" s="43"/>
      <c r="L237" s="43"/>
      <c r="M237" s="60"/>
    </row>
    <row r="238" spans="1:13" ht="12.75">
      <c r="A238" s="34" t="s">
        <v>117</v>
      </c>
      <c r="B238" s="9" t="s">
        <v>177</v>
      </c>
      <c r="C238" s="9">
        <v>100</v>
      </c>
      <c r="D238" s="9">
        <v>1.1</v>
      </c>
      <c r="E238" s="10">
        <f t="shared" si="16"/>
        <v>110.00000000000001</v>
      </c>
      <c r="F238" s="10">
        <f t="shared" si="17"/>
        <v>126.5</v>
      </c>
      <c r="G238" s="10">
        <v>16.5</v>
      </c>
      <c r="H238" s="9">
        <v>143</v>
      </c>
      <c r="I238" s="37"/>
      <c r="J238" s="31">
        <f>F238+G238+F239+G239+F240+G240</f>
        <v>943</v>
      </c>
      <c r="K238" s="44">
        <v>943</v>
      </c>
      <c r="L238" s="31">
        <f>J238-K238</f>
        <v>0</v>
      </c>
      <c r="M238" s="58"/>
    </row>
    <row r="239" spans="1:13" ht="25.5">
      <c r="A239" s="35"/>
      <c r="B239" s="3" t="s">
        <v>73</v>
      </c>
      <c r="C239" s="9">
        <v>30</v>
      </c>
      <c r="D239" s="9">
        <v>13.5</v>
      </c>
      <c r="E239" s="10">
        <f t="shared" si="16"/>
        <v>405</v>
      </c>
      <c r="F239" s="10">
        <f>E239*1.15+0.5</f>
        <v>466.24999999999994</v>
      </c>
      <c r="G239" s="10">
        <v>60.75</v>
      </c>
      <c r="H239" s="9">
        <v>527</v>
      </c>
      <c r="I239" s="38"/>
      <c r="J239" s="47"/>
      <c r="K239" s="32"/>
      <c r="L239" s="32"/>
      <c r="M239" s="59"/>
    </row>
    <row r="240" spans="1:13" ht="25.5">
      <c r="A240" s="36"/>
      <c r="B240" s="9" t="s">
        <v>92</v>
      </c>
      <c r="C240" s="9">
        <v>1</v>
      </c>
      <c r="D240" s="9">
        <v>210</v>
      </c>
      <c r="E240" s="10">
        <f t="shared" si="16"/>
        <v>210</v>
      </c>
      <c r="F240" s="10">
        <f t="shared" si="17"/>
        <v>241.49999999999997</v>
      </c>
      <c r="G240" s="10">
        <v>31.5</v>
      </c>
      <c r="H240" s="9">
        <v>273</v>
      </c>
      <c r="I240" s="39"/>
      <c r="J240" s="48"/>
      <c r="K240" s="33"/>
      <c r="L240" s="33"/>
      <c r="M240" s="60"/>
    </row>
    <row r="241" spans="1:13" ht="12.75">
      <c r="A241" s="8" t="s">
        <v>152</v>
      </c>
      <c r="B241" s="4" t="s">
        <v>175</v>
      </c>
      <c r="C241" s="9">
        <v>20</v>
      </c>
      <c r="D241" s="9">
        <v>0.9</v>
      </c>
      <c r="E241" s="10">
        <f t="shared" si="16"/>
        <v>18</v>
      </c>
      <c r="F241" s="10">
        <f>E241*1.15+0.5</f>
        <v>21.2</v>
      </c>
      <c r="G241" s="10">
        <v>2.7</v>
      </c>
      <c r="H241" s="9">
        <v>24</v>
      </c>
      <c r="I241" s="9"/>
      <c r="J241" s="18">
        <f>F241+G241</f>
        <v>23.9</v>
      </c>
      <c r="K241" s="9">
        <v>24</v>
      </c>
      <c r="L241" s="18">
        <f>J241-K241</f>
        <v>-0.10000000000000142</v>
      </c>
      <c r="M241" s="61"/>
    </row>
    <row r="242" spans="1:13" ht="12.75">
      <c r="A242" s="34" t="s">
        <v>141</v>
      </c>
      <c r="B242" s="9" t="s">
        <v>167</v>
      </c>
      <c r="C242" s="9">
        <v>1</v>
      </c>
      <c r="D242" s="9">
        <v>30</v>
      </c>
      <c r="E242" s="10">
        <f t="shared" si="16"/>
        <v>30</v>
      </c>
      <c r="F242" s="10">
        <f t="shared" si="17"/>
        <v>34.5</v>
      </c>
      <c r="G242" s="10">
        <v>4.5</v>
      </c>
      <c r="H242" s="9">
        <v>39</v>
      </c>
      <c r="I242" s="37"/>
      <c r="J242" s="31">
        <f>F242+G242+F243+G243</f>
        <v>98.80000000000001</v>
      </c>
      <c r="K242" s="44">
        <v>99</v>
      </c>
      <c r="L242" s="31">
        <f>J242-K242</f>
        <v>-0.19999999999998863</v>
      </c>
      <c r="M242" s="58"/>
    </row>
    <row r="243" spans="1:13" ht="25.5">
      <c r="A243" s="36"/>
      <c r="B243" s="4" t="s">
        <v>170</v>
      </c>
      <c r="C243" s="9">
        <v>100</v>
      </c>
      <c r="D243" s="9">
        <v>0.46</v>
      </c>
      <c r="E243" s="10">
        <f t="shared" si="16"/>
        <v>46</v>
      </c>
      <c r="F243" s="10">
        <f t="shared" si="17"/>
        <v>52.9</v>
      </c>
      <c r="G243" s="10">
        <v>6.9</v>
      </c>
      <c r="H243" s="9">
        <v>60</v>
      </c>
      <c r="I243" s="39"/>
      <c r="J243" s="48"/>
      <c r="K243" s="33"/>
      <c r="L243" s="33"/>
      <c r="M243" s="60"/>
    </row>
    <row r="244" spans="1:13" ht="25.5">
      <c r="A244" s="34" t="s">
        <v>78</v>
      </c>
      <c r="B244" s="4" t="s">
        <v>57</v>
      </c>
      <c r="C244" s="9">
        <v>100</v>
      </c>
      <c r="D244" s="9">
        <v>0.45</v>
      </c>
      <c r="E244" s="10">
        <f t="shared" si="16"/>
        <v>45</v>
      </c>
      <c r="F244" s="10">
        <f>E244*1.15+0.5</f>
        <v>52.24999999999999</v>
      </c>
      <c r="G244" s="10">
        <v>6.75</v>
      </c>
      <c r="H244" s="9">
        <v>59</v>
      </c>
      <c r="I244" s="37"/>
      <c r="J244" s="31">
        <f>F244+G244+F245+G245</f>
        <v>111</v>
      </c>
      <c r="K244" s="44">
        <v>111</v>
      </c>
      <c r="L244" s="31">
        <f>J244-K244</f>
        <v>0</v>
      </c>
      <c r="M244" s="58"/>
    </row>
    <row r="245" spans="1:13" ht="12.75">
      <c r="A245" s="36"/>
      <c r="B245" s="9" t="s">
        <v>166</v>
      </c>
      <c r="C245" s="9">
        <v>1</v>
      </c>
      <c r="D245" s="9">
        <v>40</v>
      </c>
      <c r="E245" s="10">
        <f t="shared" si="16"/>
        <v>40</v>
      </c>
      <c r="F245" s="10">
        <f t="shared" si="17"/>
        <v>46</v>
      </c>
      <c r="G245" s="10">
        <v>6</v>
      </c>
      <c r="H245" s="9">
        <v>52</v>
      </c>
      <c r="I245" s="39"/>
      <c r="J245" s="48"/>
      <c r="K245" s="33"/>
      <c r="L245" s="33"/>
      <c r="M245" s="60"/>
    </row>
    <row r="246" spans="1:13" ht="12.75">
      <c r="A246" s="34" t="s">
        <v>47</v>
      </c>
      <c r="B246" s="9" t="s">
        <v>178</v>
      </c>
      <c r="C246" s="9">
        <v>10</v>
      </c>
      <c r="D246" s="9">
        <v>1.8</v>
      </c>
      <c r="E246" s="10">
        <f t="shared" si="16"/>
        <v>18</v>
      </c>
      <c r="F246" s="10">
        <f>E246*1.15+0.5</f>
        <v>21.2</v>
      </c>
      <c r="G246" s="10">
        <v>2.7</v>
      </c>
      <c r="H246" s="9">
        <v>24</v>
      </c>
      <c r="I246" s="37"/>
      <c r="J246" s="31">
        <f>F246+G246+F247+G247</f>
        <v>41.81999999999999</v>
      </c>
      <c r="K246" s="44">
        <v>42</v>
      </c>
      <c r="L246" s="31">
        <f>J246-K246</f>
        <v>-0.18000000000000682</v>
      </c>
      <c r="M246" s="58"/>
    </row>
    <row r="247" spans="1:13" ht="12.75">
      <c r="A247" s="36"/>
      <c r="B247" s="9" t="s">
        <v>173</v>
      </c>
      <c r="C247" s="9">
        <v>2</v>
      </c>
      <c r="D247" s="9">
        <v>6.7</v>
      </c>
      <c r="E247" s="10">
        <f t="shared" si="16"/>
        <v>13.4</v>
      </c>
      <c r="F247" s="10">
        <f>E247*1.15+0.5</f>
        <v>15.909999999999998</v>
      </c>
      <c r="G247" s="10">
        <v>2.01</v>
      </c>
      <c r="H247" s="9">
        <v>18</v>
      </c>
      <c r="I247" s="39"/>
      <c r="J247" s="48"/>
      <c r="K247" s="33"/>
      <c r="L247" s="33"/>
      <c r="M247" s="60"/>
    </row>
    <row r="248" spans="1:13" ht="12.75">
      <c r="A248" s="34" t="s">
        <v>80</v>
      </c>
      <c r="B248" s="9" t="s">
        <v>166</v>
      </c>
      <c r="C248" s="9">
        <v>1</v>
      </c>
      <c r="D248" s="9">
        <v>40</v>
      </c>
      <c r="E248" s="10">
        <f t="shared" si="16"/>
        <v>40</v>
      </c>
      <c r="F248" s="10">
        <f>E248*1.15</f>
        <v>46</v>
      </c>
      <c r="G248" s="10">
        <v>6</v>
      </c>
      <c r="H248" s="9">
        <v>52</v>
      </c>
      <c r="I248" s="37"/>
      <c r="J248" s="31">
        <f>F248+G248+F249+G249+F250+G250</f>
        <v>141.70000000000002</v>
      </c>
      <c r="K248" s="44">
        <v>142</v>
      </c>
      <c r="L248" s="31">
        <f>J248-K248</f>
        <v>-0.29999999999998295</v>
      </c>
      <c r="M248" s="58"/>
    </row>
    <row r="249" spans="1:13" ht="25.5">
      <c r="A249" s="35"/>
      <c r="B249" s="4" t="s">
        <v>170</v>
      </c>
      <c r="C249" s="9">
        <v>50</v>
      </c>
      <c r="D249" s="9">
        <v>0.46</v>
      </c>
      <c r="E249" s="10">
        <f t="shared" si="16"/>
        <v>23</v>
      </c>
      <c r="F249" s="10">
        <f>E249*1.15</f>
        <v>26.45</v>
      </c>
      <c r="G249" s="10">
        <v>3.45</v>
      </c>
      <c r="H249" s="9">
        <v>30</v>
      </c>
      <c r="I249" s="38"/>
      <c r="J249" s="47"/>
      <c r="K249" s="32"/>
      <c r="L249" s="32"/>
      <c r="M249" s="59"/>
    </row>
    <row r="250" spans="1:13" ht="25.5">
      <c r="A250" s="36"/>
      <c r="B250" s="4" t="s">
        <v>172</v>
      </c>
      <c r="C250" s="9">
        <v>50</v>
      </c>
      <c r="D250" s="9">
        <v>0.92</v>
      </c>
      <c r="E250" s="10">
        <f t="shared" si="16"/>
        <v>46</v>
      </c>
      <c r="F250" s="10">
        <f>E250*1.15</f>
        <v>52.9</v>
      </c>
      <c r="G250" s="10">
        <v>6.9</v>
      </c>
      <c r="H250" s="9">
        <v>60</v>
      </c>
      <c r="I250" s="39"/>
      <c r="J250" s="48"/>
      <c r="K250" s="33"/>
      <c r="L250" s="33"/>
      <c r="M250" s="60"/>
    </row>
    <row r="251" spans="1:13" ht="12.75">
      <c r="A251" s="34" t="s">
        <v>75</v>
      </c>
      <c r="B251" s="2" t="s">
        <v>165</v>
      </c>
      <c r="C251" s="9">
        <v>40</v>
      </c>
      <c r="D251" s="9">
        <v>4.4</v>
      </c>
      <c r="E251" s="10">
        <f t="shared" si="16"/>
        <v>176</v>
      </c>
      <c r="F251" s="10">
        <f aca="true" t="shared" si="18" ref="F251:F257">E251*1.15+0.5</f>
        <v>202.89999999999998</v>
      </c>
      <c r="G251" s="10">
        <v>26.4</v>
      </c>
      <c r="H251" s="9">
        <v>230</v>
      </c>
      <c r="I251" s="37"/>
      <c r="J251" s="31">
        <f>F251+G251+F252+G252+F253+G253+F254+G254+F255+G255+F256+G256+F257+G257+F258+G258+F259+G259+F260+G260</f>
        <v>889.8499999999999</v>
      </c>
      <c r="K251" s="44">
        <v>890</v>
      </c>
      <c r="L251" s="31">
        <f>J251-K251</f>
        <v>-0.15000000000009095</v>
      </c>
      <c r="M251" s="58"/>
    </row>
    <row r="252" spans="1:13" ht="12.75">
      <c r="A252" s="35"/>
      <c r="B252" s="3" t="s">
        <v>174</v>
      </c>
      <c r="C252" s="9">
        <v>10</v>
      </c>
      <c r="D252" s="9">
        <v>6</v>
      </c>
      <c r="E252" s="10">
        <f t="shared" si="16"/>
        <v>60</v>
      </c>
      <c r="F252" s="10">
        <f t="shared" si="18"/>
        <v>69.5</v>
      </c>
      <c r="G252" s="10">
        <v>9</v>
      </c>
      <c r="H252" s="9">
        <v>78</v>
      </c>
      <c r="I252" s="38"/>
      <c r="J252" s="47"/>
      <c r="K252" s="32"/>
      <c r="L252" s="32"/>
      <c r="M252" s="59"/>
    </row>
    <row r="253" spans="1:13" ht="12.75">
      <c r="A253" s="35"/>
      <c r="B253" s="4" t="s">
        <v>175</v>
      </c>
      <c r="C253" s="9">
        <v>50</v>
      </c>
      <c r="D253" s="9">
        <v>0.9</v>
      </c>
      <c r="E253" s="10">
        <f t="shared" si="16"/>
        <v>45</v>
      </c>
      <c r="F253" s="10">
        <f t="shared" si="18"/>
        <v>52.24999999999999</v>
      </c>
      <c r="G253" s="10">
        <v>6.75</v>
      </c>
      <c r="H253" s="9">
        <v>59</v>
      </c>
      <c r="I253" s="38"/>
      <c r="J253" s="47"/>
      <c r="K253" s="32"/>
      <c r="L253" s="32"/>
      <c r="M253" s="59"/>
    </row>
    <row r="254" spans="1:13" ht="12.75">
      <c r="A254" s="35"/>
      <c r="B254" s="3" t="s">
        <v>71</v>
      </c>
      <c r="C254" s="9">
        <v>100</v>
      </c>
      <c r="D254" s="9">
        <v>1</v>
      </c>
      <c r="E254" s="10">
        <f t="shared" si="16"/>
        <v>100</v>
      </c>
      <c r="F254" s="10">
        <f t="shared" si="18"/>
        <v>115.49999999999999</v>
      </c>
      <c r="G254" s="10">
        <v>15</v>
      </c>
      <c r="H254" s="9">
        <v>130</v>
      </c>
      <c r="I254" s="38"/>
      <c r="J254" s="47"/>
      <c r="K254" s="32"/>
      <c r="L254" s="32"/>
      <c r="M254" s="59"/>
    </row>
    <row r="255" spans="1:13" ht="12.75">
      <c r="A255" s="35"/>
      <c r="B255" s="4" t="s">
        <v>76</v>
      </c>
      <c r="C255" s="9">
        <v>100</v>
      </c>
      <c r="D255" s="9">
        <v>1.2</v>
      </c>
      <c r="E255" s="10">
        <f t="shared" si="16"/>
        <v>120</v>
      </c>
      <c r="F255" s="10">
        <f t="shared" si="18"/>
        <v>138.5</v>
      </c>
      <c r="G255" s="10">
        <v>18</v>
      </c>
      <c r="H255" s="9">
        <v>156</v>
      </c>
      <c r="I255" s="38"/>
      <c r="J255" s="47"/>
      <c r="K255" s="32"/>
      <c r="L255" s="32"/>
      <c r="M255" s="59"/>
    </row>
    <row r="256" spans="1:13" ht="12.75">
      <c r="A256" s="35"/>
      <c r="B256" s="9" t="s">
        <v>166</v>
      </c>
      <c r="C256" s="9">
        <v>1</v>
      </c>
      <c r="D256" s="9">
        <v>40</v>
      </c>
      <c r="E256" s="10">
        <f t="shared" si="16"/>
        <v>40</v>
      </c>
      <c r="F256" s="10">
        <f t="shared" si="18"/>
        <v>46.5</v>
      </c>
      <c r="G256" s="10">
        <v>6</v>
      </c>
      <c r="H256" s="9">
        <v>52</v>
      </c>
      <c r="I256" s="38"/>
      <c r="J256" s="47"/>
      <c r="K256" s="32"/>
      <c r="L256" s="32"/>
      <c r="M256" s="59"/>
    </row>
    <row r="257" spans="1:13" ht="25.5">
      <c r="A257" s="35"/>
      <c r="B257" s="4" t="s">
        <v>170</v>
      </c>
      <c r="C257" s="9">
        <v>50</v>
      </c>
      <c r="D257" s="9">
        <v>0.46</v>
      </c>
      <c r="E257" s="10">
        <f t="shared" si="16"/>
        <v>23</v>
      </c>
      <c r="F257" s="10">
        <f t="shared" si="18"/>
        <v>26.95</v>
      </c>
      <c r="G257" s="10">
        <v>3.45</v>
      </c>
      <c r="H257" s="9">
        <v>30</v>
      </c>
      <c r="I257" s="38"/>
      <c r="J257" s="47"/>
      <c r="K257" s="32"/>
      <c r="L257" s="32"/>
      <c r="M257" s="59"/>
    </row>
    <row r="258" spans="1:13" ht="12.75">
      <c r="A258" s="35"/>
      <c r="B258" s="9" t="s">
        <v>173</v>
      </c>
      <c r="C258" s="9">
        <v>5</v>
      </c>
      <c r="D258" s="9">
        <v>6.7</v>
      </c>
      <c r="E258" s="10">
        <f t="shared" si="16"/>
        <v>33.5</v>
      </c>
      <c r="F258" s="10">
        <f>E258*1.15</f>
        <v>38.525</v>
      </c>
      <c r="G258" s="10">
        <v>5.03</v>
      </c>
      <c r="H258" s="9">
        <v>44</v>
      </c>
      <c r="I258" s="38"/>
      <c r="J258" s="47"/>
      <c r="K258" s="32"/>
      <c r="L258" s="32"/>
      <c r="M258" s="59"/>
    </row>
    <row r="259" spans="1:13" ht="25.5">
      <c r="A259" s="35"/>
      <c r="B259" s="4" t="s">
        <v>74</v>
      </c>
      <c r="C259" s="9">
        <v>2</v>
      </c>
      <c r="D259" s="9">
        <v>13.65</v>
      </c>
      <c r="E259" s="10">
        <f t="shared" si="16"/>
        <v>27.3</v>
      </c>
      <c r="F259" s="10">
        <f>E259*1.15</f>
        <v>31.395</v>
      </c>
      <c r="G259" s="10">
        <v>4.1</v>
      </c>
      <c r="H259" s="9">
        <v>36</v>
      </c>
      <c r="I259" s="38"/>
      <c r="J259" s="47"/>
      <c r="K259" s="32"/>
      <c r="L259" s="32"/>
      <c r="M259" s="59"/>
    </row>
    <row r="260" spans="1:13" ht="25.5">
      <c r="A260" s="36"/>
      <c r="B260" s="4" t="s">
        <v>169</v>
      </c>
      <c r="C260" s="9">
        <v>5</v>
      </c>
      <c r="D260" s="9">
        <v>11.4</v>
      </c>
      <c r="E260" s="10">
        <f t="shared" si="16"/>
        <v>57</v>
      </c>
      <c r="F260" s="10">
        <f>E260*1.15</f>
        <v>65.55</v>
      </c>
      <c r="G260" s="10">
        <v>8.55</v>
      </c>
      <c r="H260" s="9">
        <v>75</v>
      </c>
      <c r="I260" s="39"/>
      <c r="J260" s="48"/>
      <c r="K260" s="33"/>
      <c r="L260" s="33"/>
      <c r="M260" s="60"/>
    </row>
    <row r="261" spans="1:13" ht="25.5">
      <c r="A261" s="34" t="s">
        <v>129</v>
      </c>
      <c r="B261" s="4" t="s">
        <v>170</v>
      </c>
      <c r="C261" s="9">
        <v>50</v>
      </c>
      <c r="D261" s="9">
        <v>0.46</v>
      </c>
      <c r="E261" s="10">
        <f t="shared" si="16"/>
        <v>23</v>
      </c>
      <c r="F261" s="10">
        <f>E261*1.15</f>
        <v>26.45</v>
      </c>
      <c r="G261" s="10">
        <v>3.45</v>
      </c>
      <c r="H261" s="9">
        <v>30</v>
      </c>
      <c r="I261" s="37"/>
      <c r="J261" s="31">
        <f>F261+G261+F262+G262</f>
        <v>89.7</v>
      </c>
      <c r="K261" s="44">
        <v>90</v>
      </c>
      <c r="L261" s="31">
        <f>J261-K261</f>
        <v>-0.29999999999999716</v>
      </c>
      <c r="M261" s="58"/>
    </row>
    <row r="262" spans="1:13" ht="25.5">
      <c r="A262" s="36"/>
      <c r="B262" s="4" t="s">
        <v>172</v>
      </c>
      <c r="C262" s="9">
        <v>50</v>
      </c>
      <c r="D262" s="9">
        <v>0.92</v>
      </c>
      <c r="E262" s="10">
        <f t="shared" si="16"/>
        <v>46</v>
      </c>
      <c r="F262" s="10">
        <f>E262*1.15</f>
        <v>52.9</v>
      </c>
      <c r="G262" s="10">
        <v>6.9</v>
      </c>
      <c r="H262" s="9">
        <v>60</v>
      </c>
      <c r="I262" s="39"/>
      <c r="J262" s="48"/>
      <c r="K262" s="33"/>
      <c r="L262" s="33"/>
      <c r="M262" s="60"/>
    </row>
    <row r="263" spans="1:13" ht="12.75">
      <c r="A263" s="34" t="s">
        <v>64</v>
      </c>
      <c r="B263" s="2" t="s">
        <v>165</v>
      </c>
      <c r="C263" s="9">
        <v>20</v>
      </c>
      <c r="D263" s="9">
        <v>4.4</v>
      </c>
      <c r="E263" s="10">
        <f t="shared" si="16"/>
        <v>88</v>
      </c>
      <c r="F263" s="10">
        <f>E263*1.15+0.7</f>
        <v>101.89999999999999</v>
      </c>
      <c r="G263" s="10">
        <v>13.2</v>
      </c>
      <c r="H263" s="9">
        <v>116</v>
      </c>
      <c r="I263" s="37"/>
      <c r="J263" s="31">
        <f>F263+G263+F264+G264+F265+G265+F266+G266+F267+G267+F268+G268</f>
        <v>350.9549999999999</v>
      </c>
      <c r="K263" s="44">
        <v>351</v>
      </c>
      <c r="L263" s="31">
        <f>J263-K263</f>
        <v>-0.04500000000007276</v>
      </c>
      <c r="M263" s="58"/>
    </row>
    <row r="264" spans="1:13" ht="12.75">
      <c r="A264" s="35"/>
      <c r="B264" s="9" t="s">
        <v>178</v>
      </c>
      <c r="C264" s="9">
        <v>10</v>
      </c>
      <c r="D264" s="9">
        <v>1.8</v>
      </c>
      <c r="E264" s="10">
        <f t="shared" si="16"/>
        <v>18</v>
      </c>
      <c r="F264" s="10">
        <f aca="true" t="shared" si="19" ref="F264:F270">E264*1.15+0.5</f>
        <v>21.2</v>
      </c>
      <c r="G264" s="10">
        <v>2.7</v>
      </c>
      <c r="H264" s="9">
        <v>24</v>
      </c>
      <c r="I264" s="38"/>
      <c r="J264" s="47"/>
      <c r="K264" s="32"/>
      <c r="L264" s="32"/>
      <c r="M264" s="59"/>
    </row>
    <row r="265" spans="1:13" ht="12.75">
      <c r="A265" s="35"/>
      <c r="B265" s="9" t="s">
        <v>166</v>
      </c>
      <c r="C265" s="9">
        <v>1</v>
      </c>
      <c r="D265" s="9">
        <v>40</v>
      </c>
      <c r="E265" s="10">
        <f t="shared" si="16"/>
        <v>40</v>
      </c>
      <c r="F265" s="10">
        <f t="shared" si="19"/>
        <v>46.5</v>
      </c>
      <c r="G265" s="10">
        <v>6</v>
      </c>
      <c r="H265" s="9">
        <v>52</v>
      </c>
      <c r="I265" s="38"/>
      <c r="J265" s="47"/>
      <c r="K265" s="32"/>
      <c r="L265" s="32"/>
      <c r="M265" s="59"/>
    </row>
    <row r="266" spans="1:13" ht="25.5">
      <c r="A266" s="35"/>
      <c r="B266" s="9" t="s">
        <v>2</v>
      </c>
      <c r="C266" s="9">
        <v>1</v>
      </c>
      <c r="D266" s="9">
        <v>65</v>
      </c>
      <c r="E266" s="10">
        <f t="shared" si="16"/>
        <v>65</v>
      </c>
      <c r="F266" s="10">
        <f t="shared" si="19"/>
        <v>75.25</v>
      </c>
      <c r="G266" s="10">
        <v>9.75</v>
      </c>
      <c r="H266" s="9">
        <v>85</v>
      </c>
      <c r="I266" s="38"/>
      <c r="J266" s="47"/>
      <c r="K266" s="32"/>
      <c r="L266" s="32"/>
      <c r="M266" s="59"/>
    </row>
    <row r="267" spans="1:13" ht="25.5">
      <c r="A267" s="35"/>
      <c r="B267" s="4" t="s">
        <v>170</v>
      </c>
      <c r="C267" s="9">
        <v>50</v>
      </c>
      <c r="D267" s="9">
        <v>0.46</v>
      </c>
      <c r="E267" s="10">
        <f t="shared" si="16"/>
        <v>23</v>
      </c>
      <c r="F267" s="10">
        <f t="shared" si="19"/>
        <v>26.95</v>
      </c>
      <c r="G267" s="10">
        <v>3.45</v>
      </c>
      <c r="H267" s="9">
        <v>30</v>
      </c>
      <c r="I267" s="38"/>
      <c r="J267" s="47"/>
      <c r="K267" s="32"/>
      <c r="L267" s="32"/>
      <c r="M267" s="59"/>
    </row>
    <row r="268" spans="1:13" ht="12.75">
      <c r="A268" s="36"/>
      <c r="B268" s="9" t="s">
        <v>173</v>
      </c>
      <c r="C268" s="9">
        <v>5</v>
      </c>
      <c r="D268" s="9">
        <v>6.7</v>
      </c>
      <c r="E268" s="10">
        <f t="shared" si="16"/>
        <v>33.5</v>
      </c>
      <c r="F268" s="10">
        <f t="shared" si="19"/>
        <v>39.025</v>
      </c>
      <c r="G268" s="10">
        <v>5.03</v>
      </c>
      <c r="H268" s="9">
        <v>44</v>
      </c>
      <c r="I268" s="39"/>
      <c r="J268" s="48"/>
      <c r="K268" s="33"/>
      <c r="L268" s="33"/>
      <c r="M268" s="60"/>
    </row>
    <row r="269" spans="1:13" ht="12.75">
      <c r="A269" s="34" t="s">
        <v>109</v>
      </c>
      <c r="B269" s="9" t="s">
        <v>176</v>
      </c>
      <c r="C269" s="9">
        <v>20</v>
      </c>
      <c r="D269" s="9">
        <v>1.65</v>
      </c>
      <c r="E269" s="10">
        <f t="shared" si="16"/>
        <v>33</v>
      </c>
      <c r="F269" s="10">
        <f t="shared" si="19"/>
        <v>38.449999999999996</v>
      </c>
      <c r="G269" s="10">
        <v>4.95</v>
      </c>
      <c r="H269" s="9">
        <v>43</v>
      </c>
      <c r="I269" s="37"/>
      <c r="J269" s="31">
        <f>F269+G269+F270+G270+F271+G271+F272+G272+F273+G273+F274+G274</f>
        <v>310.795</v>
      </c>
      <c r="K269" s="44">
        <v>311</v>
      </c>
      <c r="L269" s="31">
        <f>J269-K269</f>
        <v>-0.20499999999998408</v>
      </c>
      <c r="M269" s="58"/>
    </row>
    <row r="270" spans="1:13" ht="25.5">
      <c r="A270" s="35"/>
      <c r="B270" s="4" t="s">
        <v>74</v>
      </c>
      <c r="C270" s="9">
        <v>2</v>
      </c>
      <c r="D270" s="9">
        <v>13.65</v>
      </c>
      <c r="E270" s="10">
        <f t="shared" si="16"/>
        <v>27.3</v>
      </c>
      <c r="F270" s="10">
        <f t="shared" si="19"/>
        <v>31.895</v>
      </c>
      <c r="G270" s="10">
        <v>4.1</v>
      </c>
      <c r="H270" s="9">
        <v>36</v>
      </c>
      <c r="I270" s="38"/>
      <c r="J270" s="47"/>
      <c r="K270" s="32"/>
      <c r="L270" s="32"/>
      <c r="M270" s="59"/>
    </row>
    <row r="271" spans="1:13" ht="25.5">
      <c r="A271" s="35"/>
      <c r="B271" s="4" t="s">
        <v>170</v>
      </c>
      <c r="C271" s="9">
        <v>50</v>
      </c>
      <c r="D271" s="9">
        <v>0.46</v>
      </c>
      <c r="E271" s="10">
        <f t="shared" si="16"/>
        <v>23</v>
      </c>
      <c r="F271" s="10">
        <f>E271*1.15</f>
        <v>26.45</v>
      </c>
      <c r="G271" s="10">
        <v>3.45</v>
      </c>
      <c r="H271" s="9">
        <v>30</v>
      </c>
      <c r="I271" s="38"/>
      <c r="J271" s="47"/>
      <c r="K271" s="32"/>
      <c r="L271" s="32"/>
      <c r="M271" s="59"/>
    </row>
    <row r="272" spans="1:13" ht="25.5">
      <c r="A272" s="35"/>
      <c r="B272" s="9" t="s">
        <v>2</v>
      </c>
      <c r="C272" s="9">
        <v>1</v>
      </c>
      <c r="D272" s="9">
        <v>65</v>
      </c>
      <c r="E272" s="10">
        <f t="shared" si="16"/>
        <v>65</v>
      </c>
      <c r="F272" s="10">
        <f>E272*1.15</f>
        <v>74.75</v>
      </c>
      <c r="G272" s="10">
        <v>9.75</v>
      </c>
      <c r="H272" s="9">
        <v>85</v>
      </c>
      <c r="I272" s="38"/>
      <c r="J272" s="47"/>
      <c r="K272" s="32"/>
      <c r="L272" s="32"/>
      <c r="M272" s="59"/>
    </row>
    <row r="273" spans="1:13" ht="12.75">
      <c r="A273" s="35"/>
      <c r="B273" s="9" t="s">
        <v>166</v>
      </c>
      <c r="C273" s="9">
        <v>1</v>
      </c>
      <c r="D273" s="9">
        <v>40</v>
      </c>
      <c r="E273" s="10">
        <f t="shared" si="16"/>
        <v>40</v>
      </c>
      <c r="F273" s="10">
        <f>E273*1.15</f>
        <v>46</v>
      </c>
      <c r="G273" s="10">
        <v>6</v>
      </c>
      <c r="H273" s="9">
        <v>52</v>
      </c>
      <c r="I273" s="38"/>
      <c r="J273" s="47"/>
      <c r="K273" s="32"/>
      <c r="L273" s="32"/>
      <c r="M273" s="59"/>
    </row>
    <row r="274" spans="1:13" ht="12.75">
      <c r="A274" s="36"/>
      <c r="B274" s="3" t="s">
        <v>71</v>
      </c>
      <c r="C274" s="9">
        <v>50</v>
      </c>
      <c r="D274" s="9">
        <v>1</v>
      </c>
      <c r="E274" s="10">
        <f t="shared" si="16"/>
        <v>50</v>
      </c>
      <c r="F274" s="10">
        <f>E274*1.15</f>
        <v>57.49999999999999</v>
      </c>
      <c r="G274" s="10">
        <v>7.5</v>
      </c>
      <c r="H274" s="9">
        <v>65</v>
      </c>
      <c r="I274" s="39"/>
      <c r="J274" s="48"/>
      <c r="K274" s="33"/>
      <c r="L274" s="33"/>
      <c r="M274" s="60"/>
    </row>
    <row r="275" spans="1:13" ht="12.75">
      <c r="A275" s="8" t="s">
        <v>95</v>
      </c>
      <c r="B275" s="3" t="s">
        <v>71</v>
      </c>
      <c r="C275" s="9">
        <v>200</v>
      </c>
      <c r="D275" s="9">
        <v>1</v>
      </c>
      <c r="E275" s="10">
        <f t="shared" si="16"/>
        <v>200</v>
      </c>
      <c r="F275" s="10">
        <f>E275*1.15</f>
        <v>229.99999999999997</v>
      </c>
      <c r="G275" s="10">
        <v>30</v>
      </c>
      <c r="H275" s="9">
        <v>260</v>
      </c>
      <c r="I275" s="9"/>
      <c r="J275" s="18">
        <f>F275+G275</f>
        <v>260</v>
      </c>
      <c r="K275" s="9">
        <v>260</v>
      </c>
      <c r="L275" s="18">
        <f>J275-K275</f>
        <v>0</v>
      </c>
      <c r="M275" s="61"/>
    </row>
    <row r="276" spans="1:13" ht="12.75">
      <c r="A276" s="34" t="s">
        <v>52</v>
      </c>
      <c r="B276" s="9" t="s">
        <v>166</v>
      </c>
      <c r="C276" s="9">
        <v>1</v>
      </c>
      <c r="D276" s="9">
        <v>40</v>
      </c>
      <c r="E276" s="10">
        <f t="shared" si="16"/>
        <v>40</v>
      </c>
      <c r="F276" s="10">
        <f>E276*1.15+0.5</f>
        <v>46.5</v>
      </c>
      <c r="G276" s="10">
        <v>6</v>
      </c>
      <c r="H276" s="9">
        <v>52</v>
      </c>
      <c r="I276" s="37"/>
      <c r="J276" s="31">
        <f>F276+G276+F277+G277</f>
        <v>109.69999999999999</v>
      </c>
      <c r="K276" s="31">
        <v>110</v>
      </c>
      <c r="L276" s="31">
        <f>J276-K276</f>
        <v>-0.30000000000001137</v>
      </c>
      <c r="M276" s="58"/>
    </row>
    <row r="277" spans="1:13" ht="12.75">
      <c r="A277" s="36"/>
      <c r="B277" s="2" t="s">
        <v>165</v>
      </c>
      <c r="C277" s="9">
        <v>10</v>
      </c>
      <c r="D277" s="9">
        <v>4.4</v>
      </c>
      <c r="E277" s="10">
        <f t="shared" si="16"/>
        <v>44</v>
      </c>
      <c r="F277" s="10">
        <f>E277*1.15</f>
        <v>50.599999999999994</v>
      </c>
      <c r="G277" s="10">
        <v>6.6</v>
      </c>
      <c r="H277" s="9">
        <v>58</v>
      </c>
      <c r="I277" s="39"/>
      <c r="J277" s="48"/>
      <c r="K277" s="48"/>
      <c r="L277" s="48"/>
      <c r="M277" s="60"/>
    </row>
    <row r="278" spans="1:13" ht="12.75">
      <c r="A278" s="34" t="s">
        <v>97</v>
      </c>
      <c r="B278" s="2" t="s">
        <v>165</v>
      </c>
      <c r="C278" s="9">
        <v>200</v>
      </c>
      <c r="D278" s="9">
        <v>4.4</v>
      </c>
      <c r="E278" s="10">
        <f t="shared" si="16"/>
        <v>880.0000000000001</v>
      </c>
      <c r="F278" s="10">
        <f>E278*1.14+0.7</f>
        <v>1003.9000000000001</v>
      </c>
      <c r="G278" s="10">
        <v>132</v>
      </c>
      <c r="H278" s="9">
        <v>1136</v>
      </c>
      <c r="I278" s="37"/>
      <c r="J278" s="40">
        <f>F278+G278+F279+G279+F280+G280</f>
        <v>1419.7</v>
      </c>
      <c r="K278" s="42">
        <v>1420</v>
      </c>
      <c r="L278" s="40">
        <f>J278-K278</f>
        <v>-0.2999999999999545</v>
      </c>
      <c r="M278" s="58"/>
    </row>
    <row r="279" spans="1:13" ht="12.75">
      <c r="A279" s="35"/>
      <c r="B279" s="3" t="s">
        <v>71</v>
      </c>
      <c r="C279" s="9">
        <v>100</v>
      </c>
      <c r="D279" s="9">
        <v>1</v>
      </c>
      <c r="E279" s="10">
        <f t="shared" si="16"/>
        <v>100</v>
      </c>
      <c r="F279" s="10">
        <f>E279*1.14</f>
        <v>113.99999999999999</v>
      </c>
      <c r="G279" s="10">
        <v>15</v>
      </c>
      <c r="H279" s="9">
        <v>129</v>
      </c>
      <c r="I279" s="38"/>
      <c r="J279" s="45"/>
      <c r="K279" s="46"/>
      <c r="L279" s="46"/>
      <c r="M279" s="59"/>
    </row>
    <row r="280" spans="1:13" ht="12.75">
      <c r="A280" s="36"/>
      <c r="B280" s="4" t="s">
        <v>76</v>
      </c>
      <c r="C280" s="9">
        <v>100</v>
      </c>
      <c r="D280" s="9">
        <v>1.2</v>
      </c>
      <c r="E280" s="10">
        <f aca="true" t="shared" si="20" ref="E280:E345">C280*D280</f>
        <v>120</v>
      </c>
      <c r="F280" s="10">
        <f>E280*1.14</f>
        <v>136.79999999999998</v>
      </c>
      <c r="G280" s="10">
        <v>18</v>
      </c>
      <c r="H280" s="9">
        <v>155</v>
      </c>
      <c r="I280" s="39"/>
      <c r="J280" s="41"/>
      <c r="K280" s="43"/>
      <c r="L280" s="43"/>
      <c r="M280" s="60"/>
    </row>
    <row r="281" spans="1:13" ht="12.75">
      <c r="A281" s="34" t="s">
        <v>42</v>
      </c>
      <c r="B281" s="9" t="s">
        <v>173</v>
      </c>
      <c r="C281" s="9">
        <v>10</v>
      </c>
      <c r="D281" s="9">
        <v>6.7</v>
      </c>
      <c r="E281" s="10">
        <f t="shared" si="20"/>
        <v>67</v>
      </c>
      <c r="F281" s="10">
        <f>E281*1.15+1</f>
        <v>78.05</v>
      </c>
      <c r="G281" s="10">
        <v>10.05</v>
      </c>
      <c r="H281" s="9">
        <v>88</v>
      </c>
      <c r="I281" s="37"/>
      <c r="J281" s="31">
        <f>F281+G281+F282+G282</f>
        <v>203.99999999999997</v>
      </c>
      <c r="K281" s="44">
        <v>204</v>
      </c>
      <c r="L281" s="31">
        <f>J281-K281</f>
        <v>0</v>
      </c>
      <c r="M281" s="58"/>
    </row>
    <row r="282" spans="1:13" ht="12.75">
      <c r="A282" s="36"/>
      <c r="B282" s="2" t="s">
        <v>165</v>
      </c>
      <c r="C282" s="9">
        <v>20</v>
      </c>
      <c r="D282" s="9">
        <v>4.4</v>
      </c>
      <c r="E282" s="10">
        <f t="shared" si="20"/>
        <v>88</v>
      </c>
      <c r="F282" s="10">
        <f>E282*1.15+1.5</f>
        <v>102.69999999999999</v>
      </c>
      <c r="G282" s="10">
        <v>13.2</v>
      </c>
      <c r="H282" s="9">
        <v>116</v>
      </c>
      <c r="I282" s="39"/>
      <c r="J282" s="48"/>
      <c r="K282" s="33"/>
      <c r="L282" s="33"/>
      <c r="M282" s="60"/>
    </row>
    <row r="283" spans="1:13" ht="25.5">
      <c r="A283" s="34" t="s">
        <v>124</v>
      </c>
      <c r="B283" s="4" t="s">
        <v>74</v>
      </c>
      <c r="C283" s="9">
        <v>5</v>
      </c>
      <c r="D283" s="9">
        <v>13.65</v>
      </c>
      <c r="E283" s="10">
        <f t="shared" si="20"/>
        <v>68.25</v>
      </c>
      <c r="F283" s="10">
        <f>E283*1.15</f>
        <v>78.4875</v>
      </c>
      <c r="G283" s="10">
        <v>10.24</v>
      </c>
      <c r="H283" s="9">
        <v>89</v>
      </c>
      <c r="I283" s="37"/>
      <c r="J283" s="40">
        <f>F283+G283+F284+G284</f>
        <v>105.60749999999999</v>
      </c>
      <c r="K283" s="42">
        <v>106</v>
      </c>
      <c r="L283" s="40">
        <f>J283-K283</f>
        <v>-0.3925000000000125</v>
      </c>
      <c r="M283" s="58"/>
    </row>
    <row r="284" spans="1:13" ht="25.5">
      <c r="A284" s="36"/>
      <c r="B284" s="9" t="s">
        <v>4</v>
      </c>
      <c r="C284" s="9">
        <v>1</v>
      </c>
      <c r="D284" s="9">
        <v>12.6</v>
      </c>
      <c r="E284" s="10">
        <f t="shared" si="20"/>
        <v>12.6</v>
      </c>
      <c r="F284" s="10">
        <f>E284*1.15+0.5</f>
        <v>14.989999999999998</v>
      </c>
      <c r="G284" s="10">
        <v>1.89</v>
      </c>
      <c r="H284" s="9">
        <v>17</v>
      </c>
      <c r="I284" s="39"/>
      <c r="J284" s="41"/>
      <c r="K284" s="43"/>
      <c r="L284" s="41"/>
      <c r="M284" s="60"/>
    </row>
    <row r="285" spans="1:13" ht="12.75">
      <c r="A285" s="34" t="s">
        <v>51</v>
      </c>
      <c r="B285" s="3" t="s">
        <v>174</v>
      </c>
      <c r="C285" s="9">
        <v>10</v>
      </c>
      <c r="D285" s="9">
        <v>6</v>
      </c>
      <c r="E285" s="10">
        <f t="shared" si="20"/>
        <v>60</v>
      </c>
      <c r="F285" s="10">
        <f>E285*1.14+0.5</f>
        <v>68.89999999999999</v>
      </c>
      <c r="G285" s="10">
        <v>9</v>
      </c>
      <c r="H285" s="9">
        <v>78</v>
      </c>
      <c r="I285" s="37"/>
      <c r="J285" s="31">
        <f>F285+G285+F287+G287+F288+G288+F286+G286</f>
        <v>475.58</v>
      </c>
      <c r="K285" s="31">
        <f>214+262</f>
        <v>476</v>
      </c>
      <c r="L285" s="31">
        <f>J285-K285</f>
        <v>-0.4200000000000159</v>
      </c>
      <c r="M285" s="58"/>
    </row>
    <row r="286" spans="1:13" ht="25.5">
      <c r="A286" s="35"/>
      <c r="B286" s="3" t="s">
        <v>73</v>
      </c>
      <c r="C286" s="11">
        <v>15</v>
      </c>
      <c r="D286" s="11">
        <v>13.5</v>
      </c>
      <c r="E286" s="12">
        <f>C286*D286</f>
        <v>202.5</v>
      </c>
      <c r="F286" s="10">
        <f>E286*1.14+0.5</f>
        <v>231.35</v>
      </c>
      <c r="G286" s="10">
        <v>30.38</v>
      </c>
      <c r="H286" s="9">
        <v>262</v>
      </c>
      <c r="I286" s="38"/>
      <c r="J286" s="47"/>
      <c r="K286" s="47"/>
      <c r="L286" s="47"/>
      <c r="M286" s="59"/>
    </row>
    <row r="287" spans="1:13" ht="12.75">
      <c r="A287" s="35"/>
      <c r="B287" s="9" t="s">
        <v>166</v>
      </c>
      <c r="C287" s="9">
        <v>1</v>
      </c>
      <c r="D287" s="9">
        <v>40</v>
      </c>
      <c r="E287" s="10">
        <f t="shared" si="20"/>
        <v>40</v>
      </c>
      <c r="F287" s="10">
        <f>E287*1.14+0.5</f>
        <v>46.099999999999994</v>
      </c>
      <c r="G287" s="10">
        <v>6</v>
      </c>
      <c r="H287" s="9">
        <v>52</v>
      </c>
      <c r="I287" s="38"/>
      <c r="J287" s="47"/>
      <c r="K287" s="47"/>
      <c r="L287" s="32"/>
      <c r="M287" s="59"/>
    </row>
    <row r="288" spans="1:13" ht="25.5">
      <c r="A288" s="36"/>
      <c r="B288" s="9" t="s">
        <v>2</v>
      </c>
      <c r="C288" s="9">
        <v>1</v>
      </c>
      <c r="D288" s="9">
        <v>65</v>
      </c>
      <c r="E288" s="10">
        <f t="shared" si="20"/>
        <v>65</v>
      </c>
      <c r="F288" s="10">
        <f>E288*1.14</f>
        <v>74.1</v>
      </c>
      <c r="G288" s="10">
        <v>9.75</v>
      </c>
      <c r="H288" s="9">
        <v>84</v>
      </c>
      <c r="I288" s="39"/>
      <c r="J288" s="48"/>
      <c r="K288" s="48"/>
      <c r="L288" s="33"/>
      <c r="M288" s="60"/>
    </row>
    <row r="289" spans="1:13" ht="25.5">
      <c r="A289" s="34" t="s">
        <v>125</v>
      </c>
      <c r="B289" s="3" t="s">
        <v>73</v>
      </c>
      <c r="C289" s="9">
        <v>15</v>
      </c>
      <c r="D289" s="9">
        <v>13.5</v>
      </c>
      <c r="E289" s="10">
        <f t="shared" si="20"/>
        <v>202.5</v>
      </c>
      <c r="F289" s="10">
        <f>E289*1.15+0.5</f>
        <v>233.37499999999997</v>
      </c>
      <c r="G289" s="10">
        <v>30.38</v>
      </c>
      <c r="H289" s="9">
        <v>264</v>
      </c>
      <c r="I289" s="37"/>
      <c r="J289" s="40">
        <f>F289+G289+G290+F291+G291</f>
        <v>951.755</v>
      </c>
      <c r="K289" s="42">
        <v>952</v>
      </c>
      <c r="L289" s="40">
        <f>J289-K289</f>
        <v>-0.24500000000000455</v>
      </c>
      <c r="M289" s="58"/>
    </row>
    <row r="290" spans="1:13" ht="25.5">
      <c r="A290" s="35"/>
      <c r="B290" s="9" t="s">
        <v>126</v>
      </c>
      <c r="C290" s="9">
        <v>100</v>
      </c>
      <c r="D290" s="9"/>
      <c r="E290" s="10"/>
      <c r="F290" s="10"/>
      <c r="G290" s="10">
        <v>519</v>
      </c>
      <c r="H290" s="9">
        <v>519</v>
      </c>
      <c r="I290" s="38"/>
      <c r="J290" s="45"/>
      <c r="K290" s="46"/>
      <c r="L290" s="46"/>
      <c r="M290" s="59"/>
    </row>
    <row r="291" spans="1:13" ht="25.5">
      <c r="A291" s="36"/>
      <c r="B291" s="9" t="s">
        <v>2</v>
      </c>
      <c r="C291" s="9">
        <v>2</v>
      </c>
      <c r="D291" s="9">
        <v>65</v>
      </c>
      <c r="E291" s="10">
        <f t="shared" si="20"/>
        <v>130</v>
      </c>
      <c r="F291" s="10">
        <f>E291*1.15</f>
        <v>149.5</v>
      </c>
      <c r="G291" s="10">
        <v>19.5</v>
      </c>
      <c r="H291" s="9">
        <v>169</v>
      </c>
      <c r="I291" s="39"/>
      <c r="J291" s="41"/>
      <c r="K291" s="43"/>
      <c r="L291" s="43"/>
      <c r="M291" s="60"/>
    </row>
    <row r="292" spans="1:13" ht="12.75">
      <c r="A292" s="34" t="s">
        <v>59</v>
      </c>
      <c r="B292" s="2" t="s">
        <v>165</v>
      </c>
      <c r="C292" s="9">
        <v>10</v>
      </c>
      <c r="D292" s="9">
        <v>4.4</v>
      </c>
      <c r="E292" s="10">
        <f t="shared" si="20"/>
        <v>44</v>
      </c>
      <c r="F292" s="10">
        <f>E292*1.15+0.5</f>
        <v>51.099999999999994</v>
      </c>
      <c r="G292" s="10">
        <v>6.6</v>
      </c>
      <c r="H292" s="9">
        <v>58</v>
      </c>
      <c r="I292" s="37"/>
      <c r="J292" s="31">
        <f>F292+G292+F293+G293+F294+G294</f>
        <v>142.1</v>
      </c>
      <c r="K292" s="44">
        <v>142</v>
      </c>
      <c r="L292" s="31">
        <f>J292-K292</f>
        <v>0.09999999999999432</v>
      </c>
      <c r="M292" s="58"/>
    </row>
    <row r="293" spans="1:13" ht="12.75">
      <c r="A293" s="35"/>
      <c r="B293" s="4" t="s">
        <v>168</v>
      </c>
      <c r="C293" s="9">
        <v>10</v>
      </c>
      <c r="D293" s="9">
        <v>5.5</v>
      </c>
      <c r="E293" s="10">
        <f t="shared" si="20"/>
        <v>55</v>
      </c>
      <c r="F293" s="10">
        <f>E293*1.15+0.5</f>
        <v>63.74999999999999</v>
      </c>
      <c r="G293" s="10">
        <v>8.25</v>
      </c>
      <c r="H293" s="9">
        <v>72</v>
      </c>
      <c r="I293" s="38"/>
      <c r="J293" s="47"/>
      <c r="K293" s="32"/>
      <c r="L293" s="32"/>
      <c r="M293" s="59"/>
    </row>
    <row r="294" spans="1:13" ht="12.75">
      <c r="A294" s="36"/>
      <c r="B294" s="9" t="s">
        <v>178</v>
      </c>
      <c r="C294" s="9">
        <v>5</v>
      </c>
      <c r="D294" s="9">
        <v>1.8</v>
      </c>
      <c r="E294" s="10">
        <f t="shared" si="20"/>
        <v>9</v>
      </c>
      <c r="F294" s="10">
        <f>E294*1.15+0.7</f>
        <v>11.049999999999999</v>
      </c>
      <c r="G294" s="10">
        <v>1.35</v>
      </c>
      <c r="H294" s="9">
        <v>12</v>
      </c>
      <c r="I294" s="39"/>
      <c r="J294" s="48"/>
      <c r="K294" s="33"/>
      <c r="L294" s="33"/>
      <c r="M294" s="60"/>
    </row>
    <row r="295" spans="1:13" ht="12.75">
      <c r="A295" s="34" t="s">
        <v>107</v>
      </c>
      <c r="B295" s="2" t="s">
        <v>165</v>
      </c>
      <c r="C295" s="9">
        <v>30</v>
      </c>
      <c r="D295" s="9">
        <v>4.4</v>
      </c>
      <c r="E295" s="10">
        <f t="shared" si="20"/>
        <v>132</v>
      </c>
      <c r="F295" s="10">
        <f>E295*1.15+0.5</f>
        <v>152.29999999999998</v>
      </c>
      <c r="G295" s="10">
        <v>19.8</v>
      </c>
      <c r="H295" s="9">
        <v>173</v>
      </c>
      <c r="I295" s="37"/>
      <c r="J295" s="31">
        <f>F295+G295+F296+G296+F297+G297+F298+G298</f>
        <v>278.9</v>
      </c>
      <c r="K295" s="31">
        <v>279</v>
      </c>
      <c r="L295" s="31">
        <f>J295-K295</f>
        <v>-0.10000000000002274</v>
      </c>
      <c r="M295" s="58"/>
    </row>
    <row r="296" spans="1:13" ht="12.75">
      <c r="A296" s="35"/>
      <c r="B296" s="4" t="s">
        <v>175</v>
      </c>
      <c r="C296" s="9">
        <v>20</v>
      </c>
      <c r="D296" s="9">
        <v>0.9</v>
      </c>
      <c r="E296" s="10">
        <f t="shared" si="20"/>
        <v>18</v>
      </c>
      <c r="F296" s="10">
        <f>E296*1.15+0.5</f>
        <v>21.2</v>
      </c>
      <c r="G296" s="10">
        <v>2.7</v>
      </c>
      <c r="H296" s="9">
        <v>24</v>
      </c>
      <c r="I296" s="38"/>
      <c r="J296" s="47"/>
      <c r="K296" s="47"/>
      <c r="L296" s="47"/>
      <c r="M296" s="59"/>
    </row>
    <row r="297" spans="1:13" ht="25.5">
      <c r="A297" s="35"/>
      <c r="B297" s="4" t="s">
        <v>170</v>
      </c>
      <c r="C297" s="9">
        <v>50</v>
      </c>
      <c r="D297" s="9">
        <v>0.46</v>
      </c>
      <c r="E297" s="10">
        <f t="shared" si="20"/>
        <v>23</v>
      </c>
      <c r="F297" s="10">
        <f>E297*1.15+0.5</f>
        <v>26.95</v>
      </c>
      <c r="G297" s="10">
        <v>3.45</v>
      </c>
      <c r="H297" s="9">
        <v>30</v>
      </c>
      <c r="I297" s="38"/>
      <c r="J297" s="47"/>
      <c r="K297" s="47"/>
      <c r="L297" s="47"/>
      <c r="M297" s="59"/>
    </row>
    <row r="298" spans="1:13" ht="12.75">
      <c r="A298" s="36"/>
      <c r="B298" s="9" t="s">
        <v>166</v>
      </c>
      <c r="C298" s="9">
        <v>1</v>
      </c>
      <c r="D298" s="9">
        <v>40</v>
      </c>
      <c r="E298" s="10">
        <f t="shared" si="20"/>
        <v>40</v>
      </c>
      <c r="F298" s="10">
        <f>E298*1.15+0.5</f>
        <v>46.5</v>
      </c>
      <c r="G298" s="10">
        <v>6</v>
      </c>
      <c r="H298" s="9">
        <v>52</v>
      </c>
      <c r="I298" s="39"/>
      <c r="J298" s="48"/>
      <c r="K298" s="48"/>
      <c r="L298" s="48"/>
      <c r="M298" s="60"/>
    </row>
    <row r="299" spans="1:13" ht="12.75">
      <c r="A299" s="8" t="s">
        <v>9</v>
      </c>
      <c r="B299" s="9" t="s">
        <v>173</v>
      </c>
      <c r="C299" s="9">
        <v>150</v>
      </c>
      <c r="D299" s="9">
        <v>6.7</v>
      </c>
      <c r="E299" s="10">
        <f t="shared" si="20"/>
        <v>1005</v>
      </c>
      <c r="F299" s="10">
        <f>E299*1.1+11</f>
        <v>1116.5</v>
      </c>
      <c r="G299" s="10">
        <f>97.49+53.27</f>
        <v>150.76</v>
      </c>
      <c r="H299" s="9">
        <f>819+448</f>
        <v>1267</v>
      </c>
      <c r="I299" s="9"/>
      <c r="J299" s="18">
        <f>F299+G299</f>
        <v>1267.26</v>
      </c>
      <c r="K299" s="9">
        <v>1267</v>
      </c>
      <c r="L299" s="18">
        <f>J299-K299</f>
        <v>0.2599999999999909</v>
      </c>
      <c r="M299" s="61"/>
    </row>
    <row r="300" spans="1:13" ht="12.75">
      <c r="A300" s="34" t="s">
        <v>138</v>
      </c>
      <c r="B300" s="4" t="s">
        <v>168</v>
      </c>
      <c r="C300" s="9">
        <v>20</v>
      </c>
      <c r="D300" s="9">
        <v>5.5</v>
      </c>
      <c r="E300" s="10">
        <f t="shared" si="20"/>
        <v>110</v>
      </c>
      <c r="F300" s="10">
        <f>E300*1.15+0.5</f>
        <v>126.99999999999999</v>
      </c>
      <c r="G300" s="10">
        <v>16.5</v>
      </c>
      <c r="H300" s="9">
        <v>143</v>
      </c>
      <c r="I300" s="37"/>
      <c r="J300" s="31">
        <f>F300+G300+F301+G301+F302+G302+F303+G303+F304+G304</f>
        <v>332.51000000000005</v>
      </c>
      <c r="K300" s="44">
        <v>333</v>
      </c>
      <c r="L300" s="31">
        <f>J300-K300</f>
        <v>-0.48999999999995225</v>
      </c>
      <c r="M300" s="58"/>
    </row>
    <row r="301" spans="1:13" ht="12.75">
      <c r="A301" s="35"/>
      <c r="B301" s="2" t="s">
        <v>165</v>
      </c>
      <c r="C301" s="9">
        <v>10</v>
      </c>
      <c r="D301" s="9">
        <v>4.4</v>
      </c>
      <c r="E301" s="10">
        <f t="shared" si="20"/>
        <v>44</v>
      </c>
      <c r="F301" s="10">
        <f>E301*1.15+0.5</f>
        <v>51.099999999999994</v>
      </c>
      <c r="G301" s="10">
        <v>6.6</v>
      </c>
      <c r="H301" s="9">
        <v>58</v>
      </c>
      <c r="I301" s="38"/>
      <c r="J301" s="47"/>
      <c r="K301" s="32"/>
      <c r="L301" s="32"/>
      <c r="M301" s="59"/>
    </row>
    <row r="302" spans="1:13" ht="12.75">
      <c r="A302" s="35"/>
      <c r="B302" s="9" t="s">
        <v>166</v>
      </c>
      <c r="C302" s="9">
        <v>1</v>
      </c>
      <c r="D302" s="9">
        <v>40</v>
      </c>
      <c r="E302" s="10">
        <f t="shared" si="20"/>
        <v>40</v>
      </c>
      <c r="F302" s="10">
        <f>E302*1.15</f>
        <v>46</v>
      </c>
      <c r="G302" s="10">
        <v>6</v>
      </c>
      <c r="H302" s="9">
        <v>52</v>
      </c>
      <c r="I302" s="38"/>
      <c r="J302" s="47"/>
      <c r="K302" s="32"/>
      <c r="L302" s="32"/>
      <c r="M302" s="59"/>
    </row>
    <row r="303" spans="1:13" ht="12.75">
      <c r="A303" s="35"/>
      <c r="B303" s="4" t="s">
        <v>140</v>
      </c>
      <c r="C303" s="9">
        <v>10</v>
      </c>
      <c r="D303" s="9">
        <v>4.45</v>
      </c>
      <c r="E303" s="10">
        <f t="shared" si="20"/>
        <v>44.5</v>
      </c>
      <c r="F303" s="10">
        <f>E303*1.15</f>
        <v>51.175</v>
      </c>
      <c r="G303" s="10">
        <v>6.68</v>
      </c>
      <c r="H303" s="9">
        <v>58</v>
      </c>
      <c r="I303" s="38"/>
      <c r="J303" s="47"/>
      <c r="K303" s="32"/>
      <c r="L303" s="32"/>
      <c r="M303" s="59"/>
    </row>
    <row r="304" spans="1:13" ht="12.75">
      <c r="A304" s="36"/>
      <c r="B304" s="9" t="s">
        <v>176</v>
      </c>
      <c r="C304" s="9">
        <v>10</v>
      </c>
      <c r="D304" s="9">
        <v>1.65</v>
      </c>
      <c r="E304" s="10">
        <f t="shared" si="20"/>
        <v>16.5</v>
      </c>
      <c r="F304" s="10">
        <f>E304*1.15</f>
        <v>18.974999999999998</v>
      </c>
      <c r="G304" s="10">
        <v>2.48</v>
      </c>
      <c r="H304" s="9">
        <v>22</v>
      </c>
      <c r="I304" s="39"/>
      <c r="J304" s="48"/>
      <c r="K304" s="33"/>
      <c r="L304" s="33"/>
      <c r="M304" s="60"/>
    </row>
    <row r="305" spans="1:13" ht="12.75">
      <c r="A305" s="34" t="s">
        <v>94</v>
      </c>
      <c r="B305" s="2" t="s">
        <v>165</v>
      </c>
      <c r="C305" s="9">
        <v>30</v>
      </c>
      <c r="D305" s="9">
        <v>4.4</v>
      </c>
      <c r="E305" s="10">
        <f t="shared" si="20"/>
        <v>132</v>
      </c>
      <c r="F305" s="10">
        <f aca="true" t="shared" si="21" ref="F305:F310">E305*1.15+0.5</f>
        <v>152.29999999999998</v>
      </c>
      <c r="G305" s="10">
        <f>12.9+6.6</f>
        <v>19.5</v>
      </c>
      <c r="H305" s="9">
        <f>115+58</f>
        <v>173</v>
      </c>
      <c r="I305" s="37"/>
      <c r="J305" s="31">
        <f>F305+G305+F306+G306+F307+G307+F308+G308+F309+G309+F310+G310</f>
        <v>516.855</v>
      </c>
      <c r="K305" s="44">
        <v>513</v>
      </c>
      <c r="L305" s="55">
        <f>J305-K305</f>
        <v>3.855000000000018</v>
      </c>
      <c r="M305" s="58"/>
    </row>
    <row r="306" spans="1:13" ht="12.75">
      <c r="A306" s="35"/>
      <c r="B306" s="4" t="s">
        <v>168</v>
      </c>
      <c r="C306" s="9">
        <v>20</v>
      </c>
      <c r="D306" s="9">
        <v>5.5</v>
      </c>
      <c r="E306" s="10">
        <f t="shared" si="20"/>
        <v>110</v>
      </c>
      <c r="F306" s="10">
        <f t="shared" si="21"/>
        <v>126.99999999999999</v>
      </c>
      <c r="G306" s="10">
        <v>16.5</v>
      </c>
      <c r="H306" s="9">
        <v>143</v>
      </c>
      <c r="I306" s="38"/>
      <c r="J306" s="47"/>
      <c r="K306" s="32"/>
      <c r="L306" s="56"/>
      <c r="M306" s="59"/>
    </row>
    <row r="307" spans="1:13" ht="12.75">
      <c r="A307" s="35"/>
      <c r="B307" s="9" t="s">
        <v>166</v>
      </c>
      <c r="C307" s="9">
        <v>1</v>
      </c>
      <c r="D307" s="9">
        <v>40</v>
      </c>
      <c r="E307" s="10">
        <f t="shared" si="20"/>
        <v>40</v>
      </c>
      <c r="F307" s="10">
        <f t="shared" si="21"/>
        <v>46.5</v>
      </c>
      <c r="G307" s="10">
        <v>6</v>
      </c>
      <c r="H307" s="9">
        <v>52</v>
      </c>
      <c r="I307" s="38"/>
      <c r="J307" s="47"/>
      <c r="K307" s="32"/>
      <c r="L307" s="56"/>
      <c r="M307" s="59"/>
    </row>
    <row r="308" spans="1:13" ht="12.75">
      <c r="A308" s="35"/>
      <c r="B308" s="9" t="s">
        <v>173</v>
      </c>
      <c r="C308" s="9">
        <v>5</v>
      </c>
      <c r="D308" s="9">
        <v>6.7</v>
      </c>
      <c r="E308" s="10">
        <f t="shared" si="20"/>
        <v>33.5</v>
      </c>
      <c r="F308" s="10">
        <f t="shared" si="21"/>
        <v>39.025</v>
      </c>
      <c r="G308" s="10">
        <v>5.03</v>
      </c>
      <c r="H308" s="9">
        <v>44</v>
      </c>
      <c r="I308" s="38"/>
      <c r="J308" s="47"/>
      <c r="K308" s="32"/>
      <c r="L308" s="56"/>
      <c r="M308" s="59"/>
    </row>
    <row r="309" spans="1:13" ht="25.5">
      <c r="A309" s="35"/>
      <c r="B309" s="4" t="s">
        <v>169</v>
      </c>
      <c r="C309" s="9">
        <v>5</v>
      </c>
      <c r="D309" s="9">
        <v>11.4</v>
      </c>
      <c r="E309" s="10">
        <f t="shared" si="20"/>
        <v>57</v>
      </c>
      <c r="F309" s="10">
        <f t="shared" si="21"/>
        <v>66.05</v>
      </c>
      <c r="G309" s="10">
        <v>8.55</v>
      </c>
      <c r="H309" s="9">
        <v>75</v>
      </c>
      <c r="I309" s="38"/>
      <c r="J309" s="47"/>
      <c r="K309" s="32"/>
      <c r="L309" s="56"/>
      <c r="M309" s="59"/>
    </row>
    <row r="310" spans="1:13" ht="25.5">
      <c r="A310" s="36"/>
      <c r="B310" s="4" t="s">
        <v>170</v>
      </c>
      <c r="C310" s="9">
        <v>50</v>
      </c>
      <c r="D310" s="9">
        <v>0.46</v>
      </c>
      <c r="E310" s="10">
        <f t="shared" si="20"/>
        <v>23</v>
      </c>
      <c r="F310" s="10">
        <f t="shared" si="21"/>
        <v>26.95</v>
      </c>
      <c r="G310" s="10">
        <v>3.45</v>
      </c>
      <c r="H310" s="9">
        <v>30</v>
      </c>
      <c r="I310" s="39"/>
      <c r="J310" s="48"/>
      <c r="K310" s="33"/>
      <c r="L310" s="57"/>
      <c r="M310" s="60"/>
    </row>
    <row r="311" spans="1:13" ht="12.75">
      <c r="A311" s="34" t="s">
        <v>33</v>
      </c>
      <c r="B311" s="9" t="s">
        <v>167</v>
      </c>
      <c r="C311" s="9">
        <v>2</v>
      </c>
      <c r="D311" s="9">
        <v>30</v>
      </c>
      <c r="E311" s="10">
        <f t="shared" si="20"/>
        <v>60</v>
      </c>
      <c r="F311" s="10">
        <f>E311*1.15+0.5</f>
        <v>69.5</v>
      </c>
      <c r="G311" s="10">
        <v>9</v>
      </c>
      <c r="H311" s="9">
        <v>78</v>
      </c>
      <c r="I311" s="37"/>
      <c r="J311" s="31">
        <f>F311+G311+F312+G312+F313+G313+F314+G314</f>
        <v>179.9</v>
      </c>
      <c r="K311" s="44">
        <v>180</v>
      </c>
      <c r="L311" s="31">
        <f>J311-K311</f>
        <v>-0.09999999999999432</v>
      </c>
      <c r="M311" s="58"/>
    </row>
    <row r="312" spans="1:13" ht="12.75">
      <c r="A312" s="35"/>
      <c r="B312" s="4" t="s">
        <v>175</v>
      </c>
      <c r="C312" s="9">
        <v>10</v>
      </c>
      <c r="D312" s="9">
        <v>0.9</v>
      </c>
      <c r="E312" s="10">
        <f t="shared" si="20"/>
        <v>9</v>
      </c>
      <c r="F312" s="10">
        <f aca="true" t="shared" si="22" ref="F312:F355">E312*1.15</f>
        <v>10.35</v>
      </c>
      <c r="G312" s="10">
        <v>1.35</v>
      </c>
      <c r="H312" s="9">
        <v>12</v>
      </c>
      <c r="I312" s="38"/>
      <c r="J312" s="47"/>
      <c r="K312" s="32"/>
      <c r="L312" s="32"/>
      <c r="M312" s="59"/>
    </row>
    <row r="313" spans="1:13" ht="25.5">
      <c r="A313" s="35"/>
      <c r="B313" s="4" t="s">
        <v>170</v>
      </c>
      <c r="C313" s="9">
        <v>50</v>
      </c>
      <c r="D313" s="9">
        <v>0.46</v>
      </c>
      <c r="E313" s="10">
        <f t="shared" si="20"/>
        <v>23</v>
      </c>
      <c r="F313" s="10">
        <f t="shared" si="22"/>
        <v>26.45</v>
      </c>
      <c r="G313" s="10">
        <v>3.45</v>
      </c>
      <c r="H313" s="9">
        <v>30</v>
      </c>
      <c r="I313" s="38"/>
      <c r="J313" s="47"/>
      <c r="K313" s="32"/>
      <c r="L313" s="32"/>
      <c r="M313" s="59"/>
    </row>
    <row r="314" spans="1:13" ht="25.5">
      <c r="A314" s="36"/>
      <c r="B314" s="4" t="s">
        <v>172</v>
      </c>
      <c r="C314" s="9">
        <v>50</v>
      </c>
      <c r="D314" s="9">
        <v>0.92</v>
      </c>
      <c r="E314" s="10">
        <f t="shared" si="20"/>
        <v>46</v>
      </c>
      <c r="F314" s="10">
        <f t="shared" si="22"/>
        <v>52.9</v>
      </c>
      <c r="G314" s="10">
        <v>6.9</v>
      </c>
      <c r="H314" s="9">
        <v>60</v>
      </c>
      <c r="I314" s="39"/>
      <c r="J314" s="48"/>
      <c r="K314" s="33"/>
      <c r="L314" s="33"/>
      <c r="M314" s="60"/>
    </row>
    <row r="315" spans="1:13" ht="12.75">
      <c r="A315" s="34" t="s">
        <v>54</v>
      </c>
      <c r="B315" s="2" t="s">
        <v>165</v>
      </c>
      <c r="C315" s="9">
        <v>30</v>
      </c>
      <c r="D315" s="9">
        <v>4.4</v>
      </c>
      <c r="E315" s="10">
        <f t="shared" si="20"/>
        <v>132</v>
      </c>
      <c r="F315" s="10">
        <f t="shared" si="22"/>
        <v>151.79999999999998</v>
      </c>
      <c r="G315" s="10">
        <v>19.8</v>
      </c>
      <c r="H315" s="9">
        <v>173</v>
      </c>
      <c r="I315" s="37"/>
      <c r="J315" s="40">
        <f>F315+G315+F316+G316+F317+G317</f>
        <v>301.6</v>
      </c>
      <c r="K315" s="42">
        <f>272+30</f>
        <v>302</v>
      </c>
      <c r="L315" s="40">
        <f>J315-K315</f>
        <v>-0.39999999999997726</v>
      </c>
      <c r="M315" s="58"/>
    </row>
    <row r="316" spans="1:13" ht="12.75">
      <c r="A316" s="35"/>
      <c r="B316" s="3" t="s">
        <v>174</v>
      </c>
      <c r="C316" s="9">
        <v>10</v>
      </c>
      <c r="D316" s="9">
        <v>6</v>
      </c>
      <c r="E316" s="10">
        <f t="shared" si="20"/>
        <v>60</v>
      </c>
      <c r="F316" s="10">
        <f t="shared" si="22"/>
        <v>69</v>
      </c>
      <c r="G316" s="10">
        <v>9</v>
      </c>
      <c r="H316" s="9">
        <v>78</v>
      </c>
      <c r="I316" s="38"/>
      <c r="J316" s="45"/>
      <c r="K316" s="46"/>
      <c r="L316" s="46"/>
      <c r="M316" s="59"/>
    </row>
    <row r="317" spans="1:13" ht="12.75">
      <c r="A317" s="36"/>
      <c r="B317" s="9" t="s">
        <v>166</v>
      </c>
      <c r="C317" s="9">
        <v>1</v>
      </c>
      <c r="D317" s="9">
        <v>40</v>
      </c>
      <c r="E317" s="10">
        <f t="shared" si="20"/>
        <v>40</v>
      </c>
      <c r="F317" s="10">
        <f t="shared" si="22"/>
        <v>46</v>
      </c>
      <c r="G317" s="10">
        <v>6</v>
      </c>
      <c r="H317" s="9">
        <v>52</v>
      </c>
      <c r="I317" s="39"/>
      <c r="J317" s="41"/>
      <c r="K317" s="43"/>
      <c r="L317" s="43"/>
      <c r="M317" s="60"/>
    </row>
    <row r="318" spans="1:13" ht="12.75">
      <c r="A318" s="8" t="s">
        <v>36</v>
      </c>
      <c r="B318" s="9" t="s">
        <v>173</v>
      </c>
      <c r="C318" s="9">
        <v>10</v>
      </c>
      <c r="D318" s="9">
        <v>6.7</v>
      </c>
      <c r="E318" s="10">
        <f t="shared" si="20"/>
        <v>67</v>
      </c>
      <c r="F318" s="10">
        <f>E318*1.15+0.5</f>
        <v>77.55</v>
      </c>
      <c r="G318" s="10">
        <v>10.05</v>
      </c>
      <c r="H318" s="9">
        <v>88</v>
      </c>
      <c r="I318" s="9"/>
      <c r="J318" s="18">
        <f>F318+G318</f>
        <v>87.6</v>
      </c>
      <c r="K318" s="9">
        <v>88</v>
      </c>
      <c r="L318" s="18">
        <f>J318-K318</f>
        <v>-0.4000000000000057</v>
      </c>
      <c r="M318" s="61"/>
    </row>
    <row r="319" spans="1:13" ht="25.5">
      <c r="A319" s="8" t="s">
        <v>25</v>
      </c>
      <c r="B319" s="9" t="s">
        <v>167</v>
      </c>
      <c r="C319" s="9">
        <v>2</v>
      </c>
      <c r="D319" s="9">
        <v>30</v>
      </c>
      <c r="E319" s="10">
        <f t="shared" si="20"/>
        <v>60</v>
      </c>
      <c r="F319" s="10">
        <f t="shared" si="22"/>
        <v>69</v>
      </c>
      <c r="G319" s="10">
        <v>9</v>
      </c>
      <c r="H319" s="9">
        <v>78</v>
      </c>
      <c r="I319" s="9"/>
      <c r="J319" s="18">
        <f>F319+G319</f>
        <v>78</v>
      </c>
      <c r="K319" s="9">
        <v>78</v>
      </c>
      <c r="L319" s="18">
        <f>J319-K319</f>
        <v>0</v>
      </c>
      <c r="M319" s="61"/>
    </row>
    <row r="320" spans="1:13" ht="12.75">
      <c r="A320" s="34" t="s">
        <v>148</v>
      </c>
      <c r="B320" s="4" t="s">
        <v>175</v>
      </c>
      <c r="C320" s="9">
        <v>50</v>
      </c>
      <c r="D320" s="9">
        <v>0.9</v>
      </c>
      <c r="E320" s="10">
        <f t="shared" si="20"/>
        <v>45</v>
      </c>
      <c r="F320" s="10">
        <f>E320*1.15+0.5</f>
        <v>52.24999999999999</v>
      </c>
      <c r="G320" s="10">
        <v>6.75</v>
      </c>
      <c r="H320" s="9">
        <v>59</v>
      </c>
      <c r="I320" s="37"/>
      <c r="J320" s="31">
        <f>F320+G320+F321+G321+F322+G322+F323+G323+F324+G324</f>
        <v>275.79999999999995</v>
      </c>
      <c r="K320" s="44">
        <v>276</v>
      </c>
      <c r="L320" s="31">
        <f>J320-K320</f>
        <v>-0.20000000000004547</v>
      </c>
      <c r="M320" s="58"/>
    </row>
    <row r="321" spans="1:13" ht="12.75">
      <c r="A321" s="35"/>
      <c r="B321" s="4" t="s">
        <v>168</v>
      </c>
      <c r="C321" s="9">
        <v>10</v>
      </c>
      <c r="D321" s="9">
        <v>5.5</v>
      </c>
      <c r="E321" s="10">
        <f t="shared" si="20"/>
        <v>55</v>
      </c>
      <c r="F321" s="10">
        <f>E321*1.15+0.5</f>
        <v>63.74999999999999</v>
      </c>
      <c r="G321" s="10">
        <v>8.25</v>
      </c>
      <c r="H321" s="9">
        <v>72</v>
      </c>
      <c r="I321" s="38"/>
      <c r="J321" s="47"/>
      <c r="K321" s="32"/>
      <c r="L321" s="32"/>
      <c r="M321" s="59"/>
    </row>
    <row r="322" spans="1:13" ht="25.5">
      <c r="A322" s="35"/>
      <c r="B322" s="4" t="s">
        <v>170</v>
      </c>
      <c r="C322" s="9">
        <v>50</v>
      </c>
      <c r="D322" s="9">
        <v>0.46</v>
      </c>
      <c r="E322" s="10">
        <f t="shared" si="20"/>
        <v>23</v>
      </c>
      <c r="F322" s="10">
        <f>E322*1.15+0.5</f>
        <v>26.95</v>
      </c>
      <c r="G322" s="10">
        <v>3.45</v>
      </c>
      <c r="H322" s="9">
        <v>30</v>
      </c>
      <c r="I322" s="38"/>
      <c r="J322" s="47"/>
      <c r="K322" s="32"/>
      <c r="L322" s="32"/>
      <c r="M322" s="59"/>
    </row>
    <row r="323" spans="1:13" ht="25.5">
      <c r="A323" s="35"/>
      <c r="B323" s="4" t="s">
        <v>170</v>
      </c>
      <c r="C323" s="9">
        <v>50</v>
      </c>
      <c r="D323" s="9">
        <v>0.46</v>
      </c>
      <c r="E323" s="10">
        <f t="shared" si="20"/>
        <v>23</v>
      </c>
      <c r="F323" s="10">
        <f t="shared" si="22"/>
        <v>26.45</v>
      </c>
      <c r="G323" s="10">
        <v>3.45</v>
      </c>
      <c r="H323" s="9">
        <v>30</v>
      </c>
      <c r="I323" s="38"/>
      <c r="J323" s="47"/>
      <c r="K323" s="32"/>
      <c r="L323" s="32"/>
      <c r="M323" s="59"/>
    </row>
    <row r="324" spans="1:13" ht="25.5">
      <c r="A324" s="36"/>
      <c r="B324" s="9" t="s">
        <v>2</v>
      </c>
      <c r="C324" s="9">
        <v>1</v>
      </c>
      <c r="D324" s="9">
        <v>65</v>
      </c>
      <c r="E324" s="10">
        <f t="shared" si="20"/>
        <v>65</v>
      </c>
      <c r="F324" s="10">
        <f t="shared" si="22"/>
        <v>74.75</v>
      </c>
      <c r="G324" s="10">
        <v>9.75</v>
      </c>
      <c r="H324" s="9">
        <v>85</v>
      </c>
      <c r="I324" s="39"/>
      <c r="J324" s="48"/>
      <c r="K324" s="33"/>
      <c r="L324" s="33"/>
      <c r="M324" s="60"/>
    </row>
    <row r="325" spans="1:13" ht="12.75">
      <c r="A325" s="29" t="s">
        <v>185</v>
      </c>
      <c r="B325" s="2" t="s">
        <v>165</v>
      </c>
      <c r="C325" s="11">
        <v>10</v>
      </c>
      <c r="D325" s="11">
        <v>4.4</v>
      </c>
      <c r="E325" s="10">
        <f>C325*D325</f>
        <v>44</v>
      </c>
      <c r="F325" s="10">
        <f aca="true" t="shared" si="23" ref="F325:F330">E325*1.15+0.5</f>
        <v>51.099999999999994</v>
      </c>
      <c r="G325" s="13">
        <v>6.6</v>
      </c>
      <c r="H325" s="14">
        <v>58</v>
      </c>
      <c r="I325" s="37"/>
      <c r="J325" s="40">
        <f>F325+G325+F326+G326+F327+G327+F328+G328</f>
        <v>139.79999999999998</v>
      </c>
      <c r="K325" s="42">
        <v>140</v>
      </c>
      <c r="L325" s="40">
        <f>J325-K325</f>
        <v>-0.20000000000001705</v>
      </c>
      <c r="M325" s="58"/>
    </row>
    <row r="326" spans="1:13" ht="25.5">
      <c r="A326" s="30"/>
      <c r="B326" s="4" t="s">
        <v>171</v>
      </c>
      <c r="C326" s="11">
        <v>50</v>
      </c>
      <c r="D326" s="11">
        <v>0.72</v>
      </c>
      <c r="E326" s="10">
        <f>C326*D326</f>
        <v>36</v>
      </c>
      <c r="F326" s="10">
        <f t="shared" si="23"/>
        <v>41.9</v>
      </c>
      <c r="G326" s="13">
        <v>5.4</v>
      </c>
      <c r="H326" s="14">
        <v>47</v>
      </c>
      <c r="I326" s="38"/>
      <c r="J326" s="45"/>
      <c r="K326" s="46"/>
      <c r="L326" s="46"/>
      <c r="M326" s="59"/>
    </row>
    <row r="327" spans="1:13" ht="25.5">
      <c r="A327" s="30"/>
      <c r="B327" s="9" t="s">
        <v>4</v>
      </c>
      <c r="C327" s="11">
        <v>1</v>
      </c>
      <c r="D327" s="11">
        <v>12.6</v>
      </c>
      <c r="E327" s="10">
        <f>C327*D327</f>
        <v>12.6</v>
      </c>
      <c r="F327" s="10">
        <f t="shared" si="23"/>
        <v>14.989999999999998</v>
      </c>
      <c r="G327" s="13">
        <v>1.89</v>
      </c>
      <c r="H327" s="14">
        <v>17</v>
      </c>
      <c r="I327" s="38"/>
      <c r="J327" s="45"/>
      <c r="K327" s="46"/>
      <c r="L327" s="46"/>
      <c r="M327" s="59"/>
    </row>
    <row r="328" spans="1:13" ht="12.75">
      <c r="A328" s="26"/>
      <c r="B328" s="9" t="s">
        <v>173</v>
      </c>
      <c r="C328" s="11">
        <v>2</v>
      </c>
      <c r="D328" s="11">
        <v>6.7</v>
      </c>
      <c r="E328" s="10">
        <f>C328*D328</f>
        <v>13.4</v>
      </c>
      <c r="F328" s="10">
        <f t="shared" si="23"/>
        <v>15.909999999999998</v>
      </c>
      <c r="G328" s="11">
        <v>2.01</v>
      </c>
      <c r="H328" s="11">
        <v>18</v>
      </c>
      <c r="I328" s="39"/>
      <c r="J328" s="41"/>
      <c r="K328" s="43"/>
      <c r="L328" s="43"/>
      <c r="M328" s="60"/>
    </row>
    <row r="329" spans="1:13" ht="25.5">
      <c r="A329" s="8" t="s">
        <v>119</v>
      </c>
      <c r="B329" s="4" t="s">
        <v>57</v>
      </c>
      <c r="C329" s="9">
        <v>100</v>
      </c>
      <c r="D329" s="9">
        <v>0.45</v>
      </c>
      <c r="E329" s="10">
        <f t="shared" si="20"/>
        <v>45</v>
      </c>
      <c r="F329" s="10">
        <f t="shared" si="23"/>
        <v>52.24999999999999</v>
      </c>
      <c r="G329" s="10">
        <v>6.75</v>
      </c>
      <c r="H329" s="9">
        <v>59</v>
      </c>
      <c r="I329" s="9"/>
      <c r="J329" s="18">
        <f>F329+G329</f>
        <v>58.99999999999999</v>
      </c>
      <c r="K329" s="9">
        <v>59</v>
      </c>
      <c r="L329" s="18">
        <f>J329-K329</f>
        <v>0</v>
      </c>
      <c r="M329" s="61"/>
    </row>
    <row r="330" spans="1:13" ht="25.5">
      <c r="A330" s="8" t="s">
        <v>29</v>
      </c>
      <c r="B330" s="9" t="s">
        <v>2</v>
      </c>
      <c r="C330" s="9">
        <v>1</v>
      </c>
      <c r="D330" s="9">
        <v>65</v>
      </c>
      <c r="E330" s="10">
        <f t="shared" si="20"/>
        <v>65</v>
      </c>
      <c r="F330" s="10">
        <f t="shared" si="23"/>
        <v>75.25</v>
      </c>
      <c r="G330" s="10">
        <v>9.75</v>
      </c>
      <c r="H330" s="9">
        <v>85</v>
      </c>
      <c r="I330" s="9"/>
      <c r="J330" s="20">
        <f>F330+G330</f>
        <v>85</v>
      </c>
      <c r="K330" s="9">
        <v>85</v>
      </c>
      <c r="L330" s="18">
        <f>J330-K330</f>
        <v>0</v>
      </c>
      <c r="M330" s="61"/>
    </row>
    <row r="331" spans="1:13" ht="25.5">
      <c r="A331" s="34" t="s">
        <v>103</v>
      </c>
      <c r="B331" s="4" t="s">
        <v>172</v>
      </c>
      <c r="C331" s="9">
        <v>50</v>
      </c>
      <c r="D331" s="9">
        <v>0.92</v>
      </c>
      <c r="E331" s="10">
        <f t="shared" si="20"/>
        <v>46</v>
      </c>
      <c r="F331" s="10">
        <f t="shared" si="22"/>
        <v>52.9</v>
      </c>
      <c r="G331" s="10">
        <v>6.9</v>
      </c>
      <c r="H331" s="9">
        <v>60</v>
      </c>
      <c r="I331" s="37"/>
      <c r="J331" s="31">
        <f>F331+G331+F332+G332</f>
        <v>89.7</v>
      </c>
      <c r="K331" s="44">
        <v>90</v>
      </c>
      <c r="L331" s="31">
        <f>J331-K331</f>
        <v>-0.29999999999999716</v>
      </c>
      <c r="M331" s="58"/>
    </row>
    <row r="332" spans="1:13" ht="25.5">
      <c r="A332" s="36"/>
      <c r="B332" s="4" t="s">
        <v>170</v>
      </c>
      <c r="C332" s="9">
        <v>50</v>
      </c>
      <c r="D332" s="9">
        <v>0.46</v>
      </c>
      <c r="E332" s="10">
        <f t="shared" si="20"/>
        <v>23</v>
      </c>
      <c r="F332" s="10">
        <f t="shared" si="22"/>
        <v>26.45</v>
      </c>
      <c r="G332" s="10">
        <v>3.45</v>
      </c>
      <c r="H332" s="9">
        <v>30</v>
      </c>
      <c r="I332" s="39"/>
      <c r="J332" s="48"/>
      <c r="K332" s="33"/>
      <c r="L332" s="33"/>
      <c r="M332" s="60"/>
    </row>
    <row r="333" spans="1:13" ht="12.75">
      <c r="A333" s="34" t="s">
        <v>106</v>
      </c>
      <c r="B333" s="2" t="s">
        <v>165</v>
      </c>
      <c r="C333" s="9">
        <v>10</v>
      </c>
      <c r="D333" s="9">
        <v>4.4</v>
      </c>
      <c r="E333" s="10">
        <f t="shared" si="20"/>
        <v>44</v>
      </c>
      <c r="F333" s="10">
        <f aca="true" t="shared" si="24" ref="F333:F338">E333*1.15+0.5</f>
        <v>51.099999999999994</v>
      </c>
      <c r="G333" s="10">
        <v>6.6</v>
      </c>
      <c r="H333" s="9">
        <v>58</v>
      </c>
      <c r="I333" s="37"/>
      <c r="J333" s="31">
        <f>F333+G333+F334+G334+F335+G335+F336+G336+F337+G337+F338+G338+F339+G339+F340+G340</f>
        <v>515.73</v>
      </c>
      <c r="K333" s="44">
        <v>528</v>
      </c>
      <c r="L333" s="31">
        <f>J333-K333</f>
        <v>-12.269999999999982</v>
      </c>
      <c r="M333" s="58" t="s">
        <v>194</v>
      </c>
    </row>
    <row r="334" spans="1:13" ht="12.75">
      <c r="A334" s="35"/>
      <c r="B334" s="3" t="s">
        <v>71</v>
      </c>
      <c r="C334" s="9">
        <v>50</v>
      </c>
      <c r="D334" s="9">
        <v>1</v>
      </c>
      <c r="E334" s="10">
        <f t="shared" si="20"/>
        <v>50</v>
      </c>
      <c r="F334" s="10">
        <f t="shared" si="24"/>
        <v>57.99999999999999</v>
      </c>
      <c r="G334" s="10">
        <v>7.5</v>
      </c>
      <c r="H334" s="9">
        <v>65</v>
      </c>
      <c r="I334" s="38"/>
      <c r="J334" s="47"/>
      <c r="K334" s="32"/>
      <c r="L334" s="32"/>
      <c r="M334" s="59"/>
    </row>
    <row r="335" spans="1:13" ht="12.75">
      <c r="A335" s="35"/>
      <c r="B335" s="9" t="s">
        <v>166</v>
      </c>
      <c r="C335" s="9">
        <v>1</v>
      </c>
      <c r="D335" s="9">
        <v>40</v>
      </c>
      <c r="E335" s="10">
        <f t="shared" si="20"/>
        <v>40</v>
      </c>
      <c r="F335" s="10">
        <f t="shared" si="24"/>
        <v>46.5</v>
      </c>
      <c r="G335" s="10">
        <v>6</v>
      </c>
      <c r="H335" s="9">
        <v>52</v>
      </c>
      <c r="I335" s="38"/>
      <c r="J335" s="47"/>
      <c r="K335" s="32"/>
      <c r="L335" s="32"/>
      <c r="M335" s="59"/>
    </row>
    <row r="336" spans="1:13" ht="25.5">
      <c r="A336" s="35"/>
      <c r="B336" s="9" t="s">
        <v>2</v>
      </c>
      <c r="C336" s="9">
        <v>2</v>
      </c>
      <c r="D336" s="9">
        <v>65</v>
      </c>
      <c r="E336" s="10">
        <f t="shared" si="20"/>
        <v>130</v>
      </c>
      <c r="F336" s="10">
        <f t="shared" si="24"/>
        <v>150</v>
      </c>
      <c r="G336" s="10">
        <v>19.5</v>
      </c>
      <c r="H336" s="9">
        <v>169</v>
      </c>
      <c r="I336" s="38"/>
      <c r="J336" s="47"/>
      <c r="K336" s="32"/>
      <c r="L336" s="32"/>
      <c r="M336" s="59"/>
    </row>
    <row r="337" spans="1:13" ht="25.5">
      <c r="A337" s="35"/>
      <c r="B337" s="4" t="s">
        <v>169</v>
      </c>
      <c r="C337" s="9">
        <v>5</v>
      </c>
      <c r="D337" s="9">
        <v>11.4</v>
      </c>
      <c r="E337" s="10">
        <f t="shared" si="20"/>
        <v>57</v>
      </c>
      <c r="F337" s="10">
        <f t="shared" si="24"/>
        <v>66.05</v>
      </c>
      <c r="G337" s="10">
        <v>8.55</v>
      </c>
      <c r="H337" s="9">
        <v>75</v>
      </c>
      <c r="I337" s="38"/>
      <c r="J337" s="47"/>
      <c r="K337" s="32"/>
      <c r="L337" s="32"/>
      <c r="M337" s="59"/>
    </row>
    <row r="338" spans="1:13" ht="25.5">
      <c r="A338" s="35"/>
      <c r="B338" s="4" t="s">
        <v>172</v>
      </c>
      <c r="C338" s="9">
        <v>40</v>
      </c>
      <c r="D338" s="9">
        <v>0.92</v>
      </c>
      <c r="E338" s="10">
        <f t="shared" si="20"/>
        <v>36.800000000000004</v>
      </c>
      <c r="F338" s="10">
        <f t="shared" si="24"/>
        <v>42.82</v>
      </c>
      <c r="G338" s="10">
        <v>5.52</v>
      </c>
      <c r="H338" s="9">
        <v>48</v>
      </c>
      <c r="I338" s="38"/>
      <c r="J338" s="47"/>
      <c r="K338" s="32"/>
      <c r="L338" s="32"/>
      <c r="M338" s="59"/>
    </row>
    <row r="339" spans="1:13" ht="12.75">
      <c r="A339" s="35"/>
      <c r="B339" s="9" t="s">
        <v>173</v>
      </c>
      <c r="C339" s="9">
        <v>3</v>
      </c>
      <c r="D339" s="9">
        <v>6.7</v>
      </c>
      <c r="E339" s="10">
        <f t="shared" si="20"/>
        <v>20.1</v>
      </c>
      <c r="F339" s="10">
        <f t="shared" si="22"/>
        <v>23.115</v>
      </c>
      <c r="G339" s="10">
        <v>3.02</v>
      </c>
      <c r="H339" s="9">
        <v>27</v>
      </c>
      <c r="I339" s="38"/>
      <c r="J339" s="47"/>
      <c r="K339" s="32"/>
      <c r="L339" s="32"/>
      <c r="M339" s="59"/>
    </row>
    <row r="340" spans="1:13" ht="12.75">
      <c r="A340" s="36"/>
      <c r="B340" s="9" t="s">
        <v>176</v>
      </c>
      <c r="C340" s="9">
        <v>10</v>
      </c>
      <c r="D340" s="9">
        <v>1.65</v>
      </c>
      <c r="E340" s="10">
        <f t="shared" si="20"/>
        <v>16.5</v>
      </c>
      <c r="F340" s="10">
        <f t="shared" si="22"/>
        <v>18.974999999999998</v>
      </c>
      <c r="G340" s="10">
        <v>2.48</v>
      </c>
      <c r="H340" s="9">
        <v>22</v>
      </c>
      <c r="I340" s="39"/>
      <c r="J340" s="48"/>
      <c r="K340" s="33"/>
      <c r="L340" s="33"/>
      <c r="M340" s="60"/>
    </row>
    <row r="341" spans="1:13" ht="12.75">
      <c r="A341" s="34" t="s">
        <v>67</v>
      </c>
      <c r="B341" s="2" t="s">
        <v>165</v>
      </c>
      <c r="C341" s="9">
        <v>20</v>
      </c>
      <c r="D341" s="9">
        <v>4.4</v>
      </c>
      <c r="E341" s="10">
        <f t="shared" si="20"/>
        <v>88</v>
      </c>
      <c r="F341" s="10">
        <f>E341*1.15+0.7</f>
        <v>101.89999999999999</v>
      </c>
      <c r="G341" s="10">
        <v>13.2</v>
      </c>
      <c r="H341" s="9">
        <v>116</v>
      </c>
      <c r="I341" s="37"/>
      <c r="J341" s="31">
        <f>F341+G341+F342+G342+F343+G343</f>
        <v>197.99999999999997</v>
      </c>
      <c r="K341" s="44">
        <v>198</v>
      </c>
      <c r="L341" s="31">
        <f>J341-K341</f>
        <v>0</v>
      </c>
      <c r="M341" s="58"/>
    </row>
    <row r="342" spans="1:13" ht="12.75">
      <c r="A342" s="35"/>
      <c r="B342" s="9" t="s">
        <v>166</v>
      </c>
      <c r="C342" s="9">
        <v>1</v>
      </c>
      <c r="D342" s="9">
        <v>40</v>
      </c>
      <c r="E342" s="10">
        <f t="shared" si="20"/>
        <v>40</v>
      </c>
      <c r="F342" s="10">
        <f>E342*1.15+0.5</f>
        <v>46.5</v>
      </c>
      <c r="G342" s="10">
        <v>6</v>
      </c>
      <c r="H342" s="9">
        <v>52</v>
      </c>
      <c r="I342" s="38"/>
      <c r="J342" s="47"/>
      <c r="K342" s="32"/>
      <c r="L342" s="32"/>
      <c r="M342" s="59"/>
    </row>
    <row r="343" spans="1:13" ht="25.5">
      <c r="A343" s="36"/>
      <c r="B343" s="4" t="s">
        <v>170</v>
      </c>
      <c r="C343" s="9">
        <v>50</v>
      </c>
      <c r="D343" s="9">
        <v>0.46</v>
      </c>
      <c r="E343" s="10">
        <f t="shared" si="20"/>
        <v>23</v>
      </c>
      <c r="F343" s="10">
        <f>E343*1.15+0.5</f>
        <v>26.95</v>
      </c>
      <c r="G343" s="10">
        <v>3.45</v>
      </c>
      <c r="H343" s="9">
        <v>30</v>
      </c>
      <c r="I343" s="39"/>
      <c r="J343" s="48"/>
      <c r="K343" s="33"/>
      <c r="L343" s="33"/>
      <c r="M343" s="60"/>
    </row>
    <row r="344" spans="1:13" ht="12.75">
      <c r="A344" s="34" t="s">
        <v>142</v>
      </c>
      <c r="B344" s="9" t="s">
        <v>166</v>
      </c>
      <c r="C344" s="9">
        <v>2</v>
      </c>
      <c r="D344" s="9">
        <v>40</v>
      </c>
      <c r="E344" s="10">
        <f t="shared" si="20"/>
        <v>80</v>
      </c>
      <c r="F344" s="10">
        <f t="shared" si="22"/>
        <v>92</v>
      </c>
      <c r="G344" s="10">
        <v>12</v>
      </c>
      <c r="H344" s="9">
        <v>104</v>
      </c>
      <c r="I344" s="37"/>
      <c r="J344" s="28">
        <f>F344+G344+F345+G345</f>
        <v>221</v>
      </c>
      <c r="K344" s="44">
        <v>221</v>
      </c>
      <c r="L344" s="31">
        <f>J344-K344</f>
        <v>0</v>
      </c>
      <c r="M344" s="58"/>
    </row>
    <row r="345" spans="1:13" ht="12.75">
      <c r="A345" s="36"/>
      <c r="B345" s="9" t="s">
        <v>167</v>
      </c>
      <c r="C345" s="9">
        <v>3</v>
      </c>
      <c r="D345" s="9">
        <v>30</v>
      </c>
      <c r="E345" s="10">
        <f t="shared" si="20"/>
        <v>90</v>
      </c>
      <c r="F345" s="10">
        <f t="shared" si="22"/>
        <v>103.49999999999999</v>
      </c>
      <c r="G345" s="10">
        <v>13.5</v>
      </c>
      <c r="H345" s="9">
        <v>117</v>
      </c>
      <c r="I345" s="39"/>
      <c r="J345" s="33"/>
      <c r="K345" s="33"/>
      <c r="L345" s="48"/>
      <c r="M345" s="60"/>
    </row>
    <row r="346" spans="1:13" ht="12.75">
      <c r="A346" s="8" t="s">
        <v>41</v>
      </c>
      <c r="B346" s="2" t="s">
        <v>165</v>
      </c>
      <c r="C346" s="9">
        <v>10</v>
      </c>
      <c r="D346" s="9">
        <v>4.4</v>
      </c>
      <c r="E346" s="10">
        <f aca="true" t="shared" si="25" ref="E346:E406">C346*D346</f>
        <v>44</v>
      </c>
      <c r="F346" s="10">
        <f>E346*1.15+0.5</f>
        <v>51.099999999999994</v>
      </c>
      <c r="G346" s="10">
        <v>6.6</v>
      </c>
      <c r="H346" s="9">
        <v>58</v>
      </c>
      <c r="I346" s="9"/>
      <c r="J346" s="18">
        <f>F346+G346</f>
        <v>57.699999999999996</v>
      </c>
      <c r="K346" s="9">
        <v>58</v>
      </c>
      <c r="L346" s="18">
        <f>J346-K346</f>
        <v>-0.30000000000000426</v>
      </c>
      <c r="M346" s="61"/>
    </row>
    <row r="347" spans="1:13" ht="25.5">
      <c r="A347" s="34" t="s">
        <v>102</v>
      </c>
      <c r="B347" s="4" t="s">
        <v>172</v>
      </c>
      <c r="C347" s="9">
        <v>50</v>
      </c>
      <c r="D347" s="9">
        <v>0.92</v>
      </c>
      <c r="E347" s="10">
        <f t="shared" si="25"/>
        <v>46</v>
      </c>
      <c r="F347" s="10">
        <f>E347*1.15+0.5</f>
        <v>53.4</v>
      </c>
      <c r="G347" s="10">
        <v>6.9</v>
      </c>
      <c r="H347" s="9">
        <v>60</v>
      </c>
      <c r="I347" s="37"/>
      <c r="J347" s="40">
        <f>F347+G347+F348+G348+F349+G349+F350+G350+F351+G351</f>
        <v>224.59999999999997</v>
      </c>
      <c r="K347" s="42">
        <v>225</v>
      </c>
      <c r="L347" s="40">
        <f>J347-K347</f>
        <v>-0.4000000000000341</v>
      </c>
      <c r="M347" s="58"/>
    </row>
    <row r="348" spans="1:13" ht="25.5">
      <c r="A348" s="35"/>
      <c r="B348" s="4" t="s">
        <v>170</v>
      </c>
      <c r="C348" s="9">
        <v>50</v>
      </c>
      <c r="D348" s="9">
        <v>0.46</v>
      </c>
      <c r="E348" s="10">
        <f t="shared" si="25"/>
        <v>23</v>
      </c>
      <c r="F348" s="10">
        <f>E348*1.15+0.5</f>
        <v>26.95</v>
      </c>
      <c r="G348" s="10">
        <v>3.45</v>
      </c>
      <c r="H348" s="9">
        <v>30</v>
      </c>
      <c r="I348" s="38"/>
      <c r="J348" s="45"/>
      <c r="K348" s="46"/>
      <c r="L348" s="46"/>
      <c r="M348" s="59"/>
    </row>
    <row r="349" spans="1:13" ht="12.75">
      <c r="A349" s="35"/>
      <c r="B349" s="4" t="s">
        <v>175</v>
      </c>
      <c r="C349" s="9">
        <v>10</v>
      </c>
      <c r="D349" s="9">
        <v>0.9</v>
      </c>
      <c r="E349" s="10">
        <f t="shared" si="25"/>
        <v>9</v>
      </c>
      <c r="F349" s="10">
        <f t="shared" si="22"/>
        <v>10.35</v>
      </c>
      <c r="G349" s="10">
        <v>1.35</v>
      </c>
      <c r="H349" s="9">
        <v>12</v>
      </c>
      <c r="I349" s="38"/>
      <c r="J349" s="45"/>
      <c r="K349" s="46"/>
      <c r="L349" s="46"/>
      <c r="M349" s="59"/>
    </row>
    <row r="350" spans="1:13" ht="12.75">
      <c r="A350" s="35"/>
      <c r="B350" s="3" t="s">
        <v>71</v>
      </c>
      <c r="C350" s="9">
        <v>50</v>
      </c>
      <c r="D350" s="9">
        <v>1</v>
      </c>
      <c r="E350" s="10">
        <f t="shared" si="25"/>
        <v>50</v>
      </c>
      <c r="F350" s="10">
        <f t="shared" si="22"/>
        <v>57.49999999999999</v>
      </c>
      <c r="G350" s="10">
        <v>7.5</v>
      </c>
      <c r="H350" s="9">
        <v>65</v>
      </c>
      <c r="I350" s="38"/>
      <c r="J350" s="45"/>
      <c r="K350" s="46"/>
      <c r="L350" s="46"/>
      <c r="M350" s="59"/>
    </row>
    <row r="351" spans="1:13" ht="12.75">
      <c r="A351" s="36"/>
      <c r="B351" s="2" t="s">
        <v>165</v>
      </c>
      <c r="C351" s="9">
        <v>10</v>
      </c>
      <c r="D351" s="9">
        <v>4.4</v>
      </c>
      <c r="E351" s="10">
        <f t="shared" si="25"/>
        <v>44</v>
      </c>
      <c r="F351" s="10">
        <f t="shared" si="22"/>
        <v>50.599999999999994</v>
      </c>
      <c r="G351" s="10">
        <v>6.6</v>
      </c>
      <c r="H351" s="9">
        <v>58</v>
      </c>
      <c r="I351" s="39"/>
      <c r="J351" s="41"/>
      <c r="K351" s="43"/>
      <c r="L351" s="43"/>
      <c r="M351" s="60"/>
    </row>
    <row r="352" spans="1:13" ht="25.5">
      <c r="A352" s="8" t="s">
        <v>17</v>
      </c>
      <c r="B352" s="9" t="s">
        <v>2</v>
      </c>
      <c r="C352" s="9">
        <v>2</v>
      </c>
      <c r="D352" s="9">
        <v>65</v>
      </c>
      <c r="E352" s="10">
        <f t="shared" si="25"/>
        <v>130</v>
      </c>
      <c r="F352" s="10">
        <f t="shared" si="22"/>
        <v>149.5</v>
      </c>
      <c r="G352" s="10">
        <v>19.5</v>
      </c>
      <c r="H352" s="9">
        <v>169</v>
      </c>
      <c r="I352" s="9"/>
      <c r="J352" s="18">
        <f>F352+G352</f>
        <v>169</v>
      </c>
      <c r="K352" s="9">
        <v>169</v>
      </c>
      <c r="L352" s="18">
        <f>J352-K352</f>
        <v>0</v>
      </c>
      <c r="M352" s="61"/>
    </row>
    <row r="353" spans="1:13" ht="12.75">
      <c r="A353" s="34" t="s">
        <v>127</v>
      </c>
      <c r="B353" s="9" t="s">
        <v>177</v>
      </c>
      <c r="C353" s="9">
        <v>100</v>
      </c>
      <c r="D353" s="9">
        <v>1.1</v>
      </c>
      <c r="E353" s="10">
        <f t="shared" si="25"/>
        <v>110.00000000000001</v>
      </c>
      <c r="F353" s="10">
        <f t="shared" si="22"/>
        <v>126.5</v>
      </c>
      <c r="G353" s="10">
        <v>16.5</v>
      </c>
      <c r="H353" s="9">
        <v>143</v>
      </c>
      <c r="I353" s="37"/>
      <c r="J353" s="31">
        <f>F353+G353+F354+G354+F355+G355</f>
        <v>449.79999999999995</v>
      </c>
      <c r="K353" s="44">
        <v>450</v>
      </c>
      <c r="L353" s="31">
        <f>J353-K353</f>
        <v>-0.20000000000004547</v>
      </c>
      <c r="M353" s="58"/>
    </row>
    <row r="354" spans="1:13" ht="12.75">
      <c r="A354" s="35"/>
      <c r="B354" s="3" t="s">
        <v>174</v>
      </c>
      <c r="C354" s="9">
        <v>10</v>
      </c>
      <c r="D354" s="9">
        <v>6</v>
      </c>
      <c r="E354" s="10">
        <f t="shared" si="25"/>
        <v>60</v>
      </c>
      <c r="F354" s="10">
        <f t="shared" si="22"/>
        <v>69</v>
      </c>
      <c r="G354" s="10">
        <v>9</v>
      </c>
      <c r="H354" s="9">
        <v>78</v>
      </c>
      <c r="I354" s="38"/>
      <c r="J354" s="47"/>
      <c r="K354" s="32"/>
      <c r="L354" s="32"/>
      <c r="M354" s="59"/>
    </row>
    <row r="355" spans="1:13" ht="12.75">
      <c r="A355" s="36"/>
      <c r="B355" s="2" t="s">
        <v>165</v>
      </c>
      <c r="C355" s="9">
        <v>40</v>
      </c>
      <c r="D355" s="9">
        <v>4.4</v>
      </c>
      <c r="E355" s="10">
        <f t="shared" si="25"/>
        <v>176</v>
      </c>
      <c r="F355" s="10">
        <f t="shared" si="22"/>
        <v>202.39999999999998</v>
      </c>
      <c r="G355" s="10">
        <v>26.4</v>
      </c>
      <c r="H355" s="9">
        <v>229</v>
      </c>
      <c r="I355" s="39"/>
      <c r="J355" s="48"/>
      <c r="K355" s="33"/>
      <c r="L355" s="33"/>
      <c r="M355" s="60"/>
    </row>
    <row r="356" spans="1:13" ht="25.5">
      <c r="A356" s="8" t="s">
        <v>5</v>
      </c>
      <c r="B356" s="9" t="s">
        <v>2</v>
      </c>
      <c r="C356" s="9">
        <v>1</v>
      </c>
      <c r="D356" s="9">
        <v>65</v>
      </c>
      <c r="E356" s="10">
        <f t="shared" si="25"/>
        <v>65</v>
      </c>
      <c r="F356" s="10">
        <f>E356*1.15+0.5</f>
        <v>75.25</v>
      </c>
      <c r="G356" s="10">
        <v>9.75</v>
      </c>
      <c r="H356" s="9">
        <v>85</v>
      </c>
      <c r="I356" s="9"/>
      <c r="J356" s="18">
        <f>F356+G356</f>
        <v>85</v>
      </c>
      <c r="K356" s="18">
        <v>85</v>
      </c>
      <c r="L356" s="18">
        <f>J356-K356</f>
        <v>0</v>
      </c>
      <c r="M356" s="61"/>
    </row>
    <row r="357" spans="1:13" ht="12.75">
      <c r="A357" s="34" t="s">
        <v>18</v>
      </c>
      <c r="B357" s="9" t="s">
        <v>173</v>
      </c>
      <c r="C357" s="9">
        <v>5</v>
      </c>
      <c r="D357" s="9">
        <v>6.7</v>
      </c>
      <c r="E357" s="10">
        <f t="shared" si="25"/>
        <v>33.5</v>
      </c>
      <c r="F357" s="10">
        <f>E357*1.15+0.5</f>
        <v>39.025</v>
      </c>
      <c r="G357" s="10">
        <v>5.03</v>
      </c>
      <c r="H357" s="9">
        <v>44</v>
      </c>
      <c r="I357" s="37"/>
      <c r="J357" s="31">
        <f>F357+G357+F358+G358</f>
        <v>101.91</v>
      </c>
      <c r="K357" s="44">
        <f>58+44</f>
        <v>102</v>
      </c>
      <c r="L357" s="31">
        <f>J357-K357</f>
        <v>-0.09000000000000341</v>
      </c>
      <c r="M357" s="58"/>
    </row>
    <row r="358" spans="1:13" ht="12.75">
      <c r="A358" s="36"/>
      <c r="B358" s="4" t="s">
        <v>140</v>
      </c>
      <c r="C358" s="9">
        <v>10</v>
      </c>
      <c r="D358" s="9">
        <v>4.45</v>
      </c>
      <c r="E358" s="10">
        <f t="shared" si="25"/>
        <v>44.5</v>
      </c>
      <c r="F358" s="10">
        <f>E358*1.15</f>
        <v>51.175</v>
      </c>
      <c r="G358" s="10">
        <v>6.68</v>
      </c>
      <c r="H358" s="9">
        <v>58</v>
      </c>
      <c r="I358" s="39"/>
      <c r="J358" s="48"/>
      <c r="K358" s="33"/>
      <c r="L358" s="33"/>
      <c r="M358" s="60"/>
    </row>
    <row r="359" spans="1:13" ht="12.75">
      <c r="A359" s="34" t="s">
        <v>87</v>
      </c>
      <c r="B359" s="2" t="s">
        <v>165</v>
      </c>
      <c r="C359" s="9">
        <v>40</v>
      </c>
      <c r="D359" s="9">
        <v>4.4</v>
      </c>
      <c r="E359" s="10">
        <f t="shared" si="25"/>
        <v>176</v>
      </c>
      <c r="F359" s="10">
        <f>E359*1.15+0.5</f>
        <v>202.89999999999998</v>
      </c>
      <c r="G359" s="10">
        <f>19.8+6.6</f>
        <v>26.4</v>
      </c>
      <c r="H359" s="9">
        <f>172+58</f>
        <v>230</v>
      </c>
      <c r="I359" s="37"/>
      <c r="J359" s="28">
        <f>F359+G359+F360+G360+F361+G361+F362+G362</f>
        <v>345.9999999999999</v>
      </c>
      <c r="K359" s="44">
        <v>346</v>
      </c>
      <c r="L359" s="31">
        <f>J359-K359</f>
        <v>0</v>
      </c>
      <c r="M359" s="58"/>
    </row>
    <row r="360" spans="1:13" ht="12.75">
      <c r="A360" s="35"/>
      <c r="B360" s="9" t="s">
        <v>167</v>
      </c>
      <c r="C360" s="9">
        <v>1</v>
      </c>
      <c r="D360" s="9">
        <v>30</v>
      </c>
      <c r="E360" s="10">
        <f t="shared" si="25"/>
        <v>30</v>
      </c>
      <c r="F360" s="10">
        <f>E360*1.15+0.5</f>
        <v>35</v>
      </c>
      <c r="G360" s="10">
        <v>4.5</v>
      </c>
      <c r="H360" s="9">
        <v>39</v>
      </c>
      <c r="I360" s="38"/>
      <c r="J360" s="32"/>
      <c r="K360" s="32"/>
      <c r="L360" s="47"/>
      <c r="M360" s="59"/>
    </row>
    <row r="361" spans="1:13" ht="25.5">
      <c r="A361" s="35"/>
      <c r="B361" s="4" t="s">
        <v>170</v>
      </c>
      <c r="C361" s="9">
        <v>50</v>
      </c>
      <c r="D361" s="9">
        <v>0.46</v>
      </c>
      <c r="E361" s="10">
        <f t="shared" si="25"/>
        <v>23</v>
      </c>
      <c r="F361" s="10">
        <f>E361*1.15+0.5</f>
        <v>26.95</v>
      </c>
      <c r="G361" s="10">
        <v>3.45</v>
      </c>
      <c r="H361" s="9">
        <v>30</v>
      </c>
      <c r="I361" s="38"/>
      <c r="J361" s="32"/>
      <c r="K361" s="32"/>
      <c r="L361" s="47"/>
      <c r="M361" s="59"/>
    </row>
    <row r="362" spans="1:13" ht="25.5">
      <c r="A362" s="36"/>
      <c r="B362" s="4" t="s">
        <v>171</v>
      </c>
      <c r="C362" s="9">
        <v>50</v>
      </c>
      <c r="D362" s="9">
        <v>0.72</v>
      </c>
      <c r="E362" s="10">
        <f t="shared" si="25"/>
        <v>36</v>
      </c>
      <c r="F362" s="10">
        <f>E362*1.15</f>
        <v>41.4</v>
      </c>
      <c r="G362" s="10">
        <v>5.4</v>
      </c>
      <c r="H362" s="9">
        <v>47</v>
      </c>
      <c r="I362" s="39"/>
      <c r="J362" s="33"/>
      <c r="K362" s="33"/>
      <c r="L362" s="48"/>
      <c r="M362" s="60"/>
    </row>
    <row r="363" spans="1:13" ht="12.75">
      <c r="A363" s="34" t="s">
        <v>149</v>
      </c>
      <c r="B363" s="4" t="s">
        <v>175</v>
      </c>
      <c r="C363" s="9">
        <v>50</v>
      </c>
      <c r="D363" s="9">
        <v>0.9</v>
      </c>
      <c r="E363" s="10">
        <f t="shared" si="25"/>
        <v>45</v>
      </c>
      <c r="F363" s="10">
        <f>E363*1.15+0.5</f>
        <v>52.24999999999999</v>
      </c>
      <c r="G363" s="10">
        <v>6.75</v>
      </c>
      <c r="H363" s="9">
        <v>59</v>
      </c>
      <c r="I363" s="37"/>
      <c r="J363" s="31">
        <f>F363+G363+F364+G364+F365+G365+F366+G366</f>
        <v>358</v>
      </c>
      <c r="K363" s="44">
        <v>358</v>
      </c>
      <c r="L363" s="31">
        <f>J363-K363</f>
        <v>0</v>
      </c>
      <c r="M363" s="58"/>
    </row>
    <row r="364" spans="1:13" ht="12.75">
      <c r="A364" s="35"/>
      <c r="B364" s="9" t="s">
        <v>166</v>
      </c>
      <c r="C364" s="9">
        <v>1</v>
      </c>
      <c r="D364" s="9">
        <v>40</v>
      </c>
      <c r="E364" s="10">
        <f t="shared" si="25"/>
        <v>40</v>
      </c>
      <c r="F364" s="10">
        <f>E364*1.15</f>
        <v>46</v>
      </c>
      <c r="G364" s="10">
        <v>6</v>
      </c>
      <c r="H364" s="9">
        <v>52</v>
      </c>
      <c r="I364" s="38"/>
      <c r="J364" s="47"/>
      <c r="K364" s="32"/>
      <c r="L364" s="32"/>
      <c r="M364" s="59"/>
    </row>
    <row r="365" spans="1:13" ht="12.75">
      <c r="A365" s="35"/>
      <c r="B365" s="9" t="s">
        <v>167</v>
      </c>
      <c r="C365" s="9">
        <v>2</v>
      </c>
      <c r="D365" s="9">
        <v>30</v>
      </c>
      <c r="E365" s="10">
        <f t="shared" si="25"/>
        <v>60</v>
      </c>
      <c r="F365" s="10">
        <f>E365*1.15</f>
        <v>69</v>
      </c>
      <c r="G365" s="10">
        <v>9</v>
      </c>
      <c r="H365" s="9">
        <v>78</v>
      </c>
      <c r="I365" s="38"/>
      <c r="J365" s="47"/>
      <c r="K365" s="32"/>
      <c r="L365" s="32"/>
      <c r="M365" s="59"/>
    </row>
    <row r="366" spans="1:13" ht="25.5">
      <c r="A366" s="36"/>
      <c r="B366" s="9" t="s">
        <v>2</v>
      </c>
      <c r="C366" s="9">
        <v>2</v>
      </c>
      <c r="D366" s="9">
        <v>65</v>
      </c>
      <c r="E366" s="10">
        <f t="shared" si="25"/>
        <v>130</v>
      </c>
      <c r="F366" s="10">
        <f>E366*1.15</f>
        <v>149.5</v>
      </c>
      <c r="G366" s="10">
        <v>19.5</v>
      </c>
      <c r="H366" s="9">
        <v>169</v>
      </c>
      <c r="I366" s="39"/>
      <c r="J366" s="48"/>
      <c r="K366" s="33"/>
      <c r="L366" s="33"/>
      <c r="M366" s="60"/>
    </row>
    <row r="367" spans="1:13" ht="25.5">
      <c r="A367" s="34" t="s">
        <v>43</v>
      </c>
      <c r="B367" s="3" t="s">
        <v>73</v>
      </c>
      <c r="C367" s="9">
        <v>45</v>
      </c>
      <c r="D367" s="9">
        <v>13.5</v>
      </c>
      <c r="E367" s="10">
        <f t="shared" si="25"/>
        <v>607.5</v>
      </c>
      <c r="F367" s="10">
        <f>E367*1.15+0.5</f>
        <v>699.125</v>
      </c>
      <c r="G367" s="10">
        <v>91.13</v>
      </c>
      <c r="H367" s="9">
        <v>790</v>
      </c>
      <c r="I367" s="37"/>
      <c r="J367" s="31">
        <f>F367+G367+F368+G368+F369+G369+F370+G370+F371+G371+F372+G372</f>
        <v>1267.855</v>
      </c>
      <c r="K367" s="44">
        <v>1268</v>
      </c>
      <c r="L367" s="31">
        <f>J367-K367</f>
        <v>-0.1449999999999818</v>
      </c>
      <c r="M367" s="58"/>
    </row>
    <row r="368" spans="1:13" ht="25.5">
      <c r="A368" s="35"/>
      <c r="B368" s="4" t="s">
        <v>172</v>
      </c>
      <c r="C368" s="9">
        <v>100</v>
      </c>
      <c r="D368" s="9">
        <v>0.92</v>
      </c>
      <c r="E368" s="10">
        <f t="shared" si="25"/>
        <v>92</v>
      </c>
      <c r="F368" s="10">
        <f>E368*1.15+0.5</f>
        <v>106.3</v>
      </c>
      <c r="G368" s="10">
        <v>13.8</v>
      </c>
      <c r="H368" s="9">
        <v>120</v>
      </c>
      <c r="I368" s="38"/>
      <c r="J368" s="47"/>
      <c r="K368" s="32"/>
      <c r="L368" s="32"/>
      <c r="M368" s="59"/>
    </row>
    <row r="369" spans="1:13" ht="25.5">
      <c r="A369" s="35"/>
      <c r="B369" s="9" t="s">
        <v>2</v>
      </c>
      <c r="C369" s="9">
        <v>2</v>
      </c>
      <c r="D369" s="9">
        <v>65</v>
      </c>
      <c r="E369" s="10">
        <f t="shared" si="25"/>
        <v>130</v>
      </c>
      <c r="F369" s="10">
        <f>E369*1.15</f>
        <v>149.5</v>
      </c>
      <c r="G369" s="10">
        <v>19.5</v>
      </c>
      <c r="H369" s="9">
        <v>169</v>
      </c>
      <c r="I369" s="38"/>
      <c r="J369" s="47"/>
      <c r="K369" s="32"/>
      <c r="L369" s="32"/>
      <c r="M369" s="59"/>
    </row>
    <row r="370" spans="1:13" ht="12.75">
      <c r="A370" s="35"/>
      <c r="B370" s="9" t="s">
        <v>166</v>
      </c>
      <c r="C370" s="9">
        <v>1</v>
      </c>
      <c r="D370" s="9">
        <v>40</v>
      </c>
      <c r="E370" s="10">
        <f t="shared" si="25"/>
        <v>40</v>
      </c>
      <c r="F370" s="10">
        <f>E370*1.15</f>
        <v>46</v>
      </c>
      <c r="G370" s="10">
        <v>6</v>
      </c>
      <c r="H370" s="9">
        <v>52</v>
      </c>
      <c r="I370" s="38"/>
      <c r="J370" s="47"/>
      <c r="K370" s="32"/>
      <c r="L370" s="32"/>
      <c r="M370" s="59"/>
    </row>
    <row r="371" spans="1:13" ht="12.75">
      <c r="A371" s="35"/>
      <c r="B371" s="9" t="s">
        <v>167</v>
      </c>
      <c r="C371" s="9">
        <v>2</v>
      </c>
      <c r="D371" s="9">
        <v>30</v>
      </c>
      <c r="E371" s="10">
        <f t="shared" si="25"/>
        <v>60</v>
      </c>
      <c r="F371" s="10">
        <f>E371*1.15</f>
        <v>69</v>
      </c>
      <c r="G371" s="10">
        <v>9</v>
      </c>
      <c r="H371" s="9">
        <v>78</v>
      </c>
      <c r="I371" s="38"/>
      <c r="J371" s="47"/>
      <c r="K371" s="32"/>
      <c r="L371" s="32"/>
      <c r="M371" s="59"/>
    </row>
    <row r="372" spans="1:13" ht="25.5">
      <c r="A372" s="36"/>
      <c r="B372" s="4" t="s">
        <v>57</v>
      </c>
      <c r="C372" s="9">
        <v>100</v>
      </c>
      <c r="D372" s="9">
        <v>0.45</v>
      </c>
      <c r="E372" s="10">
        <f t="shared" si="25"/>
        <v>45</v>
      </c>
      <c r="F372" s="10">
        <f>E372*1.15</f>
        <v>51.74999999999999</v>
      </c>
      <c r="G372" s="10">
        <v>6.75</v>
      </c>
      <c r="H372" s="9">
        <v>59</v>
      </c>
      <c r="I372" s="39"/>
      <c r="J372" s="48"/>
      <c r="K372" s="33"/>
      <c r="L372" s="33"/>
      <c r="M372" s="60"/>
    </row>
    <row r="373" spans="1:13" ht="12.75">
      <c r="A373" s="34" t="s">
        <v>56</v>
      </c>
      <c r="B373" s="2" t="s">
        <v>165</v>
      </c>
      <c r="C373" s="11">
        <v>10</v>
      </c>
      <c r="D373" s="11">
        <v>4.4</v>
      </c>
      <c r="E373" s="10">
        <f t="shared" si="25"/>
        <v>44</v>
      </c>
      <c r="F373" s="10">
        <f>E373*1.14+0.5</f>
        <v>50.66</v>
      </c>
      <c r="G373" s="10">
        <v>6.6</v>
      </c>
      <c r="H373" s="9">
        <v>57</v>
      </c>
      <c r="I373" s="37"/>
      <c r="J373" s="40">
        <f>F373+G373+F374+G374</f>
        <v>116.25999999999999</v>
      </c>
      <c r="K373" s="42">
        <f>59+57</f>
        <v>116</v>
      </c>
      <c r="L373" s="40">
        <f>J373-K373</f>
        <v>0.2599999999999909</v>
      </c>
      <c r="M373" s="58"/>
    </row>
    <row r="374" spans="1:13" ht="25.5">
      <c r="A374" s="36"/>
      <c r="B374" s="4" t="s">
        <v>57</v>
      </c>
      <c r="C374" s="9">
        <v>100</v>
      </c>
      <c r="D374" s="9">
        <v>0.45</v>
      </c>
      <c r="E374" s="10">
        <f>C374*D374</f>
        <v>45</v>
      </c>
      <c r="F374" s="10">
        <f aca="true" t="shared" si="26" ref="F374:F379">E374*1.15+0.5</f>
        <v>52.24999999999999</v>
      </c>
      <c r="G374" s="10">
        <v>6.75</v>
      </c>
      <c r="H374" s="9">
        <v>59</v>
      </c>
      <c r="I374" s="39"/>
      <c r="J374" s="41"/>
      <c r="K374" s="43"/>
      <c r="L374" s="41"/>
      <c r="M374" s="60"/>
    </row>
    <row r="375" spans="1:13" ht="12.75">
      <c r="A375" s="34" t="s">
        <v>105</v>
      </c>
      <c r="B375" s="4" t="s">
        <v>168</v>
      </c>
      <c r="C375" s="9">
        <v>10</v>
      </c>
      <c r="D375" s="9">
        <v>5.5</v>
      </c>
      <c r="E375" s="10">
        <f t="shared" si="25"/>
        <v>55</v>
      </c>
      <c r="F375" s="10">
        <f t="shared" si="26"/>
        <v>63.74999999999999</v>
      </c>
      <c r="G375" s="10">
        <v>8.25</v>
      </c>
      <c r="H375" s="9">
        <v>72</v>
      </c>
      <c r="I375" s="37"/>
      <c r="J375" s="31">
        <f>F375+G375+F376+G376+F377+G377+F378+G378+F379+G379+G380+F381+G381</f>
        <v>632.9549999999999</v>
      </c>
      <c r="K375" s="44">
        <v>633</v>
      </c>
      <c r="L375" s="31">
        <f>J375-K375</f>
        <v>-0.04500000000007276</v>
      </c>
      <c r="M375" s="58"/>
    </row>
    <row r="376" spans="1:13" ht="12.75">
      <c r="A376" s="35"/>
      <c r="B376" s="2" t="s">
        <v>165</v>
      </c>
      <c r="C376" s="9">
        <v>10</v>
      </c>
      <c r="D376" s="9">
        <v>4.4</v>
      </c>
      <c r="E376" s="10">
        <f t="shared" si="25"/>
        <v>44</v>
      </c>
      <c r="F376" s="10">
        <f t="shared" si="26"/>
        <v>51.099999999999994</v>
      </c>
      <c r="G376" s="10">
        <v>6.6</v>
      </c>
      <c r="H376" s="9">
        <v>58</v>
      </c>
      <c r="I376" s="38"/>
      <c r="J376" s="47"/>
      <c r="K376" s="32"/>
      <c r="L376" s="32"/>
      <c r="M376" s="59"/>
    </row>
    <row r="377" spans="1:13" ht="12.75">
      <c r="A377" s="35"/>
      <c r="B377" s="3" t="s">
        <v>71</v>
      </c>
      <c r="C377" s="9">
        <v>50</v>
      </c>
      <c r="D377" s="9">
        <v>1</v>
      </c>
      <c r="E377" s="10">
        <f t="shared" si="25"/>
        <v>50</v>
      </c>
      <c r="F377" s="10">
        <f t="shared" si="26"/>
        <v>57.99999999999999</v>
      </c>
      <c r="G377" s="10">
        <v>7.5</v>
      </c>
      <c r="H377" s="9">
        <v>65</v>
      </c>
      <c r="I377" s="38"/>
      <c r="J377" s="47"/>
      <c r="K377" s="32"/>
      <c r="L377" s="32"/>
      <c r="M377" s="59"/>
    </row>
    <row r="378" spans="1:13" ht="25.5">
      <c r="A378" s="35"/>
      <c r="B378" s="3" t="s">
        <v>73</v>
      </c>
      <c r="C378" s="9">
        <v>15</v>
      </c>
      <c r="D378" s="9">
        <v>13.5</v>
      </c>
      <c r="E378" s="10">
        <f t="shared" si="25"/>
        <v>202.5</v>
      </c>
      <c r="F378" s="10">
        <f t="shared" si="26"/>
        <v>233.37499999999997</v>
      </c>
      <c r="G378" s="10">
        <v>30.38</v>
      </c>
      <c r="H378" s="9">
        <v>264</v>
      </c>
      <c r="I378" s="38"/>
      <c r="J378" s="47"/>
      <c r="K378" s="32"/>
      <c r="L378" s="32"/>
      <c r="M378" s="59"/>
    </row>
    <row r="379" spans="1:13" ht="12.75">
      <c r="A379" s="35"/>
      <c r="B379" s="9" t="s">
        <v>166</v>
      </c>
      <c r="C379" s="9">
        <v>1</v>
      </c>
      <c r="D379" s="9">
        <v>40</v>
      </c>
      <c r="E379" s="10">
        <f t="shared" si="25"/>
        <v>40</v>
      </c>
      <c r="F379" s="10">
        <f t="shared" si="26"/>
        <v>46.5</v>
      </c>
      <c r="G379" s="10">
        <v>6</v>
      </c>
      <c r="H379" s="9">
        <v>52</v>
      </c>
      <c r="I379" s="38"/>
      <c r="J379" s="47"/>
      <c r="K379" s="32"/>
      <c r="L379" s="32"/>
      <c r="M379" s="59"/>
    </row>
    <row r="380" spans="1:13" ht="12.75">
      <c r="A380" s="35"/>
      <c r="B380" s="9" t="s">
        <v>101</v>
      </c>
      <c r="C380" s="9">
        <v>1</v>
      </c>
      <c r="D380" s="9"/>
      <c r="E380" s="10"/>
      <c r="F380" s="10"/>
      <c r="G380" s="10">
        <v>37</v>
      </c>
      <c r="H380" s="9"/>
      <c r="I380" s="38"/>
      <c r="J380" s="47"/>
      <c r="K380" s="32"/>
      <c r="L380" s="32"/>
      <c r="M380" s="59"/>
    </row>
    <row r="381" spans="1:13" ht="25.5">
      <c r="A381" s="36"/>
      <c r="B381" s="9" t="s">
        <v>2</v>
      </c>
      <c r="C381" s="9">
        <v>1</v>
      </c>
      <c r="D381" s="9">
        <v>65</v>
      </c>
      <c r="E381" s="10">
        <f t="shared" si="25"/>
        <v>65</v>
      </c>
      <c r="F381" s="10">
        <f>E381*1.15</f>
        <v>74.75</v>
      </c>
      <c r="G381" s="10">
        <v>9.75</v>
      </c>
      <c r="H381" s="9">
        <v>85</v>
      </c>
      <c r="I381" s="39"/>
      <c r="J381" s="48"/>
      <c r="K381" s="33"/>
      <c r="L381" s="33"/>
      <c r="M381" s="60"/>
    </row>
    <row r="382" spans="1:13" ht="12.75">
      <c r="A382" s="34" t="s">
        <v>44</v>
      </c>
      <c r="B382" s="2" t="s">
        <v>165</v>
      </c>
      <c r="C382" s="9">
        <v>10</v>
      </c>
      <c r="D382" s="9">
        <v>4.4</v>
      </c>
      <c r="E382" s="10">
        <f t="shared" si="25"/>
        <v>44</v>
      </c>
      <c r="F382" s="10">
        <f>E382*1.15+0.5</f>
        <v>51.099999999999994</v>
      </c>
      <c r="G382" s="10">
        <v>6.6</v>
      </c>
      <c r="H382" s="9">
        <v>58</v>
      </c>
      <c r="I382" s="37"/>
      <c r="J382" s="31">
        <f>F382+G382+F383+G383+F384+G384</f>
        <v>170</v>
      </c>
      <c r="K382" s="44">
        <v>170</v>
      </c>
      <c r="L382" s="31">
        <f>J382-K382</f>
        <v>0</v>
      </c>
      <c r="M382" s="58"/>
    </row>
    <row r="383" spans="1:13" ht="12.75">
      <c r="A383" s="35"/>
      <c r="B383" s="9" t="s">
        <v>166</v>
      </c>
      <c r="C383" s="9">
        <v>1</v>
      </c>
      <c r="D383" s="9">
        <v>40</v>
      </c>
      <c r="E383" s="10">
        <f t="shared" si="25"/>
        <v>40</v>
      </c>
      <c r="F383" s="10">
        <f>E383*1.15+0.5</f>
        <v>46.5</v>
      </c>
      <c r="G383" s="10">
        <v>6</v>
      </c>
      <c r="H383" s="9">
        <v>52</v>
      </c>
      <c r="I383" s="38"/>
      <c r="J383" s="47"/>
      <c r="K383" s="32"/>
      <c r="L383" s="32"/>
      <c r="M383" s="59"/>
    </row>
    <row r="384" spans="1:13" ht="25.5">
      <c r="A384" s="36"/>
      <c r="B384" s="4" t="s">
        <v>172</v>
      </c>
      <c r="C384" s="9">
        <v>50</v>
      </c>
      <c r="D384" s="9">
        <v>0.92</v>
      </c>
      <c r="E384" s="10">
        <f t="shared" si="25"/>
        <v>46</v>
      </c>
      <c r="F384" s="10">
        <f>E384*1.15</f>
        <v>52.9</v>
      </c>
      <c r="G384" s="10">
        <v>6.9</v>
      </c>
      <c r="H384" s="9">
        <v>60</v>
      </c>
      <c r="I384" s="39"/>
      <c r="J384" s="48"/>
      <c r="K384" s="33"/>
      <c r="L384" s="33"/>
      <c r="M384" s="60"/>
    </row>
    <row r="385" spans="1:13" ht="12.75">
      <c r="A385" s="34" t="s">
        <v>93</v>
      </c>
      <c r="B385" s="2" t="s">
        <v>165</v>
      </c>
      <c r="C385" s="9">
        <v>50</v>
      </c>
      <c r="D385" s="9">
        <v>4.4</v>
      </c>
      <c r="E385" s="10">
        <f t="shared" si="25"/>
        <v>220.00000000000003</v>
      </c>
      <c r="F385" s="10">
        <f aca="true" t="shared" si="27" ref="F385:F391">E385*1.15+0.5</f>
        <v>253.5</v>
      </c>
      <c r="G385" s="10">
        <v>33</v>
      </c>
      <c r="H385" s="9">
        <v>288</v>
      </c>
      <c r="I385" s="37"/>
      <c r="J385" s="31">
        <f>F385+G385+F386+G386+F387+G387+F388+G388+F389+G389</f>
        <v>523.8</v>
      </c>
      <c r="K385" s="44">
        <v>524</v>
      </c>
      <c r="L385" s="31">
        <f>J385-K385</f>
        <v>-0.20000000000004547</v>
      </c>
      <c r="M385" s="58"/>
    </row>
    <row r="386" spans="1:13" ht="12.75">
      <c r="A386" s="35"/>
      <c r="B386" s="4" t="s">
        <v>175</v>
      </c>
      <c r="C386" s="9">
        <v>50</v>
      </c>
      <c r="D386" s="9">
        <v>0.9</v>
      </c>
      <c r="E386" s="10">
        <f t="shared" si="25"/>
        <v>45</v>
      </c>
      <c r="F386" s="10">
        <f t="shared" si="27"/>
        <v>52.24999999999999</v>
      </c>
      <c r="G386" s="10">
        <v>6.75</v>
      </c>
      <c r="H386" s="9">
        <v>59</v>
      </c>
      <c r="I386" s="38"/>
      <c r="J386" s="47"/>
      <c r="K386" s="32"/>
      <c r="L386" s="32"/>
      <c r="M386" s="59"/>
    </row>
    <row r="387" spans="1:13" ht="12.75">
      <c r="A387" s="35"/>
      <c r="B387" s="3" t="s">
        <v>71</v>
      </c>
      <c r="C387" s="9">
        <v>50</v>
      </c>
      <c r="D387" s="9">
        <v>1</v>
      </c>
      <c r="E387" s="10">
        <f t="shared" si="25"/>
        <v>50</v>
      </c>
      <c r="F387" s="10">
        <f t="shared" si="27"/>
        <v>57.99999999999999</v>
      </c>
      <c r="G387" s="10">
        <v>7.5</v>
      </c>
      <c r="H387" s="9">
        <v>65</v>
      </c>
      <c r="I387" s="38"/>
      <c r="J387" s="47"/>
      <c r="K387" s="32"/>
      <c r="L387" s="32"/>
      <c r="M387" s="59"/>
    </row>
    <row r="388" spans="1:13" ht="12.75">
      <c r="A388" s="35"/>
      <c r="B388" s="9" t="s">
        <v>166</v>
      </c>
      <c r="C388" s="9">
        <v>1</v>
      </c>
      <c r="D388" s="9">
        <v>40</v>
      </c>
      <c r="E388" s="10">
        <f t="shared" si="25"/>
        <v>40</v>
      </c>
      <c r="F388" s="10">
        <f t="shared" si="27"/>
        <v>46.5</v>
      </c>
      <c r="G388" s="10">
        <v>6</v>
      </c>
      <c r="H388" s="9">
        <v>52</v>
      </c>
      <c r="I388" s="38"/>
      <c r="J388" s="47"/>
      <c r="K388" s="32"/>
      <c r="L388" s="32"/>
      <c r="M388" s="59"/>
    </row>
    <row r="389" spans="1:13" ht="25.5">
      <c r="A389" s="36"/>
      <c r="B389" s="4" t="s">
        <v>172</v>
      </c>
      <c r="C389" s="9">
        <v>50</v>
      </c>
      <c r="D389" s="9">
        <v>0.92</v>
      </c>
      <c r="E389" s="10">
        <f t="shared" si="25"/>
        <v>46</v>
      </c>
      <c r="F389" s="10">
        <f t="shared" si="27"/>
        <v>53.4</v>
      </c>
      <c r="G389" s="10">
        <v>6.9</v>
      </c>
      <c r="H389" s="9">
        <v>60</v>
      </c>
      <c r="I389" s="39"/>
      <c r="J389" s="48"/>
      <c r="K389" s="33"/>
      <c r="L389" s="33"/>
      <c r="M389" s="60"/>
    </row>
    <row r="390" spans="1:13" ht="25.5">
      <c r="A390" s="34" t="s">
        <v>104</v>
      </c>
      <c r="B390" s="3" t="s">
        <v>73</v>
      </c>
      <c r="C390" s="9">
        <v>15</v>
      </c>
      <c r="D390" s="9">
        <v>13.5</v>
      </c>
      <c r="E390" s="10">
        <f t="shared" si="25"/>
        <v>202.5</v>
      </c>
      <c r="F390" s="10">
        <f t="shared" si="27"/>
        <v>233.37499999999997</v>
      </c>
      <c r="G390" s="10">
        <v>30.38</v>
      </c>
      <c r="H390" s="9">
        <v>264</v>
      </c>
      <c r="I390" s="37"/>
      <c r="J390" s="31">
        <f>F390+G390+F391+G391+F392+G392+F393+G393+F394+G394</f>
        <v>502.78999999999996</v>
      </c>
      <c r="K390" s="44">
        <v>503</v>
      </c>
      <c r="L390" s="31">
        <f>J390-K390</f>
        <v>-0.21000000000003638</v>
      </c>
      <c r="M390" s="58"/>
    </row>
    <row r="391" spans="1:13" ht="12.75">
      <c r="A391" s="35"/>
      <c r="B391" s="9" t="s">
        <v>167</v>
      </c>
      <c r="C391" s="9">
        <v>1</v>
      </c>
      <c r="D391" s="9">
        <v>30</v>
      </c>
      <c r="E391" s="10">
        <f t="shared" si="25"/>
        <v>30</v>
      </c>
      <c r="F391" s="10">
        <f t="shared" si="27"/>
        <v>35</v>
      </c>
      <c r="G391" s="10">
        <v>4.5</v>
      </c>
      <c r="H391" s="9">
        <v>39</v>
      </c>
      <c r="I391" s="38"/>
      <c r="J391" s="47"/>
      <c r="K391" s="32"/>
      <c r="L391" s="32"/>
      <c r="M391" s="59"/>
    </row>
    <row r="392" spans="1:13" ht="25.5">
      <c r="A392" s="35"/>
      <c r="B392" s="4" t="s">
        <v>170</v>
      </c>
      <c r="C392" s="9">
        <v>50</v>
      </c>
      <c r="D392" s="9">
        <v>0.46</v>
      </c>
      <c r="E392" s="10">
        <f t="shared" si="25"/>
        <v>23</v>
      </c>
      <c r="F392" s="10">
        <f>E392*1.15</f>
        <v>26.45</v>
      </c>
      <c r="G392" s="10">
        <v>3.45</v>
      </c>
      <c r="H392" s="9">
        <v>30</v>
      </c>
      <c r="I392" s="38"/>
      <c r="J392" s="47"/>
      <c r="K392" s="32"/>
      <c r="L392" s="32"/>
      <c r="M392" s="59"/>
    </row>
    <row r="393" spans="1:13" ht="12.75">
      <c r="A393" s="35"/>
      <c r="B393" s="9" t="s">
        <v>173</v>
      </c>
      <c r="C393" s="9">
        <v>3</v>
      </c>
      <c r="D393" s="9">
        <v>6.7</v>
      </c>
      <c r="E393" s="10">
        <f t="shared" si="25"/>
        <v>20.1</v>
      </c>
      <c r="F393" s="10">
        <f>E393*1.15+0.5</f>
        <v>23.615</v>
      </c>
      <c r="G393" s="10">
        <v>3.02</v>
      </c>
      <c r="H393" s="9">
        <v>27</v>
      </c>
      <c r="I393" s="38"/>
      <c r="J393" s="47"/>
      <c r="K393" s="32"/>
      <c r="L393" s="32"/>
      <c r="M393" s="59"/>
    </row>
    <row r="394" spans="1:13" ht="12.75">
      <c r="A394" s="36"/>
      <c r="B394" s="9" t="s">
        <v>177</v>
      </c>
      <c r="C394" s="9">
        <v>100</v>
      </c>
      <c r="D394" s="9">
        <v>1.1</v>
      </c>
      <c r="E394" s="10">
        <f t="shared" si="25"/>
        <v>110.00000000000001</v>
      </c>
      <c r="F394" s="10">
        <f>E394*1.15</f>
        <v>126.5</v>
      </c>
      <c r="G394" s="10">
        <v>16.5</v>
      </c>
      <c r="H394" s="9">
        <v>143</v>
      </c>
      <c r="I394" s="39"/>
      <c r="J394" s="48"/>
      <c r="K394" s="33"/>
      <c r="L394" s="33"/>
      <c r="M394" s="60"/>
    </row>
    <row r="395" spans="1:13" ht="12.75">
      <c r="A395" s="34" t="s">
        <v>14</v>
      </c>
      <c r="B395" s="9" t="s">
        <v>167</v>
      </c>
      <c r="C395" s="9">
        <v>1</v>
      </c>
      <c r="D395" s="9">
        <v>30</v>
      </c>
      <c r="E395" s="10">
        <f t="shared" si="25"/>
        <v>30</v>
      </c>
      <c r="F395" s="10">
        <f>E395*1.1+0.5</f>
        <v>33.5</v>
      </c>
      <c r="G395" s="10">
        <v>4.5</v>
      </c>
      <c r="H395" s="9">
        <v>38</v>
      </c>
      <c r="I395" s="37"/>
      <c r="J395" s="40">
        <f>F395+G395+F396+G396+F397+G397</f>
        <v>133.51</v>
      </c>
      <c r="K395" s="42">
        <v>110</v>
      </c>
      <c r="L395" s="40">
        <f>J395-K395</f>
        <v>23.50999999999999</v>
      </c>
      <c r="M395" s="58"/>
    </row>
    <row r="396" spans="1:13" ht="12.75">
      <c r="A396" s="35"/>
      <c r="B396" s="9" t="s">
        <v>173</v>
      </c>
      <c r="C396" s="9">
        <v>5</v>
      </c>
      <c r="D396" s="9">
        <v>6.7</v>
      </c>
      <c r="E396" s="10">
        <f t="shared" si="25"/>
        <v>33.5</v>
      </c>
      <c r="F396" s="10">
        <f>E396*1.1</f>
        <v>36.85</v>
      </c>
      <c r="G396" s="10">
        <v>5.03</v>
      </c>
      <c r="H396" s="9">
        <v>42</v>
      </c>
      <c r="I396" s="38"/>
      <c r="J396" s="45"/>
      <c r="K396" s="46"/>
      <c r="L396" s="46"/>
      <c r="M396" s="59"/>
    </row>
    <row r="397" spans="1:13" ht="12.75">
      <c r="A397" s="36"/>
      <c r="B397" s="9" t="s">
        <v>176</v>
      </c>
      <c r="C397" s="9">
        <v>26</v>
      </c>
      <c r="D397" s="9">
        <v>1.65</v>
      </c>
      <c r="E397" s="10">
        <f t="shared" si="25"/>
        <v>42.9</v>
      </c>
      <c r="F397" s="10">
        <f>E397*1.1</f>
        <v>47.190000000000005</v>
      </c>
      <c r="G397" s="10">
        <v>6.44</v>
      </c>
      <c r="H397" s="9">
        <v>62</v>
      </c>
      <c r="I397" s="39"/>
      <c r="J397" s="41"/>
      <c r="K397" s="43"/>
      <c r="L397" s="43"/>
      <c r="M397" s="60"/>
    </row>
    <row r="398" spans="1:13" ht="12.75">
      <c r="A398" s="34" t="s">
        <v>120</v>
      </c>
      <c r="B398" s="2" t="s">
        <v>165</v>
      </c>
      <c r="C398" s="9">
        <v>20</v>
      </c>
      <c r="D398" s="9">
        <v>4.4</v>
      </c>
      <c r="E398" s="10">
        <f t="shared" si="25"/>
        <v>88</v>
      </c>
      <c r="F398" s="10">
        <f>E398*1.15+0.5</f>
        <v>101.69999999999999</v>
      </c>
      <c r="G398" s="10">
        <v>13.2</v>
      </c>
      <c r="H398" s="9">
        <v>116</v>
      </c>
      <c r="I398" s="37"/>
      <c r="J398" s="40">
        <f>F398+G398+F399+G399+F400+G400+F401+G401+F402+G402+F403+G403</f>
        <v>597.7024999999999</v>
      </c>
      <c r="K398" s="42">
        <v>598</v>
      </c>
      <c r="L398" s="40">
        <f>J398-K398</f>
        <v>-0.29750000000012733</v>
      </c>
      <c r="M398" s="58" t="s">
        <v>190</v>
      </c>
    </row>
    <row r="399" spans="1:13" ht="12.75">
      <c r="A399" s="35"/>
      <c r="B399" s="3" t="s">
        <v>71</v>
      </c>
      <c r="C399" s="9">
        <v>50</v>
      </c>
      <c r="D399" s="9">
        <v>1</v>
      </c>
      <c r="E399" s="10">
        <f t="shared" si="25"/>
        <v>50</v>
      </c>
      <c r="F399" s="10">
        <f>E399*1.15+0.5</f>
        <v>57.99999999999999</v>
      </c>
      <c r="G399" s="10">
        <v>7.5</v>
      </c>
      <c r="H399" s="9">
        <v>65</v>
      </c>
      <c r="I399" s="38"/>
      <c r="J399" s="45"/>
      <c r="K399" s="46"/>
      <c r="L399" s="46"/>
      <c r="M399" s="59"/>
    </row>
    <row r="400" spans="1:13" ht="25.5">
      <c r="A400" s="35"/>
      <c r="B400" s="3" t="s">
        <v>73</v>
      </c>
      <c r="C400" s="9">
        <v>15</v>
      </c>
      <c r="D400" s="9">
        <v>13.5</v>
      </c>
      <c r="E400" s="10">
        <f t="shared" si="25"/>
        <v>202.5</v>
      </c>
      <c r="F400" s="10">
        <f>E400*1.15+0.9</f>
        <v>233.77499999999998</v>
      </c>
      <c r="G400" s="10">
        <v>30.38</v>
      </c>
      <c r="H400" s="9">
        <v>264</v>
      </c>
      <c r="I400" s="38"/>
      <c r="J400" s="45"/>
      <c r="K400" s="46"/>
      <c r="L400" s="46"/>
      <c r="M400" s="59"/>
    </row>
    <row r="401" spans="1:13" ht="25.5">
      <c r="A401" s="35"/>
      <c r="B401" s="4" t="s">
        <v>169</v>
      </c>
      <c r="C401" s="9">
        <v>5</v>
      </c>
      <c r="D401" s="9">
        <v>11.4</v>
      </c>
      <c r="E401" s="10">
        <f t="shared" si="25"/>
        <v>57</v>
      </c>
      <c r="F401" s="10">
        <f>E401*1.15+0.5</f>
        <v>66.05</v>
      </c>
      <c r="G401" s="10">
        <v>8.55</v>
      </c>
      <c r="H401" s="9">
        <v>75</v>
      </c>
      <c r="I401" s="38"/>
      <c r="J401" s="45"/>
      <c r="K401" s="46"/>
      <c r="L401" s="46"/>
      <c r="M401" s="59"/>
    </row>
    <row r="402" spans="1:13" ht="25.5">
      <c r="A402" s="35"/>
      <c r="B402" s="4" t="s">
        <v>74</v>
      </c>
      <c r="C402" s="9">
        <v>1</v>
      </c>
      <c r="D402" s="9">
        <v>13.65</v>
      </c>
      <c r="E402" s="10">
        <f t="shared" si="25"/>
        <v>13.65</v>
      </c>
      <c r="F402" s="10">
        <f>E402*1.15+0.5</f>
        <v>16.197499999999998</v>
      </c>
      <c r="G402" s="10">
        <v>2.05</v>
      </c>
      <c r="H402" s="9">
        <v>18</v>
      </c>
      <c r="I402" s="38"/>
      <c r="J402" s="45"/>
      <c r="K402" s="46"/>
      <c r="L402" s="46"/>
      <c r="M402" s="59"/>
    </row>
    <row r="403" spans="1:13" ht="25.5">
      <c r="A403" s="36"/>
      <c r="B403" s="4" t="s">
        <v>172</v>
      </c>
      <c r="C403" s="9">
        <v>50</v>
      </c>
      <c r="D403" s="9">
        <v>0.92</v>
      </c>
      <c r="E403" s="10">
        <f t="shared" si="25"/>
        <v>46</v>
      </c>
      <c r="F403" s="10">
        <f>E403*1.15+0.5</f>
        <v>53.4</v>
      </c>
      <c r="G403" s="10">
        <v>6.9</v>
      </c>
      <c r="H403" s="9">
        <v>60</v>
      </c>
      <c r="I403" s="39"/>
      <c r="J403" s="41"/>
      <c r="K403" s="43"/>
      <c r="L403" s="43"/>
      <c r="M403" s="60"/>
    </row>
    <row r="404" spans="1:13" ht="12.75">
      <c r="A404" s="29" t="s">
        <v>181</v>
      </c>
      <c r="B404" s="16" t="s">
        <v>166</v>
      </c>
      <c r="C404" s="15">
        <v>1</v>
      </c>
      <c r="D404" s="15">
        <v>40</v>
      </c>
      <c r="E404" s="17">
        <f t="shared" si="25"/>
        <v>40</v>
      </c>
      <c r="F404" s="17">
        <f aca="true" t="shared" si="28" ref="F404:F430">E404*1.15</f>
        <v>46</v>
      </c>
      <c r="G404" s="17">
        <v>6</v>
      </c>
      <c r="H404" s="15">
        <v>52</v>
      </c>
      <c r="I404" s="34"/>
      <c r="J404" s="31">
        <f>F404+G404+F405+G405</f>
        <v>111.80000000000001</v>
      </c>
      <c r="K404" s="44">
        <v>112</v>
      </c>
      <c r="L404" s="31">
        <f>J404-K404</f>
        <v>-0.19999999999998863</v>
      </c>
      <c r="M404" s="58"/>
    </row>
    <row r="405" spans="1:13" ht="25.5">
      <c r="A405" s="26"/>
      <c r="B405" s="4" t="s">
        <v>170</v>
      </c>
      <c r="C405" s="11">
        <v>100</v>
      </c>
      <c r="D405" s="11">
        <v>0.46</v>
      </c>
      <c r="E405" s="10">
        <f t="shared" si="25"/>
        <v>46</v>
      </c>
      <c r="F405" s="10">
        <f t="shared" si="28"/>
        <v>52.9</v>
      </c>
      <c r="G405" s="10">
        <v>6.9</v>
      </c>
      <c r="H405" s="11">
        <v>60</v>
      </c>
      <c r="I405" s="36"/>
      <c r="J405" s="48"/>
      <c r="K405" s="33"/>
      <c r="L405" s="33"/>
      <c r="M405" s="60"/>
    </row>
    <row r="406" spans="1:13" ht="25.5">
      <c r="A406" s="8" t="s">
        <v>1</v>
      </c>
      <c r="B406" s="9" t="s">
        <v>2</v>
      </c>
      <c r="C406" s="9">
        <v>3</v>
      </c>
      <c r="D406" s="9">
        <v>65</v>
      </c>
      <c r="E406" s="10">
        <f t="shared" si="25"/>
        <v>195</v>
      </c>
      <c r="F406" s="10">
        <f>E406*1.15+0.5</f>
        <v>224.74999999999997</v>
      </c>
      <c r="G406" s="10">
        <v>29.25</v>
      </c>
      <c r="H406" s="9">
        <v>254</v>
      </c>
      <c r="I406" s="9"/>
      <c r="J406" s="18">
        <f>F406+G406</f>
        <v>253.99999999999997</v>
      </c>
      <c r="K406" s="9">
        <v>254</v>
      </c>
      <c r="L406" s="18">
        <f>J406-K406</f>
        <v>0</v>
      </c>
      <c r="M406" s="61"/>
    </row>
    <row r="407" spans="1:13" ht="12.75">
      <c r="A407" s="34" t="s">
        <v>11</v>
      </c>
      <c r="B407" s="9" t="s">
        <v>167</v>
      </c>
      <c r="C407" s="9">
        <v>1</v>
      </c>
      <c r="D407" s="9">
        <v>30</v>
      </c>
      <c r="E407" s="10">
        <f aca="true" t="shared" si="29" ref="E407:E469">C407*D407</f>
        <v>30</v>
      </c>
      <c r="F407" s="10">
        <f>E407*1.15+0.5</f>
        <v>35</v>
      </c>
      <c r="G407" s="10">
        <v>4.5</v>
      </c>
      <c r="H407" s="9">
        <v>39</v>
      </c>
      <c r="I407" s="37"/>
      <c r="J407" s="31">
        <f>F407+G407+F408+G408</f>
        <v>124</v>
      </c>
      <c r="K407" s="44">
        <v>124</v>
      </c>
      <c r="L407" s="31">
        <f>J407-K407</f>
        <v>0</v>
      </c>
      <c r="M407" s="58"/>
    </row>
    <row r="408" spans="1:13" ht="25.5">
      <c r="A408" s="36"/>
      <c r="B408" s="9" t="s">
        <v>2</v>
      </c>
      <c r="C408" s="9">
        <v>1</v>
      </c>
      <c r="D408" s="9">
        <v>65</v>
      </c>
      <c r="E408" s="10">
        <f t="shared" si="29"/>
        <v>65</v>
      </c>
      <c r="F408" s="10">
        <f t="shared" si="28"/>
        <v>74.75</v>
      </c>
      <c r="G408" s="10">
        <v>9.75</v>
      </c>
      <c r="H408" s="9">
        <v>85</v>
      </c>
      <c r="I408" s="39"/>
      <c r="J408" s="48"/>
      <c r="K408" s="33"/>
      <c r="L408" s="33"/>
      <c r="M408" s="60"/>
    </row>
    <row r="409" spans="1:13" ht="12.75">
      <c r="A409" s="34" t="s">
        <v>77</v>
      </c>
      <c r="B409" s="3" t="s">
        <v>71</v>
      </c>
      <c r="C409" s="9">
        <v>50</v>
      </c>
      <c r="D409" s="9">
        <v>1</v>
      </c>
      <c r="E409" s="10">
        <f t="shared" si="29"/>
        <v>50</v>
      </c>
      <c r="F409" s="10">
        <f t="shared" si="28"/>
        <v>57.49999999999999</v>
      </c>
      <c r="G409" s="10">
        <v>7.5</v>
      </c>
      <c r="H409" s="9">
        <v>65</v>
      </c>
      <c r="I409" s="37"/>
      <c r="J409" s="28">
        <f>F409+G409+F410+G410+F411+G411+F412+G412</f>
        <v>377</v>
      </c>
      <c r="K409" s="44">
        <v>377</v>
      </c>
      <c r="L409" s="31">
        <f>J409-K409</f>
        <v>0</v>
      </c>
      <c r="M409" s="58"/>
    </row>
    <row r="410" spans="1:13" ht="25.5">
      <c r="A410" s="35"/>
      <c r="B410" s="9" t="s">
        <v>2</v>
      </c>
      <c r="C410" s="9">
        <v>2</v>
      </c>
      <c r="D410" s="9">
        <v>65</v>
      </c>
      <c r="E410" s="10">
        <f t="shared" si="29"/>
        <v>130</v>
      </c>
      <c r="F410" s="10">
        <f t="shared" si="28"/>
        <v>149.5</v>
      </c>
      <c r="G410" s="10">
        <v>19.5</v>
      </c>
      <c r="H410" s="9">
        <v>169</v>
      </c>
      <c r="I410" s="38"/>
      <c r="J410" s="32"/>
      <c r="K410" s="32"/>
      <c r="L410" s="47"/>
      <c r="M410" s="59"/>
    </row>
    <row r="411" spans="1:13" ht="12.75">
      <c r="A411" s="35"/>
      <c r="B411" s="9" t="s">
        <v>166</v>
      </c>
      <c r="C411" s="9">
        <v>2</v>
      </c>
      <c r="D411" s="9">
        <v>40</v>
      </c>
      <c r="E411" s="10">
        <f t="shared" si="29"/>
        <v>80</v>
      </c>
      <c r="F411" s="10">
        <f t="shared" si="28"/>
        <v>92</v>
      </c>
      <c r="G411" s="10">
        <v>12</v>
      </c>
      <c r="H411" s="9">
        <v>104</v>
      </c>
      <c r="I411" s="38"/>
      <c r="J411" s="32"/>
      <c r="K411" s="32"/>
      <c r="L411" s="47"/>
      <c r="M411" s="59"/>
    </row>
    <row r="412" spans="1:13" ht="12.75">
      <c r="A412" s="36"/>
      <c r="B412" s="9" t="s">
        <v>167</v>
      </c>
      <c r="C412" s="9">
        <v>1</v>
      </c>
      <c r="D412" s="9">
        <v>30</v>
      </c>
      <c r="E412" s="10">
        <f t="shared" si="29"/>
        <v>30</v>
      </c>
      <c r="F412" s="10">
        <f t="shared" si="28"/>
        <v>34.5</v>
      </c>
      <c r="G412" s="10">
        <v>4.5</v>
      </c>
      <c r="H412" s="9">
        <v>39</v>
      </c>
      <c r="I412" s="39"/>
      <c r="J412" s="33"/>
      <c r="K412" s="33"/>
      <c r="L412" s="48"/>
      <c r="M412" s="60"/>
    </row>
    <row r="413" spans="1:13" ht="25.5">
      <c r="A413" s="34" t="s">
        <v>23</v>
      </c>
      <c r="B413" s="9" t="s">
        <v>2</v>
      </c>
      <c r="C413" s="9">
        <v>1</v>
      </c>
      <c r="D413" s="9">
        <v>65</v>
      </c>
      <c r="E413" s="10">
        <f t="shared" si="29"/>
        <v>65</v>
      </c>
      <c r="F413" s="10">
        <f>E413*1.15+0.5</f>
        <v>75.25</v>
      </c>
      <c r="G413" s="10">
        <v>9.75</v>
      </c>
      <c r="H413" s="9">
        <v>85</v>
      </c>
      <c r="I413" s="37"/>
      <c r="J413" s="31">
        <f>F413+G413+F414+G414+F415+G415+F416+G416+F417+G417+F418+G418+F419+G419</f>
        <v>803.9549999999999</v>
      </c>
      <c r="K413" s="44">
        <v>804</v>
      </c>
      <c r="L413" s="31">
        <f>J413-K413</f>
        <v>-0.04500000000007276</v>
      </c>
      <c r="M413" s="58"/>
    </row>
    <row r="414" spans="1:13" ht="12.75">
      <c r="A414" s="35"/>
      <c r="B414" s="2" t="s">
        <v>165</v>
      </c>
      <c r="C414" s="9">
        <v>40</v>
      </c>
      <c r="D414" s="9">
        <v>4.4</v>
      </c>
      <c r="E414" s="10">
        <f t="shared" si="29"/>
        <v>176</v>
      </c>
      <c r="F414" s="10">
        <f>E414*1.15+0.5</f>
        <v>202.89999999999998</v>
      </c>
      <c r="G414" s="10">
        <v>26.4</v>
      </c>
      <c r="H414" s="9">
        <v>229</v>
      </c>
      <c r="I414" s="38"/>
      <c r="J414" s="47"/>
      <c r="K414" s="32"/>
      <c r="L414" s="32"/>
      <c r="M414" s="59"/>
    </row>
    <row r="415" spans="1:13" ht="12.75">
      <c r="A415" s="35"/>
      <c r="B415" s="3" t="s">
        <v>174</v>
      </c>
      <c r="C415" s="9">
        <v>10</v>
      </c>
      <c r="D415" s="9">
        <v>6</v>
      </c>
      <c r="E415" s="10">
        <f t="shared" si="29"/>
        <v>60</v>
      </c>
      <c r="F415" s="10">
        <f>E415*1.15+0.5</f>
        <v>69.5</v>
      </c>
      <c r="G415" s="10">
        <v>9</v>
      </c>
      <c r="H415" s="9">
        <v>78</v>
      </c>
      <c r="I415" s="38"/>
      <c r="J415" s="47"/>
      <c r="K415" s="32"/>
      <c r="L415" s="32"/>
      <c r="M415" s="59"/>
    </row>
    <row r="416" spans="1:13" ht="12.75">
      <c r="A416" s="35"/>
      <c r="B416" s="3" t="s">
        <v>71</v>
      </c>
      <c r="C416" s="9">
        <v>50</v>
      </c>
      <c r="D416" s="9">
        <v>1</v>
      </c>
      <c r="E416" s="10">
        <f t="shared" si="29"/>
        <v>50</v>
      </c>
      <c r="F416" s="10">
        <f>E416*1.15+0.5</f>
        <v>57.99999999999999</v>
      </c>
      <c r="G416" s="10">
        <v>7.5</v>
      </c>
      <c r="H416" s="9">
        <v>65</v>
      </c>
      <c r="I416" s="38"/>
      <c r="J416" s="47"/>
      <c r="K416" s="32"/>
      <c r="L416" s="32"/>
      <c r="M416" s="59"/>
    </row>
    <row r="417" spans="1:13" ht="12.75">
      <c r="A417" s="35"/>
      <c r="B417" s="9" t="s">
        <v>178</v>
      </c>
      <c r="C417" s="9">
        <v>10</v>
      </c>
      <c r="D417" s="9">
        <v>1.8</v>
      </c>
      <c r="E417" s="10">
        <f t="shared" si="29"/>
        <v>18</v>
      </c>
      <c r="F417" s="10">
        <f>E417*1.15+0.5</f>
        <v>21.2</v>
      </c>
      <c r="G417" s="10">
        <v>2.7</v>
      </c>
      <c r="H417" s="9">
        <v>24</v>
      </c>
      <c r="I417" s="38"/>
      <c r="J417" s="47"/>
      <c r="K417" s="32"/>
      <c r="L417" s="32"/>
      <c r="M417" s="59"/>
    </row>
    <row r="418" spans="1:13" ht="12.75">
      <c r="A418" s="35"/>
      <c r="B418" s="4" t="s">
        <v>175</v>
      </c>
      <c r="C418" s="9">
        <v>50</v>
      </c>
      <c r="D418" s="9">
        <v>0.9</v>
      </c>
      <c r="E418" s="10">
        <f t="shared" si="29"/>
        <v>45</v>
      </c>
      <c r="F418" s="10">
        <f t="shared" si="28"/>
        <v>51.74999999999999</v>
      </c>
      <c r="G418" s="10">
        <v>6.75</v>
      </c>
      <c r="H418" s="9">
        <v>59</v>
      </c>
      <c r="I418" s="38"/>
      <c r="J418" s="47"/>
      <c r="K418" s="32"/>
      <c r="L418" s="32"/>
      <c r="M418" s="59"/>
    </row>
    <row r="419" spans="1:13" ht="25.5">
      <c r="A419" s="36"/>
      <c r="B419" s="3" t="s">
        <v>73</v>
      </c>
      <c r="C419" s="9">
        <v>15</v>
      </c>
      <c r="D419" s="9">
        <v>13.5</v>
      </c>
      <c r="E419" s="10">
        <f t="shared" si="29"/>
        <v>202.5</v>
      </c>
      <c r="F419" s="10">
        <f t="shared" si="28"/>
        <v>232.87499999999997</v>
      </c>
      <c r="G419" s="10">
        <v>30.38</v>
      </c>
      <c r="H419" s="9">
        <v>264</v>
      </c>
      <c r="I419" s="39"/>
      <c r="J419" s="48"/>
      <c r="K419" s="33"/>
      <c r="L419" s="33"/>
      <c r="M419" s="60"/>
    </row>
    <row r="420" spans="1:13" ht="25.5">
      <c r="A420" s="34" t="s">
        <v>123</v>
      </c>
      <c r="B420" s="9" t="s">
        <v>2</v>
      </c>
      <c r="C420" s="9">
        <v>1</v>
      </c>
      <c r="D420" s="9">
        <v>65</v>
      </c>
      <c r="E420" s="10">
        <f t="shared" si="29"/>
        <v>65</v>
      </c>
      <c r="F420" s="10">
        <f aca="true" t="shared" si="30" ref="F420:F426">E420*1.15+0.5</f>
        <v>75.25</v>
      </c>
      <c r="G420" s="10">
        <v>9.75</v>
      </c>
      <c r="H420" s="9">
        <v>85</v>
      </c>
      <c r="I420" s="37"/>
      <c r="J420" s="40">
        <f>F420+G420+F421+G421</f>
        <v>142.7</v>
      </c>
      <c r="K420" s="42">
        <v>143</v>
      </c>
      <c r="L420" s="40">
        <f>J420-K420</f>
        <v>-0.30000000000001137</v>
      </c>
      <c r="M420" s="58"/>
    </row>
    <row r="421" spans="1:13" ht="12.75">
      <c r="A421" s="36"/>
      <c r="B421" s="2" t="s">
        <v>165</v>
      </c>
      <c r="C421" s="9">
        <v>10</v>
      </c>
      <c r="D421" s="9">
        <v>4.4</v>
      </c>
      <c r="E421" s="10">
        <f t="shared" si="29"/>
        <v>44</v>
      </c>
      <c r="F421" s="10">
        <f t="shared" si="30"/>
        <v>51.099999999999994</v>
      </c>
      <c r="G421" s="10">
        <v>6.6</v>
      </c>
      <c r="H421" s="9">
        <v>58</v>
      </c>
      <c r="I421" s="39"/>
      <c r="J421" s="41"/>
      <c r="K421" s="43"/>
      <c r="L421" s="43"/>
      <c r="M421" s="60"/>
    </row>
    <row r="422" spans="1:13" ht="12.75">
      <c r="A422" s="34" t="s">
        <v>151</v>
      </c>
      <c r="B422" s="9" t="s">
        <v>173</v>
      </c>
      <c r="C422" s="9">
        <v>10</v>
      </c>
      <c r="D422" s="9">
        <v>6.7</v>
      </c>
      <c r="E422" s="10">
        <f t="shared" si="29"/>
        <v>67</v>
      </c>
      <c r="F422" s="10">
        <f t="shared" si="30"/>
        <v>77.55</v>
      </c>
      <c r="G422" s="10">
        <v>10.05</v>
      </c>
      <c r="H422" s="9">
        <v>88</v>
      </c>
      <c r="I422" s="37"/>
      <c r="J422" s="31">
        <f>F422+G422+F423+G423+F424+G424</f>
        <v>322.59999999999997</v>
      </c>
      <c r="K422" s="44">
        <v>323</v>
      </c>
      <c r="L422" s="31">
        <f>J422-K422</f>
        <v>-0.4000000000000341</v>
      </c>
      <c r="M422" s="58"/>
    </row>
    <row r="423" spans="1:13" ht="25.5">
      <c r="A423" s="35"/>
      <c r="B423" s="4" t="s">
        <v>170</v>
      </c>
      <c r="C423" s="9">
        <v>200</v>
      </c>
      <c r="D423" s="9">
        <v>0.46</v>
      </c>
      <c r="E423" s="10">
        <f t="shared" si="29"/>
        <v>92</v>
      </c>
      <c r="F423" s="10">
        <f t="shared" si="30"/>
        <v>106.3</v>
      </c>
      <c r="G423" s="10">
        <v>13.8</v>
      </c>
      <c r="H423" s="9">
        <v>120</v>
      </c>
      <c r="I423" s="38"/>
      <c r="J423" s="47"/>
      <c r="K423" s="32"/>
      <c r="L423" s="32"/>
      <c r="M423" s="59"/>
    </row>
    <row r="424" spans="1:13" ht="12.75">
      <c r="A424" s="36"/>
      <c r="B424" s="2" t="s">
        <v>165</v>
      </c>
      <c r="C424" s="9">
        <v>20</v>
      </c>
      <c r="D424" s="9">
        <v>4.4</v>
      </c>
      <c r="E424" s="10">
        <f t="shared" si="29"/>
        <v>88</v>
      </c>
      <c r="F424" s="10">
        <f t="shared" si="30"/>
        <v>101.69999999999999</v>
      </c>
      <c r="G424" s="10">
        <v>13.2</v>
      </c>
      <c r="H424" s="9">
        <v>115</v>
      </c>
      <c r="I424" s="39"/>
      <c r="J424" s="48"/>
      <c r="K424" s="33"/>
      <c r="L424" s="33"/>
      <c r="M424" s="60"/>
    </row>
    <row r="425" spans="1:13" ht="25.5">
      <c r="A425" s="29" t="s">
        <v>188</v>
      </c>
      <c r="B425" s="4" t="s">
        <v>171</v>
      </c>
      <c r="C425" s="11">
        <v>200</v>
      </c>
      <c r="D425" s="11">
        <v>0.72</v>
      </c>
      <c r="E425" s="10">
        <f>C425*D425</f>
        <v>144</v>
      </c>
      <c r="F425" s="10">
        <f t="shared" si="30"/>
        <v>166.1</v>
      </c>
      <c r="G425" s="10">
        <v>21.6</v>
      </c>
      <c r="H425" s="9">
        <v>188</v>
      </c>
      <c r="I425" s="37"/>
      <c r="J425" s="40">
        <f>F425+G425+F426+G426</f>
        <v>231.755</v>
      </c>
      <c r="K425" s="42">
        <v>232</v>
      </c>
      <c r="L425" s="40">
        <f>J425-K425</f>
        <v>-0.24500000000000455</v>
      </c>
      <c r="M425" s="58"/>
    </row>
    <row r="426" spans="1:13" ht="12.75">
      <c r="A426" s="26"/>
      <c r="B426" s="9" t="s">
        <v>173</v>
      </c>
      <c r="C426" s="11">
        <v>5</v>
      </c>
      <c r="D426" s="11">
        <v>6.7</v>
      </c>
      <c r="E426" s="10">
        <f>C426*D426</f>
        <v>33.5</v>
      </c>
      <c r="F426" s="10">
        <f t="shared" si="30"/>
        <v>39.025</v>
      </c>
      <c r="G426" s="10">
        <v>5.03</v>
      </c>
      <c r="H426" s="9">
        <v>44</v>
      </c>
      <c r="I426" s="39"/>
      <c r="J426" s="41"/>
      <c r="K426" s="43"/>
      <c r="L426" s="43"/>
      <c r="M426" s="60"/>
    </row>
    <row r="427" spans="1:13" ht="12.75">
      <c r="A427" s="34" t="s">
        <v>88</v>
      </c>
      <c r="B427" s="9" t="s">
        <v>166</v>
      </c>
      <c r="C427" s="9">
        <v>1</v>
      </c>
      <c r="D427" s="9">
        <v>40</v>
      </c>
      <c r="E427" s="10">
        <f t="shared" si="29"/>
        <v>40</v>
      </c>
      <c r="F427" s="10">
        <f t="shared" si="28"/>
        <v>46</v>
      </c>
      <c r="G427" s="10">
        <v>6</v>
      </c>
      <c r="H427" s="9">
        <v>52</v>
      </c>
      <c r="I427" s="37"/>
      <c r="J427" s="31">
        <f>F427+G427+F428+G428+F429+G429+F430+G430</f>
        <v>155.74</v>
      </c>
      <c r="K427" s="44">
        <v>156</v>
      </c>
      <c r="L427" s="31">
        <f>J427-K427</f>
        <v>-0.2599999999999909</v>
      </c>
      <c r="M427" s="58"/>
    </row>
    <row r="428" spans="1:13" ht="12.75">
      <c r="A428" s="35"/>
      <c r="B428" s="9" t="s">
        <v>167</v>
      </c>
      <c r="C428" s="9">
        <v>1</v>
      </c>
      <c r="D428" s="9">
        <v>30</v>
      </c>
      <c r="E428" s="10">
        <f t="shared" si="29"/>
        <v>30</v>
      </c>
      <c r="F428" s="10">
        <f t="shared" si="28"/>
        <v>34.5</v>
      </c>
      <c r="G428" s="10">
        <v>4.5</v>
      </c>
      <c r="H428" s="9">
        <v>39</v>
      </c>
      <c r="I428" s="38"/>
      <c r="J428" s="47"/>
      <c r="K428" s="32"/>
      <c r="L428" s="32"/>
      <c r="M428" s="59"/>
    </row>
    <row r="429" spans="1:13" ht="25.5">
      <c r="A429" s="35"/>
      <c r="B429" s="4" t="s">
        <v>170</v>
      </c>
      <c r="C429" s="9">
        <v>50</v>
      </c>
      <c r="D429" s="9">
        <v>0.46</v>
      </c>
      <c r="E429" s="10">
        <f t="shared" si="29"/>
        <v>23</v>
      </c>
      <c r="F429" s="10">
        <f t="shared" si="28"/>
        <v>26.45</v>
      </c>
      <c r="G429" s="10">
        <v>3.45</v>
      </c>
      <c r="H429" s="9">
        <v>30</v>
      </c>
      <c r="I429" s="38"/>
      <c r="J429" s="47"/>
      <c r="K429" s="32"/>
      <c r="L429" s="32"/>
      <c r="M429" s="59"/>
    </row>
    <row r="430" spans="1:13" ht="12.75">
      <c r="A430" s="36"/>
      <c r="B430" s="9" t="s">
        <v>173</v>
      </c>
      <c r="C430" s="9">
        <v>4</v>
      </c>
      <c r="D430" s="9">
        <v>6.7</v>
      </c>
      <c r="E430" s="10">
        <f t="shared" si="29"/>
        <v>26.8</v>
      </c>
      <c r="F430" s="10">
        <f t="shared" si="28"/>
        <v>30.819999999999997</v>
      </c>
      <c r="G430" s="10">
        <v>4.02</v>
      </c>
      <c r="H430" s="9">
        <v>35</v>
      </c>
      <c r="I430" s="39"/>
      <c r="J430" s="48"/>
      <c r="K430" s="33"/>
      <c r="L430" s="33"/>
      <c r="M430" s="60"/>
    </row>
    <row r="431" spans="1:13" ht="12.75">
      <c r="A431" s="8" t="s">
        <v>38</v>
      </c>
      <c r="B431" s="9" t="s">
        <v>178</v>
      </c>
      <c r="C431" s="9">
        <v>10</v>
      </c>
      <c r="D431" s="9">
        <v>1.8</v>
      </c>
      <c r="E431" s="10">
        <f t="shared" si="29"/>
        <v>18</v>
      </c>
      <c r="F431" s="10">
        <f aca="true" t="shared" si="31" ref="F431:F436">E431*1.15+0.5</f>
        <v>21.2</v>
      </c>
      <c r="G431" s="10">
        <v>2.7</v>
      </c>
      <c r="H431" s="9">
        <v>24</v>
      </c>
      <c r="I431" s="9"/>
      <c r="J431" s="18">
        <f>F431+G431</f>
        <v>23.9</v>
      </c>
      <c r="K431" s="9">
        <v>24</v>
      </c>
      <c r="L431" s="18">
        <f>J431-K431</f>
        <v>-0.10000000000000142</v>
      </c>
      <c r="M431" s="61"/>
    </row>
    <row r="432" spans="1:13" ht="25.5">
      <c r="A432" s="8" t="s">
        <v>37</v>
      </c>
      <c r="B432" s="2" t="s">
        <v>165</v>
      </c>
      <c r="C432" s="9">
        <v>10</v>
      </c>
      <c r="D432" s="9">
        <v>4.4</v>
      </c>
      <c r="E432" s="10">
        <f t="shared" si="29"/>
        <v>44</v>
      </c>
      <c r="F432" s="10">
        <f t="shared" si="31"/>
        <v>51.099999999999994</v>
      </c>
      <c r="G432" s="10">
        <v>6.6</v>
      </c>
      <c r="H432" s="9">
        <v>58</v>
      </c>
      <c r="I432" s="9"/>
      <c r="J432" s="18">
        <f>F432+G432</f>
        <v>57.699999999999996</v>
      </c>
      <c r="K432" s="18">
        <v>58</v>
      </c>
      <c r="L432" s="18">
        <f>J432-K432</f>
        <v>-0.30000000000000426</v>
      </c>
      <c r="M432" s="61"/>
    </row>
    <row r="433" spans="1:13" ht="25.5">
      <c r="A433" s="34" t="s">
        <v>150</v>
      </c>
      <c r="B433" s="9" t="s">
        <v>2</v>
      </c>
      <c r="C433" s="9">
        <v>1</v>
      </c>
      <c r="D433" s="9">
        <v>65</v>
      </c>
      <c r="E433" s="10">
        <f t="shared" si="29"/>
        <v>65</v>
      </c>
      <c r="F433" s="10">
        <f t="shared" si="31"/>
        <v>75.25</v>
      </c>
      <c r="G433" s="10">
        <v>9.75</v>
      </c>
      <c r="H433" s="9">
        <v>85</v>
      </c>
      <c r="I433" s="37"/>
      <c r="J433" s="31">
        <f>F433+G433+F434+G434+F435+G435+F436+G436+F437+G437</f>
        <v>321.79999999999995</v>
      </c>
      <c r="K433" s="44">
        <v>322</v>
      </c>
      <c r="L433" s="31">
        <f>J433-K433</f>
        <v>-0.20000000000004547</v>
      </c>
      <c r="M433" s="58"/>
    </row>
    <row r="434" spans="1:13" ht="12.75">
      <c r="A434" s="35"/>
      <c r="B434" s="9" t="s">
        <v>167</v>
      </c>
      <c r="C434" s="9">
        <v>1</v>
      </c>
      <c r="D434" s="9">
        <v>30</v>
      </c>
      <c r="E434" s="10">
        <f t="shared" si="29"/>
        <v>30</v>
      </c>
      <c r="F434" s="10">
        <f t="shared" si="31"/>
        <v>35</v>
      </c>
      <c r="G434" s="10">
        <v>4.5</v>
      </c>
      <c r="H434" s="9">
        <v>39</v>
      </c>
      <c r="I434" s="38"/>
      <c r="J434" s="47"/>
      <c r="K434" s="32"/>
      <c r="L434" s="32"/>
      <c r="M434" s="59"/>
    </row>
    <row r="435" spans="1:13" ht="12.75">
      <c r="A435" s="35"/>
      <c r="B435" s="9" t="s">
        <v>166</v>
      </c>
      <c r="C435" s="9">
        <v>1</v>
      </c>
      <c r="D435" s="9">
        <v>40</v>
      </c>
      <c r="E435" s="10">
        <f t="shared" si="29"/>
        <v>40</v>
      </c>
      <c r="F435" s="10">
        <f t="shared" si="31"/>
        <v>46.5</v>
      </c>
      <c r="G435" s="10">
        <v>6</v>
      </c>
      <c r="H435" s="9">
        <v>52</v>
      </c>
      <c r="I435" s="38"/>
      <c r="J435" s="47"/>
      <c r="K435" s="32"/>
      <c r="L435" s="32"/>
      <c r="M435" s="59"/>
    </row>
    <row r="436" spans="1:13" ht="12.75">
      <c r="A436" s="35"/>
      <c r="B436" s="2" t="s">
        <v>165</v>
      </c>
      <c r="C436" s="9">
        <v>20</v>
      </c>
      <c r="D436" s="9">
        <v>4.4</v>
      </c>
      <c r="E436" s="10">
        <f t="shared" si="29"/>
        <v>88</v>
      </c>
      <c r="F436" s="10">
        <f t="shared" si="31"/>
        <v>101.69999999999999</v>
      </c>
      <c r="G436" s="10">
        <v>13.2</v>
      </c>
      <c r="H436" s="9">
        <v>116</v>
      </c>
      <c r="I436" s="38"/>
      <c r="J436" s="47"/>
      <c r="K436" s="32"/>
      <c r="L436" s="32"/>
      <c r="M436" s="59"/>
    </row>
    <row r="437" spans="1:13" ht="25.5">
      <c r="A437" s="36"/>
      <c r="B437" s="4" t="s">
        <v>170</v>
      </c>
      <c r="C437" s="9">
        <v>50</v>
      </c>
      <c r="D437" s="9">
        <v>0.46</v>
      </c>
      <c r="E437" s="10">
        <f t="shared" si="29"/>
        <v>23</v>
      </c>
      <c r="F437" s="10">
        <f>E437*1.15</f>
        <v>26.45</v>
      </c>
      <c r="G437" s="10">
        <v>3.45</v>
      </c>
      <c r="H437" s="9">
        <v>30</v>
      </c>
      <c r="I437" s="39"/>
      <c r="J437" s="48"/>
      <c r="K437" s="33"/>
      <c r="L437" s="33"/>
      <c r="M437" s="60"/>
    </row>
    <row r="438" spans="1:13" ht="12.75">
      <c r="A438" s="34" t="s">
        <v>134</v>
      </c>
      <c r="B438" s="3" t="s">
        <v>71</v>
      </c>
      <c r="C438" s="9">
        <v>100</v>
      </c>
      <c r="D438" s="9">
        <v>1</v>
      </c>
      <c r="E438" s="10">
        <f t="shared" si="29"/>
        <v>100</v>
      </c>
      <c r="F438" s="10">
        <f>E438*1.15+0.5</f>
        <v>115.49999999999999</v>
      </c>
      <c r="G438" s="10">
        <v>15</v>
      </c>
      <c r="H438" s="9">
        <v>130</v>
      </c>
      <c r="I438" s="37"/>
      <c r="J438" s="40">
        <f>F438+G438+F439+G439+F440+G440</f>
        <v>249.3</v>
      </c>
      <c r="K438" s="42">
        <v>249</v>
      </c>
      <c r="L438" s="40">
        <f>J438-K438</f>
        <v>0.30000000000001137</v>
      </c>
      <c r="M438" s="58"/>
    </row>
    <row r="439" spans="1:13" ht="25.5">
      <c r="A439" s="35"/>
      <c r="B439" s="4" t="s">
        <v>170</v>
      </c>
      <c r="C439" s="9">
        <v>100</v>
      </c>
      <c r="D439" s="9">
        <v>0.46</v>
      </c>
      <c r="E439" s="10">
        <f t="shared" si="29"/>
        <v>46</v>
      </c>
      <c r="F439" s="10">
        <f>E439*1.15+0.5</f>
        <v>53.4</v>
      </c>
      <c r="G439" s="10">
        <v>6.9</v>
      </c>
      <c r="H439" s="9">
        <v>60</v>
      </c>
      <c r="I439" s="38"/>
      <c r="J439" s="45"/>
      <c r="K439" s="46"/>
      <c r="L439" s="46"/>
      <c r="M439" s="59"/>
    </row>
    <row r="440" spans="1:13" ht="25.5">
      <c r="A440" s="36"/>
      <c r="B440" s="4" t="s">
        <v>57</v>
      </c>
      <c r="C440" s="9">
        <v>100</v>
      </c>
      <c r="D440" s="9">
        <v>0.45</v>
      </c>
      <c r="E440" s="10">
        <f t="shared" si="29"/>
        <v>45</v>
      </c>
      <c r="F440" s="10">
        <f>E440*1.15</f>
        <v>51.74999999999999</v>
      </c>
      <c r="G440" s="10">
        <v>6.75</v>
      </c>
      <c r="H440" s="9">
        <v>59</v>
      </c>
      <c r="I440" s="39"/>
      <c r="J440" s="41"/>
      <c r="K440" s="43"/>
      <c r="L440" s="43"/>
      <c r="M440" s="60"/>
    </row>
    <row r="441" spans="1:13" ht="12.75">
      <c r="A441" s="34" t="s">
        <v>132</v>
      </c>
      <c r="B441" s="2" t="s">
        <v>165</v>
      </c>
      <c r="C441" s="9">
        <v>20</v>
      </c>
      <c r="D441" s="9">
        <v>4.4</v>
      </c>
      <c r="E441" s="10">
        <f t="shared" si="29"/>
        <v>88</v>
      </c>
      <c r="F441" s="10">
        <f>E441*1.15+0.5</f>
        <v>101.69999999999999</v>
      </c>
      <c r="G441" s="10">
        <v>13.2</v>
      </c>
      <c r="H441" s="9">
        <v>116</v>
      </c>
      <c r="I441" s="37"/>
      <c r="J441" s="31">
        <f>F441+G441+F442+G442+F443+G443+F444+G444+F445+G445</f>
        <v>383.67999999999995</v>
      </c>
      <c r="K441" s="44">
        <v>384</v>
      </c>
      <c r="L441" s="31">
        <f>J441-K441</f>
        <v>-0.32000000000005</v>
      </c>
      <c r="M441" s="58"/>
    </row>
    <row r="442" spans="1:13" ht="12.75">
      <c r="A442" s="35"/>
      <c r="B442" s="9" t="s">
        <v>166</v>
      </c>
      <c r="C442" s="9">
        <v>1</v>
      </c>
      <c r="D442" s="9">
        <v>40</v>
      </c>
      <c r="E442" s="10">
        <f t="shared" si="29"/>
        <v>40</v>
      </c>
      <c r="F442" s="10">
        <f>E442*1.15+0.5</f>
        <v>46.5</v>
      </c>
      <c r="G442" s="10">
        <v>6</v>
      </c>
      <c r="H442" s="9">
        <v>52</v>
      </c>
      <c r="I442" s="38"/>
      <c r="J442" s="47"/>
      <c r="K442" s="32"/>
      <c r="L442" s="32"/>
      <c r="M442" s="59"/>
    </row>
    <row r="443" spans="1:13" ht="25.5">
      <c r="A443" s="35"/>
      <c r="B443" s="9" t="s">
        <v>2</v>
      </c>
      <c r="C443" s="9">
        <v>2</v>
      </c>
      <c r="D443" s="9">
        <v>65</v>
      </c>
      <c r="E443" s="10">
        <f t="shared" si="29"/>
        <v>130</v>
      </c>
      <c r="F443" s="10">
        <f>E443*1.15+0.5</f>
        <v>150</v>
      </c>
      <c r="G443" s="10">
        <v>19.5</v>
      </c>
      <c r="H443" s="9">
        <v>169</v>
      </c>
      <c r="I443" s="38"/>
      <c r="J443" s="47"/>
      <c r="K443" s="32"/>
      <c r="L443" s="32"/>
      <c r="M443" s="59"/>
    </row>
    <row r="444" spans="1:13" ht="25.5">
      <c r="A444" s="35"/>
      <c r="B444" s="4" t="s">
        <v>170</v>
      </c>
      <c r="C444" s="9">
        <v>50</v>
      </c>
      <c r="D444" s="9">
        <v>0.46</v>
      </c>
      <c r="E444" s="10">
        <f t="shared" si="29"/>
        <v>23</v>
      </c>
      <c r="F444" s="10">
        <f>E444*1.15+0.5</f>
        <v>26.95</v>
      </c>
      <c r="G444" s="10">
        <v>3.45</v>
      </c>
      <c r="H444" s="9">
        <v>30</v>
      </c>
      <c r="I444" s="38"/>
      <c r="J444" s="47"/>
      <c r="K444" s="32"/>
      <c r="L444" s="32"/>
      <c r="M444" s="59"/>
    </row>
    <row r="445" spans="1:13" ht="25.5">
      <c r="A445" s="36"/>
      <c r="B445" s="9" t="s">
        <v>4</v>
      </c>
      <c r="C445" s="9">
        <v>1</v>
      </c>
      <c r="D445" s="9">
        <v>12.6</v>
      </c>
      <c r="E445" s="10">
        <f t="shared" si="29"/>
        <v>12.6</v>
      </c>
      <c r="F445" s="10">
        <f>E445*1.15</f>
        <v>14.489999999999998</v>
      </c>
      <c r="G445" s="10">
        <v>1.89</v>
      </c>
      <c r="H445" s="9">
        <v>17</v>
      </c>
      <c r="I445" s="39"/>
      <c r="J445" s="48"/>
      <c r="K445" s="33"/>
      <c r="L445" s="33"/>
      <c r="M445" s="60"/>
    </row>
    <row r="446" spans="1:13" ht="12.75">
      <c r="A446" s="34" t="s">
        <v>15</v>
      </c>
      <c r="B446" s="9" t="s">
        <v>173</v>
      </c>
      <c r="C446" s="9">
        <v>25</v>
      </c>
      <c r="D446" s="9">
        <v>6.7</v>
      </c>
      <c r="E446" s="10">
        <f t="shared" si="29"/>
        <v>167.5</v>
      </c>
      <c r="F446" s="10">
        <f>E446*1.15+0.7</f>
        <v>193.32499999999996</v>
      </c>
      <c r="G446" s="10">
        <v>25.13</v>
      </c>
      <c r="H446" s="9">
        <v>219</v>
      </c>
      <c r="I446" s="37"/>
      <c r="J446" s="31">
        <f>F446+G446+F447+G447+F448+G448+F449+G449+F450+G450+F451+G451</f>
        <v>684.555</v>
      </c>
      <c r="K446" s="44">
        <v>685</v>
      </c>
      <c r="L446" s="31">
        <f>J446-K446</f>
        <v>-0.44500000000005</v>
      </c>
      <c r="M446" s="58"/>
    </row>
    <row r="447" spans="1:13" ht="12.75">
      <c r="A447" s="35"/>
      <c r="B447" s="4" t="s">
        <v>76</v>
      </c>
      <c r="C447" s="9">
        <v>100</v>
      </c>
      <c r="D447" s="9">
        <v>1.2</v>
      </c>
      <c r="E447" s="10">
        <f t="shared" si="29"/>
        <v>120</v>
      </c>
      <c r="F447" s="10">
        <f>E447*1.15+0.5</f>
        <v>138.5</v>
      </c>
      <c r="G447" s="10">
        <v>18</v>
      </c>
      <c r="H447" s="9">
        <v>156</v>
      </c>
      <c r="I447" s="38"/>
      <c r="J447" s="47"/>
      <c r="K447" s="32"/>
      <c r="L447" s="32"/>
      <c r="M447" s="59"/>
    </row>
    <row r="448" spans="1:13" ht="12.75">
      <c r="A448" s="35"/>
      <c r="B448" s="9" t="s">
        <v>178</v>
      </c>
      <c r="C448" s="9">
        <v>10</v>
      </c>
      <c r="D448" s="9">
        <v>1.8</v>
      </c>
      <c r="E448" s="10">
        <f t="shared" si="29"/>
        <v>18</v>
      </c>
      <c r="F448" s="10">
        <f>E448*1.15+0.5</f>
        <v>21.2</v>
      </c>
      <c r="G448" s="10">
        <v>2.7</v>
      </c>
      <c r="H448" s="9">
        <v>24</v>
      </c>
      <c r="I448" s="38"/>
      <c r="J448" s="47"/>
      <c r="K448" s="32"/>
      <c r="L448" s="32"/>
      <c r="M448" s="59"/>
    </row>
    <row r="449" spans="1:13" ht="12.75">
      <c r="A449" s="35"/>
      <c r="B449" s="9" t="s">
        <v>166</v>
      </c>
      <c r="C449" s="9">
        <v>1</v>
      </c>
      <c r="D449" s="9">
        <v>40</v>
      </c>
      <c r="E449" s="10">
        <f t="shared" si="29"/>
        <v>40</v>
      </c>
      <c r="F449" s="10">
        <f>E449*1.15+0.5</f>
        <v>46.5</v>
      </c>
      <c r="G449" s="10">
        <v>6</v>
      </c>
      <c r="H449" s="9">
        <v>52</v>
      </c>
      <c r="I449" s="38"/>
      <c r="J449" s="47"/>
      <c r="K449" s="32"/>
      <c r="L449" s="32"/>
      <c r="M449" s="59"/>
    </row>
    <row r="450" spans="1:13" ht="25.5">
      <c r="A450" s="35"/>
      <c r="B450" s="9" t="s">
        <v>2</v>
      </c>
      <c r="C450" s="9">
        <v>1</v>
      </c>
      <c r="D450" s="9">
        <v>65</v>
      </c>
      <c r="E450" s="10">
        <f t="shared" si="29"/>
        <v>65</v>
      </c>
      <c r="F450" s="10">
        <f>E450*1.15+0.5</f>
        <v>75.25</v>
      </c>
      <c r="G450" s="10">
        <v>9.75</v>
      </c>
      <c r="H450" s="9">
        <v>85</v>
      </c>
      <c r="I450" s="38"/>
      <c r="J450" s="47"/>
      <c r="K450" s="32"/>
      <c r="L450" s="32"/>
      <c r="M450" s="59"/>
    </row>
    <row r="451" spans="1:13" ht="25.5">
      <c r="A451" s="36"/>
      <c r="B451" s="4" t="s">
        <v>169</v>
      </c>
      <c r="C451" s="9">
        <v>10</v>
      </c>
      <c r="D451" s="9">
        <v>11.4</v>
      </c>
      <c r="E451" s="10">
        <f t="shared" si="29"/>
        <v>114</v>
      </c>
      <c r="F451" s="10">
        <f>E451*1.15</f>
        <v>131.1</v>
      </c>
      <c r="G451" s="10">
        <v>17.1</v>
      </c>
      <c r="H451" s="9">
        <v>149</v>
      </c>
      <c r="I451" s="39"/>
      <c r="J451" s="48"/>
      <c r="K451" s="33"/>
      <c r="L451" s="33"/>
      <c r="M451" s="60"/>
    </row>
    <row r="452" spans="1:13" ht="12.75">
      <c r="A452" s="8" t="s">
        <v>144</v>
      </c>
      <c r="B452" s="3" t="s">
        <v>71</v>
      </c>
      <c r="C452" s="9">
        <v>100</v>
      </c>
      <c r="D452" s="9">
        <v>1</v>
      </c>
      <c r="E452" s="10">
        <f t="shared" si="29"/>
        <v>100</v>
      </c>
      <c r="F452" s="10">
        <f>E452*1.15</f>
        <v>114.99999999999999</v>
      </c>
      <c r="G452" s="10">
        <v>15</v>
      </c>
      <c r="H452" s="9">
        <v>130</v>
      </c>
      <c r="I452" s="9"/>
      <c r="J452" s="18">
        <f>F452+G452</f>
        <v>130</v>
      </c>
      <c r="K452" s="9">
        <v>130</v>
      </c>
      <c r="L452" s="18">
        <f>J452-K452</f>
        <v>0</v>
      </c>
      <c r="M452" s="61"/>
    </row>
    <row r="453" spans="1:13" ht="25.5">
      <c r="A453" s="34" t="s">
        <v>19</v>
      </c>
      <c r="B453" s="9" t="s">
        <v>4</v>
      </c>
      <c r="C453" s="9">
        <v>4</v>
      </c>
      <c r="D453" s="9">
        <v>12.6</v>
      </c>
      <c r="E453" s="10">
        <f t="shared" si="29"/>
        <v>50.4</v>
      </c>
      <c r="F453" s="10">
        <f>E453*1.15+1</f>
        <v>58.959999999999994</v>
      </c>
      <c r="G453" s="10">
        <v>7.56</v>
      </c>
      <c r="H453" s="9">
        <v>67</v>
      </c>
      <c r="I453" s="37"/>
      <c r="J453" s="31">
        <f>F453+G453+F455+G455+F454+G454</f>
        <v>201.82000000000002</v>
      </c>
      <c r="K453" s="44">
        <v>155</v>
      </c>
      <c r="L453" s="55">
        <f>J453-K453</f>
        <v>46.82000000000002</v>
      </c>
      <c r="M453" s="58"/>
    </row>
    <row r="454" spans="1:13" ht="25.5">
      <c r="A454" s="35"/>
      <c r="B454" s="4" t="s">
        <v>171</v>
      </c>
      <c r="C454" s="11">
        <v>50</v>
      </c>
      <c r="D454" s="11">
        <v>0.72</v>
      </c>
      <c r="E454" s="10">
        <f t="shared" si="29"/>
        <v>36</v>
      </c>
      <c r="F454" s="10">
        <f>E454*1.15+0.5</f>
        <v>41.9</v>
      </c>
      <c r="G454" s="10">
        <v>5.4</v>
      </c>
      <c r="H454" s="9">
        <v>47</v>
      </c>
      <c r="I454" s="38"/>
      <c r="J454" s="47"/>
      <c r="K454" s="32"/>
      <c r="L454" s="47"/>
      <c r="M454" s="59"/>
    </row>
    <row r="455" spans="1:13" ht="12.75">
      <c r="A455" s="36"/>
      <c r="B455" s="9" t="s">
        <v>173</v>
      </c>
      <c r="C455" s="9">
        <v>10</v>
      </c>
      <c r="D455" s="9">
        <v>6.7</v>
      </c>
      <c r="E455" s="10">
        <f t="shared" si="29"/>
        <v>67</v>
      </c>
      <c r="F455" s="10">
        <f>E455*1.15+0.9</f>
        <v>77.95</v>
      </c>
      <c r="G455" s="10">
        <v>10.05</v>
      </c>
      <c r="H455" s="9">
        <v>88</v>
      </c>
      <c r="I455" s="39"/>
      <c r="J455" s="48"/>
      <c r="K455" s="33"/>
      <c r="L455" s="33"/>
      <c r="M455" s="60"/>
    </row>
    <row r="456" spans="1:13" ht="12.75">
      <c r="A456" s="34" t="s">
        <v>62</v>
      </c>
      <c r="B456" s="4" t="s">
        <v>168</v>
      </c>
      <c r="C456" s="9">
        <v>10</v>
      </c>
      <c r="D456" s="9">
        <v>5.5</v>
      </c>
      <c r="E456" s="10">
        <f t="shared" si="29"/>
        <v>55</v>
      </c>
      <c r="F456" s="10">
        <f>E456*1.15+0.5</f>
        <v>63.74999999999999</v>
      </c>
      <c r="G456" s="10">
        <v>8.25</v>
      </c>
      <c r="H456" s="9">
        <v>72</v>
      </c>
      <c r="I456" s="37"/>
      <c r="J456" s="31">
        <f>F456+G456+F457+G457+F458+G458</f>
        <v>198.59999999999997</v>
      </c>
      <c r="K456" s="44">
        <v>199</v>
      </c>
      <c r="L456" s="31">
        <f>J456-K456</f>
        <v>-0.4000000000000341</v>
      </c>
      <c r="M456" s="58"/>
    </row>
    <row r="457" spans="1:13" ht="12.75">
      <c r="A457" s="35"/>
      <c r="B457" s="2" t="s">
        <v>165</v>
      </c>
      <c r="C457" s="9">
        <v>20</v>
      </c>
      <c r="D457" s="9">
        <v>4.4</v>
      </c>
      <c r="E457" s="10">
        <f t="shared" si="29"/>
        <v>88</v>
      </c>
      <c r="F457" s="10">
        <f>E457*1.15+0.5</f>
        <v>101.69999999999999</v>
      </c>
      <c r="G457" s="10">
        <v>13.2</v>
      </c>
      <c r="H457" s="9">
        <v>115</v>
      </c>
      <c r="I457" s="38"/>
      <c r="J457" s="47"/>
      <c r="K457" s="32"/>
      <c r="L457" s="32"/>
      <c r="M457" s="59"/>
    </row>
    <row r="458" spans="1:13" ht="12.75">
      <c r="A458" s="36"/>
      <c r="B458" s="4" t="s">
        <v>175</v>
      </c>
      <c r="C458" s="9">
        <v>10</v>
      </c>
      <c r="D458" s="9">
        <v>0.9</v>
      </c>
      <c r="E458" s="10">
        <f t="shared" si="29"/>
        <v>9</v>
      </c>
      <c r="F458" s="10">
        <f>E458*1.15</f>
        <v>10.35</v>
      </c>
      <c r="G458" s="10">
        <v>1.35</v>
      </c>
      <c r="H458" s="9">
        <v>12</v>
      </c>
      <c r="I458" s="39"/>
      <c r="J458" s="48"/>
      <c r="K458" s="33"/>
      <c r="L458" s="33"/>
      <c r="M458" s="60"/>
    </row>
    <row r="459" spans="1:13" ht="12.75">
      <c r="A459" s="34" t="s">
        <v>68</v>
      </c>
      <c r="B459" s="2" t="s">
        <v>165</v>
      </c>
      <c r="C459" s="9">
        <v>10</v>
      </c>
      <c r="D459" s="9">
        <v>4.4</v>
      </c>
      <c r="E459" s="10">
        <f t="shared" si="29"/>
        <v>44</v>
      </c>
      <c r="F459" s="10">
        <f>E459*1.15+0.5</f>
        <v>51.099999999999994</v>
      </c>
      <c r="G459" s="10">
        <v>6.6</v>
      </c>
      <c r="H459" s="9">
        <v>58</v>
      </c>
      <c r="I459" s="37"/>
      <c r="J459" s="31">
        <f>F459+G459+F460+G460+F461+G461+F462+G462</f>
        <v>169.85499999999996</v>
      </c>
      <c r="K459" s="44">
        <v>170</v>
      </c>
      <c r="L459" s="31">
        <f>J459-K459</f>
        <v>-0.14500000000003865</v>
      </c>
      <c r="M459" s="58"/>
    </row>
    <row r="460" spans="1:13" ht="12.75">
      <c r="A460" s="35"/>
      <c r="B460" s="3" t="s">
        <v>174</v>
      </c>
      <c r="C460" s="9">
        <v>10</v>
      </c>
      <c r="D460" s="9">
        <v>6</v>
      </c>
      <c r="E460" s="10">
        <f t="shared" si="29"/>
        <v>60</v>
      </c>
      <c r="F460" s="10">
        <f>E460*1.15+0.5</f>
        <v>69.5</v>
      </c>
      <c r="G460" s="10">
        <v>9</v>
      </c>
      <c r="H460" s="9">
        <v>78</v>
      </c>
      <c r="I460" s="38"/>
      <c r="J460" s="47"/>
      <c r="K460" s="32"/>
      <c r="L460" s="32"/>
      <c r="M460" s="59"/>
    </row>
    <row r="461" spans="1:13" ht="12.75">
      <c r="A461" s="35"/>
      <c r="B461" s="4" t="s">
        <v>175</v>
      </c>
      <c r="C461" s="9">
        <v>10</v>
      </c>
      <c r="D461" s="9">
        <v>0.9</v>
      </c>
      <c r="E461" s="10">
        <f t="shared" si="29"/>
        <v>9</v>
      </c>
      <c r="F461" s="10">
        <f>E461*1.15+0.5</f>
        <v>10.85</v>
      </c>
      <c r="G461" s="10">
        <v>1.35</v>
      </c>
      <c r="H461" s="9">
        <v>12</v>
      </c>
      <c r="I461" s="38"/>
      <c r="J461" s="47"/>
      <c r="K461" s="32"/>
      <c r="L461" s="32"/>
      <c r="M461" s="59"/>
    </row>
    <row r="462" spans="1:13" ht="12.75">
      <c r="A462" s="36"/>
      <c r="B462" s="9" t="s">
        <v>176</v>
      </c>
      <c r="C462" s="9">
        <v>10</v>
      </c>
      <c r="D462" s="9">
        <v>1.65</v>
      </c>
      <c r="E462" s="10">
        <f t="shared" si="29"/>
        <v>16.5</v>
      </c>
      <c r="F462" s="10">
        <f>E462*1.15</f>
        <v>18.974999999999998</v>
      </c>
      <c r="G462" s="10">
        <v>2.48</v>
      </c>
      <c r="H462" s="9">
        <v>22</v>
      </c>
      <c r="I462" s="39"/>
      <c r="J462" s="48"/>
      <c r="K462" s="33"/>
      <c r="L462" s="33"/>
      <c r="M462" s="60"/>
    </row>
    <row r="463" spans="1:13" ht="25.5">
      <c r="A463" s="34" t="s">
        <v>3</v>
      </c>
      <c r="B463" s="9" t="s">
        <v>4</v>
      </c>
      <c r="C463" s="9">
        <v>36</v>
      </c>
      <c r="D463" s="9">
        <v>12.6</v>
      </c>
      <c r="E463" s="10">
        <f t="shared" si="29"/>
        <v>453.59999999999997</v>
      </c>
      <c r="F463" s="10">
        <f>E463*1.15</f>
        <v>521.6399999999999</v>
      </c>
      <c r="G463" s="10">
        <v>68.04</v>
      </c>
      <c r="H463" s="9">
        <v>590</v>
      </c>
      <c r="I463" s="37"/>
      <c r="J463" s="31">
        <f>F463+G463+F464+G464</f>
        <v>611.6349999999999</v>
      </c>
      <c r="K463" s="31">
        <v>612</v>
      </c>
      <c r="L463" s="31">
        <f>J463-K463</f>
        <v>-0.3650000000001228</v>
      </c>
      <c r="M463" s="58"/>
    </row>
    <row r="464" spans="1:13" ht="12.75">
      <c r="A464" s="36"/>
      <c r="B464" s="9" t="s">
        <v>176</v>
      </c>
      <c r="C464" s="9">
        <v>10</v>
      </c>
      <c r="D464" s="9">
        <v>1.65</v>
      </c>
      <c r="E464" s="10">
        <f t="shared" si="29"/>
        <v>16.5</v>
      </c>
      <c r="F464" s="10">
        <f>E464*1.15+0.5</f>
        <v>19.474999999999998</v>
      </c>
      <c r="G464" s="10">
        <v>2.48</v>
      </c>
      <c r="H464" s="9">
        <v>22</v>
      </c>
      <c r="I464" s="39"/>
      <c r="J464" s="48"/>
      <c r="K464" s="48"/>
      <c r="L464" s="48"/>
      <c r="M464" s="60"/>
    </row>
    <row r="465" spans="1:13" ht="12.75">
      <c r="A465" s="34" t="s">
        <v>86</v>
      </c>
      <c r="B465" s="2" t="s">
        <v>165</v>
      </c>
      <c r="C465" s="9">
        <v>20</v>
      </c>
      <c r="D465" s="9">
        <v>4.4</v>
      </c>
      <c r="E465" s="10">
        <f t="shared" si="29"/>
        <v>88</v>
      </c>
      <c r="F465" s="10">
        <f>E465*1.15+0.5</f>
        <v>101.69999999999999</v>
      </c>
      <c r="G465" s="10">
        <v>13.2</v>
      </c>
      <c r="H465" s="9">
        <v>115</v>
      </c>
      <c r="I465" s="37"/>
      <c r="J465" s="31">
        <f>F465+G465+F466+G466+F467+G467+F468+G468+F469+G469+F470+G470</f>
        <v>531.8999999999999</v>
      </c>
      <c r="K465" s="44">
        <v>532</v>
      </c>
      <c r="L465" s="31">
        <f>J465-K465</f>
        <v>-0.10000000000013642</v>
      </c>
      <c r="M465" s="58"/>
    </row>
    <row r="466" spans="1:13" ht="12.75">
      <c r="A466" s="35"/>
      <c r="B466" s="3" t="s">
        <v>71</v>
      </c>
      <c r="C466" s="9">
        <v>100</v>
      </c>
      <c r="D466" s="9">
        <v>1</v>
      </c>
      <c r="E466" s="10">
        <f t="shared" si="29"/>
        <v>100</v>
      </c>
      <c r="F466" s="10">
        <f>E466*1.15+0.5</f>
        <v>115.49999999999999</v>
      </c>
      <c r="G466" s="10">
        <v>15</v>
      </c>
      <c r="H466" s="9">
        <v>130</v>
      </c>
      <c r="I466" s="38"/>
      <c r="J466" s="47"/>
      <c r="K466" s="32"/>
      <c r="L466" s="32"/>
      <c r="M466" s="59"/>
    </row>
    <row r="467" spans="1:13" ht="12.75">
      <c r="A467" s="35"/>
      <c r="B467" s="4" t="s">
        <v>76</v>
      </c>
      <c r="C467" s="9">
        <v>100</v>
      </c>
      <c r="D467" s="9">
        <v>1.2</v>
      </c>
      <c r="E467" s="10">
        <f t="shared" si="29"/>
        <v>120</v>
      </c>
      <c r="F467" s="10">
        <f>E467*1.15+0.5</f>
        <v>138.5</v>
      </c>
      <c r="G467" s="10">
        <v>18</v>
      </c>
      <c r="H467" s="9">
        <v>156</v>
      </c>
      <c r="I467" s="38"/>
      <c r="J467" s="47"/>
      <c r="K467" s="32"/>
      <c r="L467" s="32"/>
      <c r="M467" s="59"/>
    </row>
    <row r="468" spans="1:13" ht="12.75">
      <c r="A468" s="35"/>
      <c r="B468" s="9" t="s">
        <v>178</v>
      </c>
      <c r="C468" s="9">
        <v>10</v>
      </c>
      <c r="D468" s="9">
        <v>1.8</v>
      </c>
      <c r="E468" s="10">
        <f t="shared" si="29"/>
        <v>18</v>
      </c>
      <c r="F468" s="10">
        <f>E468*1.15</f>
        <v>20.7</v>
      </c>
      <c r="G468" s="10">
        <v>2.7</v>
      </c>
      <c r="H468" s="9">
        <v>24</v>
      </c>
      <c r="I468" s="38"/>
      <c r="J468" s="47"/>
      <c r="K468" s="32"/>
      <c r="L468" s="32"/>
      <c r="M468" s="59"/>
    </row>
    <row r="469" spans="1:13" ht="25.5">
      <c r="A469" s="35"/>
      <c r="B469" s="4" t="s">
        <v>171</v>
      </c>
      <c r="C469" s="9">
        <v>50</v>
      </c>
      <c r="D469" s="9">
        <v>0.72</v>
      </c>
      <c r="E469" s="10">
        <f t="shared" si="29"/>
        <v>36</v>
      </c>
      <c r="F469" s="10">
        <f>E469*1.15</f>
        <v>41.4</v>
      </c>
      <c r="G469" s="10">
        <v>5.4</v>
      </c>
      <c r="H469" s="9">
        <v>47</v>
      </c>
      <c r="I469" s="38"/>
      <c r="J469" s="47"/>
      <c r="K469" s="32"/>
      <c r="L469" s="32"/>
      <c r="M469" s="59"/>
    </row>
    <row r="470" spans="1:13" ht="25.5">
      <c r="A470" s="36"/>
      <c r="B470" s="4" t="s">
        <v>170</v>
      </c>
      <c r="C470" s="9">
        <v>100</v>
      </c>
      <c r="D470" s="9">
        <v>0.46</v>
      </c>
      <c r="E470" s="10">
        <f aca="true" t="shared" si="32" ref="E470:E477">C470*D470</f>
        <v>46</v>
      </c>
      <c r="F470" s="10">
        <f>E470*1.15</f>
        <v>52.9</v>
      </c>
      <c r="G470" s="10">
        <v>6.9</v>
      </c>
      <c r="H470" s="9">
        <v>60</v>
      </c>
      <c r="I470" s="39"/>
      <c r="J470" s="48"/>
      <c r="K470" s="33"/>
      <c r="L470" s="33"/>
      <c r="M470" s="60"/>
    </row>
    <row r="471" spans="1:13" ht="12.75">
      <c r="A471" s="8" t="s">
        <v>70</v>
      </c>
      <c r="B471" s="3" t="s">
        <v>71</v>
      </c>
      <c r="C471" s="9">
        <v>50</v>
      </c>
      <c r="D471" s="9">
        <v>1</v>
      </c>
      <c r="E471" s="10">
        <f t="shared" si="32"/>
        <v>50</v>
      </c>
      <c r="F471" s="10">
        <f>E471*1.15</f>
        <v>57.49999999999999</v>
      </c>
      <c r="G471" s="10">
        <v>7.5</v>
      </c>
      <c r="H471" s="9">
        <v>65</v>
      </c>
      <c r="I471" s="9"/>
      <c r="J471" s="18">
        <f>F471+G471</f>
        <v>65</v>
      </c>
      <c r="K471" s="9">
        <f>65+8</f>
        <v>73</v>
      </c>
      <c r="L471" s="18">
        <f>J471-K471</f>
        <v>-8</v>
      </c>
      <c r="M471" s="66"/>
    </row>
    <row r="472" spans="1:13" ht="25.5">
      <c r="A472" s="8" t="s">
        <v>147</v>
      </c>
      <c r="B472" s="9" t="s">
        <v>2</v>
      </c>
      <c r="C472" s="9">
        <v>2</v>
      </c>
      <c r="D472" s="9">
        <v>65</v>
      </c>
      <c r="E472" s="10">
        <f t="shared" si="32"/>
        <v>130</v>
      </c>
      <c r="F472" s="10">
        <f>E472*1.15</f>
        <v>149.5</v>
      </c>
      <c r="G472" s="10">
        <v>19.5</v>
      </c>
      <c r="H472" s="9">
        <v>169</v>
      </c>
      <c r="I472" s="9"/>
      <c r="J472" s="18">
        <f>F472+G472</f>
        <v>169</v>
      </c>
      <c r="K472" s="9">
        <v>169</v>
      </c>
      <c r="L472" s="18">
        <f>J472-K472</f>
        <v>0</v>
      </c>
      <c r="M472" s="61"/>
    </row>
    <row r="473" spans="1:13" ht="25.5">
      <c r="A473" s="53" t="s">
        <v>82</v>
      </c>
      <c r="B473" s="4" t="s">
        <v>170</v>
      </c>
      <c r="C473" s="9">
        <v>100</v>
      </c>
      <c r="D473" s="9">
        <v>0.46</v>
      </c>
      <c r="E473" s="10">
        <f t="shared" si="32"/>
        <v>46</v>
      </c>
      <c r="F473" s="10">
        <f>E473*1.15+0.5</f>
        <v>53.4</v>
      </c>
      <c r="G473" s="10">
        <v>6.9</v>
      </c>
      <c r="H473" s="9">
        <v>60</v>
      </c>
      <c r="I473" s="37"/>
      <c r="J473" s="31">
        <f>F473+G473+F474+G474+F475+G475+F476+G476</f>
        <v>216.8</v>
      </c>
      <c r="K473" s="44">
        <v>217</v>
      </c>
      <c r="L473" s="31">
        <f>J473-K473</f>
        <v>-0.19999999999998863</v>
      </c>
      <c r="M473" s="58"/>
    </row>
    <row r="474" spans="1:13" ht="12.75">
      <c r="A474" s="54"/>
      <c r="B474" s="2" t="s">
        <v>165</v>
      </c>
      <c r="C474" s="9">
        <v>10</v>
      </c>
      <c r="D474" s="9">
        <v>4.4</v>
      </c>
      <c r="E474" s="10">
        <f t="shared" si="32"/>
        <v>44</v>
      </c>
      <c r="F474" s="10">
        <f>E474*1.15+0.5</f>
        <v>51.099999999999994</v>
      </c>
      <c r="G474" s="10">
        <v>6.6</v>
      </c>
      <c r="H474" s="9">
        <v>58</v>
      </c>
      <c r="I474" s="38"/>
      <c r="J474" s="47"/>
      <c r="K474" s="32"/>
      <c r="L474" s="32"/>
      <c r="M474" s="59"/>
    </row>
    <row r="475" spans="1:13" ht="12.75">
      <c r="A475" s="54"/>
      <c r="B475" s="9" t="s">
        <v>166</v>
      </c>
      <c r="C475" s="11">
        <v>1</v>
      </c>
      <c r="D475" s="11">
        <v>40</v>
      </c>
      <c r="E475" s="10">
        <f t="shared" si="32"/>
        <v>40</v>
      </c>
      <c r="F475" s="10">
        <f>E475*1.15</f>
        <v>46</v>
      </c>
      <c r="G475" s="10">
        <v>6</v>
      </c>
      <c r="H475" s="9">
        <v>52</v>
      </c>
      <c r="I475" s="38"/>
      <c r="J475" s="47"/>
      <c r="K475" s="32"/>
      <c r="L475" s="32"/>
      <c r="M475" s="59"/>
    </row>
    <row r="476" spans="1:13" ht="25.5">
      <c r="A476" s="51"/>
      <c r="B476" s="4" t="s">
        <v>171</v>
      </c>
      <c r="C476" s="11">
        <v>50</v>
      </c>
      <c r="D476" s="11">
        <v>0.72</v>
      </c>
      <c r="E476" s="10">
        <f t="shared" si="32"/>
        <v>36</v>
      </c>
      <c r="F476" s="10">
        <f>E476*1.15</f>
        <v>41.4</v>
      </c>
      <c r="G476" s="10">
        <v>5.4</v>
      </c>
      <c r="H476" s="9">
        <v>47</v>
      </c>
      <c r="I476" s="39"/>
      <c r="J476" s="48"/>
      <c r="K476" s="33"/>
      <c r="L476" s="33"/>
      <c r="M476" s="60"/>
    </row>
    <row r="477" spans="1:13" ht="25.5">
      <c r="A477" s="8" t="s">
        <v>12</v>
      </c>
      <c r="B477" s="9" t="s">
        <v>2</v>
      </c>
      <c r="C477" s="9">
        <v>3</v>
      </c>
      <c r="D477" s="9">
        <v>65</v>
      </c>
      <c r="E477" s="10">
        <f t="shared" si="32"/>
        <v>195</v>
      </c>
      <c r="F477" s="10">
        <f>E477*1.15+0.5</f>
        <v>224.74999999999997</v>
      </c>
      <c r="G477" s="10">
        <v>29.25</v>
      </c>
      <c r="H477" s="9">
        <v>254</v>
      </c>
      <c r="I477" s="14"/>
      <c r="J477" s="18">
        <f>F477+G477</f>
        <v>253.99999999999997</v>
      </c>
      <c r="K477" s="18">
        <v>254</v>
      </c>
      <c r="L477" s="18">
        <f>J477-K477</f>
        <v>0</v>
      </c>
      <c r="M477" s="61"/>
    </row>
    <row r="478" spans="1:13" ht="12.75">
      <c r="A478" s="49" t="s">
        <v>182</v>
      </c>
      <c r="B478" s="2" t="s">
        <v>165</v>
      </c>
      <c r="C478" s="11">
        <v>20</v>
      </c>
      <c r="D478" s="11">
        <v>4.4</v>
      </c>
      <c r="E478" s="10">
        <f aca="true" t="shared" si="33" ref="E478:E490">C478*D478</f>
        <v>88</v>
      </c>
      <c r="F478" s="10">
        <f>E478*1.15+0.5</f>
        <v>101.69999999999999</v>
      </c>
      <c r="G478" s="12">
        <v>13.2</v>
      </c>
      <c r="H478" s="11">
        <v>115</v>
      </c>
      <c r="I478" s="37"/>
      <c r="J478" s="40">
        <f>F478+G478+F480+G480+F479+G479</f>
        <v>179.62</v>
      </c>
      <c r="K478" s="42">
        <f>133+47</f>
        <v>180</v>
      </c>
      <c r="L478" s="40">
        <f>J478-K478</f>
        <v>-0.37999999999999545</v>
      </c>
      <c r="M478" s="58"/>
    </row>
    <row r="479" spans="1:13" ht="25.5">
      <c r="A479" s="50"/>
      <c r="B479" s="4" t="s">
        <v>171</v>
      </c>
      <c r="C479" s="11">
        <v>50</v>
      </c>
      <c r="D479" s="11">
        <v>0.72</v>
      </c>
      <c r="E479" s="10">
        <f>C479*D479</f>
        <v>36</v>
      </c>
      <c r="F479" s="10">
        <f>E479*1.15</f>
        <v>41.4</v>
      </c>
      <c r="G479" s="10">
        <v>5.4</v>
      </c>
      <c r="H479" s="9">
        <v>47</v>
      </c>
      <c r="I479" s="38"/>
      <c r="J479" s="45"/>
      <c r="K479" s="46"/>
      <c r="L479" s="45"/>
      <c r="M479" s="59"/>
    </row>
    <row r="480" spans="1:13" ht="12.75">
      <c r="A480" s="27"/>
      <c r="B480" s="9" t="s">
        <v>173</v>
      </c>
      <c r="C480" s="11">
        <v>2</v>
      </c>
      <c r="D480" s="11">
        <v>6.7</v>
      </c>
      <c r="E480" s="10">
        <f t="shared" si="33"/>
        <v>13.4</v>
      </c>
      <c r="F480" s="10">
        <f>E480*1.15+0.5</f>
        <v>15.909999999999998</v>
      </c>
      <c r="G480" s="11">
        <v>2.01</v>
      </c>
      <c r="H480" s="11">
        <v>18</v>
      </c>
      <c r="I480" s="39"/>
      <c r="J480" s="41"/>
      <c r="K480" s="43"/>
      <c r="L480" s="43"/>
      <c r="M480" s="60"/>
    </row>
    <row r="481" spans="1:13" ht="12.75">
      <c r="A481" s="24" t="s">
        <v>191</v>
      </c>
      <c r="B481" s="4" t="s">
        <v>175</v>
      </c>
      <c r="C481" s="11">
        <v>40</v>
      </c>
      <c r="D481" s="11">
        <v>0.9</v>
      </c>
      <c r="E481" s="10">
        <f>C481*D481</f>
        <v>36</v>
      </c>
      <c r="F481" s="10">
        <f>E481*1.15</f>
        <v>41.4</v>
      </c>
      <c r="G481" s="10">
        <v>5.4</v>
      </c>
      <c r="H481" s="9">
        <v>47</v>
      </c>
      <c r="I481" s="14"/>
      <c r="J481" s="18">
        <f>F481+G481</f>
        <v>46.8</v>
      </c>
      <c r="K481" s="9">
        <v>47</v>
      </c>
      <c r="L481" s="18">
        <f>J481-K481</f>
        <v>-0.20000000000000284</v>
      </c>
      <c r="M481" s="61"/>
    </row>
    <row r="482" spans="1:13" ht="12.75">
      <c r="A482" s="49" t="s">
        <v>184</v>
      </c>
      <c r="B482" s="4" t="s">
        <v>168</v>
      </c>
      <c r="C482" s="11">
        <v>30</v>
      </c>
      <c r="D482" s="11">
        <v>5.5</v>
      </c>
      <c r="E482" s="13">
        <f t="shared" si="33"/>
        <v>165</v>
      </c>
      <c r="F482" s="13">
        <f aca="true" t="shared" si="34" ref="F482:F488">E482*1.15+0.5</f>
        <v>190.24999999999997</v>
      </c>
      <c r="G482" s="13">
        <v>24.75</v>
      </c>
      <c r="H482" s="14">
        <v>215</v>
      </c>
      <c r="I482" s="37"/>
      <c r="J482" s="40">
        <f>F482+G482+F483+G483+F484+G484</f>
        <v>353.7999999999999</v>
      </c>
      <c r="K482" s="42">
        <v>354</v>
      </c>
      <c r="L482" s="40">
        <f>J482-K482</f>
        <v>-0.20000000000010232</v>
      </c>
      <c r="M482" s="58"/>
    </row>
    <row r="483" spans="1:13" ht="12.75">
      <c r="A483" s="50"/>
      <c r="B483" s="2" t="s">
        <v>165</v>
      </c>
      <c r="C483" s="11">
        <v>20</v>
      </c>
      <c r="D483" s="11">
        <v>4.4</v>
      </c>
      <c r="E483" s="10">
        <f t="shared" si="33"/>
        <v>88</v>
      </c>
      <c r="F483" s="10">
        <f t="shared" si="34"/>
        <v>101.69999999999999</v>
      </c>
      <c r="G483" s="13">
        <v>13.2</v>
      </c>
      <c r="H483" s="14">
        <v>115</v>
      </c>
      <c r="I483" s="38"/>
      <c r="J483" s="45"/>
      <c r="K483" s="46"/>
      <c r="L483" s="46"/>
      <c r="M483" s="59"/>
    </row>
    <row r="484" spans="1:13" ht="12.75">
      <c r="A484" s="27"/>
      <c r="B484" s="4" t="s">
        <v>175</v>
      </c>
      <c r="C484" s="11">
        <v>20</v>
      </c>
      <c r="D484" s="11">
        <v>0.9</v>
      </c>
      <c r="E484" s="10">
        <f t="shared" si="33"/>
        <v>18</v>
      </c>
      <c r="F484" s="10">
        <f t="shared" si="34"/>
        <v>21.2</v>
      </c>
      <c r="G484" s="13">
        <v>2.7</v>
      </c>
      <c r="H484" s="14">
        <v>24</v>
      </c>
      <c r="I484" s="39"/>
      <c r="J484" s="41"/>
      <c r="K484" s="43"/>
      <c r="L484" s="43"/>
      <c r="M484" s="60"/>
    </row>
    <row r="485" spans="1:13" ht="12.75">
      <c r="A485" s="49" t="s">
        <v>186</v>
      </c>
      <c r="B485" s="4" t="s">
        <v>168</v>
      </c>
      <c r="C485" s="11">
        <v>10</v>
      </c>
      <c r="D485" s="11">
        <v>5.5</v>
      </c>
      <c r="E485" s="13">
        <f>C485*D485</f>
        <v>55</v>
      </c>
      <c r="F485" s="13">
        <f t="shared" si="34"/>
        <v>63.74999999999999</v>
      </c>
      <c r="G485" s="13">
        <v>8.25</v>
      </c>
      <c r="H485" s="14">
        <v>72</v>
      </c>
      <c r="I485" s="37"/>
      <c r="J485" s="40">
        <f>F485+G485+F486+G486</f>
        <v>129.7</v>
      </c>
      <c r="K485" s="42">
        <v>130</v>
      </c>
      <c r="L485" s="40">
        <f>J485-K485</f>
        <v>-0.30000000000001137</v>
      </c>
      <c r="M485" s="58" t="s">
        <v>183</v>
      </c>
    </row>
    <row r="486" spans="1:13" ht="12.75">
      <c r="A486" s="27"/>
      <c r="B486" s="2" t="s">
        <v>165</v>
      </c>
      <c r="C486" s="11">
        <v>10</v>
      </c>
      <c r="D486" s="11">
        <v>4.4</v>
      </c>
      <c r="E486" s="10">
        <f>C486*D486</f>
        <v>44</v>
      </c>
      <c r="F486" s="10">
        <f t="shared" si="34"/>
        <v>51.099999999999994</v>
      </c>
      <c r="G486" s="13">
        <v>6.6</v>
      </c>
      <c r="H486" s="14">
        <v>58</v>
      </c>
      <c r="I486" s="39"/>
      <c r="J486" s="41"/>
      <c r="K486" s="43"/>
      <c r="L486" s="43"/>
      <c r="M486" s="60"/>
    </row>
    <row r="487" spans="1:13" ht="12.75">
      <c r="A487" s="25" t="s">
        <v>192</v>
      </c>
      <c r="B487" s="2" t="s">
        <v>165</v>
      </c>
      <c r="C487" s="11">
        <v>10</v>
      </c>
      <c r="D487" s="11">
        <v>4.4</v>
      </c>
      <c r="E487" s="10">
        <f t="shared" si="33"/>
        <v>44</v>
      </c>
      <c r="F487" s="10">
        <f t="shared" si="34"/>
        <v>51.099999999999994</v>
      </c>
      <c r="G487" s="13">
        <v>6.6</v>
      </c>
      <c r="H487" s="14">
        <v>58</v>
      </c>
      <c r="I487" s="14"/>
      <c r="J487" s="18">
        <f>F487+G487</f>
        <v>57.699999999999996</v>
      </c>
      <c r="K487" s="9">
        <v>58</v>
      </c>
      <c r="L487" s="18">
        <f>J487-K487</f>
        <v>-0.30000000000000426</v>
      </c>
      <c r="M487" s="61"/>
    </row>
    <row r="488" spans="1:13" ht="12.75">
      <c r="A488" s="25" t="s">
        <v>193</v>
      </c>
      <c r="B488" s="2" t="s">
        <v>165</v>
      </c>
      <c r="C488" s="11">
        <v>10</v>
      </c>
      <c r="D488" s="11">
        <v>4.4</v>
      </c>
      <c r="E488" s="10">
        <f t="shared" si="33"/>
        <v>44</v>
      </c>
      <c r="F488" s="10">
        <f t="shared" si="34"/>
        <v>51.099999999999994</v>
      </c>
      <c r="G488" s="13">
        <v>6.6</v>
      </c>
      <c r="H488" s="14">
        <v>58</v>
      </c>
      <c r="I488" s="9"/>
      <c r="J488" s="18">
        <f>F488+G488</f>
        <v>57.699999999999996</v>
      </c>
      <c r="K488" s="9">
        <v>58</v>
      </c>
      <c r="L488" s="18">
        <f>J488-K488</f>
        <v>-0.30000000000000426</v>
      </c>
      <c r="M488" s="61"/>
    </row>
    <row r="489" spans="1:13" ht="25.5">
      <c r="A489" s="29" t="s">
        <v>195</v>
      </c>
      <c r="B489" s="4" t="s">
        <v>171</v>
      </c>
      <c r="C489" s="9">
        <v>50</v>
      </c>
      <c r="D489" s="9">
        <v>0.72</v>
      </c>
      <c r="E489" s="10">
        <f t="shared" si="33"/>
        <v>36</v>
      </c>
      <c r="F489" s="10">
        <f>E489*1.15+0.5</f>
        <v>41.9</v>
      </c>
      <c r="G489" s="10">
        <v>5.4</v>
      </c>
      <c r="H489" s="9">
        <v>47</v>
      </c>
      <c r="I489" s="37"/>
      <c r="J489" s="40">
        <f>F489+G489+F490+G490</f>
        <v>77.2</v>
      </c>
      <c r="K489" s="42">
        <v>77</v>
      </c>
      <c r="L489" s="40">
        <f>J489-K489</f>
        <v>0.20000000000000284</v>
      </c>
      <c r="M489" s="58"/>
    </row>
    <row r="490" spans="1:13" ht="25.5">
      <c r="A490" s="26"/>
      <c r="B490" s="4" t="s">
        <v>170</v>
      </c>
      <c r="C490" s="9">
        <v>50</v>
      </c>
      <c r="D490" s="9">
        <v>0.46</v>
      </c>
      <c r="E490" s="10">
        <f t="shared" si="33"/>
        <v>23</v>
      </c>
      <c r="F490" s="10">
        <f>E490*1.15</f>
        <v>26.45</v>
      </c>
      <c r="G490" s="10">
        <v>3.45</v>
      </c>
      <c r="H490" s="9">
        <v>30</v>
      </c>
      <c r="I490" s="39"/>
      <c r="J490" s="41"/>
      <c r="K490" s="43"/>
      <c r="L490" s="41"/>
      <c r="M490" s="60"/>
    </row>
    <row r="491" ht="12.75">
      <c r="M491" s="67"/>
    </row>
    <row r="492" ht="12.75">
      <c r="M492" s="67"/>
    </row>
    <row r="493" ht="12.75">
      <c r="M493" s="67"/>
    </row>
    <row r="494" ht="12.75">
      <c r="M494" s="67"/>
    </row>
    <row r="495" ht="12.75">
      <c r="M495" s="67"/>
    </row>
    <row r="496" ht="12.75">
      <c r="M496" s="67"/>
    </row>
    <row r="497" ht="12.75">
      <c r="M497" s="67"/>
    </row>
    <row r="498" ht="12.75">
      <c r="M498" s="67"/>
    </row>
    <row r="499" ht="12.75">
      <c r="M499" s="67"/>
    </row>
    <row r="500" ht="12.75">
      <c r="M500" s="67"/>
    </row>
    <row r="501" ht="12.75">
      <c r="M501" s="67"/>
    </row>
    <row r="502" ht="12.75">
      <c r="M502" s="67"/>
    </row>
    <row r="503" ht="12.75">
      <c r="M503" s="67"/>
    </row>
    <row r="504" ht="12.75">
      <c r="M504" s="67"/>
    </row>
    <row r="505" ht="12.75">
      <c r="M505" s="67"/>
    </row>
    <row r="506" ht="12.75">
      <c r="M506" s="67"/>
    </row>
    <row r="507" ht="12.75">
      <c r="M507" s="67"/>
    </row>
    <row r="508" ht="12.75">
      <c r="M508" s="67"/>
    </row>
    <row r="509" ht="12.75">
      <c r="M509" s="67"/>
    </row>
    <row r="510" ht="12.75">
      <c r="M510" s="67"/>
    </row>
    <row r="511" ht="12.75">
      <c r="M511" s="67"/>
    </row>
    <row r="512" ht="12.75">
      <c r="M512" s="67"/>
    </row>
    <row r="513" ht="12.75">
      <c r="M513" s="67"/>
    </row>
    <row r="514" ht="12.75">
      <c r="M514" s="67"/>
    </row>
    <row r="515" ht="12.75">
      <c r="M515" s="67"/>
    </row>
    <row r="516" ht="12.75">
      <c r="M516" s="67"/>
    </row>
    <row r="517" ht="12.75">
      <c r="M517" s="67"/>
    </row>
    <row r="518" ht="12.75">
      <c r="M518" s="67"/>
    </row>
    <row r="519" ht="12.75">
      <c r="M519" s="67"/>
    </row>
    <row r="520" ht="12.75">
      <c r="M520" s="67"/>
    </row>
    <row r="521" ht="12.75">
      <c r="M521" s="67"/>
    </row>
    <row r="522" ht="12.75">
      <c r="M522" s="67"/>
    </row>
    <row r="523" ht="12.75">
      <c r="M523" s="67"/>
    </row>
    <row r="524" ht="12.75">
      <c r="M524" s="67"/>
    </row>
  </sheetData>
  <sheetProtection/>
  <autoFilter ref="A2:M490"/>
  <mergeCells count="697">
    <mergeCell ref="A489:A490"/>
    <mergeCell ref="M489:M490"/>
    <mergeCell ref="L489:L490"/>
    <mergeCell ref="K489:K490"/>
    <mergeCell ref="J489:J490"/>
    <mergeCell ref="I489:I490"/>
    <mergeCell ref="J333:J340"/>
    <mergeCell ref="J195:J201"/>
    <mergeCell ref="J233:J237"/>
    <mergeCell ref="I209:I211"/>
    <mergeCell ref="I248:I250"/>
    <mergeCell ref="I242:I243"/>
    <mergeCell ref="I228:I232"/>
    <mergeCell ref="I269:I274"/>
    <mergeCell ref="I285:I288"/>
    <mergeCell ref="J228:J232"/>
    <mergeCell ref="A425:A426"/>
    <mergeCell ref="M242:M243"/>
    <mergeCell ref="M251:M260"/>
    <mergeCell ref="L251:L260"/>
    <mergeCell ref="L248:L250"/>
    <mergeCell ref="L246:L247"/>
    <mergeCell ref="I425:I426"/>
    <mergeCell ref="J425:J426"/>
    <mergeCell ref="I246:I247"/>
    <mergeCell ref="J276:J277"/>
    <mergeCell ref="M478:M480"/>
    <mergeCell ref="L478:L480"/>
    <mergeCell ref="K398:K403"/>
    <mergeCell ref="J398:J403"/>
    <mergeCell ref="J433:J437"/>
    <mergeCell ref="L425:L426"/>
    <mergeCell ref="M425:M426"/>
    <mergeCell ref="M398:M403"/>
    <mergeCell ref="M473:M476"/>
    <mergeCell ref="K441:K445"/>
    <mergeCell ref="A485:A486"/>
    <mergeCell ref="M485:M486"/>
    <mergeCell ref="L485:L486"/>
    <mergeCell ref="K485:K486"/>
    <mergeCell ref="J485:J486"/>
    <mergeCell ref="I485:I486"/>
    <mergeCell ref="M331:M332"/>
    <mergeCell ref="L385:L389"/>
    <mergeCell ref="L382:L384"/>
    <mergeCell ref="L367:L372"/>
    <mergeCell ref="L357:L358"/>
    <mergeCell ref="M375:M381"/>
    <mergeCell ref="L375:L381"/>
    <mergeCell ref="L373:L374"/>
    <mergeCell ref="M347:M351"/>
    <mergeCell ref="M359:M362"/>
    <mergeCell ref="M311:M314"/>
    <mergeCell ref="M248:M250"/>
    <mergeCell ref="L311:L314"/>
    <mergeCell ref="M276:M277"/>
    <mergeCell ref="L276:L277"/>
    <mergeCell ref="L292:L294"/>
    <mergeCell ref="L269:L274"/>
    <mergeCell ref="M295:M298"/>
    <mergeCell ref="L295:L298"/>
    <mergeCell ref="L283:L284"/>
    <mergeCell ref="A473:A476"/>
    <mergeCell ref="I463:I464"/>
    <mergeCell ref="A465:A470"/>
    <mergeCell ref="A459:A462"/>
    <mergeCell ref="I473:I476"/>
    <mergeCell ref="I459:I462"/>
    <mergeCell ref="K465:K470"/>
    <mergeCell ref="J465:J470"/>
    <mergeCell ref="M465:M470"/>
    <mergeCell ref="A446:A451"/>
    <mergeCell ref="J459:J462"/>
    <mergeCell ref="I446:I451"/>
    <mergeCell ref="I453:I455"/>
    <mergeCell ref="M463:M464"/>
    <mergeCell ref="M459:M462"/>
    <mergeCell ref="K478:K480"/>
    <mergeCell ref="J456:J458"/>
    <mergeCell ref="K456:K458"/>
    <mergeCell ref="L453:L455"/>
    <mergeCell ref="L473:L476"/>
    <mergeCell ref="K473:K476"/>
    <mergeCell ref="J473:J476"/>
    <mergeCell ref="K463:K464"/>
    <mergeCell ref="L463:L464"/>
    <mergeCell ref="L465:L470"/>
    <mergeCell ref="J478:J480"/>
    <mergeCell ref="J463:J464"/>
    <mergeCell ref="J441:J445"/>
    <mergeCell ref="J453:J455"/>
    <mergeCell ref="J446:J451"/>
    <mergeCell ref="A478:A480"/>
    <mergeCell ref="I478:I480"/>
    <mergeCell ref="A390:A394"/>
    <mergeCell ref="I407:I408"/>
    <mergeCell ref="A413:A419"/>
    <mergeCell ref="I413:I419"/>
    <mergeCell ref="I404:I405"/>
    <mergeCell ref="A463:A464"/>
    <mergeCell ref="I465:I470"/>
    <mergeCell ref="A456:A458"/>
    <mergeCell ref="I398:I403"/>
    <mergeCell ref="I385:I389"/>
    <mergeCell ref="I390:I394"/>
    <mergeCell ref="A382:A384"/>
    <mergeCell ref="I382:I384"/>
    <mergeCell ref="I367:I372"/>
    <mergeCell ref="I363:I366"/>
    <mergeCell ref="I375:I381"/>
    <mergeCell ref="I357:I358"/>
    <mergeCell ref="I359:I362"/>
    <mergeCell ref="I261:I262"/>
    <mergeCell ref="A357:A358"/>
    <mergeCell ref="A344:A345"/>
    <mergeCell ref="A341:A343"/>
    <mergeCell ref="I281:I282"/>
    <mergeCell ref="I305:I310"/>
    <mergeCell ref="A331:A332"/>
    <mergeCell ref="A315:A317"/>
    <mergeCell ref="I292:I294"/>
    <mergeCell ref="I344:I345"/>
    <mergeCell ref="A269:A274"/>
    <mergeCell ref="A305:A310"/>
    <mergeCell ref="A202:A208"/>
    <mergeCell ref="A248:A250"/>
    <mergeCell ref="A300:A304"/>
    <mergeCell ref="A285:A288"/>
    <mergeCell ref="A289:A291"/>
    <mergeCell ref="A295:A298"/>
    <mergeCell ref="A261:A262"/>
    <mergeCell ref="A251:A260"/>
    <mergeCell ref="A407:A408"/>
    <mergeCell ref="A422:A424"/>
    <mergeCell ref="A404:A405"/>
    <mergeCell ref="A359:A362"/>
    <mergeCell ref="A398:A403"/>
    <mergeCell ref="A385:A389"/>
    <mergeCell ref="A34:A37"/>
    <mergeCell ref="I212:I215"/>
    <mergeCell ref="I202:I208"/>
    <mergeCell ref="I182:I184"/>
    <mergeCell ref="A195:A201"/>
    <mergeCell ref="A187:A189"/>
    <mergeCell ref="A176:A181"/>
    <mergeCell ref="I124:I129"/>
    <mergeCell ref="I131:I137"/>
    <mergeCell ref="A164:A167"/>
    <mergeCell ref="K30:K33"/>
    <mergeCell ref="J34:J37"/>
    <mergeCell ref="J30:J33"/>
    <mergeCell ref="J101:J110"/>
    <mergeCell ref="K34:K37"/>
    <mergeCell ref="K38:K43"/>
    <mergeCell ref="J70:J71"/>
    <mergeCell ref="K55:K58"/>
    <mergeCell ref="J66:J67"/>
    <mergeCell ref="K59:K62"/>
    <mergeCell ref="J111:J115"/>
    <mergeCell ref="J116:J118"/>
    <mergeCell ref="J217:J223"/>
    <mergeCell ref="J185:J186"/>
    <mergeCell ref="J212:J215"/>
    <mergeCell ref="J182:J184"/>
    <mergeCell ref="J187:J189"/>
    <mergeCell ref="J191:J194"/>
    <mergeCell ref="J202:J208"/>
    <mergeCell ref="J164:J167"/>
    <mergeCell ref="L278:L280"/>
    <mergeCell ref="M278:M280"/>
    <mergeCell ref="J90:J92"/>
    <mergeCell ref="I185:I186"/>
    <mergeCell ref="I195:I201"/>
    <mergeCell ref="L202:L208"/>
    <mergeCell ref="K116:K118"/>
    <mergeCell ref="K119:K122"/>
    <mergeCell ref="K169:K172"/>
    <mergeCell ref="I156:I161"/>
    <mergeCell ref="M244:M245"/>
    <mergeCell ref="M233:M237"/>
    <mergeCell ref="M269:M274"/>
    <mergeCell ref="L209:L211"/>
    <mergeCell ref="L261:L262"/>
    <mergeCell ref="M238:M240"/>
    <mergeCell ref="M224:M226"/>
    <mergeCell ref="M217:M223"/>
    <mergeCell ref="M263:M268"/>
    <mergeCell ref="L263:L268"/>
    <mergeCell ref="K202:K208"/>
    <mergeCell ref="K187:K189"/>
    <mergeCell ref="K173:K175"/>
    <mergeCell ref="K191:K194"/>
    <mergeCell ref="K182:K184"/>
    <mergeCell ref="K195:K201"/>
    <mergeCell ref="M422:M424"/>
    <mergeCell ref="M409:M412"/>
    <mergeCell ref="L407:L408"/>
    <mergeCell ref="M413:M419"/>
    <mergeCell ref="L413:L419"/>
    <mergeCell ref="L420:L421"/>
    <mergeCell ref="L422:L424"/>
    <mergeCell ref="L409:L412"/>
    <mergeCell ref="M420:M421"/>
    <mergeCell ref="M404:M405"/>
    <mergeCell ref="M344:M345"/>
    <mergeCell ref="M407:M408"/>
    <mergeCell ref="L173:L175"/>
    <mergeCell ref="M261:M262"/>
    <mergeCell ref="M395:M397"/>
    <mergeCell ref="L390:L394"/>
    <mergeCell ref="M246:M247"/>
    <mergeCell ref="M305:M310"/>
    <mergeCell ref="L331:L332"/>
    <mergeCell ref="L300:L304"/>
    <mergeCell ref="M281:M282"/>
    <mergeCell ref="M300:M304"/>
    <mergeCell ref="L285:L288"/>
    <mergeCell ref="M289:M291"/>
    <mergeCell ref="L281:L282"/>
    <mergeCell ref="M283:M284"/>
    <mergeCell ref="M292:M294"/>
    <mergeCell ref="M285:M288"/>
    <mergeCell ref="L289:L291"/>
    <mergeCell ref="M169:M172"/>
    <mergeCell ref="L169:L172"/>
    <mergeCell ref="L244:L245"/>
    <mergeCell ref="M209:M211"/>
    <mergeCell ref="M173:M175"/>
    <mergeCell ref="L182:L184"/>
    <mergeCell ref="L228:L232"/>
    <mergeCell ref="M182:M184"/>
    <mergeCell ref="M185:M186"/>
    <mergeCell ref="M195:M201"/>
    <mergeCell ref="M153:M155"/>
    <mergeCell ref="J162:J163"/>
    <mergeCell ref="J148:J149"/>
    <mergeCell ref="M119:M122"/>
    <mergeCell ref="L119:L122"/>
    <mergeCell ref="L148:L149"/>
    <mergeCell ref="L124:L129"/>
    <mergeCell ref="M124:M129"/>
    <mergeCell ref="L131:L137"/>
    <mergeCell ref="L141:L143"/>
    <mergeCell ref="K131:K137"/>
    <mergeCell ref="K124:K129"/>
    <mergeCell ref="M148:M149"/>
    <mergeCell ref="K139:K140"/>
    <mergeCell ref="M141:M143"/>
    <mergeCell ref="M139:M140"/>
    <mergeCell ref="L139:L140"/>
    <mergeCell ref="A141:A143"/>
    <mergeCell ref="A148:A149"/>
    <mergeCell ref="I162:I163"/>
    <mergeCell ref="M156:M161"/>
    <mergeCell ref="L156:L161"/>
    <mergeCell ref="K156:K161"/>
    <mergeCell ref="K148:K149"/>
    <mergeCell ref="M150:M152"/>
    <mergeCell ref="M162:M163"/>
    <mergeCell ref="J141:J143"/>
    <mergeCell ref="A52:A54"/>
    <mergeCell ref="A156:A161"/>
    <mergeCell ref="A173:A175"/>
    <mergeCell ref="A169:A172"/>
    <mergeCell ref="A145:A147"/>
    <mergeCell ref="A124:A129"/>
    <mergeCell ref="A162:A163"/>
    <mergeCell ref="A150:A152"/>
    <mergeCell ref="A68:A69"/>
    <mergeCell ref="A153:A155"/>
    <mergeCell ref="A66:A67"/>
    <mergeCell ref="I68:I69"/>
    <mergeCell ref="I169:I172"/>
    <mergeCell ref="L145:L147"/>
    <mergeCell ref="L153:L155"/>
    <mergeCell ref="K153:K155"/>
    <mergeCell ref="L162:L163"/>
    <mergeCell ref="L150:L152"/>
    <mergeCell ref="I150:I152"/>
    <mergeCell ref="J150:J152"/>
    <mergeCell ref="K162:K163"/>
    <mergeCell ref="I52:I54"/>
    <mergeCell ref="I38:I43"/>
    <mergeCell ref="L176:L181"/>
    <mergeCell ref="K164:K167"/>
    <mergeCell ref="K176:K181"/>
    <mergeCell ref="K150:K152"/>
    <mergeCell ref="K70:K71"/>
    <mergeCell ref="K45:K50"/>
    <mergeCell ref="L55:L58"/>
    <mergeCell ref="L76:L80"/>
    <mergeCell ref="L111:L115"/>
    <mergeCell ref="M82:M86"/>
    <mergeCell ref="M87:M89"/>
    <mergeCell ref="M93:M94"/>
    <mergeCell ref="L93:L94"/>
    <mergeCell ref="M101:M110"/>
    <mergeCell ref="M111:M115"/>
    <mergeCell ref="M95:M100"/>
    <mergeCell ref="M76:M80"/>
    <mergeCell ref="M382:M384"/>
    <mergeCell ref="M390:M394"/>
    <mergeCell ref="J382:J384"/>
    <mergeCell ref="L395:L397"/>
    <mergeCell ref="M385:M389"/>
    <mergeCell ref="K382:K384"/>
    <mergeCell ref="M427:M430"/>
    <mergeCell ref="M453:M455"/>
    <mergeCell ref="M446:M451"/>
    <mergeCell ref="M456:M458"/>
    <mergeCell ref="M441:M445"/>
    <mergeCell ref="M433:M437"/>
    <mergeCell ref="M438:M440"/>
    <mergeCell ref="M45:M50"/>
    <mergeCell ref="L45:L50"/>
    <mergeCell ref="L38:L43"/>
    <mergeCell ref="M373:M374"/>
    <mergeCell ref="M367:M372"/>
    <mergeCell ref="M363:M366"/>
    <mergeCell ref="M357:M358"/>
    <mergeCell ref="L359:L362"/>
    <mergeCell ref="L347:L351"/>
    <mergeCell ref="M353:M355"/>
    <mergeCell ref="J15:J18"/>
    <mergeCell ref="M22:M24"/>
    <mergeCell ref="L22:L24"/>
    <mergeCell ref="K22:K24"/>
    <mergeCell ref="J22:J24"/>
    <mergeCell ref="M15:M18"/>
    <mergeCell ref="L15:L18"/>
    <mergeCell ref="K15:K18"/>
    <mergeCell ref="J27:J29"/>
    <mergeCell ref="A1:M1"/>
    <mergeCell ref="A19:A21"/>
    <mergeCell ref="I19:I21"/>
    <mergeCell ref="M19:M21"/>
    <mergeCell ref="L19:L21"/>
    <mergeCell ref="K19:K21"/>
    <mergeCell ref="J19:J21"/>
    <mergeCell ref="A9:A14"/>
    <mergeCell ref="M9:M14"/>
    <mergeCell ref="A22:A24"/>
    <mergeCell ref="A185:A186"/>
    <mergeCell ref="A59:A62"/>
    <mergeCell ref="A209:A211"/>
    <mergeCell ref="A139:A140"/>
    <mergeCell ref="A90:A92"/>
    <mergeCell ref="A76:A80"/>
    <mergeCell ref="A93:A94"/>
    <mergeCell ref="A45:A50"/>
    <mergeCell ref="A72:A74"/>
    <mergeCell ref="I22:I24"/>
    <mergeCell ref="I45:I50"/>
    <mergeCell ref="A27:A29"/>
    <mergeCell ref="A25:A26"/>
    <mergeCell ref="I27:I29"/>
    <mergeCell ref="A30:A33"/>
    <mergeCell ref="I30:I33"/>
    <mergeCell ref="I25:I26"/>
    <mergeCell ref="A38:A43"/>
    <mergeCell ref="I34:I37"/>
    <mergeCell ref="I3:I8"/>
    <mergeCell ref="A15:A18"/>
    <mergeCell ref="I9:I14"/>
    <mergeCell ref="I15:I18"/>
    <mergeCell ref="A3:A8"/>
    <mergeCell ref="I233:I237"/>
    <mergeCell ref="I238:I240"/>
    <mergeCell ref="L238:L240"/>
    <mergeCell ref="L242:L243"/>
    <mergeCell ref="K233:K237"/>
    <mergeCell ref="K242:K243"/>
    <mergeCell ref="L233:L237"/>
    <mergeCell ref="J242:J243"/>
    <mergeCell ref="J238:J240"/>
    <mergeCell ref="K238:K240"/>
    <mergeCell ref="I66:I67"/>
    <mergeCell ref="M145:M147"/>
    <mergeCell ref="K145:K147"/>
    <mergeCell ref="M131:M137"/>
    <mergeCell ref="J119:J122"/>
    <mergeCell ref="M72:M74"/>
    <mergeCell ref="I76:I80"/>
    <mergeCell ref="K72:K74"/>
    <mergeCell ref="L70:L71"/>
    <mergeCell ref="M68:M69"/>
    <mergeCell ref="A87:A89"/>
    <mergeCell ref="M116:M118"/>
    <mergeCell ref="L116:L118"/>
    <mergeCell ref="M90:M92"/>
    <mergeCell ref="L90:L92"/>
    <mergeCell ref="K90:K92"/>
    <mergeCell ref="L87:L89"/>
    <mergeCell ref="K87:K89"/>
    <mergeCell ref="K101:K110"/>
    <mergeCell ref="K111:K115"/>
    <mergeCell ref="M176:M181"/>
    <mergeCell ref="A191:A194"/>
    <mergeCell ref="I191:I194"/>
    <mergeCell ref="M164:M167"/>
    <mergeCell ref="L164:L167"/>
    <mergeCell ref="I173:I175"/>
    <mergeCell ref="J176:J181"/>
    <mergeCell ref="M187:M189"/>
    <mergeCell ref="L187:L189"/>
    <mergeCell ref="A182:A184"/>
    <mergeCell ref="I59:I62"/>
    <mergeCell ref="J55:J58"/>
    <mergeCell ref="J169:J172"/>
    <mergeCell ref="J173:J175"/>
    <mergeCell ref="I72:I74"/>
    <mergeCell ref="J72:J74"/>
    <mergeCell ref="J153:J155"/>
    <mergeCell ref="J145:J147"/>
    <mergeCell ref="J139:J140"/>
    <mergeCell ref="J156:J161"/>
    <mergeCell ref="M341:M343"/>
    <mergeCell ref="L341:L343"/>
    <mergeCell ref="I333:I340"/>
    <mergeCell ref="M320:M324"/>
    <mergeCell ref="L320:L324"/>
    <mergeCell ref="K331:K332"/>
    <mergeCell ref="M333:M340"/>
    <mergeCell ref="L333:L340"/>
    <mergeCell ref="M325:M328"/>
    <mergeCell ref="L325:L328"/>
    <mergeCell ref="M315:M317"/>
    <mergeCell ref="K320:K324"/>
    <mergeCell ref="K209:K211"/>
    <mergeCell ref="M228:M232"/>
    <mergeCell ref="K244:K245"/>
    <mergeCell ref="K224:K226"/>
    <mergeCell ref="K217:K223"/>
    <mergeCell ref="K228:K232"/>
    <mergeCell ref="K263:K268"/>
    <mergeCell ref="K278:K280"/>
    <mergeCell ref="I55:I58"/>
    <mergeCell ref="J320:J324"/>
    <mergeCell ref="I341:I343"/>
    <mergeCell ref="J341:J343"/>
    <mergeCell ref="I93:I94"/>
    <mergeCell ref="J209:J211"/>
    <mergeCell ref="I251:I260"/>
    <mergeCell ref="I244:I245"/>
    <mergeCell ref="J82:J86"/>
    <mergeCell ref="I82:I86"/>
    <mergeCell ref="J244:J245"/>
    <mergeCell ref="J9:J14"/>
    <mergeCell ref="K95:K100"/>
    <mergeCell ref="J95:J100"/>
    <mergeCell ref="J59:J62"/>
    <mergeCell ref="K25:K26"/>
    <mergeCell ref="K52:K54"/>
    <mergeCell ref="J52:J54"/>
    <mergeCell ref="K76:K80"/>
    <mergeCell ref="J76:J80"/>
    <mergeCell ref="J25:J26"/>
    <mergeCell ref="A283:A284"/>
    <mergeCell ref="I283:I284"/>
    <mergeCell ref="I263:I268"/>
    <mergeCell ref="I276:I277"/>
    <mergeCell ref="A276:A277"/>
    <mergeCell ref="A263:A268"/>
    <mergeCell ref="A278:A280"/>
    <mergeCell ref="A281:A282"/>
    <mergeCell ref="I278:I280"/>
    <mergeCell ref="I289:I291"/>
    <mergeCell ref="I300:I304"/>
    <mergeCell ref="A311:A314"/>
    <mergeCell ref="I311:I314"/>
    <mergeCell ref="I295:I298"/>
    <mergeCell ref="A292:A294"/>
    <mergeCell ref="I331:I332"/>
    <mergeCell ref="A320:A324"/>
    <mergeCell ref="I320:I324"/>
    <mergeCell ref="I325:I328"/>
    <mergeCell ref="A224:A226"/>
    <mergeCell ref="A212:A215"/>
    <mergeCell ref="A217:A223"/>
    <mergeCell ref="A233:A237"/>
    <mergeCell ref="A228:A232"/>
    <mergeCell ref="A244:A245"/>
    <mergeCell ref="A242:A243"/>
    <mergeCell ref="A238:A240"/>
    <mergeCell ref="A246:A247"/>
    <mergeCell ref="J3:J8"/>
    <mergeCell ref="A111:A115"/>
    <mergeCell ref="J45:J50"/>
    <mergeCell ref="J38:J43"/>
    <mergeCell ref="I70:I71"/>
    <mergeCell ref="J68:J69"/>
    <mergeCell ref="A70:A71"/>
    <mergeCell ref="J87:J89"/>
    <mergeCell ref="I95:I100"/>
    <mergeCell ref="A55:A58"/>
    <mergeCell ref="M27:M29"/>
    <mergeCell ref="M3:M8"/>
    <mergeCell ref="L3:L8"/>
    <mergeCell ref="K3:K8"/>
    <mergeCell ref="L9:L14"/>
    <mergeCell ref="K9:K14"/>
    <mergeCell ref="M25:M26"/>
    <mergeCell ref="L25:L26"/>
    <mergeCell ref="L27:L29"/>
    <mergeCell ref="K27:K29"/>
    <mergeCell ref="M55:M58"/>
    <mergeCell ref="L30:L33"/>
    <mergeCell ref="L59:L62"/>
    <mergeCell ref="L66:L67"/>
    <mergeCell ref="M52:M54"/>
    <mergeCell ref="M30:M33"/>
    <mergeCell ref="M34:M37"/>
    <mergeCell ref="L52:L54"/>
    <mergeCell ref="M38:M43"/>
    <mergeCell ref="L34:L37"/>
    <mergeCell ref="L68:L69"/>
    <mergeCell ref="K68:K69"/>
    <mergeCell ref="M59:M62"/>
    <mergeCell ref="M66:M67"/>
    <mergeCell ref="K66:K67"/>
    <mergeCell ref="M70:M71"/>
    <mergeCell ref="L72:L74"/>
    <mergeCell ref="A131:A137"/>
    <mergeCell ref="A116:A118"/>
    <mergeCell ref="A95:A100"/>
    <mergeCell ref="A101:A110"/>
    <mergeCell ref="A119:A122"/>
    <mergeCell ref="I90:I92"/>
    <mergeCell ref="I101:I110"/>
    <mergeCell ref="A82:A86"/>
    <mergeCell ref="I87:I89"/>
    <mergeCell ref="L95:L100"/>
    <mergeCell ref="L101:L110"/>
    <mergeCell ref="K82:K86"/>
    <mergeCell ref="L82:L86"/>
    <mergeCell ref="K93:K94"/>
    <mergeCell ref="J93:J94"/>
    <mergeCell ref="I111:I115"/>
    <mergeCell ref="K141:K143"/>
    <mergeCell ref="I176:I181"/>
    <mergeCell ref="I217:I223"/>
    <mergeCell ref="K212:K215"/>
    <mergeCell ref="I116:I118"/>
    <mergeCell ref="I139:I140"/>
    <mergeCell ref="J131:J137"/>
    <mergeCell ref="J124:J129"/>
    <mergeCell ref="I119:I122"/>
    <mergeCell ref="I224:I226"/>
    <mergeCell ref="I141:I143"/>
    <mergeCell ref="J224:J226"/>
    <mergeCell ref="I145:I147"/>
    <mergeCell ref="I148:I149"/>
    <mergeCell ref="I164:I167"/>
    <mergeCell ref="I153:I155"/>
    <mergeCell ref="I187:I189"/>
    <mergeCell ref="J261:J262"/>
    <mergeCell ref="J251:J260"/>
    <mergeCell ref="K261:K262"/>
    <mergeCell ref="J246:J247"/>
    <mergeCell ref="K248:K250"/>
    <mergeCell ref="J248:J250"/>
    <mergeCell ref="K246:K247"/>
    <mergeCell ref="K251:K260"/>
    <mergeCell ref="J263:J268"/>
    <mergeCell ref="K276:K277"/>
    <mergeCell ref="J325:J328"/>
    <mergeCell ref="J278:J280"/>
    <mergeCell ref="K269:K274"/>
    <mergeCell ref="J269:J274"/>
    <mergeCell ref="K315:K317"/>
    <mergeCell ref="K305:K310"/>
    <mergeCell ref="K281:K282"/>
    <mergeCell ref="J311:J314"/>
    <mergeCell ref="J367:J372"/>
    <mergeCell ref="A409:A412"/>
    <mergeCell ref="J395:J397"/>
    <mergeCell ref="J359:J362"/>
    <mergeCell ref="J363:J366"/>
    <mergeCell ref="A363:A366"/>
    <mergeCell ref="A373:A374"/>
    <mergeCell ref="I373:I374"/>
    <mergeCell ref="A375:A381"/>
    <mergeCell ref="A367:A372"/>
    <mergeCell ref="J347:J351"/>
    <mergeCell ref="J353:J355"/>
    <mergeCell ref="J357:J358"/>
    <mergeCell ref="K359:K362"/>
    <mergeCell ref="A347:A351"/>
    <mergeCell ref="A325:A328"/>
    <mergeCell ref="I347:I351"/>
    <mergeCell ref="K367:K372"/>
    <mergeCell ref="K333:K340"/>
    <mergeCell ref="J331:J332"/>
    <mergeCell ref="J344:J345"/>
    <mergeCell ref="I353:I355"/>
    <mergeCell ref="A333:A340"/>
    <mergeCell ref="A353:A355"/>
    <mergeCell ref="J420:J421"/>
    <mergeCell ref="K420:K421"/>
    <mergeCell ref="K407:K408"/>
    <mergeCell ref="K413:K419"/>
    <mergeCell ref="J409:J412"/>
    <mergeCell ref="J292:J294"/>
    <mergeCell ref="J295:J298"/>
    <mergeCell ref="J305:J310"/>
    <mergeCell ref="J281:J282"/>
    <mergeCell ref="J285:J288"/>
    <mergeCell ref="J300:J304"/>
    <mergeCell ref="J283:J284"/>
    <mergeCell ref="A482:A484"/>
    <mergeCell ref="M482:M484"/>
    <mergeCell ref="L482:L484"/>
    <mergeCell ref="K482:K484"/>
    <mergeCell ref="J482:J484"/>
    <mergeCell ref="I482:I484"/>
    <mergeCell ref="K341:K343"/>
    <mergeCell ref="K289:K291"/>
    <mergeCell ref="K292:K294"/>
    <mergeCell ref="K295:K298"/>
    <mergeCell ref="L353:L355"/>
    <mergeCell ref="L344:L345"/>
    <mergeCell ref="L305:L310"/>
    <mergeCell ref="K357:K358"/>
    <mergeCell ref="L315:L317"/>
    <mergeCell ref="K311:K314"/>
    <mergeCell ref="K353:K355"/>
    <mergeCell ref="K325:K328"/>
    <mergeCell ref="K347:K351"/>
    <mergeCell ref="K344:K345"/>
    <mergeCell ref="L398:L403"/>
    <mergeCell ref="L404:L405"/>
    <mergeCell ref="K395:K397"/>
    <mergeCell ref="K363:K366"/>
    <mergeCell ref="K375:K381"/>
    <mergeCell ref="L363:L366"/>
    <mergeCell ref="K385:K389"/>
    <mergeCell ref="K390:K394"/>
    <mergeCell ref="K373:K374"/>
    <mergeCell ref="K404:K405"/>
    <mergeCell ref="J373:J374"/>
    <mergeCell ref="J385:J389"/>
    <mergeCell ref="J375:J381"/>
    <mergeCell ref="J404:J405"/>
    <mergeCell ref="K422:K424"/>
    <mergeCell ref="J390:J394"/>
    <mergeCell ref="J438:J440"/>
    <mergeCell ref="K459:K462"/>
    <mergeCell ref="K425:K426"/>
    <mergeCell ref="K433:K437"/>
    <mergeCell ref="J422:J424"/>
    <mergeCell ref="J413:J419"/>
    <mergeCell ref="J407:J408"/>
    <mergeCell ref="K409:K412"/>
    <mergeCell ref="L427:L430"/>
    <mergeCell ref="L438:L440"/>
    <mergeCell ref="K427:K430"/>
    <mergeCell ref="L459:L462"/>
    <mergeCell ref="L456:L458"/>
    <mergeCell ref="K453:K455"/>
    <mergeCell ref="L446:L451"/>
    <mergeCell ref="K446:K451"/>
    <mergeCell ref="A427:A430"/>
    <mergeCell ref="L441:L445"/>
    <mergeCell ref="L433:L437"/>
    <mergeCell ref="K438:K440"/>
    <mergeCell ref="I427:I430"/>
    <mergeCell ref="A441:A445"/>
    <mergeCell ref="I441:I445"/>
    <mergeCell ref="I433:I437"/>
    <mergeCell ref="J427:J430"/>
    <mergeCell ref="I438:I440"/>
    <mergeCell ref="I422:I424"/>
    <mergeCell ref="I456:I458"/>
    <mergeCell ref="A420:A421"/>
    <mergeCell ref="A395:A397"/>
    <mergeCell ref="I420:I421"/>
    <mergeCell ref="I409:I412"/>
    <mergeCell ref="I395:I397"/>
    <mergeCell ref="A453:A455"/>
    <mergeCell ref="A433:A437"/>
    <mergeCell ref="A438:A440"/>
    <mergeCell ref="I315:I317"/>
    <mergeCell ref="L185:L186"/>
    <mergeCell ref="K185:K186"/>
    <mergeCell ref="K283:K284"/>
    <mergeCell ref="K300:K304"/>
    <mergeCell ref="K285:K288"/>
    <mergeCell ref="J315:J317"/>
    <mergeCell ref="J289:J291"/>
    <mergeCell ref="L224:L226"/>
    <mergeCell ref="L217:L223"/>
    <mergeCell ref="L195:L201"/>
    <mergeCell ref="M212:M215"/>
    <mergeCell ref="M202:M208"/>
    <mergeCell ref="M191:M194"/>
    <mergeCell ref="L191:L194"/>
    <mergeCell ref="L212:L215"/>
  </mergeCells>
  <printOptions/>
  <pageMargins left="0.17" right="0.17" top="0.38" bottom="0.17" header="0.3149606299212598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2014-07-10T10:35:28Z</cp:lastPrinted>
  <dcterms:created xsi:type="dcterms:W3CDTF">2014-06-17T19:46:47Z</dcterms:created>
  <dcterms:modified xsi:type="dcterms:W3CDTF">2014-07-11T04:19:37Z</dcterms:modified>
  <cp:category/>
  <cp:version/>
  <cp:contentType/>
  <cp:contentStatus/>
</cp:coreProperties>
</file>