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СВЕРКА СП-10" sheetId="1" r:id="rId1"/>
  </sheets>
  <definedNames>
    <definedName name="_xlnm._FilterDatabase" localSheetId="0" hidden="1">'СВЕРКА СП-10'!$A$2:$L$447</definedName>
  </definedNames>
  <calcPr fullCalcOnLoad="1"/>
</workbook>
</file>

<file path=xl/sharedStrings.xml><?xml version="1.0" encoding="utf-8"?>
<sst xmlns="http://schemas.openxmlformats.org/spreadsheetml/2006/main" count="602" uniqueCount="197">
  <si>
    <t>Марина-Маруся</t>
  </si>
  <si>
    <t>Стошенька</t>
  </si>
  <si>
    <t>натаП</t>
  </si>
  <si>
    <t>29. Formagrif для кутикулы(с маслом лайма)</t>
  </si>
  <si>
    <t>Груднечки</t>
  </si>
  <si>
    <t>Елеонора</t>
  </si>
  <si>
    <t>*Аня*</t>
  </si>
  <si>
    <t>юлькаа76</t>
  </si>
  <si>
    <t>VVTON</t>
  </si>
  <si>
    <t>TatyanaVas</t>
  </si>
  <si>
    <t>zlaya.eva</t>
  </si>
  <si>
    <t>леона</t>
  </si>
  <si>
    <t>korotkova</t>
  </si>
  <si>
    <t>katerina54</t>
  </si>
  <si>
    <t>Kacherigka</t>
  </si>
  <si>
    <t>Варешка</t>
  </si>
  <si>
    <t>ОЛЯ-ЛЯ1502</t>
  </si>
  <si>
    <t>natka87</t>
  </si>
  <si>
    <t>Абессинка</t>
  </si>
  <si>
    <t>Ксения7777</t>
  </si>
  <si>
    <t>8dilena8</t>
  </si>
  <si>
    <t>37. Лейкопластырь на тканевой основе, катушка, в инд. уп. 2 х 500</t>
  </si>
  <si>
    <t>Настик2013</t>
  </si>
  <si>
    <t>Оса</t>
  </si>
  <si>
    <t>Лилу111</t>
  </si>
  <si>
    <t>Happy Kate</t>
  </si>
  <si>
    <t>Kisska54</t>
  </si>
  <si>
    <t>Sveta.nsk</t>
  </si>
  <si>
    <t>jahve</t>
  </si>
  <si>
    <t>45. Лейкопластырь бактер. стер. неткан. осн. телес. цв.6,0х10,0</t>
  </si>
  <si>
    <t>jerrka</t>
  </si>
  <si>
    <t>философ</t>
  </si>
  <si>
    <t>Нюрочка*</t>
  </si>
  <si>
    <t>remina</t>
  </si>
  <si>
    <t>Сте6пНика</t>
  </si>
  <si>
    <t>Наташа Чижик</t>
  </si>
  <si>
    <t>Елена_Л77</t>
  </si>
  <si>
    <t>10. Перчатки медицинские латексные анатомические, размер 8 (М)</t>
  </si>
  <si>
    <t>cathouse</t>
  </si>
  <si>
    <t>Lili@nna</t>
  </si>
  <si>
    <t>Василиночка</t>
  </si>
  <si>
    <t>vikksio</t>
  </si>
  <si>
    <t>Lelay</t>
  </si>
  <si>
    <t>Swift_SW</t>
  </si>
  <si>
    <t>Небылица</t>
  </si>
  <si>
    <t>acsf</t>
  </si>
  <si>
    <t>Czarina</t>
  </si>
  <si>
    <t>Ирина ИИ</t>
  </si>
  <si>
    <t>sergienkovasg</t>
  </si>
  <si>
    <t>Мелена</t>
  </si>
  <si>
    <t>Тата1805</t>
  </si>
  <si>
    <t>Евгения21</t>
  </si>
  <si>
    <t>Ля-Мур</t>
  </si>
  <si>
    <t>КысаМурыса</t>
  </si>
  <si>
    <t>semkinamama</t>
  </si>
  <si>
    <t>ЛанаСН</t>
  </si>
  <si>
    <t>Юлечка Л.</t>
  </si>
  <si>
    <t>Ксения_нск</t>
  </si>
  <si>
    <t>ves212</t>
  </si>
  <si>
    <t>Butterfly+</t>
  </si>
  <si>
    <t>Титуша-мамочка</t>
  </si>
  <si>
    <t>Apriloks</t>
  </si>
  <si>
    <t>нюта-анюта</t>
  </si>
  <si>
    <t>Kontra</t>
  </si>
  <si>
    <t>АндрейЧ</t>
  </si>
  <si>
    <t>marmeladinka27</t>
  </si>
  <si>
    <t>Танюш</t>
  </si>
  <si>
    <t>katy-k</t>
  </si>
  <si>
    <t>Мася2010</t>
  </si>
  <si>
    <t>Малипус</t>
  </si>
  <si>
    <t>IrishaArisha</t>
  </si>
  <si>
    <t>6. Бахилы п/э мед.</t>
  </si>
  <si>
    <t>7. Маска трехслойная на резинке</t>
  </si>
  <si>
    <t>@kasya@</t>
  </si>
  <si>
    <t>40. Таблетница-"КРОНТ" 105х70х18</t>
  </si>
  <si>
    <t>vasilisska</t>
  </si>
  <si>
    <t>Olga27</t>
  </si>
  <si>
    <t>Kis-Kisa</t>
  </si>
  <si>
    <t>Амелия*</t>
  </si>
  <si>
    <t>Морская 13</t>
  </si>
  <si>
    <t>32. АПТЕЧКА АВТОМОБИЛЬНАЯ ФЭСТ НОВОГО ОБРАЗЦА</t>
  </si>
  <si>
    <t>RUD2010</t>
  </si>
  <si>
    <t>Ахчи</t>
  </si>
  <si>
    <t>Aveada</t>
  </si>
  <si>
    <t>38.1. Салфетка прединъекционная СПДс-"ВИПС-Мед" спиртовая (60х60мм) №100</t>
  </si>
  <si>
    <t>michu</t>
  </si>
  <si>
    <t>njilina</t>
  </si>
  <si>
    <t>ирина купоносова</t>
  </si>
  <si>
    <t>anna-nsk</t>
  </si>
  <si>
    <t>Natalisha</t>
  </si>
  <si>
    <t>TamaraM</t>
  </si>
  <si>
    <t>Tanya_25</t>
  </si>
  <si>
    <t>Оксана312</t>
  </si>
  <si>
    <t>ЯТЯ</t>
  </si>
  <si>
    <t>listochek</t>
  </si>
  <si>
    <t>matveya</t>
  </si>
  <si>
    <t>Katau</t>
  </si>
  <si>
    <t>Убаня</t>
  </si>
  <si>
    <t>Иришка Л</t>
  </si>
  <si>
    <t>Елена Волосникова</t>
  </si>
  <si>
    <t>24с</t>
  </si>
  <si>
    <t>Анна Болейн</t>
  </si>
  <si>
    <t>kapriz_k</t>
  </si>
  <si>
    <t>Lёna</t>
  </si>
  <si>
    <t>bepa1</t>
  </si>
  <si>
    <t>Паолина</t>
  </si>
  <si>
    <t>India</t>
  </si>
  <si>
    <t>КЕРЕЕШКА</t>
  </si>
  <si>
    <t>Samanta</t>
  </si>
  <si>
    <t>salandra</t>
  </si>
  <si>
    <t>lunacom</t>
  </si>
  <si>
    <t>Tomnik</t>
  </si>
  <si>
    <t>LUlia</t>
  </si>
  <si>
    <t>YFLT;LF</t>
  </si>
  <si>
    <t>Ястребинка</t>
  </si>
  <si>
    <t>НВ</t>
  </si>
  <si>
    <t>ЗвездЮля</t>
  </si>
  <si>
    <t>sh_iruska</t>
  </si>
  <si>
    <t>irena14</t>
  </si>
  <si>
    <t>Evidence</t>
  </si>
  <si>
    <t>Maskabal</t>
  </si>
  <si>
    <t>Lin4ik</t>
  </si>
  <si>
    <t>Светлана Серегина</t>
  </si>
  <si>
    <t>Ксаночка-555</t>
  </si>
  <si>
    <t>Наташулька</t>
  </si>
  <si>
    <t>Olli-lya</t>
  </si>
  <si>
    <t>Рома-шка</t>
  </si>
  <si>
    <t>Sokol</t>
  </si>
  <si>
    <t>aniuta270</t>
  </si>
  <si>
    <t>43. Пеленки впитывающие 60х60см, в упаковке 30шт.</t>
  </si>
  <si>
    <t>Kirena2010</t>
  </si>
  <si>
    <t>ЛЕНОК М</t>
  </si>
  <si>
    <t>Анастасия_А87</t>
  </si>
  <si>
    <t>4. Мочеприемник детский 100 мл.</t>
  </si>
  <si>
    <t>8. Шапочка "Шарлотта" (цветная)</t>
  </si>
  <si>
    <t>13. Acti-lance Universal Синий 23 G 1,8 мм.</t>
  </si>
  <si>
    <t xml:space="preserve">15. «ЛЕККЕР-Эплан» </t>
  </si>
  <si>
    <t>18. «ЛЕККЕР-Йод»</t>
  </si>
  <si>
    <t>19. «ЛЕККЕР-Бз»</t>
  </si>
  <si>
    <t>33. Лейкопластырь перцовый. Размер: 10х15</t>
  </si>
  <si>
    <t>НИК</t>
  </si>
  <si>
    <t>НАЗВАНИЕ</t>
  </si>
  <si>
    <t>КОЛ-ВО</t>
  </si>
  <si>
    <t>ЦЕНА без ОРГ %</t>
  </si>
  <si>
    <t>СУММА без ОРГ %</t>
  </si>
  <si>
    <t>СУММА с ОРГ %</t>
  </si>
  <si>
    <t>ТР</t>
  </si>
  <si>
    <t>Межгород</t>
  </si>
  <si>
    <t>ИТОГО к ОПЛАТЕ</t>
  </si>
  <si>
    <t>ОПЛАЧЕНО</t>
  </si>
  <si>
    <t>ДОЛГ (+ долг УЗ, - долг ОРГа)</t>
  </si>
  <si>
    <t>Возврат долгов ОРГом</t>
  </si>
  <si>
    <t>СВЕРКА СП-10</t>
  </si>
  <si>
    <t>34. Лейкопластырь БАКТЕРИЦИДНЫЙ стерильный на ПОЛИМЕРНОЙ ОСНОВЕ с впитывающей подушечкой в центре / 1000 шт. Размер 1.9х7.2</t>
  </si>
  <si>
    <t>42. Простыня одноразовая 70смх200см</t>
  </si>
  <si>
    <t>Гламур84</t>
  </si>
  <si>
    <t>18. «ЛЕККЕР-Йод» (раствор йода спиртового 5%)</t>
  </si>
  <si>
    <t>11. Перчатки смотровые (диагностические) опудр-е, н/с, р. M(7-8) (ИЗ ПРИСТРОЯ)</t>
  </si>
  <si>
    <t xml:space="preserve">18. «ЛЕККЕР-Йод» </t>
  </si>
  <si>
    <t xml:space="preserve">19. «ЛЕККЕР-Бз» </t>
  </si>
  <si>
    <t>Мария0007</t>
  </si>
  <si>
    <r>
      <t xml:space="preserve">1. Контейнер </t>
    </r>
    <r>
      <rPr>
        <b/>
        <sz val="10"/>
        <color indexed="8"/>
        <rFont val="Arial"/>
        <family val="2"/>
      </rPr>
      <t>ДЛЯ МОЧИ 60мл</t>
    </r>
  </si>
  <si>
    <r>
      <t xml:space="preserve">2. Контейнер </t>
    </r>
    <r>
      <rPr>
        <i/>
        <sz val="10"/>
        <color indexed="8"/>
        <rFont val="Arial"/>
        <family val="2"/>
      </rPr>
      <t>для мочи 100мл</t>
    </r>
  </si>
  <si>
    <r>
      <t xml:space="preserve">3. Контейнер </t>
    </r>
    <r>
      <rPr>
        <b/>
        <i/>
        <sz val="10"/>
        <color indexed="8"/>
        <rFont val="Arial"/>
        <family val="2"/>
      </rPr>
      <t>ДЛЯ КАЛА 60мл</t>
    </r>
  </si>
  <si>
    <r>
      <t xml:space="preserve">34. Лейкопластырь БАКТЕРИЦИДНЫЙ ПОЛИМЕРНОЙ ОСНОВЕ </t>
    </r>
    <r>
      <rPr>
        <b/>
        <sz val="10"/>
        <color indexed="8"/>
        <rFont val="Arial"/>
        <family val="2"/>
      </rPr>
      <t>1.9х7.2</t>
    </r>
  </si>
  <si>
    <r>
      <t>35. Лейкопластырь БАКТЕРИЦИДНЫЙ на ПОЛИМЕРНОЙ ОСНОВЕ.</t>
    </r>
    <r>
      <rPr>
        <b/>
        <sz val="10"/>
        <color indexed="8"/>
        <rFont val="Arial"/>
        <family val="2"/>
      </rPr>
      <t xml:space="preserve"> Размер 2.5х7.2</t>
    </r>
  </si>
  <si>
    <r>
      <t xml:space="preserve">36. Лейкопластырь БАКТЕРИЦИДНЫЙ </t>
    </r>
    <r>
      <rPr>
        <b/>
        <sz val="10"/>
        <color indexed="8"/>
        <rFont val="Arial"/>
        <family val="2"/>
      </rPr>
      <t>ТКАНЕВОЙ</t>
    </r>
    <r>
      <rPr>
        <sz val="10"/>
        <color indexed="8"/>
        <rFont val="Arial"/>
        <family val="0"/>
      </rPr>
      <t xml:space="preserve"> </t>
    </r>
    <r>
      <rPr>
        <b/>
        <sz val="10"/>
        <color indexed="8"/>
        <rFont val="Arial"/>
        <family val="2"/>
      </rPr>
      <t>2.5х7.2</t>
    </r>
  </si>
  <si>
    <t xml:space="preserve">5. Шпатель медицинский </t>
  </si>
  <si>
    <t>Mashet</t>
  </si>
  <si>
    <t>Svetenza</t>
  </si>
  <si>
    <t>Алевти-на</t>
  </si>
  <si>
    <t>vltava</t>
  </si>
  <si>
    <t>ПРИСТРОЙ</t>
  </si>
  <si>
    <t>13. Acti-lance Universal Синий 23 G 1,8 мм/200 шт.</t>
  </si>
  <si>
    <t>18. «ЛЕККЕР-Йод» (раствор йода спиртового 5%)/50 шт.</t>
  </si>
  <si>
    <t>Натка1983</t>
  </si>
  <si>
    <t>6. Бахилы п/э мед. /1900 шт.</t>
  </si>
  <si>
    <t>Morgana</t>
  </si>
  <si>
    <t>Зульфия K.</t>
  </si>
  <si>
    <t>заберет сп -11</t>
  </si>
  <si>
    <t>НаденькаС</t>
  </si>
  <si>
    <t>2. Контейнер для мочи 100мл</t>
  </si>
  <si>
    <t>)))*Len-OK*)))</t>
  </si>
  <si>
    <t>psk_67</t>
  </si>
  <si>
    <t>18. «ЛЕККЕР-Йод» (раствор йода спиртового 5%)/50 шт</t>
  </si>
  <si>
    <t>Хищница</t>
  </si>
  <si>
    <t>laeval</t>
  </si>
  <si>
    <t>джени ф</t>
  </si>
  <si>
    <t>13. Acti-lance Universal Синий 23 G 1,8 мм</t>
  </si>
  <si>
    <t>Luda1966</t>
  </si>
  <si>
    <t>вернуть на телефон</t>
  </si>
  <si>
    <t>Целую вселенную</t>
  </si>
  <si>
    <t>brusay1962</t>
  </si>
  <si>
    <t>Анна80</t>
  </si>
  <si>
    <t>18. «ЛЕККЕР-Йод» (раствор йода спиртового 5%)/</t>
  </si>
  <si>
    <t>Нюрочек 27</t>
  </si>
  <si>
    <t xml:space="preserve">в отпуске, не сдавать 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</si>
</sst>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</numFmts>
  <fonts count="43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1" fontId="0" fillId="0" borderId="10" xfId="0" applyNumberFormat="1" applyFill="1" applyBorder="1" applyAlignment="1" applyProtection="1">
      <alignment wrapText="1"/>
      <protection/>
    </xf>
    <xf numFmtId="1" fontId="0" fillId="0" borderId="0" xfId="0" applyNumberFormat="1" applyFill="1" applyAlignment="1" applyProtection="1">
      <alignment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wrapText="1"/>
      <protection/>
    </xf>
    <xf numFmtId="1" fontId="0" fillId="0" borderId="11" xfId="0" applyNumberFormat="1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 wrapText="1"/>
      <protection/>
    </xf>
    <xf numFmtId="2" fontId="0" fillId="0" borderId="0" xfId="0" applyNumberFormat="1" applyFill="1" applyAlignment="1" applyProtection="1">
      <alignment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 wrapText="1"/>
      <protection/>
    </xf>
    <xf numFmtId="1" fontId="0" fillId="0" borderId="10" xfId="0" applyNumberFormat="1" applyFill="1" applyBorder="1" applyAlignment="1" applyProtection="1">
      <alignment horizontal="right" wrapText="1"/>
      <protection/>
    </xf>
    <xf numFmtId="0" fontId="0" fillId="0" borderId="10" xfId="0" applyFill="1" applyBorder="1" applyAlignment="1" applyProtection="1">
      <alignment horizontal="right" wrapText="1"/>
      <protection/>
    </xf>
    <xf numFmtId="0" fontId="0" fillId="0" borderId="0" xfId="0" applyFill="1" applyBorder="1" applyAlignment="1" applyProtection="1">
      <alignment horizontal="right" wrapText="1"/>
      <protection/>
    </xf>
    <xf numFmtId="0" fontId="0" fillId="0" borderId="0" xfId="0" applyFill="1" applyAlignment="1" applyProtection="1">
      <alignment horizontal="right" wrapText="1"/>
      <protection/>
    </xf>
    <xf numFmtId="1" fontId="0" fillId="0" borderId="0" xfId="0" applyNumberFormat="1" applyFill="1" applyAlignment="1" applyProtection="1">
      <alignment horizontal="right" wrapText="1"/>
      <protection/>
    </xf>
    <xf numFmtId="0" fontId="0" fillId="0" borderId="11" xfId="0" applyFill="1" applyBorder="1" applyAlignment="1" applyProtection="1">
      <alignment horizontal="right" wrapText="1"/>
      <protection/>
    </xf>
    <xf numFmtId="1" fontId="0" fillId="0" borderId="11" xfId="0" applyNumberFormat="1" applyFill="1" applyBorder="1" applyAlignment="1" applyProtection="1">
      <alignment horizontal="right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wrapText="1"/>
      <protection/>
    </xf>
    <xf numFmtId="0" fontId="0" fillId="0" borderId="10" xfId="0" applyFill="1" applyBorder="1" applyAlignment="1" applyProtection="1">
      <alignment horizontal="left" wrapText="1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left" wrapText="1"/>
      <protection/>
    </xf>
    <xf numFmtId="0" fontId="0" fillId="0" borderId="10" xfId="0" applyFill="1" applyBorder="1" applyAlignment="1" applyProtection="1">
      <alignment horizontal="left"/>
      <protection/>
    </xf>
    <xf numFmtId="2" fontId="0" fillId="0" borderId="10" xfId="0" applyNumberForma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ill="1" applyAlignment="1" applyProtection="1">
      <alignment horizontal="left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wrapText="1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1" fontId="0" fillId="0" borderId="12" xfId="0" applyNumberFormat="1" applyFill="1" applyBorder="1" applyAlignment="1" applyProtection="1">
      <alignment horizontal="right" wrapText="1"/>
      <protection/>
    </xf>
    <xf numFmtId="0" fontId="0" fillId="0" borderId="11" xfId="0" applyFill="1" applyBorder="1" applyAlignment="1" applyProtection="1">
      <alignment horizontal="right" wrapText="1"/>
      <protection/>
    </xf>
    <xf numFmtId="0" fontId="0" fillId="0" borderId="12" xfId="0" applyFill="1" applyBorder="1" applyAlignment="1" applyProtection="1">
      <alignment horizontal="right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1" fontId="0" fillId="0" borderId="12" xfId="0" applyNumberFormat="1" applyFill="1" applyBorder="1" applyAlignment="1" applyProtection="1">
      <alignment wrapText="1"/>
      <protection/>
    </xf>
    <xf numFmtId="0" fontId="0" fillId="0" borderId="11" xfId="0" applyFill="1" applyBorder="1" applyAlignment="1" applyProtection="1">
      <alignment wrapText="1"/>
      <protection/>
    </xf>
    <xf numFmtId="1" fontId="0" fillId="0" borderId="11" xfId="0" applyNumberFormat="1" applyFill="1" applyBorder="1" applyAlignment="1" applyProtection="1">
      <alignment horizontal="right" wrapText="1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right" wrapText="1"/>
      <protection/>
    </xf>
    <xf numFmtId="0" fontId="0" fillId="0" borderId="13" xfId="0" applyFill="1" applyBorder="1" applyAlignment="1" applyProtection="1">
      <alignment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1" fontId="0" fillId="0" borderId="13" xfId="0" applyNumberFormat="1" applyFill="1" applyBorder="1" applyAlignment="1" applyProtection="1">
      <alignment horizontal="right" wrapText="1"/>
      <protection/>
    </xf>
    <xf numFmtId="1" fontId="0" fillId="0" borderId="13" xfId="0" applyNumberFormat="1" applyFill="1" applyBorder="1" applyAlignment="1" applyProtection="1">
      <alignment wrapText="1"/>
      <protection/>
    </xf>
    <xf numFmtId="1" fontId="0" fillId="34" borderId="12" xfId="0" applyNumberFormat="1" applyFill="1" applyBorder="1" applyAlignment="1" applyProtection="1">
      <alignment horizontal="right" wrapText="1"/>
      <protection/>
    </xf>
    <xf numFmtId="0" fontId="0" fillId="34" borderId="13" xfId="0" applyFill="1" applyBorder="1" applyAlignment="1" applyProtection="1">
      <alignment horizontal="right" wrapText="1"/>
      <protection/>
    </xf>
    <xf numFmtId="0" fontId="0" fillId="34" borderId="11" xfId="0" applyFill="1" applyBorder="1" applyAlignment="1" applyProtection="1">
      <alignment horizontal="right" wrapText="1"/>
      <protection/>
    </xf>
    <xf numFmtId="1" fontId="0" fillId="0" borderId="11" xfId="0" applyNumberFormat="1" applyFill="1" applyBorder="1" applyAlignment="1" applyProtection="1">
      <alignment wrapText="1"/>
      <protection/>
    </xf>
    <xf numFmtId="0" fontId="0" fillId="34" borderId="12" xfId="0" applyFill="1" applyBorder="1" applyAlignment="1" applyProtection="1">
      <alignment horizontal="center" vertical="center" wrapText="1"/>
      <protection/>
    </xf>
    <xf numFmtId="0" fontId="0" fillId="34" borderId="13" xfId="0" applyFill="1" applyBorder="1" applyAlignment="1" applyProtection="1">
      <alignment horizontal="center" vertical="center" wrapText="1"/>
      <protection/>
    </xf>
    <xf numFmtId="0" fontId="0" fillId="34" borderId="11" xfId="0" applyFill="1" applyBorder="1" applyAlignment="1" applyProtection="1">
      <alignment horizontal="center" vertical="center" wrapText="1"/>
      <protection/>
    </xf>
    <xf numFmtId="0" fontId="42" fillId="0" borderId="10" xfId="0" applyFont="1" applyFill="1" applyBorder="1" applyAlignment="1" applyProtection="1">
      <alignment wrapText="1"/>
      <protection/>
    </xf>
    <xf numFmtId="0" fontId="42" fillId="0" borderId="12" xfId="0" applyFont="1" applyFill="1" applyBorder="1" applyAlignment="1" applyProtection="1">
      <alignment horizontal="center" wrapText="1"/>
      <protection/>
    </xf>
    <xf numFmtId="0" fontId="42" fillId="0" borderId="13" xfId="0" applyFont="1" applyFill="1" applyBorder="1" applyAlignment="1" applyProtection="1">
      <alignment horizontal="center" wrapText="1"/>
      <protection/>
    </xf>
    <xf numFmtId="0" fontId="42" fillId="0" borderId="11" xfId="0" applyFont="1" applyFill="1" applyBorder="1" applyAlignment="1" applyProtection="1">
      <alignment horizontal="center" wrapText="1"/>
      <protection/>
    </xf>
    <xf numFmtId="0" fontId="42" fillId="34" borderId="10" xfId="0" applyFont="1" applyFill="1" applyBorder="1" applyAlignment="1" applyProtection="1">
      <alignment wrapText="1"/>
      <protection/>
    </xf>
    <xf numFmtId="0" fontId="42" fillId="0" borderId="11" xfId="0" applyFont="1" applyFill="1" applyBorder="1" applyAlignment="1" applyProtection="1">
      <alignment horizontal="center" wrapText="1"/>
      <protection/>
    </xf>
    <xf numFmtId="0" fontId="42" fillId="0" borderId="10" xfId="0" applyFont="1" applyFill="1" applyBorder="1" applyAlignment="1" applyProtection="1">
      <alignment horizontal="center" wrapText="1"/>
      <protection/>
    </xf>
    <xf numFmtId="0" fontId="42" fillId="0" borderId="0" xfId="0" applyFont="1" applyFill="1" applyBorder="1" applyAlignment="1" applyProtection="1">
      <alignment wrapText="1"/>
      <protection/>
    </xf>
    <xf numFmtId="0" fontId="42" fillId="0" borderId="0" xfId="0" applyFont="1" applyFill="1" applyAlignment="1" applyProtection="1">
      <alignment wrapText="1"/>
      <protection/>
    </xf>
    <xf numFmtId="0" fontId="24" fillId="33" borderId="10" xfId="0" applyFont="1" applyFill="1" applyBorder="1" applyAlignment="1" applyProtection="1">
      <alignment horizontal="center" wrapText="1"/>
      <protection/>
    </xf>
    <xf numFmtId="0" fontId="24" fillId="33" borderId="10" xfId="0" applyFont="1" applyFill="1" applyBorder="1" applyAlignment="1" applyProtection="1">
      <alignment wrapText="1"/>
      <protection/>
    </xf>
    <xf numFmtId="0" fontId="24" fillId="33" borderId="10" xfId="0" applyFont="1" applyFill="1" applyBorder="1" applyAlignment="1" applyProtection="1">
      <alignment horizontal="righ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2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O5" sqref="O5"/>
    </sheetView>
  </sheetViews>
  <sheetFormatPr defaultColWidth="9.140625" defaultRowHeight="12.75"/>
  <cols>
    <col min="1" max="1" width="15.00390625" style="12" customWidth="1"/>
    <col min="2" max="2" width="38.8515625" style="29" customWidth="1"/>
    <col min="3" max="3" width="7.00390625" style="2" customWidth="1"/>
    <col min="4" max="4" width="8.140625" style="2" customWidth="1"/>
    <col min="5" max="5" width="8.28125" style="2" customWidth="1"/>
    <col min="6" max="6" width="8.00390625" style="2" customWidth="1"/>
    <col min="7" max="7" width="8.421875" style="2" customWidth="1"/>
    <col min="8" max="8" width="9.8515625" style="65" customWidth="1"/>
    <col min="9" max="9" width="9.421875" style="2" customWidth="1"/>
    <col min="10" max="10" width="11.28125" style="16" customWidth="1"/>
    <col min="11" max="11" width="11.00390625" style="16" customWidth="1"/>
    <col min="12" max="12" width="10.57421875" style="65" customWidth="1"/>
    <col min="13" max="16384" width="9.140625" style="2" customWidth="1"/>
  </cols>
  <sheetData>
    <row r="1" spans="1:12" ht="15.75">
      <c r="A1" s="33" t="s">
        <v>152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38.25">
      <c r="A2" s="5" t="s">
        <v>140</v>
      </c>
      <c r="B2" s="21" t="s">
        <v>141</v>
      </c>
      <c r="C2" s="21" t="s">
        <v>142</v>
      </c>
      <c r="D2" s="21" t="s">
        <v>143</v>
      </c>
      <c r="E2" s="21" t="s">
        <v>144</v>
      </c>
      <c r="F2" s="21" t="s">
        <v>145</v>
      </c>
      <c r="G2" s="21" t="s">
        <v>146</v>
      </c>
      <c r="H2" s="66" t="s">
        <v>147</v>
      </c>
      <c r="I2" s="67" t="s">
        <v>148</v>
      </c>
      <c r="J2" s="68" t="s">
        <v>149</v>
      </c>
      <c r="K2" s="68" t="s">
        <v>150</v>
      </c>
      <c r="L2" s="66" t="s">
        <v>151</v>
      </c>
    </row>
    <row r="3" spans="1:12" ht="12.75">
      <c r="A3" s="30" t="s">
        <v>6</v>
      </c>
      <c r="B3" s="22" t="s">
        <v>135</v>
      </c>
      <c r="C3" s="1">
        <v>10</v>
      </c>
      <c r="D3" s="1">
        <v>7.6</v>
      </c>
      <c r="E3" s="1">
        <f aca="true" t="shared" si="0" ref="E3:E66">C3*D3</f>
        <v>76</v>
      </c>
      <c r="F3" s="3">
        <f>E3*1.15+0.5</f>
        <v>87.89999999999999</v>
      </c>
      <c r="G3" s="23">
        <v>11.02</v>
      </c>
      <c r="H3" s="57"/>
      <c r="I3" s="3">
        <f>F3+G3</f>
        <v>98.91999999999999</v>
      </c>
      <c r="J3" s="14">
        <v>99</v>
      </c>
      <c r="K3" s="13">
        <f>I3-J3</f>
        <v>-0.0800000000000125</v>
      </c>
      <c r="L3" s="57"/>
    </row>
    <row r="4" spans="1:12" ht="12.75">
      <c r="A4" s="54" t="s">
        <v>73</v>
      </c>
      <c r="B4" s="22" t="s">
        <v>161</v>
      </c>
      <c r="C4" s="1">
        <v>50</v>
      </c>
      <c r="D4" s="1">
        <v>4.3</v>
      </c>
      <c r="E4" s="1">
        <f t="shared" si="0"/>
        <v>215</v>
      </c>
      <c r="F4" s="3">
        <f>E4*1.15+0.5</f>
        <v>247.74999999999997</v>
      </c>
      <c r="G4" s="23">
        <v>31.18</v>
      </c>
      <c r="H4" s="58"/>
      <c r="I4" s="41">
        <f>F4+G4+F5+G5+F6+G6+F7+G7+F8+G8</f>
        <v>1765.8</v>
      </c>
      <c r="J4" s="38">
        <v>1649</v>
      </c>
      <c r="K4" s="36">
        <f>I4-J4</f>
        <v>116.79999999999995</v>
      </c>
      <c r="L4" s="58"/>
    </row>
    <row r="5" spans="1:12" ht="12.75">
      <c r="A5" s="55"/>
      <c r="B5" s="24" t="s">
        <v>163</v>
      </c>
      <c r="C5" s="1">
        <v>50</v>
      </c>
      <c r="D5" s="1">
        <v>4.4</v>
      </c>
      <c r="E5" s="1">
        <f t="shared" si="0"/>
        <v>220.00000000000003</v>
      </c>
      <c r="F5" s="3">
        <f>E5*1.15</f>
        <v>253</v>
      </c>
      <c r="G5" s="23">
        <v>31.9</v>
      </c>
      <c r="H5" s="59"/>
      <c r="I5" s="46"/>
      <c r="J5" s="45"/>
      <c r="K5" s="45"/>
      <c r="L5" s="59"/>
    </row>
    <row r="6" spans="1:12" ht="12.75">
      <c r="A6" s="55"/>
      <c r="B6" s="25" t="s">
        <v>71</v>
      </c>
      <c r="C6" s="1">
        <v>500</v>
      </c>
      <c r="D6" s="1">
        <v>1</v>
      </c>
      <c r="E6" s="1">
        <f t="shared" si="0"/>
        <v>500</v>
      </c>
      <c r="F6" s="3">
        <f>E6*1.15+0.5</f>
        <v>575.5</v>
      </c>
      <c r="G6" s="23">
        <v>72.5</v>
      </c>
      <c r="H6" s="59"/>
      <c r="I6" s="46"/>
      <c r="J6" s="45"/>
      <c r="K6" s="45"/>
      <c r="L6" s="59"/>
    </row>
    <row r="7" spans="1:12" ht="38.25">
      <c r="A7" s="55"/>
      <c r="B7" s="22" t="s">
        <v>165</v>
      </c>
      <c r="C7" s="1">
        <v>350</v>
      </c>
      <c r="D7" s="1">
        <v>0.72</v>
      </c>
      <c r="E7" s="1">
        <f t="shared" si="0"/>
        <v>252</v>
      </c>
      <c r="F7" s="3">
        <f>E7*1.15+0.5</f>
        <v>290.29999999999995</v>
      </c>
      <c r="G7" s="23">
        <v>36.54</v>
      </c>
      <c r="H7" s="59"/>
      <c r="I7" s="46"/>
      <c r="J7" s="45"/>
      <c r="K7" s="45"/>
      <c r="L7" s="59"/>
    </row>
    <row r="8" spans="1:12" ht="12.75">
      <c r="A8" s="56"/>
      <c r="B8" s="22" t="s">
        <v>74</v>
      </c>
      <c r="C8" s="1">
        <v>1</v>
      </c>
      <c r="D8" s="1">
        <v>175</v>
      </c>
      <c r="E8" s="1">
        <f t="shared" si="0"/>
        <v>175</v>
      </c>
      <c r="F8" s="3">
        <f>E8*1.15+0.5</f>
        <v>201.74999999999997</v>
      </c>
      <c r="G8" s="23">
        <v>25.38</v>
      </c>
      <c r="H8" s="60"/>
      <c r="I8" s="42"/>
      <c r="J8" s="37"/>
      <c r="K8" s="37"/>
      <c r="L8" s="60"/>
    </row>
    <row r="9" spans="1:12" ht="25.5">
      <c r="A9" s="39" t="s">
        <v>100</v>
      </c>
      <c r="B9" s="22" t="s">
        <v>3</v>
      </c>
      <c r="C9" s="1">
        <v>1</v>
      </c>
      <c r="D9" s="1">
        <v>103</v>
      </c>
      <c r="E9" s="1">
        <f t="shared" si="0"/>
        <v>103</v>
      </c>
      <c r="F9" s="3">
        <f>E9*1.15+0.7</f>
        <v>119.14999999999999</v>
      </c>
      <c r="G9" s="23">
        <v>14.94</v>
      </c>
      <c r="H9" s="58"/>
      <c r="I9" s="41">
        <f>F9+G9+F10+G10</f>
        <v>301.84999999999997</v>
      </c>
      <c r="J9" s="38">
        <v>302</v>
      </c>
      <c r="K9" s="36">
        <f>I9-J9</f>
        <v>-0.1500000000000341</v>
      </c>
      <c r="L9" s="58"/>
    </row>
    <row r="10" spans="1:12" ht="12.75">
      <c r="A10" s="40"/>
      <c r="B10" s="22" t="s">
        <v>161</v>
      </c>
      <c r="C10" s="1">
        <v>30</v>
      </c>
      <c r="D10" s="1">
        <v>4.3</v>
      </c>
      <c r="E10" s="1">
        <f t="shared" si="0"/>
        <v>129</v>
      </c>
      <c r="F10" s="3">
        <f>E10*1.15+0.7</f>
        <v>149.04999999999998</v>
      </c>
      <c r="G10" s="23">
        <v>18.71</v>
      </c>
      <c r="H10" s="60"/>
      <c r="I10" s="42"/>
      <c r="J10" s="37"/>
      <c r="K10" s="37"/>
      <c r="L10" s="60"/>
    </row>
    <row r="11" spans="1:12" ht="25.5">
      <c r="A11" s="39" t="s">
        <v>20</v>
      </c>
      <c r="B11" s="22" t="s">
        <v>21</v>
      </c>
      <c r="C11" s="1">
        <v>2</v>
      </c>
      <c r="D11" s="1">
        <v>13.65</v>
      </c>
      <c r="E11" s="1">
        <f t="shared" si="0"/>
        <v>27.3</v>
      </c>
      <c r="F11" s="3">
        <f>E11*1.15+0.5</f>
        <v>31.895</v>
      </c>
      <c r="G11" s="23">
        <v>3.96</v>
      </c>
      <c r="H11" s="58"/>
      <c r="I11" s="41">
        <f>F11+G11+F12+G12</f>
        <v>95.925</v>
      </c>
      <c r="J11" s="38">
        <v>96</v>
      </c>
      <c r="K11" s="36">
        <f>I11-J11</f>
        <v>-0.07500000000000284</v>
      </c>
      <c r="L11" s="58"/>
    </row>
    <row r="12" spans="1:12" ht="25.5">
      <c r="A12" s="40"/>
      <c r="B12" s="22" t="s">
        <v>166</v>
      </c>
      <c r="C12" s="1">
        <v>50</v>
      </c>
      <c r="D12" s="1">
        <v>0.92</v>
      </c>
      <c r="E12" s="1">
        <f t="shared" si="0"/>
        <v>46</v>
      </c>
      <c r="F12" s="3">
        <f>E12*1.15+0.5</f>
        <v>53.4</v>
      </c>
      <c r="G12" s="23">
        <v>6.67</v>
      </c>
      <c r="H12" s="60"/>
      <c r="I12" s="42"/>
      <c r="J12" s="37"/>
      <c r="K12" s="37"/>
      <c r="L12" s="60"/>
    </row>
    <row r="13" spans="1:12" ht="12.75">
      <c r="A13" s="39" t="s">
        <v>45</v>
      </c>
      <c r="B13" s="22" t="s">
        <v>136</v>
      </c>
      <c r="C13" s="1">
        <v>1</v>
      </c>
      <c r="D13" s="1">
        <v>40</v>
      </c>
      <c r="E13" s="1">
        <f t="shared" si="0"/>
        <v>40</v>
      </c>
      <c r="F13" s="3">
        <f>E13*1.15</f>
        <v>46</v>
      </c>
      <c r="G13" s="23">
        <v>5.8</v>
      </c>
      <c r="H13" s="58"/>
      <c r="I13" s="41">
        <f>F13+G13+F14+G14+F15+G15</f>
        <v>117.945</v>
      </c>
      <c r="J13" s="38">
        <v>118</v>
      </c>
      <c r="K13" s="36">
        <f>I13-J13</f>
        <v>-0.05500000000000682</v>
      </c>
      <c r="L13" s="58"/>
    </row>
    <row r="14" spans="1:12" ht="25.5">
      <c r="A14" s="47"/>
      <c r="B14" s="22" t="s">
        <v>21</v>
      </c>
      <c r="C14" s="1">
        <v>2</v>
      </c>
      <c r="D14" s="1">
        <v>13.65</v>
      </c>
      <c r="E14" s="1">
        <f t="shared" si="0"/>
        <v>27.3</v>
      </c>
      <c r="F14" s="3">
        <f>E14*1.15+0.5</f>
        <v>31.895</v>
      </c>
      <c r="G14" s="23">
        <v>3.96</v>
      </c>
      <c r="H14" s="59"/>
      <c r="I14" s="46"/>
      <c r="J14" s="45"/>
      <c r="K14" s="45"/>
      <c r="L14" s="59"/>
    </row>
    <row r="15" spans="1:12" ht="25.5">
      <c r="A15" s="40"/>
      <c r="B15" s="22" t="s">
        <v>164</v>
      </c>
      <c r="C15" s="1">
        <v>50</v>
      </c>
      <c r="D15" s="1">
        <v>0.46</v>
      </c>
      <c r="E15" s="1">
        <f t="shared" si="0"/>
        <v>23</v>
      </c>
      <c r="F15" s="3">
        <f>E15*1.15+0.5</f>
        <v>26.95</v>
      </c>
      <c r="G15" s="23">
        <v>3.34</v>
      </c>
      <c r="H15" s="60"/>
      <c r="I15" s="42"/>
      <c r="J15" s="37"/>
      <c r="K15" s="37"/>
      <c r="L15" s="60"/>
    </row>
    <row r="16" spans="1:12" ht="12.75">
      <c r="A16" s="39" t="s">
        <v>128</v>
      </c>
      <c r="B16" s="22" t="s">
        <v>162</v>
      </c>
      <c r="C16" s="1">
        <v>10</v>
      </c>
      <c r="D16" s="1">
        <v>5.5</v>
      </c>
      <c r="E16" s="1">
        <f t="shared" si="0"/>
        <v>55</v>
      </c>
      <c r="F16" s="3">
        <f>E16*1.15+0.5</f>
        <v>63.74999999999999</v>
      </c>
      <c r="G16" s="23">
        <v>7.98</v>
      </c>
      <c r="H16" s="58"/>
      <c r="I16" s="41">
        <f>F16+G16+F17+G17+F18+G18+F19+G19+F20+G20+F21+G21</f>
        <v>513.5799999999999</v>
      </c>
      <c r="J16" s="38">
        <v>514</v>
      </c>
      <c r="K16" s="36">
        <f>I16-J16</f>
        <v>-0.42000000000007276</v>
      </c>
      <c r="L16" s="58"/>
    </row>
    <row r="17" spans="1:12" ht="12.75">
      <c r="A17" s="47"/>
      <c r="B17" s="22" t="s">
        <v>167</v>
      </c>
      <c r="C17" s="1">
        <v>20</v>
      </c>
      <c r="D17" s="1">
        <v>0.8</v>
      </c>
      <c r="E17" s="1">
        <f t="shared" si="0"/>
        <v>16</v>
      </c>
      <c r="F17" s="3">
        <f>E17*1.15+0.5</f>
        <v>18.9</v>
      </c>
      <c r="G17" s="23">
        <v>2.32</v>
      </c>
      <c r="H17" s="59"/>
      <c r="I17" s="46"/>
      <c r="J17" s="45"/>
      <c r="K17" s="45"/>
      <c r="L17" s="59"/>
    </row>
    <row r="18" spans="1:12" ht="12.75">
      <c r="A18" s="47"/>
      <c r="B18" s="22" t="s">
        <v>137</v>
      </c>
      <c r="C18" s="1">
        <v>1</v>
      </c>
      <c r="D18" s="1">
        <v>28</v>
      </c>
      <c r="E18" s="1">
        <f t="shared" si="0"/>
        <v>28</v>
      </c>
      <c r="F18" s="3">
        <f>E18*1.15+0.05</f>
        <v>32.24999999999999</v>
      </c>
      <c r="G18" s="23">
        <v>4.06</v>
      </c>
      <c r="H18" s="59"/>
      <c r="I18" s="46"/>
      <c r="J18" s="45"/>
      <c r="K18" s="45"/>
      <c r="L18" s="59"/>
    </row>
    <row r="19" spans="1:12" ht="12.75">
      <c r="A19" s="47"/>
      <c r="B19" s="22" t="s">
        <v>138</v>
      </c>
      <c r="C19" s="1">
        <v>1</v>
      </c>
      <c r="D19" s="1">
        <v>30</v>
      </c>
      <c r="E19" s="1">
        <f t="shared" si="0"/>
        <v>30</v>
      </c>
      <c r="F19" s="3">
        <f>E19*1.15</f>
        <v>34.5</v>
      </c>
      <c r="G19" s="23">
        <v>4.35</v>
      </c>
      <c r="H19" s="59"/>
      <c r="I19" s="46"/>
      <c r="J19" s="45"/>
      <c r="K19" s="45"/>
      <c r="L19" s="59"/>
    </row>
    <row r="20" spans="1:12" ht="25.5">
      <c r="A20" s="47"/>
      <c r="B20" s="22" t="s">
        <v>164</v>
      </c>
      <c r="C20" s="1">
        <v>100</v>
      </c>
      <c r="D20" s="1">
        <v>0.46</v>
      </c>
      <c r="E20" s="1">
        <f t="shared" si="0"/>
        <v>46</v>
      </c>
      <c r="F20" s="3">
        <f>E20*1.15+0.5</f>
        <v>53.4</v>
      </c>
      <c r="G20" s="23">
        <v>6.67</v>
      </c>
      <c r="H20" s="59"/>
      <c r="I20" s="46"/>
      <c r="J20" s="45"/>
      <c r="K20" s="45"/>
      <c r="L20" s="59"/>
    </row>
    <row r="21" spans="1:12" ht="25.5">
      <c r="A21" s="40"/>
      <c r="B21" s="22" t="s">
        <v>129</v>
      </c>
      <c r="C21" s="1">
        <v>1</v>
      </c>
      <c r="D21" s="1">
        <v>220</v>
      </c>
      <c r="E21" s="1">
        <f t="shared" si="0"/>
        <v>220</v>
      </c>
      <c r="F21" s="3">
        <f>E21*1.15+0.5</f>
        <v>253.49999999999997</v>
      </c>
      <c r="G21" s="23">
        <v>31.9</v>
      </c>
      <c r="H21" s="60"/>
      <c r="I21" s="42"/>
      <c r="J21" s="37"/>
      <c r="K21" s="37"/>
      <c r="L21" s="60"/>
    </row>
    <row r="22" spans="1:12" ht="12.75">
      <c r="A22" s="39" t="s">
        <v>88</v>
      </c>
      <c r="B22" s="22" t="s">
        <v>136</v>
      </c>
      <c r="C22" s="1">
        <v>1</v>
      </c>
      <c r="D22" s="1">
        <v>40</v>
      </c>
      <c r="E22" s="1">
        <f t="shared" si="0"/>
        <v>40</v>
      </c>
      <c r="F22" s="3">
        <f>E22*1.15+0.05</f>
        <v>46.05</v>
      </c>
      <c r="G22" s="23">
        <v>5.8</v>
      </c>
      <c r="H22" s="58"/>
      <c r="I22" s="41">
        <f>F22+G22+F23+G23+F24+G24+F25+G25</f>
        <v>261.84999999999997</v>
      </c>
      <c r="J22" s="38">
        <v>262</v>
      </c>
      <c r="K22" s="36">
        <f>I22-J22</f>
        <v>-0.1500000000000341</v>
      </c>
      <c r="L22" s="58"/>
    </row>
    <row r="23" spans="1:12" ht="12.75">
      <c r="A23" s="47"/>
      <c r="B23" s="22" t="s">
        <v>137</v>
      </c>
      <c r="C23" s="1">
        <v>1</v>
      </c>
      <c r="D23" s="1">
        <v>28</v>
      </c>
      <c r="E23" s="1">
        <f t="shared" si="0"/>
        <v>28</v>
      </c>
      <c r="F23" s="3">
        <f>E23*1.15+0.5</f>
        <v>32.699999999999996</v>
      </c>
      <c r="G23" s="23">
        <v>4.06</v>
      </c>
      <c r="H23" s="59"/>
      <c r="I23" s="46"/>
      <c r="J23" s="45"/>
      <c r="K23" s="45"/>
      <c r="L23" s="59"/>
    </row>
    <row r="24" spans="1:12" ht="12.75">
      <c r="A24" s="47"/>
      <c r="B24" s="22" t="s">
        <v>138</v>
      </c>
      <c r="C24" s="1">
        <v>1</v>
      </c>
      <c r="D24" s="1">
        <v>30</v>
      </c>
      <c r="E24" s="1">
        <f t="shared" si="0"/>
        <v>30</v>
      </c>
      <c r="F24" s="3">
        <f>E24*1.15+0.5</f>
        <v>35</v>
      </c>
      <c r="G24" s="23">
        <v>4.35</v>
      </c>
      <c r="H24" s="59"/>
      <c r="I24" s="46"/>
      <c r="J24" s="45"/>
      <c r="K24" s="45"/>
      <c r="L24" s="59"/>
    </row>
    <row r="25" spans="1:12" ht="25.5">
      <c r="A25" s="40"/>
      <c r="B25" s="22" t="s">
        <v>3</v>
      </c>
      <c r="C25" s="1">
        <v>1</v>
      </c>
      <c r="D25" s="1">
        <v>103</v>
      </c>
      <c r="E25" s="1">
        <f t="shared" si="0"/>
        <v>103</v>
      </c>
      <c r="F25" s="3">
        <f>E25*1.15+0.5</f>
        <v>118.94999999999999</v>
      </c>
      <c r="G25" s="23">
        <v>14.94</v>
      </c>
      <c r="H25" s="60"/>
      <c r="I25" s="42"/>
      <c r="J25" s="37"/>
      <c r="K25" s="37"/>
      <c r="L25" s="60"/>
    </row>
    <row r="26" spans="1:12" ht="25.5">
      <c r="A26" s="39" t="s">
        <v>61</v>
      </c>
      <c r="B26" s="22" t="s">
        <v>164</v>
      </c>
      <c r="C26" s="1">
        <v>50</v>
      </c>
      <c r="D26" s="1">
        <v>0.46</v>
      </c>
      <c r="E26" s="1">
        <f t="shared" si="0"/>
        <v>23</v>
      </c>
      <c r="F26" s="3">
        <f>E26*1.15+0.5</f>
        <v>26.95</v>
      </c>
      <c r="G26" s="23">
        <v>3.34</v>
      </c>
      <c r="H26" s="58"/>
      <c r="I26" s="41">
        <f>F26+G26+F27+G27+F28+G28</f>
        <v>160.57</v>
      </c>
      <c r="J26" s="38">
        <v>161</v>
      </c>
      <c r="K26" s="36">
        <f>I26-J26</f>
        <v>-0.4300000000000068</v>
      </c>
      <c r="L26" s="58"/>
    </row>
    <row r="27" spans="1:12" ht="25.5">
      <c r="A27" s="47"/>
      <c r="B27" s="22" t="s">
        <v>166</v>
      </c>
      <c r="C27" s="1">
        <v>50</v>
      </c>
      <c r="D27" s="1">
        <v>0.92</v>
      </c>
      <c r="E27" s="1">
        <f t="shared" si="0"/>
        <v>46</v>
      </c>
      <c r="F27" s="3">
        <f>E27*1.15</f>
        <v>52.9</v>
      </c>
      <c r="G27" s="23">
        <v>6.67</v>
      </c>
      <c r="H27" s="59"/>
      <c r="I27" s="46"/>
      <c r="J27" s="45"/>
      <c r="K27" s="45"/>
      <c r="L27" s="59"/>
    </row>
    <row r="28" spans="1:12" ht="25.5">
      <c r="A28" s="40"/>
      <c r="B28" s="22" t="s">
        <v>21</v>
      </c>
      <c r="C28" s="1">
        <v>4</v>
      </c>
      <c r="D28" s="1">
        <v>13.65</v>
      </c>
      <c r="E28" s="1">
        <f t="shared" si="0"/>
        <v>54.6</v>
      </c>
      <c r="F28" s="3">
        <f>E28*1.15</f>
        <v>62.79</v>
      </c>
      <c r="G28" s="23">
        <v>7.92</v>
      </c>
      <c r="H28" s="60"/>
      <c r="I28" s="42"/>
      <c r="J28" s="37"/>
      <c r="K28" s="37"/>
      <c r="L28" s="60"/>
    </row>
    <row r="29" spans="1:12" ht="12.75">
      <c r="A29" s="39" t="s">
        <v>83</v>
      </c>
      <c r="B29" s="22" t="s">
        <v>136</v>
      </c>
      <c r="C29" s="1">
        <v>1</v>
      </c>
      <c r="D29" s="1">
        <v>40</v>
      </c>
      <c r="E29" s="1">
        <f t="shared" si="0"/>
        <v>40</v>
      </c>
      <c r="F29" s="3">
        <f>E29*1.15+0.5</f>
        <v>46.5</v>
      </c>
      <c r="G29" s="23">
        <v>5.8</v>
      </c>
      <c r="H29" s="58"/>
      <c r="I29" s="41">
        <f>F29+G29+F30+G30+F31+G31</f>
        <v>427.84999999999997</v>
      </c>
      <c r="J29" s="38">
        <v>428</v>
      </c>
      <c r="K29" s="36">
        <f>I29-J29</f>
        <v>-0.1500000000000341</v>
      </c>
      <c r="L29" s="58"/>
    </row>
    <row r="30" spans="1:12" ht="25.5">
      <c r="A30" s="47"/>
      <c r="B30" s="22" t="s">
        <v>84</v>
      </c>
      <c r="C30" s="1">
        <v>200</v>
      </c>
      <c r="D30" s="1">
        <v>0.45</v>
      </c>
      <c r="E30" s="1">
        <f t="shared" si="0"/>
        <v>90</v>
      </c>
      <c r="F30" s="3">
        <f>E30*1.15</f>
        <v>103.49999999999999</v>
      </c>
      <c r="G30" s="23">
        <v>13.05</v>
      </c>
      <c r="H30" s="59"/>
      <c r="I30" s="46"/>
      <c r="J30" s="45"/>
      <c r="K30" s="45"/>
      <c r="L30" s="59"/>
    </row>
    <row r="31" spans="1:12" ht="12.75">
      <c r="A31" s="40"/>
      <c r="B31" s="25" t="s">
        <v>71</v>
      </c>
      <c r="C31" s="1">
        <v>200</v>
      </c>
      <c r="D31" s="1">
        <v>1</v>
      </c>
      <c r="E31" s="1">
        <f t="shared" si="0"/>
        <v>200</v>
      </c>
      <c r="F31" s="3">
        <f>E31*1.15</f>
        <v>229.99999999999997</v>
      </c>
      <c r="G31" s="23">
        <v>29</v>
      </c>
      <c r="H31" s="60"/>
      <c r="I31" s="42"/>
      <c r="J31" s="37"/>
      <c r="K31" s="37"/>
      <c r="L31" s="60"/>
    </row>
    <row r="32" spans="1:12" ht="25.5">
      <c r="A32" s="39" t="s">
        <v>104</v>
      </c>
      <c r="B32" s="22" t="s">
        <v>164</v>
      </c>
      <c r="C32" s="1">
        <v>100</v>
      </c>
      <c r="D32" s="1">
        <v>0.46</v>
      </c>
      <c r="E32" s="1">
        <f t="shared" si="0"/>
        <v>46</v>
      </c>
      <c r="F32" s="3">
        <f>E32*1.15+0.5</f>
        <v>53.4</v>
      </c>
      <c r="G32" s="23">
        <v>6.67</v>
      </c>
      <c r="H32" s="58"/>
      <c r="I32" s="41">
        <f>F32+G32+F33+G33+F34+G34</f>
        <v>273.65</v>
      </c>
      <c r="J32" s="38">
        <v>274</v>
      </c>
      <c r="K32" s="36">
        <f>I32-J32</f>
        <v>-0.35000000000002274</v>
      </c>
      <c r="L32" s="58"/>
    </row>
    <row r="33" spans="1:12" ht="38.25">
      <c r="A33" s="47"/>
      <c r="B33" s="22" t="s">
        <v>165</v>
      </c>
      <c r="C33" s="1">
        <v>100</v>
      </c>
      <c r="D33" s="1">
        <v>0.72</v>
      </c>
      <c r="E33" s="1">
        <f t="shared" si="0"/>
        <v>72</v>
      </c>
      <c r="F33" s="3">
        <f>E33*1.15+0.7</f>
        <v>83.5</v>
      </c>
      <c r="G33" s="23">
        <v>10.44</v>
      </c>
      <c r="H33" s="59"/>
      <c r="I33" s="46"/>
      <c r="J33" s="45"/>
      <c r="K33" s="45"/>
      <c r="L33" s="59"/>
    </row>
    <row r="34" spans="1:12" ht="25.5">
      <c r="A34" s="40"/>
      <c r="B34" s="22" t="s">
        <v>166</v>
      </c>
      <c r="C34" s="1">
        <v>100</v>
      </c>
      <c r="D34" s="1">
        <v>0.92</v>
      </c>
      <c r="E34" s="1">
        <f t="shared" si="0"/>
        <v>92</v>
      </c>
      <c r="F34" s="3">
        <f>E34*1.15+0.5</f>
        <v>106.3</v>
      </c>
      <c r="G34" s="23">
        <v>13.34</v>
      </c>
      <c r="H34" s="60"/>
      <c r="I34" s="42"/>
      <c r="J34" s="37"/>
      <c r="K34" s="37"/>
      <c r="L34" s="60"/>
    </row>
    <row r="35" spans="1:12" ht="25.5">
      <c r="A35" s="30" t="s">
        <v>59</v>
      </c>
      <c r="B35" s="22" t="s">
        <v>164</v>
      </c>
      <c r="C35" s="1">
        <v>50</v>
      </c>
      <c r="D35" s="1">
        <v>0.46</v>
      </c>
      <c r="E35" s="1">
        <f t="shared" si="0"/>
        <v>23</v>
      </c>
      <c r="F35" s="3">
        <f>E35*1.15</f>
        <v>26.45</v>
      </c>
      <c r="G35" s="23">
        <v>3.34</v>
      </c>
      <c r="H35" s="57"/>
      <c r="I35" s="3">
        <f>F35+G35</f>
        <v>29.79</v>
      </c>
      <c r="J35" s="14">
        <v>30</v>
      </c>
      <c r="K35" s="13">
        <f>I35-J35</f>
        <v>-0.21000000000000085</v>
      </c>
      <c r="L35" s="57"/>
    </row>
    <row r="36" spans="1:12" ht="25.5">
      <c r="A36" s="30" t="s">
        <v>38</v>
      </c>
      <c r="B36" s="22" t="s">
        <v>166</v>
      </c>
      <c r="C36" s="1">
        <v>100</v>
      </c>
      <c r="D36" s="1">
        <v>0.92</v>
      </c>
      <c r="E36" s="1">
        <f t="shared" si="0"/>
        <v>92</v>
      </c>
      <c r="F36" s="3">
        <f>E36*1.15+0.5</f>
        <v>106.3</v>
      </c>
      <c r="G36" s="23">
        <v>13.34</v>
      </c>
      <c r="H36" s="57"/>
      <c r="I36" s="3">
        <f>F36+G36</f>
        <v>119.64</v>
      </c>
      <c r="J36" s="14">
        <v>120</v>
      </c>
      <c r="K36" s="13">
        <f>I36-J36</f>
        <v>-0.35999999999999943</v>
      </c>
      <c r="L36" s="57"/>
    </row>
    <row r="37" spans="1:12" ht="12.75">
      <c r="A37" s="39" t="s">
        <v>46</v>
      </c>
      <c r="B37" s="22" t="s">
        <v>136</v>
      </c>
      <c r="C37" s="1">
        <v>2</v>
      </c>
      <c r="D37" s="1">
        <v>40</v>
      </c>
      <c r="E37" s="1">
        <f t="shared" si="0"/>
        <v>80</v>
      </c>
      <c r="F37" s="3">
        <f>E37*1.15+0.5</f>
        <v>92.5</v>
      </c>
      <c r="G37" s="23">
        <v>11.6</v>
      </c>
      <c r="H37" s="58"/>
      <c r="I37" s="41">
        <f>F37+G37+F38+G38+F39+G39</f>
        <v>254.82</v>
      </c>
      <c r="J37" s="38">
        <f>5+255</f>
        <v>260</v>
      </c>
      <c r="K37" s="36">
        <f>I37-J37</f>
        <v>-5.180000000000007</v>
      </c>
      <c r="L37" s="58"/>
    </row>
    <row r="38" spans="1:12" ht="12.75">
      <c r="A38" s="47"/>
      <c r="B38" s="22" t="s">
        <v>137</v>
      </c>
      <c r="C38" s="1">
        <v>2</v>
      </c>
      <c r="D38" s="1">
        <v>28</v>
      </c>
      <c r="E38" s="1">
        <f t="shared" si="0"/>
        <v>56</v>
      </c>
      <c r="F38" s="3">
        <f>E38*1.15+0.5</f>
        <v>64.89999999999999</v>
      </c>
      <c r="G38" s="23">
        <v>8.12</v>
      </c>
      <c r="H38" s="59"/>
      <c r="I38" s="46"/>
      <c r="J38" s="45"/>
      <c r="K38" s="45"/>
      <c r="L38" s="59"/>
    </row>
    <row r="39" spans="1:12" ht="12.75">
      <c r="A39" s="40"/>
      <c r="B39" s="22" t="s">
        <v>138</v>
      </c>
      <c r="C39" s="1">
        <v>2</v>
      </c>
      <c r="D39" s="1">
        <v>30</v>
      </c>
      <c r="E39" s="1">
        <f t="shared" si="0"/>
        <v>60</v>
      </c>
      <c r="F39" s="3">
        <f>E39*1.15</f>
        <v>69</v>
      </c>
      <c r="G39" s="23">
        <v>8.7</v>
      </c>
      <c r="H39" s="60"/>
      <c r="I39" s="42"/>
      <c r="J39" s="37"/>
      <c r="K39" s="37"/>
      <c r="L39" s="60"/>
    </row>
    <row r="40" spans="1:12" ht="12.75">
      <c r="A40" s="39" t="s">
        <v>119</v>
      </c>
      <c r="B40" s="22" t="s">
        <v>161</v>
      </c>
      <c r="C40" s="1">
        <v>10</v>
      </c>
      <c r="D40" s="1">
        <v>4.3</v>
      </c>
      <c r="E40" s="1">
        <f t="shared" si="0"/>
        <v>43</v>
      </c>
      <c r="F40" s="3">
        <f>E40*1.15</f>
        <v>49.449999999999996</v>
      </c>
      <c r="G40" s="23">
        <v>6.24</v>
      </c>
      <c r="H40" s="58"/>
      <c r="I40" s="41">
        <f>F40+G40+F41+G41+F42+G42+F43+G43+F44+G44+F45+G45</f>
        <v>300.65</v>
      </c>
      <c r="J40" s="38">
        <v>301</v>
      </c>
      <c r="K40" s="36">
        <f>I40-J40</f>
        <v>-0.35000000000002274</v>
      </c>
      <c r="L40" s="58"/>
    </row>
    <row r="41" spans="1:12" ht="12.75">
      <c r="A41" s="47"/>
      <c r="B41" s="24" t="s">
        <v>163</v>
      </c>
      <c r="C41" s="1">
        <v>10</v>
      </c>
      <c r="D41" s="1">
        <v>4.4</v>
      </c>
      <c r="E41" s="1">
        <f t="shared" si="0"/>
        <v>44</v>
      </c>
      <c r="F41" s="3">
        <f>E41*1.15</f>
        <v>50.599999999999994</v>
      </c>
      <c r="G41" s="23">
        <v>6.38</v>
      </c>
      <c r="H41" s="59"/>
      <c r="I41" s="46"/>
      <c r="J41" s="45"/>
      <c r="K41" s="45"/>
      <c r="L41" s="59"/>
    </row>
    <row r="42" spans="1:12" ht="12.75">
      <c r="A42" s="47"/>
      <c r="B42" s="22" t="s">
        <v>136</v>
      </c>
      <c r="C42" s="1">
        <v>1</v>
      </c>
      <c r="D42" s="1">
        <v>40</v>
      </c>
      <c r="E42" s="1">
        <f t="shared" si="0"/>
        <v>40</v>
      </c>
      <c r="F42" s="3">
        <f>E42*1.15</f>
        <v>46</v>
      </c>
      <c r="G42" s="23">
        <v>5.8</v>
      </c>
      <c r="H42" s="59"/>
      <c r="I42" s="46"/>
      <c r="J42" s="45"/>
      <c r="K42" s="45"/>
      <c r="L42" s="59"/>
    </row>
    <row r="43" spans="1:12" ht="12.75">
      <c r="A43" s="47"/>
      <c r="B43" s="22" t="s">
        <v>137</v>
      </c>
      <c r="C43" s="1">
        <v>1</v>
      </c>
      <c r="D43" s="1">
        <v>28</v>
      </c>
      <c r="E43" s="1">
        <f t="shared" si="0"/>
        <v>28</v>
      </c>
      <c r="F43" s="3">
        <f>E43*1.15+0.5</f>
        <v>32.699999999999996</v>
      </c>
      <c r="G43" s="23">
        <v>4.06</v>
      </c>
      <c r="H43" s="59"/>
      <c r="I43" s="46"/>
      <c r="J43" s="45"/>
      <c r="K43" s="45"/>
      <c r="L43" s="59"/>
    </row>
    <row r="44" spans="1:12" ht="12.75">
      <c r="A44" s="47"/>
      <c r="B44" s="22" t="s">
        <v>138</v>
      </c>
      <c r="C44" s="1">
        <v>1</v>
      </c>
      <c r="D44" s="1">
        <v>30</v>
      </c>
      <c r="E44" s="1">
        <f t="shared" si="0"/>
        <v>30</v>
      </c>
      <c r="F44" s="3">
        <f>E44*1.15+0.5</f>
        <v>35</v>
      </c>
      <c r="G44" s="23">
        <v>4.35</v>
      </c>
      <c r="H44" s="59"/>
      <c r="I44" s="46"/>
      <c r="J44" s="45"/>
      <c r="K44" s="45"/>
      <c r="L44" s="59"/>
    </row>
    <row r="45" spans="1:12" ht="25.5">
      <c r="A45" s="40"/>
      <c r="B45" s="22" t="s">
        <v>166</v>
      </c>
      <c r="C45" s="1">
        <v>50</v>
      </c>
      <c r="D45" s="1">
        <v>0.92</v>
      </c>
      <c r="E45" s="1">
        <f t="shared" si="0"/>
        <v>46</v>
      </c>
      <c r="F45" s="3">
        <f>E45*1.15+0.5</f>
        <v>53.4</v>
      </c>
      <c r="G45" s="23">
        <v>6.67</v>
      </c>
      <c r="H45" s="60"/>
      <c r="I45" s="42"/>
      <c r="J45" s="37"/>
      <c r="K45" s="37"/>
      <c r="L45" s="60"/>
    </row>
    <row r="46" spans="1:13" ht="38.25">
      <c r="A46" s="39" t="s">
        <v>25</v>
      </c>
      <c r="B46" s="22" t="s">
        <v>137</v>
      </c>
      <c r="C46" s="1">
        <v>1</v>
      </c>
      <c r="D46" s="1">
        <v>28</v>
      </c>
      <c r="E46" s="1">
        <f t="shared" si="0"/>
        <v>28</v>
      </c>
      <c r="F46" s="3">
        <f>E46*1.15+0.5</f>
        <v>32.699999999999996</v>
      </c>
      <c r="G46" s="23">
        <v>4.06</v>
      </c>
      <c r="H46" s="58"/>
      <c r="I46" s="41">
        <f>F46+G46+F47+G47+F48+G48</f>
        <v>174.53</v>
      </c>
      <c r="J46" s="38">
        <v>191</v>
      </c>
      <c r="K46" s="36">
        <f>I46-J46</f>
        <v>-16.47</v>
      </c>
      <c r="L46" s="58"/>
      <c r="M46" s="2" t="s">
        <v>190</v>
      </c>
    </row>
    <row r="47" spans="1:12" ht="12.75">
      <c r="A47" s="47"/>
      <c r="B47" s="22" t="s">
        <v>138</v>
      </c>
      <c r="C47" s="1">
        <v>1</v>
      </c>
      <c r="D47" s="1">
        <v>30</v>
      </c>
      <c r="E47" s="1">
        <f t="shared" si="0"/>
        <v>30</v>
      </c>
      <c r="F47" s="3">
        <f>E47*1.15+0.5</f>
        <v>35</v>
      </c>
      <c r="G47" s="23">
        <v>4.35</v>
      </c>
      <c r="H47" s="59"/>
      <c r="I47" s="46"/>
      <c r="J47" s="45"/>
      <c r="K47" s="45"/>
      <c r="L47" s="59"/>
    </row>
    <row r="48" spans="1:12" ht="12.75">
      <c r="A48" s="40"/>
      <c r="B48" s="22" t="s">
        <v>135</v>
      </c>
      <c r="C48" s="1">
        <v>10</v>
      </c>
      <c r="D48" s="1">
        <v>7.6</v>
      </c>
      <c r="E48" s="1">
        <f t="shared" si="0"/>
        <v>76</v>
      </c>
      <c r="F48" s="3">
        <f>E48*1.15</f>
        <v>87.39999999999999</v>
      </c>
      <c r="G48" s="23">
        <v>11.02</v>
      </c>
      <c r="H48" s="60"/>
      <c r="I48" s="42"/>
      <c r="J48" s="37"/>
      <c r="K48" s="37"/>
      <c r="L48" s="60"/>
    </row>
    <row r="49" spans="1:12" ht="12.75">
      <c r="A49" s="39" t="s">
        <v>106</v>
      </c>
      <c r="B49" s="22" t="s">
        <v>161</v>
      </c>
      <c r="C49" s="1">
        <v>10</v>
      </c>
      <c r="D49" s="1">
        <v>4.3</v>
      </c>
      <c r="E49" s="1">
        <f t="shared" si="0"/>
        <v>43</v>
      </c>
      <c r="F49" s="3">
        <f>E49*1.15+0.5</f>
        <v>49.949999999999996</v>
      </c>
      <c r="G49" s="23">
        <v>6.24</v>
      </c>
      <c r="H49" s="58"/>
      <c r="I49" s="41">
        <f>F49+G49+F50+G50+F51+G51</f>
        <v>164.97</v>
      </c>
      <c r="J49" s="38">
        <v>165</v>
      </c>
      <c r="K49" s="36">
        <f>I49-J49</f>
        <v>-0.030000000000001137</v>
      </c>
      <c r="L49" s="58"/>
    </row>
    <row r="50" spans="1:12" ht="12.75">
      <c r="A50" s="47"/>
      <c r="B50" s="24" t="s">
        <v>163</v>
      </c>
      <c r="C50" s="1">
        <v>10</v>
      </c>
      <c r="D50" s="1">
        <v>4.4</v>
      </c>
      <c r="E50" s="1">
        <f t="shared" si="0"/>
        <v>44</v>
      </c>
      <c r="F50" s="3">
        <f>E50*1.15</f>
        <v>50.599999999999994</v>
      </c>
      <c r="G50" s="23">
        <v>6.38</v>
      </c>
      <c r="H50" s="59"/>
      <c r="I50" s="46"/>
      <c r="J50" s="45"/>
      <c r="K50" s="45"/>
      <c r="L50" s="59"/>
    </row>
    <row r="51" spans="1:12" ht="12.75">
      <c r="A51" s="40"/>
      <c r="B51" s="22" t="s">
        <v>136</v>
      </c>
      <c r="C51" s="1">
        <v>1</v>
      </c>
      <c r="D51" s="1">
        <v>40</v>
      </c>
      <c r="E51" s="1">
        <f t="shared" si="0"/>
        <v>40</v>
      </c>
      <c r="F51" s="3">
        <f>E51*1.15</f>
        <v>46</v>
      </c>
      <c r="G51" s="23">
        <v>5.8</v>
      </c>
      <c r="H51" s="60"/>
      <c r="I51" s="42"/>
      <c r="J51" s="37"/>
      <c r="K51" s="37"/>
      <c r="L51" s="60"/>
    </row>
    <row r="52" spans="1:12" ht="12.75">
      <c r="A52" s="39" t="s">
        <v>118</v>
      </c>
      <c r="B52" s="24" t="s">
        <v>163</v>
      </c>
      <c r="C52" s="1">
        <v>10</v>
      </c>
      <c r="D52" s="1">
        <v>4.4</v>
      </c>
      <c r="E52" s="1">
        <f t="shared" si="0"/>
        <v>44</v>
      </c>
      <c r="F52" s="3">
        <f>E52*1.15</f>
        <v>50.599999999999994</v>
      </c>
      <c r="G52" s="23">
        <v>6.38</v>
      </c>
      <c r="H52" s="58"/>
      <c r="I52" s="41">
        <f>F52+G52+F53+G53</f>
        <v>155.9</v>
      </c>
      <c r="J52" s="38">
        <v>156</v>
      </c>
      <c r="K52" s="36">
        <f>I52-J52</f>
        <v>-0.09999999999999432</v>
      </c>
      <c r="L52" s="58"/>
    </row>
    <row r="53" spans="1:12" ht="12.75">
      <c r="A53" s="40"/>
      <c r="B53" s="22" t="s">
        <v>135</v>
      </c>
      <c r="C53" s="1">
        <v>10</v>
      </c>
      <c r="D53" s="1">
        <v>7.6</v>
      </c>
      <c r="E53" s="1">
        <f t="shared" si="0"/>
        <v>76</v>
      </c>
      <c r="F53" s="3">
        <f>E53*1.15+0.5</f>
        <v>87.89999999999999</v>
      </c>
      <c r="G53" s="23">
        <v>11.02</v>
      </c>
      <c r="H53" s="60"/>
      <c r="I53" s="42"/>
      <c r="J53" s="37"/>
      <c r="K53" s="37"/>
      <c r="L53" s="60"/>
    </row>
    <row r="54" spans="1:12" ht="12.75">
      <c r="A54" s="39" t="s">
        <v>70</v>
      </c>
      <c r="B54" s="22" t="s">
        <v>161</v>
      </c>
      <c r="C54" s="1">
        <v>10</v>
      </c>
      <c r="D54" s="1">
        <v>4.3</v>
      </c>
      <c r="E54" s="1">
        <f t="shared" si="0"/>
        <v>43</v>
      </c>
      <c r="F54" s="3">
        <f>E54*1.15+0.5</f>
        <v>49.949999999999996</v>
      </c>
      <c r="G54" s="23">
        <v>6.24</v>
      </c>
      <c r="H54" s="58"/>
      <c r="I54" s="41">
        <f>F54+G54+F55+G55+F56+G56+F57+G57+F58+G58+F59+G59+F60+G60</f>
        <v>456.55</v>
      </c>
      <c r="J54" s="38">
        <v>457</v>
      </c>
      <c r="K54" s="36">
        <f>I54-J54</f>
        <v>-0.44999999999998863</v>
      </c>
      <c r="L54" s="58"/>
    </row>
    <row r="55" spans="1:12" ht="12.75">
      <c r="A55" s="47"/>
      <c r="B55" s="24" t="s">
        <v>163</v>
      </c>
      <c r="C55" s="1">
        <v>10</v>
      </c>
      <c r="D55" s="1">
        <v>4.4</v>
      </c>
      <c r="E55" s="1">
        <f t="shared" si="0"/>
        <v>44</v>
      </c>
      <c r="F55" s="3">
        <f>E55*1.15+0.5</f>
        <v>51.099999999999994</v>
      </c>
      <c r="G55" s="23">
        <v>6.38</v>
      </c>
      <c r="H55" s="59"/>
      <c r="I55" s="46"/>
      <c r="J55" s="45"/>
      <c r="K55" s="45"/>
      <c r="L55" s="59"/>
    </row>
    <row r="56" spans="1:12" ht="12.75">
      <c r="A56" s="47"/>
      <c r="B56" s="25" t="s">
        <v>71</v>
      </c>
      <c r="C56" s="1">
        <v>50</v>
      </c>
      <c r="D56" s="1">
        <v>1</v>
      </c>
      <c r="E56" s="1">
        <f t="shared" si="0"/>
        <v>50</v>
      </c>
      <c r="F56" s="3">
        <f>E56*1.15+0.5</f>
        <v>57.99999999999999</v>
      </c>
      <c r="G56" s="23">
        <v>7.25</v>
      </c>
      <c r="H56" s="59"/>
      <c r="I56" s="46"/>
      <c r="J56" s="45"/>
      <c r="K56" s="45"/>
      <c r="L56" s="59"/>
    </row>
    <row r="57" spans="1:12" ht="12.75">
      <c r="A57" s="47"/>
      <c r="B57" s="22" t="s">
        <v>72</v>
      </c>
      <c r="C57" s="1">
        <v>100</v>
      </c>
      <c r="D57" s="1">
        <v>1.2</v>
      </c>
      <c r="E57" s="1">
        <f t="shared" si="0"/>
        <v>120</v>
      </c>
      <c r="F57" s="3">
        <f>E57*1.15+0.5</f>
        <v>138.5</v>
      </c>
      <c r="G57" s="23">
        <v>17.4</v>
      </c>
      <c r="H57" s="59"/>
      <c r="I57" s="46"/>
      <c r="J57" s="45"/>
      <c r="K57" s="45"/>
      <c r="L57" s="59"/>
    </row>
    <row r="58" spans="1:12" ht="12.75">
      <c r="A58" s="47"/>
      <c r="B58" s="25" t="s">
        <v>134</v>
      </c>
      <c r="C58" s="1">
        <v>20</v>
      </c>
      <c r="D58" s="1">
        <v>1.2</v>
      </c>
      <c r="E58" s="1">
        <f t="shared" si="0"/>
        <v>24</v>
      </c>
      <c r="F58" s="3">
        <f>E58*1.15</f>
        <v>27.599999999999998</v>
      </c>
      <c r="G58" s="23">
        <v>3.48</v>
      </c>
      <c r="H58" s="59"/>
      <c r="I58" s="46"/>
      <c r="J58" s="45"/>
      <c r="K58" s="45"/>
      <c r="L58" s="59"/>
    </row>
    <row r="59" spans="1:12" ht="12.75">
      <c r="A59" s="47"/>
      <c r="B59" s="22" t="s">
        <v>136</v>
      </c>
      <c r="C59" s="1">
        <v>1</v>
      </c>
      <c r="D59" s="1">
        <v>40</v>
      </c>
      <c r="E59" s="1">
        <f t="shared" si="0"/>
        <v>40</v>
      </c>
      <c r="F59" s="3">
        <f>E59*1.15</f>
        <v>46</v>
      </c>
      <c r="G59" s="23">
        <v>5.8</v>
      </c>
      <c r="H59" s="59"/>
      <c r="I59" s="46"/>
      <c r="J59" s="45"/>
      <c r="K59" s="45"/>
      <c r="L59" s="59"/>
    </row>
    <row r="60" spans="1:12" ht="12.75">
      <c r="A60" s="40"/>
      <c r="B60" s="22" t="s">
        <v>138</v>
      </c>
      <c r="C60" s="1">
        <v>1</v>
      </c>
      <c r="D60" s="1">
        <v>30</v>
      </c>
      <c r="E60" s="1">
        <f t="shared" si="0"/>
        <v>30</v>
      </c>
      <c r="F60" s="3">
        <f>E60*1.15</f>
        <v>34.5</v>
      </c>
      <c r="G60" s="23">
        <v>4.35</v>
      </c>
      <c r="H60" s="60"/>
      <c r="I60" s="42"/>
      <c r="J60" s="37"/>
      <c r="K60" s="37"/>
      <c r="L60" s="60"/>
    </row>
    <row r="61" spans="1:12" ht="25.5">
      <c r="A61" s="39" t="s">
        <v>28</v>
      </c>
      <c r="B61" s="22" t="s">
        <v>166</v>
      </c>
      <c r="C61" s="1">
        <v>50</v>
      </c>
      <c r="D61" s="1">
        <v>0.92</v>
      </c>
      <c r="E61" s="1">
        <f t="shared" si="0"/>
        <v>46</v>
      </c>
      <c r="F61" s="3">
        <f>E61*1.15+0.5</f>
        <v>53.4</v>
      </c>
      <c r="G61" s="23">
        <v>6.67</v>
      </c>
      <c r="H61" s="58"/>
      <c r="I61" s="41">
        <f>F61+G61+F62+G62</f>
        <v>111.86999999999999</v>
      </c>
      <c r="J61" s="38">
        <v>112</v>
      </c>
      <c r="K61" s="36">
        <f>I61-J61</f>
        <v>-0.13000000000000966</v>
      </c>
      <c r="L61" s="58"/>
    </row>
    <row r="62" spans="1:12" ht="25.5">
      <c r="A62" s="40"/>
      <c r="B62" s="22" t="s">
        <v>29</v>
      </c>
      <c r="C62" s="1">
        <v>20</v>
      </c>
      <c r="D62" s="1">
        <v>2</v>
      </c>
      <c r="E62" s="1">
        <f t="shared" si="0"/>
        <v>40</v>
      </c>
      <c r="F62" s="3">
        <f>E62*1.15</f>
        <v>46</v>
      </c>
      <c r="G62" s="23">
        <v>5.8</v>
      </c>
      <c r="H62" s="60"/>
      <c r="I62" s="42"/>
      <c r="J62" s="37"/>
      <c r="K62" s="37"/>
      <c r="L62" s="60"/>
    </row>
    <row r="63" spans="1:12" ht="12.75">
      <c r="A63" s="39" t="s">
        <v>30</v>
      </c>
      <c r="B63" s="22" t="s">
        <v>136</v>
      </c>
      <c r="C63" s="1">
        <v>1</v>
      </c>
      <c r="D63" s="1">
        <v>40</v>
      </c>
      <c r="E63" s="1">
        <f t="shared" si="0"/>
        <v>40</v>
      </c>
      <c r="F63" s="3">
        <f>E63*1.15+0.5</f>
        <v>46.5</v>
      </c>
      <c r="G63" s="23">
        <v>5.8</v>
      </c>
      <c r="H63" s="58"/>
      <c r="I63" s="41">
        <f>F63+G63+F64+G64+F65+G65</f>
        <v>150.71999999999997</v>
      </c>
      <c r="J63" s="38">
        <v>151</v>
      </c>
      <c r="K63" s="36">
        <f>I63-J63</f>
        <v>-0.28000000000002956</v>
      </c>
      <c r="L63" s="58"/>
    </row>
    <row r="64" spans="1:12" ht="12.75">
      <c r="A64" s="47"/>
      <c r="B64" s="22" t="s">
        <v>138</v>
      </c>
      <c r="C64" s="1">
        <v>1</v>
      </c>
      <c r="D64" s="1">
        <v>30</v>
      </c>
      <c r="E64" s="1">
        <f t="shared" si="0"/>
        <v>30</v>
      </c>
      <c r="F64" s="3">
        <f>E64*1.15</f>
        <v>34.5</v>
      </c>
      <c r="G64" s="23">
        <v>4.35</v>
      </c>
      <c r="H64" s="59"/>
      <c r="I64" s="46"/>
      <c r="J64" s="45"/>
      <c r="K64" s="45"/>
      <c r="L64" s="59"/>
    </row>
    <row r="65" spans="1:12" ht="25.5">
      <c r="A65" s="40"/>
      <c r="B65" s="22" t="s">
        <v>166</v>
      </c>
      <c r="C65" s="1">
        <v>50</v>
      </c>
      <c r="D65" s="1">
        <v>0.92</v>
      </c>
      <c r="E65" s="1">
        <f t="shared" si="0"/>
        <v>46</v>
      </c>
      <c r="F65" s="3">
        <f>E65*1.15</f>
        <v>52.9</v>
      </c>
      <c r="G65" s="23">
        <v>6.67</v>
      </c>
      <c r="H65" s="60"/>
      <c r="I65" s="42"/>
      <c r="J65" s="37"/>
      <c r="K65" s="37"/>
      <c r="L65" s="60"/>
    </row>
    <row r="66" spans="1:12" ht="25.5">
      <c r="A66" s="39" t="s">
        <v>14</v>
      </c>
      <c r="B66" s="25" t="s">
        <v>37</v>
      </c>
      <c r="C66" s="1">
        <v>15</v>
      </c>
      <c r="D66" s="1">
        <v>13.5</v>
      </c>
      <c r="E66" s="1">
        <f t="shared" si="0"/>
        <v>202.5</v>
      </c>
      <c r="F66" s="3">
        <f>E66*1.15+0.5</f>
        <v>233.37499999999997</v>
      </c>
      <c r="G66" s="23">
        <v>29.36</v>
      </c>
      <c r="H66" s="58"/>
      <c r="I66" s="41">
        <f>F66+G66+F67+G67</f>
        <v>322.80499999999995</v>
      </c>
      <c r="J66" s="38">
        <v>323</v>
      </c>
      <c r="K66" s="36">
        <f>I66-J66</f>
        <v>-0.19500000000005002</v>
      </c>
      <c r="L66" s="58"/>
    </row>
    <row r="67" spans="1:12" ht="25.5">
      <c r="A67" s="40"/>
      <c r="B67" s="22" t="s">
        <v>166</v>
      </c>
      <c r="C67" s="1">
        <v>50</v>
      </c>
      <c r="D67" s="1">
        <v>0.92</v>
      </c>
      <c r="E67" s="1">
        <f aca="true" t="shared" si="1" ref="E67:E130">C67*D67</f>
        <v>46</v>
      </c>
      <c r="F67" s="3">
        <f>E67*1.15+0.5</f>
        <v>53.4</v>
      </c>
      <c r="G67" s="23">
        <v>6.67</v>
      </c>
      <c r="H67" s="60"/>
      <c r="I67" s="42"/>
      <c r="J67" s="37"/>
      <c r="K67" s="37"/>
      <c r="L67" s="60"/>
    </row>
    <row r="68" spans="1:12" ht="12.75">
      <c r="A68" s="30" t="s">
        <v>102</v>
      </c>
      <c r="B68" s="22" t="s">
        <v>136</v>
      </c>
      <c r="C68" s="1">
        <v>1</v>
      </c>
      <c r="D68" s="1">
        <v>40</v>
      </c>
      <c r="E68" s="1">
        <f t="shared" si="1"/>
        <v>40</v>
      </c>
      <c r="F68" s="3">
        <f>E68*1.15</f>
        <v>46</v>
      </c>
      <c r="G68" s="23">
        <v>5.8</v>
      </c>
      <c r="H68" s="57"/>
      <c r="I68" s="3">
        <f>F68+G68</f>
        <v>51.8</v>
      </c>
      <c r="J68" s="14">
        <v>52</v>
      </c>
      <c r="K68" s="13">
        <f>I68-J68</f>
        <v>-0.20000000000000284</v>
      </c>
      <c r="L68" s="57"/>
    </row>
    <row r="69" spans="1:12" ht="12.75">
      <c r="A69" s="39" t="s">
        <v>96</v>
      </c>
      <c r="B69" s="22" t="s">
        <v>167</v>
      </c>
      <c r="C69" s="1">
        <v>20</v>
      </c>
      <c r="D69" s="1">
        <v>0.8</v>
      </c>
      <c r="E69" s="1">
        <f t="shared" si="1"/>
        <v>16</v>
      </c>
      <c r="F69" s="3">
        <f>E69*1.15</f>
        <v>18.4</v>
      </c>
      <c r="G69" s="23">
        <v>2.32</v>
      </c>
      <c r="H69" s="58"/>
      <c r="I69" s="41">
        <f>F69+G69+F70+G70</f>
        <v>72.52</v>
      </c>
      <c r="J69" s="38">
        <v>73</v>
      </c>
      <c r="K69" s="36">
        <f>I69-J69</f>
        <v>-0.480000000000004</v>
      </c>
      <c r="L69" s="58"/>
    </row>
    <row r="70" spans="1:12" ht="12.75">
      <c r="A70" s="40"/>
      <c r="B70" s="22" t="s">
        <v>136</v>
      </c>
      <c r="C70" s="1">
        <v>1</v>
      </c>
      <c r="D70" s="1">
        <v>40</v>
      </c>
      <c r="E70" s="1">
        <f t="shared" si="1"/>
        <v>40</v>
      </c>
      <c r="F70" s="3">
        <f>E70*1.15</f>
        <v>46</v>
      </c>
      <c r="G70" s="23">
        <v>5.8</v>
      </c>
      <c r="H70" s="60"/>
      <c r="I70" s="42"/>
      <c r="J70" s="37"/>
      <c r="K70" s="37"/>
      <c r="L70" s="60"/>
    </row>
    <row r="71" spans="1:12" ht="25.5">
      <c r="A71" s="39" t="s">
        <v>13</v>
      </c>
      <c r="B71" s="25" t="s">
        <v>37</v>
      </c>
      <c r="C71" s="1">
        <v>15</v>
      </c>
      <c r="D71" s="1">
        <v>13.5</v>
      </c>
      <c r="E71" s="1">
        <f t="shared" si="1"/>
        <v>202.5</v>
      </c>
      <c r="F71" s="3">
        <f aca="true" t="shared" si="2" ref="F71:F77">E71*1.15+0.5</f>
        <v>233.37499999999997</v>
      </c>
      <c r="G71" s="23">
        <v>29.36</v>
      </c>
      <c r="H71" s="58"/>
      <c r="I71" s="41">
        <f>F71+G71+F72+G72+F73+G73</f>
        <v>544.7549999999999</v>
      </c>
      <c r="J71" s="38">
        <v>545</v>
      </c>
      <c r="K71" s="36">
        <f>I71-J71</f>
        <v>-0.24500000000011823</v>
      </c>
      <c r="L71" s="58"/>
    </row>
    <row r="72" spans="1:12" ht="25.5">
      <c r="A72" s="47"/>
      <c r="B72" s="22" t="s">
        <v>139</v>
      </c>
      <c r="C72" s="1">
        <v>15</v>
      </c>
      <c r="D72" s="1">
        <v>11.4</v>
      </c>
      <c r="E72" s="1">
        <f t="shared" si="1"/>
        <v>171</v>
      </c>
      <c r="F72" s="3">
        <f t="shared" si="2"/>
        <v>197.14999999999998</v>
      </c>
      <c r="G72" s="23">
        <v>24.8</v>
      </c>
      <c r="H72" s="59"/>
      <c r="I72" s="46"/>
      <c r="J72" s="45"/>
      <c r="K72" s="45"/>
      <c r="L72" s="59"/>
    </row>
    <row r="73" spans="1:12" ht="25.5">
      <c r="A73" s="40"/>
      <c r="B73" s="22" t="s">
        <v>164</v>
      </c>
      <c r="C73" s="1">
        <v>100</v>
      </c>
      <c r="D73" s="1">
        <v>0.46</v>
      </c>
      <c r="E73" s="1">
        <f t="shared" si="1"/>
        <v>46</v>
      </c>
      <c r="F73" s="3">
        <f t="shared" si="2"/>
        <v>53.4</v>
      </c>
      <c r="G73" s="23">
        <v>6.67</v>
      </c>
      <c r="H73" s="60"/>
      <c r="I73" s="42"/>
      <c r="J73" s="37"/>
      <c r="K73" s="37"/>
      <c r="L73" s="60"/>
    </row>
    <row r="74" spans="1:12" ht="12.75">
      <c r="A74" s="39" t="s">
        <v>67</v>
      </c>
      <c r="B74" s="24" t="s">
        <v>163</v>
      </c>
      <c r="C74" s="1">
        <v>20</v>
      </c>
      <c r="D74" s="1">
        <v>4.4</v>
      </c>
      <c r="E74" s="1">
        <f t="shared" si="1"/>
        <v>88</v>
      </c>
      <c r="F74" s="3">
        <f t="shared" si="2"/>
        <v>101.69999999999999</v>
      </c>
      <c r="G74" s="23">
        <v>12.76</v>
      </c>
      <c r="H74" s="58"/>
      <c r="I74" s="41">
        <f>F74+G74+F75+G75+F76+G76+F77+G77+F78+G78</f>
        <v>613.8849999999999</v>
      </c>
      <c r="J74" s="38">
        <v>614</v>
      </c>
      <c r="K74" s="36">
        <f>I74-J74</f>
        <v>-0.11500000000012278</v>
      </c>
      <c r="L74" s="58"/>
    </row>
    <row r="75" spans="1:12" ht="12.75">
      <c r="A75" s="47"/>
      <c r="B75" s="22" t="s">
        <v>161</v>
      </c>
      <c r="C75" s="1">
        <v>20</v>
      </c>
      <c r="D75" s="1">
        <v>4.3</v>
      </c>
      <c r="E75" s="1">
        <f t="shared" si="1"/>
        <v>86</v>
      </c>
      <c r="F75" s="3">
        <f t="shared" si="2"/>
        <v>99.39999999999999</v>
      </c>
      <c r="G75" s="23">
        <v>12.47</v>
      </c>
      <c r="H75" s="59"/>
      <c r="I75" s="46"/>
      <c r="J75" s="45"/>
      <c r="K75" s="45"/>
      <c r="L75" s="59"/>
    </row>
    <row r="76" spans="1:12" ht="12.75">
      <c r="A76" s="47"/>
      <c r="B76" s="25" t="s">
        <v>71</v>
      </c>
      <c r="C76" s="1">
        <v>50</v>
      </c>
      <c r="D76" s="1">
        <v>1</v>
      </c>
      <c r="E76" s="1">
        <f t="shared" si="1"/>
        <v>50</v>
      </c>
      <c r="F76" s="3">
        <f t="shared" si="2"/>
        <v>57.99999999999999</v>
      </c>
      <c r="G76" s="23">
        <v>7.25</v>
      </c>
      <c r="H76" s="59"/>
      <c r="I76" s="46"/>
      <c r="J76" s="45"/>
      <c r="K76" s="45"/>
      <c r="L76" s="59"/>
    </row>
    <row r="77" spans="1:12" ht="25.5">
      <c r="A77" s="47"/>
      <c r="B77" s="25" t="s">
        <v>37</v>
      </c>
      <c r="C77" s="1">
        <v>15</v>
      </c>
      <c r="D77" s="1">
        <v>13.5</v>
      </c>
      <c r="E77" s="1">
        <f t="shared" si="1"/>
        <v>202.5</v>
      </c>
      <c r="F77" s="3">
        <f t="shared" si="2"/>
        <v>233.37499999999997</v>
      </c>
      <c r="G77" s="23">
        <v>29.36</v>
      </c>
      <c r="H77" s="59"/>
      <c r="I77" s="46"/>
      <c r="J77" s="45"/>
      <c r="K77" s="45"/>
      <c r="L77" s="59"/>
    </row>
    <row r="78" spans="1:12" ht="25.5">
      <c r="A78" s="40"/>
      <c r="B78" s="22" t="s">
        <v>164</v>
      </c>
      <c r="C78" s="1">
        <v>100</v>
      </c>
      <c r="D78" s="1">
        <v>0.46</v>
      </c>
      <c r="E78" s="1">
        <f t="shared" si="1"/>
        <v>46</v>
      </c>
      <c r="F78" s="3">
        <f>E78*1.15</f>
        <v>52.9</v>
      </c>
      <c r="G78" s="23">
        <v>6.67</v>
      </c>
      <c r="H78" s="60"/>
      <c r="I78" s="42"/>
      <c r="J78" s="37"/>
      <c r="K78" s="37"/>
      <c r="L78" s="60"/>
    </row>
    <row r="79" spans="1:12" ht="25.5">
      <c r="A79" s="39" t="s">
        <v>130</v>
      </c>
      <c r="B79" s="22" t="s">
        <v>21</v>
      </c>
      <c r="C79" s="1">
        <v>1</v>
      </c>
      <c r="D79" s="1">
        <v>13.65</v>
      </c>
      <c r="E79" s="1">
        <f t="shared" si="1"/>
        <v>13.65</v>
      </c>
      <c r="F79" s="3">
        <f aca="true" t="shared" si="3" ref="F79:F84">E79*1.15+0.5</f>
        <v>16.197499999999998</v>
      </c>
      <c r="G79" s="23">
        <v>1.98</v>
      </c>
      <c r="H79" s="58"/>
      <c r="I79" s="41">
        <f>F79+G79+F80+G80+F81+G81+F82+G82+F83+G83+F84+G84+F85+G85+F86+G86+F87+G87</f>
        <v>670.7774999999999</v>
      </c>
      <c r="J79" s="38">
        <v>671</v>
      </c>
      <c r="K79" s="36">
        <f>I79-J79</f>
        <v>-0.22250000000008185</v>
      </c>
      <c r="L79" s="58"/>
    </row>
    <row r="80" spans="1:12" ht="25.5">
      <c r="A80" s="47"/>
      <c r="B80" s="22" t="s">
        <v>166</v>
      </c>
      <c r="C80" s="1">
        <v>50</v>
      </c>
      <c r="D80" s="1">
        <v>0.92</v>
      </c>
      <c r="E80" s="1">
        <f t="shared" si="1"/>
        <v>46</v>
      </c>
      <c r="F80" s="3">
        <f t="shared" si="3"/>
        <v>53.4</v>
      </c>
      <c r="G80" s="23">
        <v>6.67</v>
      </c>
      <c r="H80" s="59"/>
      <c r="I80" s="46"/>
      <c r="J80" s="45"/>
      <c r="K80" s="45"/>
      <c r="L80" s="59"/>
    </row>
    <row r="81" spans="1:12" ht="25.5">
      <c r="A81" s="47"/>
      <c r="B81" s="22" t="s">
        <v>80</v>
      </c>
      <c r="C81" s="1">
        <v>1</v>
      </c>
      <c r="D81" s="1">
        <v>210</v>
      </c>
      <c r="E81" s="1">
        <f t="shared" si="1"/>
        <v>210</v>
      </c>
      <c r="F81" s="3">
        <f t="shared" si="3"/>
        <v>241.99999999999997</v>
      </c>
      <c r="G81" s="23">
        <v>30.45</v>
      </c>
      <c r="H81" s="59"/>
      <c r="I81" s="46"/>
      <c r="J81" s="45"/>
      <c r="K81" s="45"/>
      <c r="L81" s="59"/>
    </row>
    <row r="82" spans="1:12" ht="25.5">
      <c r="A82" s="47"/>
      <c r="B82" s="22" t="s">
        <v>164</v>
      </c>
      <c r="C82" s="1">
        <v>50</v>
      </c>
      <c r="D82" s="1">
        <v>0.46</v>
      </c>
      <c r="E82" s="1">
        <f t="shared" si="1"/>
        <v>23</v>
      </c>
      <c r="F82" s="3">
        <f t="shared" si="3"/>
        <v>26.95</v>
      </c>
      <c r="G82" s="23">
        <v>3.34</v>
      </c>
      <c r="H82" s="59"/>
      <c r="I82" s="46"/>
      <c r="J82" s="45"/>
      <c r="K82" s="45"/>
      <c r="L82" s="59"/>
    </row>
    <row r="83" spans="1:12" ht="12.75">
      <c r="A83" s="47"/>
      <c r="B83" s="22" t="s">
        <v>138</v>
      </c>
      <c r="C83" s="1">
        <v>1</v>
      </c>
      <c r="D83" s="1">
        <v>30</v>
      </c>
      <c r="E83" s="1">
        <f t="shared" si="1"/>
        <v>30</v>
      </c>
      <c r="F83" s="3">
        <f t="shared" si="3"/>
        <v>35</v>
      </c>
      <c r="G83" s="23">
        <v>4.35</v>
      </c>
      <c r="H83" s="59"/>
      <c r="I83" s="46"/>
      <c r="J83" s="45"/>
      <c r="K83" s="45"/>
      <c r="L83" s="59"/>
    </row>
    <row r="84" spans="1:12" ht="12.75">
      <c r="A84" s="47"/>
      <c r="B84" s="22" t="s">
        <v>137</v>
      </c>
      <c r="C84" s="1">
        <v>1</v>
      </c>
      <c r="D84" s="1">
        <v>28</v>
      </c>
      <c r="E84" s="1">
        <f t="shared" si="1"/>
        <v>28</v>
      </c>
      <c r="F84" s="3">
        <f t="shared" si="3"/>
        <v>32.699999999999996</v>
      </c>
      <c r="G84" s="23">
        <v>4.06</v>
      </c>
      <c r="H84" s="59"/>
      <c r="I84" s="46"/>
      <c r="J84" s="45"/>
      <c r="K84" s="45"/>
      <c r="L84" s="59"/>
    </row>
    <row r="85" spans="1:12" ht="12.75">
      <c r="A85" s="47"/>
      <c r="B85" s="25" t="s">
        <v>134</v>
      </c>
      <c r="C85" s="1">
        <v>10</v>
      </c>
      <c r="D85" s="1">
        <v>1.2</v>
      </c>
      <c r="E85" s="1">
        <f t="shared" si="1"/>
        <v>12</v>
      </c>
      <c r="F85" s="3">
        <f aca="true" t="shared" si="4" ref="F85:F90">E85*1.15</f>
        <v>13.799999999999999</v>
      </c>
      <c r="G85" s="23">
        <v>1.74</v>
      </c>
      <c r="H85" s="59"/>
      <c r="I85" s="46"/>
      <c r="J85" s="45"/>
      <c r="K85" s="45"/>
      <c r="L85" s="59"/>
    </row>
    <row r="86" spans="1:12" ht="25.5">
      <c r="A86" s="47"/>
      <c r="B86" s="22" t="s">
        <v>3</v>
      </c>
      <c r="C86" s="1">
        <v>1</v>
      </c>
      <c r="D86" s="1">
        <v>103</v>
      </c>
      <c r="E86" s="1">
        <f t="shared" si="1"/>
        <v>103</v>
      </c>
      <c r="F86" s="3">
        <f t="shared" si="4"/>
        <v>118.44999999999999</v>
      </c>
      <c r="G86" s="23">
        <v>14.94</v>
      </c>
      <c r="H86" s="59"/>
      <c r="I86" s="46"/>
      <c r="J86" s="45"/>
      <c r="K86" s="45"/>
      <c r="L86" s="59"/>
    </row>
    <row r="87" spans="1:12" ht="12.75">
      <c r="A87" s="40"/>
      <c r="B87" s="25" t="s">
        <v>71</v>
      </c>
      <c r="C87" s="1">
        <v>50</v>
      </c>
      <c r="D87" s="1">
        <v>1</v>
      </c>
      <c r="E87" s="1">
        <f t="shared" si="1"/>
        <v>50</v>
      </c>
      <c r="F87" s="3">
        <f t="shared" si="4"/>
        <v>57.49999999999999</v>
      </c>
      <c r="G87" s="23">
        <v>7.25</v>
      </c>
      <c r="H87" s="60"/>
      <c r="I87" s="42"/>
      <c r="J87" s="37"/>
      <c r="K87" s="37"/>
      <c r="L87" s="60"/>
    </row>
    <row r="88" spans="1:12" ht="12.75">
      <c r="A88" s="39" t="s">
        <v>77</v>
      </c>
      <c r="B88" s="22" t="s">
        <v>161</v>
      </c>
      <c r="C88" s="1">
        <v>10</v>
      </c>
      <c r="D88" s="1">
        <v>4.3</v>
      </c>
      <c r="E88" s="1">
        <f t="shared" si="1"/>
        <v>43</v>
      </c>
      <c r="F88" s="3">
        <f>E88*1.15+0.5</f>
        <v>49.949999999999996</v>
      </c>
      <c r="G88" s="23">
        <v>6.24</v>
      </c>
      <c r="H88" s="58"/>
      <c r="I88" s="41">
        <f>F88+G88+F89+G89+F90+G90</f>
        <v>190.86999999999998</v>
      </c>
      <c r="J88" s="38">
        <v>191</v>
      </c>
      <c r="K88" s="36">
        <f>I88-J88</f>
        <v>-0.13000000000002387</v>
      </c>
      <c r="L88" s="58"/>
    </row>
    <row r="89" spans="1:12" ht="12.75">
      <c r="A89" s="47"/>
      <c r="B89" s="24" t="s">
        <v>163</v>
      </c>
      <c r="C89" s="1">
        <v>10</v>
      </c>
      <c r="D89" s="1">
        <v>4.4</v>
      </c>
      <c r="E89" s="1">
        <f t="shared" si="1"/>
        <v>44</v>
      </c>
      <c r="F89" s="3">
        <f t="shared" si="4"/>
        <v>50.599999999999994</v>
      </c>
      <c r="G89" s="23">
        <v>6.38</v>
      </c>
      <c r="H89" s="59"/>
      <c r="I89" s="46"/>
      <c r="J89" s="45"/>
      <c r="K89" s="45"/>
      <c r="L89" s="59"/>
    </row>
    <row r="90" spans="1:12" ht="12.75">
      <c r="A90" s="40"/>
      <c r="B90" s="25" t="s">
        <v>133</v>
      </c>
      <c r="C90" s="1">
        <v>10</v>
      </c>
      <c r="D90" s="1">
        <v>6</v>
      </c>
      <c r="E90" s="1">
        <f t="shared" si="1"/>
        <v>60</v>
      </c>
      <c r="F90" s="3">
        <f t="shared" si="4"/>
        <v>69</v>
      </c>
      <c r="G90" s="23">
        <v>8.7</v>
      </c>
      <c r="H90" s="60"/>
      <c r="I90" s="42"/>
      <c r="J90" s="37"/>
      <c r="K90" s="37"/>
      <c r="L90" s="60"/>
    </row>
    <row r="91" spans="1:12" ht="25.5">
      <c r="A91" s="39" t="s">
        <v>26</v>
      </c>
      <c r="B91" s="22" t="s">
        <v>3</v>
      </c>
      <c r="C91" s="1">
        <v>1</v>
      </c>
      <c r="D91" s="1">
        <v>103</v>
      </c>
      <c r="E91" s="1">
        <f t="shared" si="1"/>
        <v>103</v>
      </c>
      <c r="F91" s="3">
        <f>E91*1.15+0.5</f>
        <v>118.94999999999999</v>
      </c>
      <c r="G91" s="23">
        <v>14.94</v>
      </c>
      <c r="H91" s="58"/>
      <c r="I91" s="41">
        <f>F91+G91+F92+G92</f>
        <v>237.98999999999998</v>
      </c>
      <c r="J91" s="38">
        <f>2+250</f>
        <v>252</v>
      </c>
      <c r="K91" s="36">
        <f>I91-J91</f>
        <v>-14.01000000000002</v>
      </c>
      <c r="L91" s="58"/>
    </row>
    <row r="92" spans="1:12" ht="12.75">
      <c r="A92" s="40"/>
      <c r="B92" s="22" t="s">
        <v>136</v>
      </c>
      <c r="C92" s="1">
        <v>2</v>
      </c>
      <c r="D92" s="1">
        <v>40</v>
      </c>
      <c r="E92" s="1">
        <f t="shared" si="1"/>
        <v>80</v>
      </c>
      <c r="F92" s="3">
        <f>E92*1.15+0.5</f>
        <v>92.5</v>
      </c>
      <c r="G92" s="23">
        <v>11.6</v>
      </c>
      <c r="H92" s="60"/>
      <c r="I92" s="42"/>
      <c r="J92" s="37"/>
      <c r="K92" s="37"/>
      <c r="L92" s="60"/>
    </row>
    <row r="93" spans="1:12" ht="12.75">
      <c r="A93" s="39" t="s">
        <v>63</v>
      </c>
      <c r="B93" s="24" t="s">
        <v>163</v>
      </c>
      <c r="C93" s="1">
        <v>20</v>
      </c>
      <c r="D93" s="1">
        <v>4.4</v>
      </c>
      <c r="E93" s="1">
        <f t="shared" si="1"/>
        <v>88</v>
      </c>
      <c r="F93" s="3">
        <f>E93*1.15+0.5</f>
        <v>101.69999999999999</v>
      </c>
      <c r="G93" s="23">
        <v>12.76</v>
      </c>
      <c r="H93" s="58"/>
      <c r="I93" s="41">
        <f>F93+G93+F94+G94+F95+G95+F96+G96+F97+G97</f>
        <v>265.68</v>
      </c>
      <c r="J93" s="38">
        <f>266+4</f>
        <v>270</v>
      </c>
      <c r="K93" s="36">
        <f>I93-J93</f>
        <v>-4.319999999999993</v>
      </c>
      <c r="L93" s="58"/>
    </row>
    <row r="94" spans="1:12" ht="12.75">
      <c r="A94" s="47"/>
      <c r="B94" s="25" t="s">
        <v>134</v>
      </c>
      <c r="C94" s="1">
        <v>10</v>
      </c>
      <c r="D94" s="1">
        <v>1.2</v>
      </c>
      <c r="E94" s="1">
        <f t="shared" si="1"/>
        <v>12</v>
      </c>
      <c r="F94" s="3">
        <f>E94*1.15+0.5</f>
        <v>14.299999999999999</v>
      </c>
      <c r="G94" s="23">
        <v>1.74</v>
      </c>
      <c r="H94" s="59"/>
      <c r="I94" s="46"/>
      <c r="J94" s="45"/>
      <c r="K94" s="45"/>
      <c r="L94" s="59"/>
    </row>
    <row r="95" spans="1:12" ht="12.75">
      <c r="A95" s="47"/>
      <c r="B95" s="22" t="s">
        <v>159</v>
      </c>
      <c r="C95" s="1">
        <v>1</v>
      </c>
      <c r="D95" s="1">
        <v>30</v>
      </c>
      <c r="E95" s="1">
        <f t="shared" si="1"/>
        <v>30</v>
      </c>
      <c r="F95" s="3">
        <f>E95*1.15+0.5</f>
        <v>35</v>
      </c>
      <c r="G95" s="23">
        <v>4.35</v>
      </c>
      <c r="H95" s="59"/>
      <c r="I95" s="46"/>
      <c r="J95" s="45"/>
      <c r="K95" s="45"/>
      <c r="L95" s="59"/>
    </row>
    <row r="96" spans="1:12" ht="12.75">
      <c r="A96" s="47"/>
      <c r="B96" s="22" t="s">
        <v>158</v>
      </c>
      <c r="C96" s="1">
        <v>1</v>
      </c>
      <c r="D96" s="1">
        <v>28</v>
      </c>
      <c r="E96" s="1">
        <f t="shared" si="1"/>
        <v>28</v>
      </c>
      <c r="F96" s="3">
        <f>E96*1.15</f>
        <v>32.199999999999996</v>
      </c>
      <c r="G96" s="23">
        <v>4.06</v>
      </c>
      <c r="H96" s="59"/>
      <c r="I96" s="46"/>
      <c r="J96" s="45"/>
      <c r="K96" s="45"/>
      <c r="L96" s="59"/>
    </row>
    <row r="97" spans="1:12" ht="25.5">
      <c r="A97" s="40"/>
      <c r="B97" s="22" t="s">
        <v>166</v>
      </c>
      <c r="C97" s="1">
        <v>50</v>
      </c>
      <c r="D97" s="1">
        <v>0.92</v>
      </c>
      <c r="E97" s="1">
        <f t="shared" si="1"/>
        <v>46</v>
      </c>
      <c r="F97" s="3">
        <f>E97*1.15</f>
        <v>52.9</v>
      </c>
      <c r="G97" s="23">
        <v>6.67</v>
      </c>
      <c r="H97" s="60"/>
      <c r="I97" s="42"/>
      <c r="J97" s="37"/>
      <c r="K97" s="37"/>
      <c r="L97" s="60"/>
    </row>
    <row r="98" spans="1:12" ht="12.75">
      <c r="A98" s="39" t="s">
        <v>12</v>
      </c>
      <c r="B98" s="22" t="s">
        <v>136</v>
      </c>
      <c r="C98" s="1">
        <v>2</v>
      </c>
      <c r="D98" s="1">
        <v>40</v>
      </c>
      <c r="E98" s="1">
        <f t="shared" si="1"/>
        <v>80</v>
      </c>
      <c r="F98" s="3">
        <f>E98*1.15+0.5</f>
        <v>92.5</v>
      </c>
      <c r="G98" s="23">
        <v>11.6</v>
      </c>
      <c r="H98" s="58"/>
      <c r="I98" s="41">
        <f>F98+G98+F99+G99+F100+G100</f>
        <v>254.82</v>
      </c>
      <c r="J98" s="38">
        <v>255</v>
      </c>
      <c r="K98" s="36">
        <f>I98-J98</f>
        <v>-0.18000000000000682</v>
      </c>
      <c r="L98" s="58"/>
    </row>
    <row r="99" spans="1:12" ht="12.75">
      <c r="A99" s="47"/>
      <c r="B99" s="22" t="s">
        <v>137</v>
      </c>
      <c r="C99" s="1">
        <v>2</v>
      </c>
      <c r="D99" s="1">
        <v>28</v>
      </c>
      <c r="E99" s="1">
        <f t="shared" si="1"/>
        <v>56</v>
      </c>
      <c r="F99" s="3">
        <f>E99*1.15+0.5</f>
        <v>64.89999999999999</v>
      </c>
      <c r="G99" s="23">
        <v>8.12</v>
      </c>
      <c r="H99" s="59"/>
      <c r="I99" s="46"/>
      <c r="J99" s="45"/>
      <c r="K99" s="45"/>
      <c r="L99" s="59"/>
    </row>
    <row r="100" spans="1:12" ht="12.75">
      <c r="A100" s="40"/>
      <c r="B100" s="22" t="s">
        <v>138</v>
      </c>
      <c r="C100" s="1">
        <v>2</v>
      </c>
      <c r="D100" s="1">
        <v>30</v>
      </c>
      <c r="E100" s="1">
        <f t="shared" si="1"/>
        <v>60</v>
      </c>
      <c r="F100" s="3">
        <f>E100*1.15</f>
        <v>69</v>
      </c>
      <c r="G100" s="23">
        <v>8.7</v>
      </c>
      <c r="H100" s="60"/>
      <c r="I100" s="42"/>
      <c r="J100" s="37"/>
      <c r="K100" s="37"/>
      <c r="L100" s="60"/>
    </row>
    <row r="101" spans="1:12" ht="12.75">
      <c r="A101" s="30" t="s">
        <v>42</v>
      </c>
      <c r="B101" s="22" t="s">
        <v>136</v>
      </c>
      <c r="C101" s="1">
        <v>1</v>
      </c>
      <c r="D101" s="1">
        <v>40</v>
      </c>
      <c r="E101" s="1">
        <f t="shared" si="1"/>
        <v>40</v>
      </c>
      <c r="F101" s="3">
        <f>E101*1.15</f>
        <v>46</v>
      </c>
      <c r="G101" s="23">
        <v>5.8</v>
      </c>
      <c r="H101" s="57"/>
      <c r="I101" s="3">
        <f>F101+G101</f>
        <v>51.8</v>
      </c>
      <c r="J101" s="14">
        <v>52</v>
      </c>
      <c r="K101" s="13">
        <f>I101-J101</f>
        <v>-0.20000000000000284</v>
      </c>
      <c r="L101" s="57"/>
    </row>
    <row r="102" spans="1:12" ht="38.25">
      <c r="A102" s="30" t="s">
        <v>39</v>
      </c>
      <c r="B102" s="22" t="s">
        <v>165</v>
      </c>
      <c r="C102" s="1">
        <v>50</v>
      </c>
      <c r="D102" s="1">
        <v>0.72</v>
      </c>
      <c r="E102" s="1">
        <f t="shared" si="1"/>
        <v>36</v>
      </c>
      <c r="F102" s="3">
        <f>E102*1.15</f>
        <v>41.4</v>
      </c>
      <c r="G102" s="23">
        <v>5.22</v>
      </c>
      <c r="H102" s="57"/>
      <c r="I102" s="3">
        <f>F102+G102</f>
        <v>46.62</v>
      </c>
      <c r="J102" s="14">
        <v>47</v>
      </c>
      <c r="K102" s="13">
        <f>I102-J102</f>
        <v>-0.38000000000000256</v>
      </c>
      <c r="L102" s="57"/>
    </row>
    <row r="103" spans="1:12" ht="12.75">
      <c r="A103" s="39" t="s">
        <v>121</v>
      </c>
      <c r="B103" s="22" t="s">
        <v>162</v>
      </c>
      <c r="C103" s="1">
        <v>30</v>
      </c>
      <c r="D103" s="1">
        <v>5.5</v>
      </c>
      <c r="E103" s="1">
        <f t="shared" si="1"/>
        <v>165</v>
      </c>
      <c r="F103" s="3">
        <f>E103*1.15+0.5</f>
        <v>190.24999999999997</v>
      </c>
      <c r="G103" s="23">
        <v>23.93</v>
      </c>
      <c r="H103" s="58"/>
      <c r="I103" s="41">
        <f>F103+G103+F104+G104+F105+G105+F106+G106</f>
        <v>410.7299999999999</v>
      </c>
      <c r="J103" s="38">
        <v>411</v>
      </c>
      <c r="K103" s="36">
        <f>I103-J103</f>
        <v>-0.2700000000000955</v>
      </c>
      <c r="L103" s="58"/>
    </row>
    <row r="104" spans="1:12" ht="12.75">
      <c r="A104" s="47"/>
      <c r="B104" s="25" t="s">
        <v>71</v>
      </c>
      <c r="C104" s="1">
        <v>100</v>
      </c>
      <c r="D104" s="1">
        <v>1</v>
      </c>
      <c r="E104" s="1">
        <f t="shared" si="1"/>
        <v>100</v>
      </c>
      <c r="F104" s="3">
        <f>E104*1.15+0.5</f>
        <v>115.49999999999999</v>
      </c>
      <c r="G104" s="23">
        <v>14.5</v>
      </c>
      <c r="H104" s="59"/>
      <c r="I104" s="46"/>
      <c r="J104" s="45"/>
      <c r="K104" s="45"/>
      <c r="L104" s="59"/>
    </row>
    <row r="105" spans="1:12" ht="12.75">
      <c r="A105" s="47"/>
      <c r="B105" s="22" t="s">
        <v>137</v>
      </c>
      <c r="C105" s="1">
        <v>1</v>
      </c>
      <c r="D105" s="1">
        <v>28</v>
      </c>
      <c r="E105" s="1">
        <f t="shared" si="1"/>
        <v>28</v>
      </c>
      <c r="F105" s="3">
        <f>E105*1.15+0.5</f>
        <v>32.699999999999996</v>
      </c>
      <c r="G105" s="23">
        <v>4.06</v>
      </c>
      <c r="H105" s="59"/>
      <c r="I105" s="46"/>
      <c r="J105" s="45"/>
      <c r="K105" s="45"/>
      <c r="L105" s="59"/>
    </row>
    <row r="106" spans="1:12" ht="25.5">
      <c r="A106" s="40"/>
      <c r="B106" s="22" t="s">
        <v>164</v>
      </c>
      <c r="C106" s="1">
        <v>50</v>
      </c>
      <c r="D106" s="1">
        <v>0.46</v>
      </c>
      <c r="E106" s="1">
        <f t="shared" si="1"/>
        <v>23</v>
      </c>
      <c r="F106" s="3">
        <f>E106*1.15</f>
        <v>26.45</v>
      </c>
      <c r="G106" s="23">
        <v>3.34</v>
      </c>
      <c r="H106" s="60"/>
      <c r="I106" s="42"/>
      <c r="J106" s="37"/>
      <c r="K106" s="37"/>
      <c r="L106" s="60"/>
    </row>
    <row r="107" spans="1:12" ht="12.75">
      <c r="A107" s="30" t="s">
        <v>94</v>
      </c>
      <c r="B107" s="22" t="s">
        <v>161</v>
      </c>
      <c r="C107" s="1">
        <v>10</v>
      </c>
      <c r="D107" s="1">
        <v>4.3</v>
      </c>
      <c r="E107" s="1">
        <f t="shared" si="1"/>
        <v>43</v>
      </c>
      <c r="F107" s="3">
        <f>E107*1.15</f>
        <v>49.449999999999996</v>
      </c>
      <c r="G107" s="23">
        <v>6.24</v>
      </c>
      <c r="H107" s="57"/>
      <c r="I107" s="3">
        <f>F107+G107</f>
        <v>55.69</v>
      </c>
      <c r="J107" s="14">
        <v>56</v>
      </c>
      <c r="K107" s="13">
        <f>I107-J107</f>
        <v>-0.3100000000000023</v>
      </c>
      <c r="L107" s="57"/>
    </row>
    <row r="108" spans="1:12" ht="12.75">
      <c r="A108" s="39" t="s">
        <v>112</v>
      </c>
      <c r="B108" s="22" t="s">
        <v>138</v>
      </c>
      <c r="C108" s="1">
        <v>1</v>
      </c>
      <c r="D108" s="1">
        <v>30</v>
      </c>
      <c r="E108" s="1">
        <f t="shared" si="1"/>
        <v>30</v>
      </c>
      <c r="F108" s="3">
        <f>E108*1.15+0.5</f>
        <v>35</v>
      </c>
      <c r="G108" s="23">
        <v>4.35</v>
      </c>
      <c r="H108" s="58"/>
      <c r="I108" s="41">
        <f>F108+G108+F109+G109+F110+G110+F111+G111+F112+G112</f>
        <v>172.78749999999997</v>
      </c>
      <c r="J108" s="38">
        <v>173</v>
      </c>
      <c r="K108" s="36">
        <f>I108-J108</f>
        <v>-0.2125000000000341</v>
      </c>
      <c r="L108" s="58"/>
    </row>
    <row r="109" spans="1:12" ht="25.5">
      <c r="A109" s="47"/>
      <c r="B109" s="22" t="s">
        <v>164</v>
      </c>
      <c r="C109" s="1">
        <v>50</v>
      </c>
      <c r="D109" s="1">
        <v>0.46</v>
      </c>
      <c r="E109" s="1">
        <f t="shared" si="1"/>
        <v>23</v>
      </c>
      <c r="F109" s="3">
        <f>E109*1.15+0.5</f>
        <v>26.95</v>
      </c>
      <c r="G109" s="23">
        <v>3.34</v>
      </c>
      <c r="H109" s="59"/>
      <c r="I109" s="46"/>
      <c r="J109" s="45"/>
      <c r="K109" s="45"/>
      <c r="L109" s="59"/>
    </row>
    <row r="110" spans="1:12" ht="25.5">
      <c r="A110" s="47"/>
      <c r="B110" s="22" t="s">
        <v>166</v>
      </c>
      <c r="C110" s="1">
        <v>50</v>
      </c>
      <c r="D110" s="1">
        <v>0.92</v>
      </c>
      <c r="E110" s="1">
        <f t="shared" si="1"/>
        <v>46</v>
      </c>
      <c r="F110" s="3">
        <f>E110*1.15</f>
        <v>52.9</v>
      </c>
      <c r="G110" s="23">
        <v>6.67</v>
      </c>
      <c r="H110" s="59"/>
      <c r="I110" s="46"/>
      <c r="J110" s="45"/>
      <c r="K110" s="45"/>
      <c r="L110" s="59"/>
    </row>
    <row r="111" spans="1:12" ht="25.5">
      <c r="A111" s="47"/>
      <c r="B111" s="22" t="s">
        <v>21</v>
      </c>
      <c r="C111" s="1">
        <v>1</v>
      </c>
      <c r="D111" s="1">
        <v>13.65</v>
      </c>
      <c r="E111" s="1">
        <f t="shared" si="1"/>
        <v>13.65</v>
      </c>
      <c r="F111" s="3">
        <f>E111*1.15</f>
        <v>15.6975</v>
      </c>
      <c r="G111" s="23">
        <v>1.98</v>
      </c>
      <c r="H111" s="59"/>
      <c r="I111" s="46"/>
      <c r="J111" s="45"/>
      <c r="K111" s="45"/>
      <c r="L111" s="59"/>
    </row>
    <row r="112" spans="1:12" ht="25.5">
      <c r="A112" s="40"/>
      <c r="B112" s="22" t="s">
        <v>29</v>
      </c>
      <c r="C112" s="1">
        <v>10</v>
      </c>
      <c r="D112" s="1">
        <v>2</v>
      </c>
      <c r="E112" s="1">
        <f t="shared" si="1"/>
        <v>20</v>
      </c>
      <c r="F112" s="3">
        <f>E112*1.15</f>
        <v>23</v>
      </c>
      <c r="G112" s="23">
        <v>2.9</v>
      </c>
      <c r="H112" s="60"/>
      <c r="I112" s="42"/>
      <c r="J112" s="37"/>
      <c r="K112" s="37"/>
      <c r="L112" s="60"/>
    </row>
    <row r="113" spans="1:12" ht="12.75">
      <c r="A113" s="39" t="s">
        <v>110</v>
      </c>
      <c r="B113" s="22" t="s">
        <v>161</v>
      </c>
      <c r="C113" s="1">
        <v>20</v>
      </c>
      <c r="D113" s="1">
        <v>4.3</v>
      </c>
      <c r="E113" s="1">
        <f t="shared" si="1"/>
        <v>86</v>
      </c>
      <c r="F113" s="3">
        <f aca="true" t="shared" si="5" ref="F113:F118">E113*1.15+0.5</f>
        <v>99.39999999999999</v>
      </c>
      <c r="G113" s="23">
        <v>12.47</v>
      </c>
      <c r="H113" s="58"/>
      <c r="I113" s="41">
        <f>F113+G113+F114+G114+F115+G115+F116+G116+F117+G117+F118+G118+F119+G119+F120+G120+F121+G121</f>
        <v>487.7249999999999</v>
      </c>
      <c r="J113" s="38">
        <v>488</v>
      </c>
      <c r="K113" s="36">
        <f>I113-J113</f>
        <v>-0.27500000000009095</v>
      </c>
      <c r="L113" s="58"/>
    </row>
    <row r="114" spans="1:12" ht="12.75">
      <c r="A114" s="47"/>
      <c r="B114" s="24" t="s">
        <v>163</v>
      </c>
      <c r="C114" s="1">
        <v>10</v>
      </c>
      <c r="D114" s="1">
        <v>4.4</v>
      </c>
      <c r="E114" s="1">
        <f t="shared" si="1"/>
        <v>44</v>
      </c>
      <c r="F114" s="3">
        <f t="shared" si="5"/>
        <v>51.099999999999994</v>
      </c>
      <c r="G114" s="23">
        <v>6.38</v>
      </c>
      <c r="H114" s="59"/>
      <c r="I114" s="46"/>
      <c r="J114" s="45"/>
      <c r="K114" s="45"/>
      <c r="L114" s="59"/>
    </row>
    <row r="115" spans="1:12" ht="12.75">
      <c r="A115" s="47"/>
      <c r="B115" s="25" t="s">
        <v>71</v>
      </c>
      <c r="C115" s="1">
        <v>50</v>
      </c>
      <c r="D115" s="1">
        <v>1</v>
      </c>
      <c r="E115" s="1">
        <f t="shared" si="1"/>
        <v>50</v>
      </c>
      <c r="F115" s="3">
        <f t="shared" si="5"/>
        <v>57.99999999999999</v>
      </c>
      <c r="G115" s="23">
        <v>7.25</v>
      </c>
      <c r="H115" s="59"/>
      <c r="I115" s="46"/>
      <c r="J115" s="45"/>
      <c r="K115" s="45"/>
      <c r="L115" s="59"/>
    </row>
    <row r="116" spans="1:12" ht="12.75">
      <c r="A116" s="47"/>
      <c r="B116" s="22" t="s">
        <v>136</v>
      </c>
      <c r="C116" s="1">
        <v>1</v>
      </c>
      <c r="D116" s="1">
        <v>40</v>
      </c>
      <c r="E116" s="1">
        <f t="shared" si="1"/>
        <v>40</v>
      </c>
      <c r="F116" s="3">
        <f t="shared" si="5"/>
        <v>46.5</v>
      </c>
      <c r="G116" s="23">
        <v>5.8</v>
      </c>
      <c r="H116" s="59"/>
      <c r="I116" s="46"/>
      <c r="J116" s="45"/>
      <c r="K116" s="45"/>
      <c r="L116" s="59"/>
    </row>
    <row r="117" spans="1:12" ht="12.75">
      <c r="A117" s="47"/>
      <c r="B117" s="22" t="s">
        <v>137</v>
      </c>
      <c r="C117" s="1">
        <v>1</v>
      </c>
      <c r="D117" s="1">
        <v>28</v>
      </c>
      <c r="E117" s="1">
        <f t="shared" si="1"/>
        <v>28</v>
      </c>
      <c r="F117" s="3">
        <f t="shared" si="5"/>
        <v>32.699999999999996</v>
      </c>
      <c r="G117" s="23">
        <v>4.06</v>
      </c>
      <c r="H117" s="59"/>
      <c r="I117" s="46"/>
      <c r="J117" s="45"/>
      <c r="K117" s="45"/>
      <c r="L117" s="59"/>
    </row>
    <row r="118" spans="1:12" ht="12.75">
      <c r="A118" s="47"/>
      <c r="B118" s="22" t="s">
        <v>138</v>
      </c>
      <c r="C118" s="1">
        <v>1</v>
      </c>
      <c r="D118" s="1">
        <v>30</v>
      </c>
      <c r="E118" s="1">
        <f t="shared" si="1"/>
        <v>30</v>
      </c>
      <c r="F118" s="3">
        <f t="shared" si="5"/>
        <v>35</v>
      </c>
      <c r="G118" s="23">
        <v>4.35</v>
      </c>
      <c r="H118" s="59"/>
      <c r="I118" s="46"/>
      <c r="J118" s="45"/>
      <c r="K118" s="45"/>
      <c r="L118" s="59"/>
    </row>
    <row r="119" spans="1:12" ht="25.5">
      <c r="A119" s="47"/>
      <c r="B119" s="22" t="s">
        <v>164</v>
      </c>
      <c r="C119" s="1">
        <v>50</v>
      </c>
      <c r="D119" s="1">
        <v>0.46</v>
      </c>
      <c r="E119" s="1">
        <f t="shared" si="1"/>
        <v>23</v>
      </c>
      <c r="F119" s="3">
        <f>E119*1.15</f>
        <v>26.45</v>
      </c>
      <c r="G119" s="23">
        <v>3.34</v>
      </c>
      <c r="H119" s="59"/>
      <c r="I119" s="46"/>
      <c r="J119" s="45"/>
      <c r="K119" s="45"/>
      <c r="L119" s="59"/>
    </row>
    <row r="120" spans="1:12" ht="25.5">
      <c r="A120" s="47"/>
      <c r="B120" s="22" t="s">
        <v>166</v>
      </c>
      <c r="C120" s="1">
        <v>50</v>
      </c>
      <c r="D120" s="1">
        <v>0.92</v>
      </c>
      <c r="E120" s="1">
        <f t="shared" si="1"/>
        <v>46</v>
      </c>
      <c r="F120" s="3">
        <f>E120*1.15</f>
        <v>52.9</v>
      </c>
      <c r="G120" s="23">
        <v>6.67</v>
      </c>
      <c r="H120" s="59"/>
      <c r="I120" s="46"/>
      <c r="J120" s="45"/>
      <c r="K120" s="45"/>
      <c r="L120" s="59"/>
    </row>
    <row r="121" spans="1:12" ht="25.5">
      <c r="A121" s="40"/>
      <c r="B121" s="22" t="s">
        <v>21</v>
      </c>
      <c r="C121" s="1">
        <v>2</v>
      </c>
      <c r="D121" s="1">
        <v>13.65</v>
      </c>
      <c r="E121" s="1">
        <f t="shared" si="1"/>
        <v>27.3</v>
      </c>
      <c r="F121" s="3">
        <f>E121*1.15</f>
        <v>31.395</v>
      </c>
      <c r="G121" s="23">
        <v>3.96</v>
      </c>
      <c r="H121" s="60"/>
      <c r="I121" s="42"/>
      <c r="J121" s="37"/>
      <c r="K121" s="37"/>
      <c r="L121" s="60"/>
    </row>
    <row r="122" spans="1:12" ht="12.75">
      <c r="A122" s="39" t="s">
        <v>103</v>
      </c>
      <c r="B122" s="22" t="s">
        <v>72</v>
      </c>
      <c r="C122" s="1">
        <v>100</v>
      </c>
      <c r="D122" s="1">
        <v>1.2</v>
      </c>
      <c r="E122" s="1">
        <f t="shared" si="1"/>
        <v>120</v>
      </c>
      <c r="F122" s="3">
        <f>E122*1.15+0.5</f>
        <v>138.5</v>
      </c>
      <c r="G122" s="23">
        <v>17.4</v>
      </c>
      <c r="H122" s="58"/>
      <c r="I122" s="41">
        <f>F122+G122+F123+G123+F124+G124+F125+G125</f>
        <v>467.70000000000005</v>
      </c>
      <c r="J122" s="38">
        <v>468</v>
      </c>
      <c r="K122" s="36">
        <f>I122-J122</f>
        <v>-0.2999999999999545</v>
      </c>
      <c r="L122" s="58"/>
    </row>
    <row r="123" spans="1:12" ht="12.75">
      <c r="A123" s="47"/>
      <c r="B123" s="22" t="s">
        <v>136</v>
      </c>
      <c r="C123" s="1">
        <v>1</v>
      </c>
      <c r="D123" s="1">
        <v>40</v>
      </c>
      <c r="E123" s="1">
        <f t="shared" si="1"/>
        <v>40</v>
      </c>
      <c r="F123" s="3">
        <f>E123*1.15+0.5</f>
        <v>46.5</v>
      </c>
      <c r="G123" s="23">
        <v>5.8</v>
      </c>
      <c r="H123" s="59"/>
      <c r="I123" s="46"/>
      <c r="J123" s="45"/>
      <c r="K123" s="45"/>
      <c r="L123" s="59"/>
    </row>
    <row r="124" spans="1:12" ht="12.75">
      <c r="A124" s="47"/>
      <c r="B124" s="22" t="s">
        <v>135</v>
      </c>
      <c r="C124" s="1">
        <v>15</v>
      </c>
      <c r="D124" s="1">
        <v>7.6</v>
      </c>
      <c r="E124" s="1">
        <f t="shared" si="1"/>
        <v>114</v>
      </c>
      <c r="F124" s="3">
        <f>E124*1.15+0.5</f>
        <v>131.6</v>
      </c>
      <c r="G124" s="23">
        <v>16.53</v>
      </c>
      <c r="H124" s="59"/>
      <c r="I124" s="46"/>
      <c r="J124" s="45"/>
      <c r="K124" s="45"/>
      <c r="L124" s="59"/>
    </row>
    <row r="125" spans="1:12" ht="12.75">
      <c r="A125" s="40"/>
      <c r="B125" s="22" t="s">
        <v>161</v>
      </c>
      <c r="C125" s="1">
        <v>20</v>
      </c>
      <c r="D125" s="1">
        <v>4.3</v>
      </c>
      <c r="E125" s="1">
        <f t="shared" si="1"/>
        <v>86</v>
      </c>
      <c r="F125" s="3">
        <f>E125*1.15</f>
        <v>98.89999999999999</v>
      </c>
      <c r="G125" s="23">
        <v>12.47</v>
      </c>
      <c r="H125" s="60"/>
      <c r="I125" s="42"/>
      <c r="J125" s="37"/>
      <c r="K125" s="37"/>
      <c r="L125" s="60"/>
    </row>
    <row r="126" spans="1:12" ht="12.75">
      <c r="A126" s="39" t="s">
        <v>65</v>
      </c>
      <c r="B126" s="22" t="s">
        <v>138</v>
      </c>
      <c r="C126" s="1">
        <v>5</v>
      </c>
      <c r="D126" s="1">
        <v>30</v>
      </c>
      <c r="E126" s="1">
        <f t="shared" si="1"/>
        <v>150</v>
      </c>
      <c r="F126" s="3">
        <f aca="true" t="shared" si="6" ref="F126:F131">E126*1.15+0.5</f>
        <v>173</v>
      </c>
      <c r="G126" s="23">
        <v>21.75</v>
      </c>
      <c r="H126" s="58"/>
      <c r="I126" s="41">
        <f>F126+G126+F127+G127+F128+G128+F129+G129+F130+G130+F131+G131+F132+G132+F133+G133</f>
        <v>596.5049999999999</v>
      </c>
      <c r="J126" s="38">
        <v>597</v>
      </c>
      <c r="K126" s="36">
        <f>I126-J126</f>
        <v>-0.49500000000011823</v>
      </c>
      <c r="L126" s="58"/>
    </row>
    <row r="127" spans="1:12" ht="25.5">
      <c r="A127" s="47"/>
      <c r="B127" s="22" t="s">
        <v>166</v>
      </c>
      <c r="C127" s="1">
        <v>50</v>
      </c>
      <c r="D127" s="1">
        <v>0.92</v>
      </c>
      <c r="E127" s="1">
        <f t="shared" si="1"/>
        <v>46</v>
      </c>
      <c r="F127" s="3">
        <f t="shared" si="6"/>
        <v>53.4</v>
      </c>
      <c r="G127" s="23">
        <v>6.67</v>
      </c>
      <c r="H127" s="59"/>
      <c r="I127" s="46"/>
      <c r="J127" s="45"/>
      <c r="K127" s="45"/>
      <c r="L127" s="59"/>
    </row>
    <row r="128" spans="1:12" ht="25.5">
      <c r="A128" s="47"/>
      <c r="B128" s="22" t="s">
        <v>21</v>
      </c>
      <c r="C128" s="1">
        <v>2</v>
      </c>
      <c r="D128" s="1">
        <v>13.65</v>
      </c>
      <c r="E128" s="1">
        <f t="shared" si="1"/>
        <v>27.3</v>
      </c>
      <c r="F128" s="3">
        <f t="shared" si="6"/>
        <v>31.895</v>
      </c>
      <c r="G128" s="23">
        <v>3.96</v>
      </c>
      <c r="H128" s="59"/>
      <c r="I128" s="46"/>
      <c r="J128" s="45"/>
      <c r="K128" s="45"/>
      <c r="L128" s="59"/>
    </row>
    <row r="129" spans="1:12" ht="12.75">
      <c r="A129" s="47"/>
      <c r="B129" s="22" t="s">
        <v>136</v>
      </c>
      <c r="C129" s="1">
        <v>1</v>
      </c>
      <c r="D129" s="1">
        <v>40</v>
      </c>
      <c r="E129" s="1">
        <f t="shared" si="1"/>
        <v>40</v>
      </c>
      <c r="F129" s="3">
        <f t="shared" si="6"/>
        <v>46.5</v>
      </c>
      <c r="G129" s="23">
        <v>5.8</v>
      </c>
      <c r="H129" s="59"/>
      <c r="I129" s="46"/>
      <c r="J129" s="45"/>
      <c r="K129" s="45"/>
      <c r="L129" s="59"/>
    </row>
    <row r="130" spans="1:12" ht="12.75">
      <c r="A130" s="47"/>
      <c r="B130" s="22" t="s">
        <v>162</v>
      </c>
      <c r="C130" s="1">
        <v>10</v>
      </c>
      <c r="D130" s="1">
        <v>5.5</v>
      </c>
      <c r="E130" s="1">
        <f t="shared" si="1"/>
        <v>55</v>
      </c>
      <c r="F130" s="3">
        <f t="shared" si="6"/>
        <v>63.74999999999999</v>
      </c>
      <c r="G130" s="23">
        <v>7.98</v>
      </c>
      <c r="H130" s="59"/>
      <c r="I130" s="46"/>
      <c r="J130" s="45"/>
      <c r="K130" s="45"/>
      <c r="L130" s="59"/>
    </row>
    <row r="131" spans="1:12" ht="12.75">
      <c r="A131" s="47"/>
      <c r="B131" s="24" t="s">
        <v>163</v>
      </c>
      <c r="C131" s="1">
        <v>10</v>
      </c>
      <c r="D131" s="1">
        <v>4.4</v>
      </c>
      <c r="E131" s="1">
        <f aca="true" t="shared" si="7" ref="E131:E197">C131*D131</f>
        <v>44</v>
      </c>
      <c r="F131" s="3">
        <f t="shared" si="6"/>
        <v>51.099999999999994</v>
      </c>
      <c r="G131" s="23">
        <v>6.38</v>
      </c>
      <c r="H131" s="59"/>
      <c r="I131" s="46"/>
      <c r="J131" s="45"/>
      <c r="K131" s="45"/>
      <c r="L131" s="59"/>
    </row>
    <row r="132" spans="1:12" ht="12.75">
      <c r="A132" s="47"/>
      <c r="B132" s="25" t="s">
        <v>71</v>
      </c>
      <c r="C132" s="1">
        <v>50</v>
      </c>
      <c r="D132" s="1">
        <v>1</v>
      </c>
      <c r="E132" s="1">
        <f t="shared" si="7"/>
        <v>50</v>
      </c>
      <c r="F132" s="3">
        <f>E132*1.15</f>
        <v>57.49999999999999</v>
      </c>
      <c r="G132" s="23">
        <v>7.25</v>
      </c>
      <c r="H132" s="59"/>
      <c r="I132" s="46"/>
      <c r="J132" s="45"/>
      <c r="K132" s="45"/>
      <c r="L132" s="59"/>
    </row>
    <row r="133" spans="1:12" ht="25.5">
      <c r="A133" s="40"/>
      <c r="B133" s="22" t="s">
        <v>166</v>
      </c>
      <c r="C133" s="1">
        <v>50</v>
      </c>
      <c r="D133" s="1">
        <v>0.92</v>
      </c>
      <c r="E133" s="1">
        <f t="shared" si="7"/>
        <v>46</v>
      </c>
      <c r="F133" s="3">
        <f>E133*1.15</f>
        <v>52.9</v>
      </c>
      <c r="G133" s="23">
        <v>6.67</v>
      </c>
      <c r="H133" s="60"/>
      <c r="I133" s="42"/>
      <c r="J133" s="37"/>
      <c r="K133" s="37"/>
      <c r="L133" s="60"/>
    </row>
    <row r="134" spans="1:12" ht="25.5">
      <c r="A134" s="39" t="s">
        <v>120</v>
      </c>
      <c r="B134" s="25" t="s">
        <v>37</v>
      </c>
      <c r="C134" s="1">
        <v>15</v>
      </c>
      <c r="D134" s="1">
        <v>13.5</v>
      </c>
      <c r="E134" s="1">
        <f t="shared" si="7"/>
        <v>202.5</v>
      </c>
      <c r="F134" s="3">
        <f>E134*1.15+0.5</f>
        <v>233.37499999999997</v>
      </c>
      <c r="G134" s="23">
        <v>29.36</v>
      </c>
      <c r="H134" s="58"/>
      <c r="I134" s="41">
        <f>F134+G134+F135+G135</f>
        <v>299.69499999999994</v>
      </c>
      <c r="J134" s="38">
        <v>300</v>
      </c>
      <c r="K134" s="36">
        <f>I134-J134</f>
        <v>-0.30500000000006366</v>
      </c>
      <c r="L134" s="58"/>
    </row>
    <row r="135" spans="1:12" ht="12.75">
      <c r="A135" s="40"/>
      <c r="B135" s="22" t="s">
        <v>137</v>
      </c>
      <c r="C135" s="1">
        <v>1</v>
      </c>
      <c r="D135" s="1">
        <v>28</v>
      </c>
      <c r="E135" s="1">
        <f t="shared" si="7"/>
        <v>28</v>
      </c>
      <c r="F135" s="3">
        <f>E135*1.15+0.7</f>
        <v>32.9</v>
      </c>
      <c r="G135" s="23">
        <v>4.06</v>
      </c>
      <c r="H135" s="60"/>
      <c r="I135" s="42"/>
      <c r="J135" s="37"/>
      <c r="K135" s="37"/>
      <c r="L135" s="60"/>
    </row>
    <row r="136" spans="1:12" ht="12.75">
      <c r="A136" s="39" t="s">
        <v>95</v>
      </c>
      <c r="B136" s="24" t="s">
        <v>163</v>
      </c>
      <c r="C136" s="1">
        <v>10</v>
      </c>
      <c r="D136" s="1">
        <v>4.4</v>
      </c>
      <c r="E136" s="1">
        <f t="shared" si="7"/>
        <v>44</v>
      </c>
      <c r="F136" s="3">
        <f>E136*1.15</f>
        <v>50.599999999999994</v>
      </c>
      <c r="G136" s="23">
        <v>6.38</v>
      </c>
      <c r="H136" s="58"/>
      <c r="I136" s="41">
        <f>F136+G136+F137+G137</f>
        <v>86.77</v>
      </c>
      <c r="J136" s="38">
        <v>87</v>
      </c>
      <c r="K136" s="36">
        <f>I136-J136</f>
        <v>-0.23000000000000398</v>
      </c>
      <c r="L136" s="58"/>
    </row>
    <row r="137" spans="1:12" ht="25.5">
      <c r="A137" s="40"/>
      <c r="B137" s="22" t="s">
        <v>164</v>
      </c>
      <c r="C137" s="1">
        <v>50</v>
      </c>
      <c r="D137" s="1">
        <v>0.46</v>
      </c>
      <c r="E137" s="1">
        <f t="shared" si="7"/>
        <v>23</v>
      </c>
      <c r="F137" s="3">
        <f>E137*1.15</f>
        <v>26.45</v>
      </c>
      <c r="G137" s="23">
        <v>3.34</v>
      </c>
      <c r="H137" s="60"/>
      <c r="I137" s="42"/>
      <c r="J137" s="37"/>
      <c r="K137" s="37"/>
      <c r="L137" s="60"/>
    </row>
    <row r="138" spans="1:12" ht="12.75">
      <c r="A138" s="39" t="s">
        <v>85</v>
      </c>
      <c r="B138" s="25" t="s">
        <v>71</v>
      </c>
      <c r="C138" s="1">
        <v>100</v>
      </c>
      <c r="D138" s="1">
        <v>1</v>
      </c>
      <c r="E138" s="1">
        <f t="shared" si="7"/>
        <v>100</v>
      </c>
      <c r="F138" s="3">
        <f>E138*1.15</f>
        <v>114.99999999999999</v>
      </c>
      <c r="G138" s="23">
        <v>14.5</v>
      </c>
      <c r="H138" s="58"/>
      <c r="I138" s="41">
        <f>F138+G138+F139+G139</f>
        <v>181.8</v>
      </c>
      <c r="J138" s="38">
        <v>182</v>
      </c>
      <c r="K138" s="36">
        <f>I138-J138</f>
        <v>-0.19999999999998863</v>
      </c>
      <c r="L138" s="58"/>
    </row>
    <row r="139" spans="1:12" ht="12.75">
      <c r="A139" s="40"/>
      <c r="B139" s="22" t="s">
        <v>136</v>
      </c>
      <c r="C139" s="1">
        <v>1</v>
      </c>
      <c r="D139" s="1">
        <v>40</v>
      </c>
      <c r="E139" s="1">
        <f t="shared" si="7"/>
        <v>40</v>
      </c>
      <c r="F139" s="3">
        <f>E139*1.15+0.5</f>
        <v>46.5</v>
      </c>
      <c r="G139" s="23">
        <v>5.8</v>
      </c>
      <c r="H139" s="60"/>
      <c r="I139" s="42"/>
      <c r="J139" s="37"/>
      <c r="K139" s="37"/>
      <c r="L139" s="60"/>
    </row>
    <row r="140" spans="1:12" ht="12.75">
      <c r="A140" s="39" t="s">
        <v>89</v>
      </c>
      <c r="B140" s="25" t="s">
        <v>133</v>
      </c>
      <c r="C140" s="1">
        <v>10</v>
      </c>
      <c r="D140" s="1">
        <v>6</v>
      </c>
      <c r="E140" s="1">
        <f t="shared" si="7"/>
        <v>60</v>
      </c>
      <c r="F140" s="3">
        <f>E140*1.15+0.5</f>
        <v>69.5</v>
      </c>
      <c r="G140" s="23">
        <v>8.7</v>
      </c>
      <c r="H140" s="58"/>
      <c r="I140" s="41">
        <f>F140+G140+F141+G141</f>
        <v>233.6</v>
      </c>
      <c r="J140" s="38">
        <f>234+2</f>
        <v>236</v>
      </c>
      <c r="K140" s="36">
        <f>I140-J140</f>
        <v>-2.4000000000000057</v>
      </c>
      <c r="L140" s="58"/>
    </row>
    <row r="141" spans="1:12" ht="12.75">
      <c r="A141" s="40"/>
      <c r="B141" s="22" t="s">
        <v>72</v>
      </c>
      <c r="C141" s="1">
        <v>100</v>
      </c>
      <c r="D141" s="1">
        <v>1.2</v>
      </c>
      <c r="E141" s="1">
        <f t="shared" si="7"/>
        <v>120</v>
      </c>
      <c r="F141" s="3">
        <f>E141*1.15</f>
        <v>138</v>
      </c>
      <c r="G141" s="23">
        <v>17.4</v>
      </c>
      <c r="H141" s="60"/>
      <c r="I141" s="42"/>
      <c r="J141" s="37"/>
      <c r="K141" s="37"/>
      <c r="L141" s="60"/>
    </row>
    <row r="142" spans="1:12" ht="12.75">
      <c r="A142" s="30" t="s">
        <v>17</v>
      </c>
      <c r="B142" s="22" t="s">
        <v>138</v>
      </c>
      <c r="C142" s="1">
        <v>1</v>
      </c>
      <c r="D142" s="1">
        <v>30</v>
      </c>
      <c r="E142" s="1">
        <f t="shared" si="7"/>
        <v>30</v>
      </c>
      <c r="F142" s="3">
        <f>E142*1.15</f>
        <v>34.5</v>
      </c>
      <c r="G142" s="23">
        <v>4.35</v>
      </c>
      <c r="H142" s="57"/>
      <c r="I142" s="3">
        <f>F142+G142</f>
        <v>38.85</v>
      </c>
      <c r="J142" s="14">
        <v>39</v>
      </c>
      <c r="K142" s="13">
        <f>I142-J142</f>
        <v>-0.14999999999999858</v>
      </c>
      <c r="L142" s="57"/>
    </row>
    <row r="143" spans="1:12" ht="12.75">
      <c r="A143" s="39" t="s">
        <v>86</v>
      </c>
      <c r="B143" s="23" t="s">
        <v>173</v>
      </c>
      <c r="C143" s="23">
        <v>10</v>
      </c>
      <c r="D143" s="23">
        <v>7.6</v>
      </c>
      <c r="E143" s="1">
        <f t="shared" si="7"/>
        <v>76</v>
      </c>
      <c r="F143" s="3">
        <f>E143*1.15+0.5</f>
        <v>87.89999999999999</v>
      </c>
      <c r="G143" s="23">
        <v>11.02</v>
      </c>
      <c r="H143" s="58"/>
      <c r="I143" s="41">
        <f>F143+G143+F144+G144+F145+G145+F146+G146+F147+G147</f>
        <v>714.8199999999999</v>
      </c>
      <c r="J143" s="38">
        <f>579+136</f>
        <v>715</v>
      </c>
      <c r="K143" s="36">
        <f>I143-J143</f>
        <v>-0.18000000000006366</v>
      </c>
      <c r="L143" s="58"/>
    </row>
    <row r="144" spans="1:12" ht="12.75">
      <c r="A144" s="47"/>
      <c r="B144" s="23" t="s">
        <v>174</v>
      </c>
      <c r="C144" s="23">
        <v>1</v>
      </c>
      <c r="D144" s="23">
        <v>28</v>
      </c>
      <c r="E144" s="1">
        <f t="shared" si="7"/>
        <v>28</v>
      </c>
      <c r="F144" s="3">
        <f>E144*1.15+0.57</f>
        <v>32.769999999999996</v>
      </c>
      <c r="G144" s="23">
        <v>4.06</v>
      </c>
      <c r="H144" s="59"/>
      <c r="I144" s="49"/>
      <c r="J144" s="45"/>
      <c r="K144" s="48"/>
      <c r="L144" s="59"/>
    </row>
    <row r="145" spans="1:12" ht="25.5">
      <c r="A145" s="47"/>
      <c r="B145" s="22" t="s">
        <v>164</v>
      </c>
      <c r="C145" s="1">
        <v>300</v>
      </c>
      <c r="D145" s="1">
        <v>0.46</v>
      </c>
      <c r="E145" s="1">
        <f>C145*D145</f>
        <v>138</v>
      </c>
      <c r="F145" s="3">
        <f aca="true" t="shared" si="8" ref="F145:F151">E145*1.15+0.5</f>
        <v>159.2</v>
      </c>
      <c r="G145" s="23">
        <v>20.01</v>
      </c>
      <c r="H145" s="59"/>
      <c r="I145" s="49"/>
      <c r="J145" s="45"/>
      <c r="K145" s="48"/>
      <c r="L145" s="59"/>
    </row>
    <row r="146" spans="1:12" ht="38.25">
      <c r="A146" s="47"/>
      <c r="B146" s="22" t="s">
        <v>165</v>
      </c>
      <c r="C146" s="1">
        <v>300</v>
      </c>
      <c r="D146" s="1">
        <v>0.72</v>
      </c>
      <c r="E146" s="1">
        <f t="shared" si="7"/>
        <v>216</v>
      </c>
      <c r="F146" s="3">
        <f t="shared" si="8"/>
        <v>248.89999999999998</v>
      </c>
      <c r="G146" s="23">
        <v>31.32</v>
      </c>
      <c r="H146" s="59"/>
      <c r="I146" s="46"/>
      <c r="J146" s="45"/>
      <c r="K146" s="45"/>
      <c r="L146" s="59"/>
    </row>
    <row r="147" spans="1:12" ht="25.5">
      <c r="A147" s="40"/>
      <c r="B147" s="22" t="s">
        <v>166</v>
      </c>
      <c r="C147" s="1">
        <v>100</v>
      </c>
      <c r="D147" s="1">
        <v>0.92</v>
      </c>
      <c r="E147" s="1">
        <f>C147*D147</f>
        <v>92</v>
      </c>
      <c r="F147" s="3">
        <f t="shared" si="8"/>
        <v>106.3</v>
      </c>
      <c r="G147" s="23">
        <v>13.34</v>
      </c>
      <c r="H147" s="60"/>
      <c r="I147" s="42"/>
      <c r="J147" s="37"/>
      <c r="K147" s="37"/>
      <c r="L147" s="60"/>
    </row>
    <row r="148" spans="1:12" ht="12.75">
      <c r="A148" s="30" t="s">
        <v>76</v>
      </c>
      <c r="B148" s="22" t="s">
        <v>161</v>
      </c>
      <c r="C148" s="1">
        <v>20</v>
      </c>
      <c r="D148" s="1">
        <v>4.3</v>
      </c>
      <c r="E148" s="1">
        <f t="shared" si="7"/>
        <v>86</v>
      </c>
      <c r="F148" s="3">
        <f t="shared" si="8"/>
        <v>99.39999999999999</v>
      </c>
      <c r="G148" s="23">
        <v>12.47</v>
      </c>
      <c r="H148" s="57"/>
      <c r="I148" s="3">
        <f>F148+G148</f>
        <v>111.86999999999999</v>
      </c>
      <c r="J148" s="14">
        <v>112</v>
      </c>
      <c r="K148" s="13">
        <f>I148-J148</f>
        <v>-0.13000000000000966</v>
      </c>
      <c r="L148" s="57"/>
    </row>
    <row r="149" spans="1:12" ht="12.75">
      <c r="A149" s="39" t="s">
        <v>125</v>
      </c>
      <c r="B149" s="22" t="s">
        <v>136</v>
      </c>
      <c r="C149" s="1">
        <v>1</v>
      </c>
      <c r="D149" s="1">
        <v>40</v>
      </c>
      <c r="E149" s="1">
        <f t="shared" si="7"/>
        <v>40</v>
      </c>
      <c r="F149" s="3">
        <f t="shared" si="8"/>
        <v>46.5</v>
      </c>
      <c r="G149" s="23">
        <v>5.8</v>
      </c>
      <c r="H149" s="58"/>
      <c r="I149" s="41">
        <f>F149+G149+F150+G150+F151+G151+F152+G152</f>
        <v>209.99999999999997</v>
      </c>
      <c r="J149" s="38">
        <v>210</v>
      </c>
      <c r="K149" s="36">
        <f>I149-J149</f>
        <v>0</v>
      </c>
      <c r="L149" s="58"/>
    </row>
    <row r="150" spans="1:12" ht="25.5">
      <c r="A150" s="47"/>
      <c r="B150" s="22" t="s">
        <v>84</v>
      </c>
      <c r="C150" s="1">
        <v>100</v>
      </c>
      <c r="D150" s="1">
        <v>0.45</v>
      </c>
      <c r="E150" s="1">
        <f t="shared" si="7"/>
        <v>45</v>
      </c>
      <c r="F150" s="3">
        <f t="shared" si="8"/>
        <v>52.24999999999999</v>
      </c>
      <c r="G150" s="23">
        <v>6.53</v>
      </c>
      <c r="H150" s="59"/>
      <c r="I150" s="46"/>
      <c r="J150" s="45"/>
      <c r="K150" s="45"/>
      <c r="L150" s="59"/>
    </row>
    <row r="151" spans="1:12" ht="12.75">
      <c r="A151" s="47"/>
      <c r="B151" s="22" t="s">
        <v>138</v>
      </c>
      <c r="C151" s="1">
        <v>1</v>
      </c>
      <c r="D151" s="1">
        <v>30</v>
      </c>
      <c r="E151" s="1">
        <f t="shared" si="7"/>
        <v>30</v>
      </c>
      <c r="F151" s="3">
        <f t="shared" si="8"/>
        <v>35</v>
      </c>
      <c r="G151" s="23">
        <v>4.35</v>
      </c>
      <c r="H151" s="59"/>
      <c r="I151" s="46"/>
      <c r="J151" s="45"/>
      <c r="K151" s="45"/>
      <c r="L151" s="59"/>
    </row>
    <row r="152" spans="1:12" ht="25.5">
      <c r="A152" s="40"/>
      <c r="B152" s="22" t="s">
        <v>166</v>
      </c>
      <c r="C152" s="1">
        <v>50</v>
      </c>
      <c r="D152" s="1">
        <v>0.92</v>
      </c>
      <c r="E152" s="1">
        <f t="shared" si="7"/>
        <v>46</v>
      </c>
      <c r="F152" s="3">
        <f>E152*1.15</f>
        <v>52.9</v>
      </c>
      <c r="G152" s="23">
        <v>6.67</v>
      </c>
      <c r="H152" s="60"/>
      <c r="I152" s="42"/>
      <c r="J152" s="37"/>
      <c r="K152" s="37"/>
      <c r="L152" s="60"/>
    </row>
    <row r="153" spans="1:12" ht="25.5">
      <c r="A153" s="39" t="s">
        <v>33</v>
      </c>
      <c r="B153" s="22" t="s">
        <v>166</v>
      </c>
      <c r="C153" s="1">
        <v>50</v>
      </c>
      <c r="D153" s="1">
        <v>0.92</v>
      </c>
      <c r="E153" s="1">
        <f t="shared" si="7"/>
        <v>46</v>
      </c>
      <c r="F153" s="3">
        <f>E153*1.15+0.5</f>
        <v>53.4</v>
      </c>
      <c r="G153" s="23">
        <v>6.67</v>
      </c>
      <c r="H153" s="58"/>
      <c r="I153" s="41">
        <f>F153+G153+F154+G154+F155+G155</f>
        <v>103.64750000000001</v>
      </c>
      <c r="J153" s="38">
        <v>104</v>
      </c>
      <c r="K153" s="36">
        <f>I153-J153</f>
        <v>-0.35249999999999204</v>
      </c>
      <c r="L153" s="58"/>
    </row>
    <row r="154" spans="1:12" ht="25.5">
      <c r="A154" s="47"/>
      <c r="B154" s="22" t="s">
        <v>21</v>
      </c>
      <c r="C154" s="1">
        <v>1</v>
      </c>
      <c r="D154" s="1">
        <v>13.65</v>
      </c>
      <c r="E154" s="1">
        <f t="shared" si="7"/>
        <v>13.65</v>
      </c>
      <c r="F154" s="3">
        <f>E154*1.15</f>
        <v>15.6975</v>
      </c>
      <c r="G154" s="23">
        <v>1.98</v>
      </c>
      <c r="H154" s="59"/>
      <c r="I154" s="46"/>
      <c r="J154" s="45"/>
      <c r="K154" s="45"/>
      <c r="L154" s="59"/>
    </row>
    <row r="155" spans="1:12" ht="25.5">
      <c r="A155" s="40"/>
      <c r="B155" s="22" t="s">
        <v>29</v>
      </c>
      <c r="C155" s="1">
        <v>10</v>
      </c>
      <c r="D155" s="1">
        <v>2</v>
      </c>
      <c r="E155" s="1">
        <f t="shared" si="7"/>
        <v>20</v>
      </c>
      <c r="F155" s="3">
        <f>E155*1.15</f>
        <v>23</v>
      </c>
      <c r="G155" s="23">
        <v>2.9</v>
      </c>
      <c r="H155" s="60"/>
      <c r="I155" s="42"/>
      <c r="J155" s="37"/>
      <c r="K155" s="37"/>
      <c r="L155" s="60"/>
    </row>
    <row r="156" spans="1:12" ht="12.75">
      <c r="A156" s="39" t="s">
        <v>81</v>
      </c>
      <c r="B156" s="22" t="s">
        <v>72</v>
      </c>
      <c r="C156" s="1">
        <v>100</v>
      </c>
      <c r="D156" s="1">
        <v>1.2</v>
      </c>
      <c r="E156" s="1">
        <f t="shared" si="7"/>
        <v>120</v>
      </c>
      <c r="F156" s="3">
        <f>E156*1.15+0.5</f>
        <v>138.5</v>
      </c>
      <c r="G156" s="23">
        <v>17.4</v>
      </c>
      <c r="H156" s="58"/>
      <c r="I156" s="41">
        <f>F156+G156+F157+G157+F158+G158+F159+G159+F160+G160+F161+G161+F162+G162</f>
        <v>1859.685</v>
      </c>
      <c r="J156" s="38">
        <v>1860</v>
      </c>
      <c r="K156" s="36">
        <f>I156-J156</f>
        <v>-0.31500000000005457</v>
      </c>
      <c r="L156" s="58"/>
    </row>
    <row r="157" spans="1:12" ht="25.5">
      <c r="A157" s="47"/>
      <c r="B157" s="25" t="s">
        <v>37</v>
      </c>
      <c r="C157" s="1">
        <v>60</v>
      </c>
      <c r="D157" s="1">
        <v>13.5</v>
      </c>
      <c r="E157" s="1">
        <f t="shared" si="7"/>
        <v>810</v>
      </c>
      <c r="F157" s="3">
        <f>E157*1.15+0.5</f>
        <v>931.9999999999999</v>
      </c>
      <c r="G157" s="23">
        <v>117.45</v>
      </c>
      <c r="H157" s="59"/>
      <c r="I157" s="46"/>
      <c r="J157" s="45"/>
      <c r="K157" s="45"/>
      <c r="L157" s="59"/>
    </row>
    <row r="158" spans="1:12" ht="25.5">
      <c r="A158" s="47"/>
      <c r="B158" s="22" t="s">
        <v>3</v>
      </c>
      <c r="C158" s="1">
        <v>1</v>
      </c>
      <c r="D158" s="1">
        <v>103</v>
      </c>
      <c r="E158" s="1">
        <f t="shared" si="7"/>
        <v>103</v>
      </c>
      <c r="F158" s="3">
        <f>E158*1.15+0.5</f>
        <v>118.94999999999999</v>
      </c>
      <c r="G158" s="23">
        <v>14.94</v>
      </c>
      <c r="H158" s="59"/>
      <c r="I158" s="46"/>
      <c r="J158" s="45"/>
      <c r="K158" s="45"/>
      <c r="L158" s="59"/>
    </row>
    <row r="159" spans="1:12" ht="25.5">
      <c r="A159" s="47"/>
      <c r="B159" s="22" t="s">
        <v>139</v>
      </c>
      <c r="C159" s="1">
        <v>10</v>
      </c>
      <c r="D159" s="1">
        <v>11.4</v>
      </c>
      <c r="E159" s="1">
        <f t="shared" si="7"/>
        <v>114</v>
      </c>
      <c r="F159" s="3">
        <f>E159*1.15+0.5</f>
        <v>131.6</v>
      </c>
      <c r="G159" s="23">
        <v>16.53</v>
      </c>
      <c r="H159" s="59"/>
      <c r="I159" s="46"/>
      <c r="J159" s="45"/>
      <c r="K159" s="45"/>
      <c r="L159" s="59"/>
    </row>
    <row r="160" spans="1:12" ht="12.75">
      <c r="A160" s="47"/>
      <c r="B160" s="22" t="s">
        <v>154</v>
      </c>
      <c r="C160" s="1">
        <v>10</v>
      </c>
      <c r="D160" s="1">
        <v>4.45</v>
      </c>
      <c r="E160" s="1">
        <f t="shared" si="7"/>
        <v>44.5</v>
      </c>
      <c r="F160" s="3">
        <f aca="true" t="shared" si="9" ref="F160:F168">E160*1.15</f>
        <v>51.175</v>
      </c>
      <c r="G160" s="23">
        <v>6.45</v>
      </c>
      <c r="H160" s="59"/>
      <c r="I160" s="46"/>
      <c r="J160" s="45"/>
      <c r="K160" s="45"/>
      <c r="L160" s="59"/>
    </row>
    <row r="161" spans="1:12" ht="25.5">
      <c r="A161" s="47"/>
      <c r="B161" s="22" t="s">
        <v>129</v>
      </c>
      <c r="C161" s="1">
        <v>1</v>
      </c>
      <c r="D161" s="1">
        <v>220</v>
      </c>
      <c r="E161" s="1">
        <f t="shared" si="7"/>
        <v>220</v>
      </c>
      <c r="F161" s="3">
        <f t="shared" si="9"/>
        <v>252.99999999999997</v>
      </c>
      <c r="G161" s="23">
        <v>31.9</v>
      </c>
      <c r="H161" s="59"/>
      <c r="I161" s="46"/>
      <c r="J161" s="45"/>
      <c r="K161" s="45"/>
      <c r="L161" s="59"/>
    </row>
    <row r="162" spans="1:12" ht="25.5">
      <c r="A162" s="40"/>
      <c r="B162" s="22" t="s">
        <v>164</v>
      </c>
      <c r="C162" s="1">
        <v>50</v>
      </c>
      <c r="D162" s="1">
        <v>0.46</v>
      </c>
      <c r="E162" s="1">
        <f t="shared" si="7"/>
        <v>23</v>
      </c>
      <c r="F162" s="3">
        <f t="shared" si="9"/>
        <v>26.45</v>
      </c>
      <c r="G162" s="23">
        <v>3.34</v>
      </c>
      <c r="H162" s="60"/>
      <c r="I162" s="42"/>
      <c r="J162" s="37"/>
      <c r="K162" s="37"/>
      <c r="L162" s="60"/>
    </row>
    <row r="163" spans="1:12" ht="12.75">
      <c r="A163" s="39" t="s">
        <v>109</v>
      </c>
      <c r="B163" s="22" t="s">
        <v>161</v>
      </c>
      <c r="C163" s="1">
        <v>10</v>
      </c>
      <c r="D163" s="1">
        <v>4.3</v>
      </c>
      <c r="E163" s="1">
        <f t="shared" si="7"/>
        <v>43</v>
      </c>
      <c r="F163" s="3">
        <f>E163*1.15+0.5</f>
        <v>49.949999999999996</v>
      </c>
      <c r="G163" s="23">
        <v>6.24</v>
      </c>
      <c r="H163" s="58"/>
      <c r="I163" s="41">
        <f>F163+G163+F164+G164+F165+G165+F166+G166+F167+G167+F168+G168</f>
        <v>548.6925</v>
      </c>
      <c r="J163" s="38">
        <v>549</v>
      </c>
      <c r="K163" s="36">
        <f>I163-J163</f>
        <v>-0.30750000000000455</v>
      </c>
      <c r="L163" s="58"/>
    </row>
    <row r="164" spans="1:12" ht="12.75">
      <c r="A164" s="47"/>
      <c r="B164" s="25" t="s">
        <v>133</v>
      </c>
      <c r="C164" s="1">
        <v>10</v>
      </c>
      <c r="D164" s="1">
        <v>6</v>
      </c>
      <c r="E164" s="1">
        <f t="shared" si="7"/>
        <v>60</v>
      </c>
      <c r="F164" s="3">
        <f>E164*1.15+0.5</f>
        <v>69.5</v>
      </c>
      <c r="G164" s="23">
        <v>8.7</v>
      </c>
      <c r="H164" s="59"/>
      <c r="I164" s="46"/>
      <c r="J164" s="45"/>
      <c r="K164" s="45"/>
      <c r="L164" s="59"/>
    </row>
    <row r="165" spans="1:12" ht="25.5">
      <c r="A165" s="47"/>
      <c r="B165" s="25" t="s">
        <v>37</v>
      </c>
      <c r="C165" s="1">
        <v>15</v>
      </c>
      <c r="D165" s="1">
        <v>13.5</v>
      </c>
      <c r="E165" s="1">
        <f t="shared" si="7"/>
        <v>202.5</v>
      </c>
      <c r="F165" s="3">
        <f>E165*1.15+0.5</f>
        <v>233.37499999999997</v>
      </c>
      <c r="G165" s="23">
        <v>29.36</v>
      </c>
      <c r="H165" s="59"/>
      <c r="I165" s="46"/>
      <c r="J165" s="45"/>
      <c r="K165" s="45"/>
      <c r="L165" s="59"/>
    </row>
    <row r="166" spans="1:12" ht="25.5">
      <c r="A166" s="47"/>
      <c r="B166" s="22" t="s">
        <v>139</v>
      </c>
      <c r="C166" s="1">
        <v>5</v>
      </c>
      <c r="D166" s="1">
        <v>11.4</v>
      </c>
      <c r="E166" s="1">
        <f t="shared" si="7"/>
        <v>57</v>
      </c>
      <c r="F166" s="3">
        <f>E166*1.15+0.5</f>
        <v>66.05</v>
      </c>
      <c r="G166" s="23">
        <v>8.27</v>
      </c>
      <c r="H166" s="59"/>
      <c r="I166" s="46"/>
      <c r="J166" s="45"/>
      <c r="K166" s="45"/>
      <c r="L166" s="59"/>
    </row>
    <row r="167" spans="1:12" ht="25.5">
      <c r="A167" s="47"/>
      <c r="B167" s="22" t="s">
        <v>166</v>
      </c>
      <c r="C167" s="1">
        <v>50</v>
      </c>
      <c r="D167" s="1">
        <v>0.92</v>
      </c>
      <c r="E167" s="1">
        <f t="shared" si="7"/>
        <v>46</v>
      </c>
      <c r="F167" s="3">
        <f t="shared" si="9"/>
        <v>52.9</v>
      </c>
      <c r="G167" s="23">
        <v>6.67</v>
      </c>
      <c r="H167" s="59"/>
      <c r="I167" s="46"/>
      <c r="J167" s="45"/>
      <c r="K167" s="45"/>
      <c r="L167" s="59"/>
    </row>
    <row r="168" spans="1:12" ht="25.5">
      <c r="A168" s="40"/>
      <c r="B168" s="22" t="s">
        <v>21</v>
      </c>
      <c r="C168" s="1">
        <v>1</v>
      </c>
      <c r="D168" s="1">
        <v>13.65</v>
      </c>
      <c r="E168" s="1">
        <f t="shared" si="7"/>
        <v>13.65</v>
      </c>
      <c r="F168" s="3">
        <f t="shared" si="9"/>
        <v>15.6975</v>
      </c>
      <c r="G168" s="23">
        <v>1.98</v>
      </c>
      <c r="H168" s="60"/>
      <c r="I168" s="42"/>
      <c r="J168" s="37"/>
      <c r="K168" s="37"/>
      <c r="L168" s="60"/>
    </row>
    <row r="169" spans="1:12" ht="25.5">
      <c r="A169" s="39" t="s">
        <v>108</v>
      </c>
      <c r="B169" s="22" t="s">
        <v>166</v>
      </c>
      <c r="C169" s="1">
        <v>100</v>
      </c>
      <c r="D169" s="1">
        <v>0.92</v>
      </c>
      <c r="E169" s="1">
        <f t="shared" si="7"/>
        <v>92</v>
      </c>
      <c r="F169" s="3">
        <f>E169*1.15+0.7</f>
        <v>106.5</v>
      </c>
      <c r="G169" s="23">
        <v>13.34</v>
      </c>
      <c r="H169" s="58"/>
      <c r="I169" s="41">
        <f>F169+G169+F170+G170</f>
        <v>213.57999999999998</v>
      </c>
      <c r="J169" s="38">
        <v>214</v>
      </c>
      <c r="K169" s="36">
        <f>I169-J169</f>
        <v>-0.4200000000000159</v>
      </c>
      <c r="L169" s="58"/>
    </row>
    <row r="170" spans="1:12" ht="38.25">
      <c r="A170" s="40"/>
      <c r="B170" s="22" t="s">
        <v>165</v>
      </c>
      <c r="C170" s="1">
        <v>100</v>
      </c>
      <c r="D170" s="1">
        <v>0.72</v>
      </c>
      <c r="E170" s="1">
        <f t="shared" si="7"/>
        <v>72</v>
      </c>
      <c r="F170" s="3">
        <f>E170*1.15+0.5</f>
        <v>83.3</v>
      </c>
      <c r="G170" s="23">
        <v>10.44</v>
      </c>
      <c r="H170" s="60"/>
      <c r="I170" s="42"/>
      <c r="J170" s="37"/>
      <c r="K170" s="37"/>
      <c r="L170" s="60"/>
    </row>
    <row r="171" spans="1:12" ht="12.75">
      <c r="A171" s="39" t="s">
        <v>54</v>
      </c>
      <c r="B171" s="22" t="s">
        <v>136</v>
      </c>
      <c r="C171" s="1">
        <v>1</v>
      </c>
      <c r="D171" s="1">
        <v>40</v>
      </c>
      <c r="E171" s="1">
        <f t="shared" si="7"/>
        <v>40</v>
      </c>
      <c r="F171" s="3">
        <f>E171*1.15</f>
        <v>46</v>
      </c>
      <c r="G171" s="23">
        <v>5.8</v>
      </c>
      <c r="H171" s="58"/>
      <c r="I171" s="41">
        <f>F171+G171+F172+G172</f>
        <v>90.64999999999999</v>
      </c>
      <c r="J171" s="38">
        <v>91</v>
      </c>
      <c r="K171" s="36">
        <f>I171-J171</f>
        <v>-0.3500000000000085</v>
      </c>
      <c r="L171" s="58"/>
    </row>
    <row r="172" spans="1:12" ht="12.75">
      <c r="A172" s="40"/>
      <c r="B172" s="22" t="s">
        <v>138</v>
      </c>
      <c r="C172" s="1">
        <v>1</v>
      </c>
      <c r="D172" s="1">
        <v>30</v>
      </c>
      <c r="E172" s="1">
        <f t="shared" si="7"/>
        <v>30</v>
      </c>
      <c r="F172" s="3">
        <f>E172*1.15</f>
        <v>34.5</v>
      </c>
      <c r="G172" s="23">
        <v>4.35</v>
      </c>
      <c r="H172" s="60"/>
      <c r="I172" s="42"/>
      <c r="J172" s="37"/>
      <c r="K172" s="37"/>
      <c r="L172" s="60"/>
    </row>
    <row r="173" spans="1:12" ht="12.75">
      <c r="A173" s="39" t="s">
        <v>48</v>
      </c>
      <c r="B173" s="24" t="s">
        <v>163</v>
      </c>
      <c r="C173" s="1">
        <v>10</v>
      </c>
      <c r="D173" s="1">
        <v>4.4</v>
      </c>
      <c r="E173" s="1">
        <f t="shared" si="7"/>
        <v>44</v>
      </c>
      <c r="F173" s="3">
        <f>E173*1.15</f>
        <v>50.599999999999994</v>
      </c>
      <c r="G173" s="23">
        <v>6.38</v>
      </c>
      <c r="H173" s="58"/>
      <c r="I173" s="41">
        <f>F173+G173+F174+G174</f>
        <v>86.77</v>
      </c>
      <c r="J173" s="38">
        <v>87</v>
      </c>
      <c r="K173" s="36">
        <f>I173-J173</f>
        <v>-0.23000000000000398</v>
      </c>
      <c r="L173" s="58"/>
    </row>
    <row r="174" spans="1:12" ht="25.5">
      <c r="A174" s="40"/>
      <c r="B174" s="22" t="s">
        <v>164</v>
      </c>
      <c r="C174" s="1">
        <v>50</v>
      </c>
      <c r="D174" s="1">
        <v>0.46</v>
      </c>
      <c r="E174" s="1">
        <f t="shared" si="7"/>
        <v>23</v>
      </c>
      <c r="F174" s="3">
        <f>E174*1.15</f>
        <v>26.45</v>
      </c>
      <c r="G174" s="23">
        <v>3.34</v>
      </c>
      <c r="H174" s="60"/>
      <c r="I174" s="42"/>
      <c r="J174" s="37"/>
      <c r="K174" s="37"/>
      <c r="L174" s="60"/>
    </row>
    <row r="175" spans="1:12" ht="12.75">
      <c r="A175" s="39" t="s">
        <v>117</v>
      </c>
      <c r="B175" s="22" t="s">
        <v>161</v>
      </c>
      <c r="C175" s="1">
        <v>50</v>
      </c>
      <c r="D175" s="1">
        <v>4.3</v>
      </c>
      <c r="E175" s="1">
        <f t="shared" si="7"/>
        <v>215</v>
      </c>
      <c r="F175" s="3">
        <f aca="true" t="shared" si="10" ref="F175:F183">E175*1.15+0.5</f>
        <v>247.74999999999997</v>
      </c>
      <c r="G175" s="23">
        <v>31.18</v>
      </c>
      <c r="H175" s="58"/>
      <c r="I175" s="41">
        <f>F175+G175+F176+G176+F177+G177+F178+G178+F179+G179+F180+G180+F181+G181+F182+G182+F183+G183+F184+G184+F185+G185</f>
        <v>1247.7099999999996</v>
      </c>
      <c r="J175" s="38">
        <f>1206+42</f>
        <v>1248</v>
      </c>
      <c r="K175" s="36">
        <f>I175-J175</f>
        <v>-0.29000000000041837</v>
      </c>
      <c r="L175" s="58"/>
    </row>
    <row r="176" spans="1:12" ht="12.75">
      <c r="A176" s="47"/>
      <c r="B176" s="24" t="s">
        <v>163</v>
      </c>
      <c r="C176" s="1">
        <v>20</v>
      </c>
      <c r="D176" s="1">
        <v>4.4</v>
      </c>
      <c r="E176" s="1">
        <f t="shared" si="7"/>
        <v>88</v>
      </c>
      <c r="F176" s="3">
        <f t="shared" si="10"/>
        <v>101.69999999999999</v>
      </c>
      <c r="G176" s="23">
        <v>12.76</v>
      </c>
      <c r="H176" s="59"/>
      <c r="I176" s="46"/>
      <c r="J176" s="45"/>
      <c r="K176" s="45"/>
      <c r="L176" s="59"/>
    </row>
    <row r="177" spans="1:12" ht="12.75">
      <c r="A177" s="47"/>
      <c r="B177" s="25" t="s">
        <v>133</v>
      </c>
      <c r="C177" s="1">
        <v>20</v>
      </c>
      <c r="D177" s="1">
        <v>6</v>
      </c>
      <c r="E177" s="1">
        <f t="shared" si="7"/>
        <v>120</v>
      </c>
      <c r="F177" s="3">
        <f t="shared" si="10"/>
        <v>138.5</v>
      </c>
      <c r="G177" s="23">
        <v>17.4</v>
      </c>
      <c r="H177" s="59"/>
      <c r="I177" s="46"/>
      <c r="J177" s="45"/>
      <c r="K177" s="45"/>
      <c r="L177" s="59"/>
    </row>
    <row r="178" spans="1:12" ht="12.75">
      <c r="A178" s="47"/>
      <c r="B178" s="22" t="s">
        <v>167</v>
      </c>
      <c r="C178" s="23">
        <v>40</v>
      </c>
      <c r="D178" s="23">
        <v>0.8</v>
      </c>
      <c r="E178" s="1">
        <f t="shared" si="7"/>
        <v>32</v>
      </c>
      <c r="F178" s="3">
        <f>E178*1.15+0.5</f>
        <v>37.3</v>
      </c>
      <c r="G178" s="23">
        <f>0.145*E178</f>
        <v>4.64</v>
      </c>
      <c r="H178" s="59"/>
      <c r="I178" s="46"/>
      <c r="J178" s="45"/>
      <c r="K178" s="45"/>
      <c r="L178" s="59"/>
    </row>
    <row r="179" spans="1:12" ht="12.75">
      <c r="A179" s="47"/>
      <c r="B179" s="25" t="s">
        <v>71</v>
      </c>
      <c r="C179" s="1">
        <v>100</v>
      </c>
      <c r="D179" s="1">
        <v>1</v>
      </c>
      <c r="E179" s="1">
        <f t="shared" si="7"/>
        <v>100</v>
      </c>
      <c r="F179" s="3">
        <f t="shared" si="10"/>
        <v>115.49999999999999</v>
      </c>
      <c r="G179" s="23">
        <v>14.5</v>
      </c>
      <c r="H179" s="59"/>
      <c r="I179" s="46"/>
      <c r="J179" s="45"/>
      <c r="K179" s="45"/>
      <c r="L179" s="59"/>
    </row>
    <row r="180" spans="1:12" ht="12.75">
      <c r="A180" s="47"/>
      <c r="B180" s="22" t="s">
        <v>135</v>
      </c>
      <c r="C180" s="1">
        <v>20</v>
      </c>
      <c r="D180" s="1">
        <v>7.6</v>
      </c>
      <c r="E180" s="1">
        <f t="shared" si="7"/>
        <v>152</v>
      </c>
      <c r="F180" s="3">
        <f t="shared" si="10"/>
        <v>175.29999999999998</v>
      </c>
      <c r="G180" s="23">
        <v>22.04</v>
      </c>
      <c r="H180" s="59"/>
      <c r="I180" s="46"/>
      <c r="J180" s="45"/>
      <c r="K180" s="45"/>
      <c r="L180" s="59"/>
    </row>
    <row r="181" spans="1:12" ht="12.75">
      <c r="A181" s="47"/>
      <c r="B181" s="22" t="s">
        <v>136</v>
      </c>
      <c r="C181" s="1">
        <v>2</v>
      </c>
      <c r="D181" s="1">
        <v>40</v>
      </c>
      <c r="E181" s="1">
        <f t="shared" si="7"/>
        <v>80</v>
      </c>
      <c r="F181" s="3">
        <f t="shared" si="10"/>
        <v>92.5</v>
      </c>
      <c r="G181" s="23">
        <v>11.6</v>
      </c>
      <c r="H181" s="59"/>
      <c r="I181" s="46"/>
      <c r="J181" s="45"/>
      <c r="K181" s="45"/>
      <c r="L181" s="59"/>
    </row>
    <row r="182" spans="1:12" ht="25.5">
      <c r="A182" s="47"/>
      <c r="B182" s="22" t="s">
        <v>166</v>
      </c>
      <c r="C182" s="1">
        <v>100</v>
      </c>
      <c r="D182" s="1">
        <v>0.92</v>
      </c>
      <c r="E182" s="1">
        <f t="shared" si="7"/>
        <v>92</v>
      </c>
      <c r="F182" s="3">
        <f t="shared" si="10"/>
        <v>106.3</v>
      </c>
      <c r="G182" s="23">
        <v>13.34</v>
      </c>
      <c r="H182" s="59"/>
      <c r="I182" s="46"/>
      <c r="J182" s="45"/>
      <c r="K182" s="45"/>
      <c r="L182" s="59"/>
    </row>
    <row r="183" spans="1:12" ht="25.5">
      <c r="A183" s="47"/>
      <c r="B183" s="22" t="s">
        <v>164</v>
      </c>
      <c r="C183" s="1">
        <v>50</v>
      </c>
      <c r="D183" s="1">
        <v>0.46</v>
      </c>
      <c r="E183" s="1">
        <f t="shared" si="7"/>
        <v>23</v>
      </c>
      <c r="F183" s="3">
        <f t="shared" si="10"/>
        <v>26.95</v>
      </c>
      <c r="G183" s="23">
        <v>3.34</v>
      </c>
      <c r="H183" s="59"/>
      <c r="I183" s="46"/>
      <c r="J183" s="45"/>
      <c r="K183" s="45"/>
      <c r="L183" s="59"/>
    </row>
    <row r="184" spans="1:12" ht="12.75">
      <c r="A184" s="47"/>
      <c r="B184" s="22" t="s">
        <v>137</v>
      </c>
      <c r="C184" s="1">
        <v>1</v>
      </c>
      <c r="D184" s="1">
        <v>28</v>
      </c>
      <c r="E184" s="1">
        <f t="shared" si="7"/>
        <v>28</v>
      </c>
      <c r="F184" s="3">
        <f>E184*1.15</f>
        <v>32.199999999999996</v>
      </c>
      <c r="G184" s="23">
        <v>4.06</v>
      </c>
      <c r="H184" s="59"/>
      <c r="I184" s="46"/>
      <c r="J184" s="45"/>
      <c r="K184" s="45"/>
      <c r="L184" s="59"/>
    </row>
    <row r="185" spans="1:12" ht="12.75">
      <c r="A185" s="40"/>
      <c r="B185" s="22" t="s">
        <v>138</v>
      </c>
      <c r="C185" s="1">
        <v>1</v>
      </c>
      <c r="D185" s="1">
        <v>30</v>
      </c>
      <c r="E185" s="1">
        <f t="shared" si="7"/>
        <v>30</v>
      </c>
      <c r="F185" s="3">
        <f>E185*1.15</f>
        <v>34.5</v>
      </c>
      <c r="G185" s="23">
        <v>4.35</v>
      </c>
      <c r="H185" s="60"/>
      <c r="I185" s="42"/>
      <c r="J185" s="37"/>
      <c r="K185" s="37"/>
      <c r="L185" s="60"/>
    </row>
    <row r="186" spans="1:12" ht="12.75">
      <c r="A186" s="39" t="s">
        <v>127</v>
      </c>
      <c r="B186" s="22" t="s">
        <v>135</v>
      </c>
      <c r="C186" s="1">
        <v>5</v>
      </c>
      <c r="D186" s="1">
        <v>7.6</v>
      </c>
      <c r="E186" s="1">
        <f t="shared" si="7"/>
        <v>38</v>
      </c>
      <c r="F186" s="3">
        <f>E186*1.15+0.5</f>
        <v>44.199999999999996</v>
      </c>
      <c r="G186" s="23">
        <v>5.51</v>
      </c>
      <c r="H186" s="58"/>
      <c r="I186" s="41">
        <f>F186+G186+F187+G187+F188+G188+F189+G189</f>
        <v>228.82999999999998</v>
      </c>
      <c r="J186" s="38">
        <v>229</v>
      </c>
      <c r="K186" s="36">
        <f>I186-J186</f>
        <v>-0.17000000000001592</v>
      </c>
      <c r="L186" s="58"/>
    </row>
    <row r="187" spans="1:12" ht="25.5">
      <c r="A187" s="47"/>
      <c r="B187" s="22" t="s">
        <v>164</v>
      </c>
      <c r="C187" s="1">
        <v>100</v>
      </c>
      <c r="D187" s="1">
        <v>0.46</v>
      </c>
      <c r="E187" s="1">
        <f t="shared" si="7"/>
        <v>46</v>
      </c>
      <c r="F187" s="3">
        <f>E187*1.15+0.5</f>
        <v>53.4</v>
      </c>
      <c r="G187" s="23">
        <v>6.67</v>
      </c>
      <c r="H187" s="59"/>
      <c r="I187" s="46"/>
      <c r="J187" s="45"/>
      <c r="K187" s="45"/>
      <c r="L187" s="59"/>
    </row>
    <row r="188" spans="1:12" ht="25.5">
      <c r="A188" s="47"/>
      <c r="B188" s="22" t="s">
        <v>166</v>
      </c>
      <c r="C188" s="1">
        <v>50</v>
      </c>
      <c r="D188" s="1">
        <v>0.92</v>
      </c>
      <c r="E188" s="1">
        <f t="shared" si="7"/>
        <v>46</v>
      </c>
      <c r="F188" s="3">
        <f>E188*1.15+0.7</f>
        <v>53.6</v>
      </c>
      <c r="G188" s="23">
        <v>6.67</v>
      </c>
      <c r="H188" s="59"/>
      <c r="I188" s="46"/>
      <c r="J188" s="45"/>
      <c r="K188" s="45"/>
      <c r="L188" s="59"/>
    </row>
    <row r="189" spans="1:12" ht="25.5">
      <c r="A189" s="40"/>
      <c r="B189" s="22" t="s">
        <v>84</v>
      </c>
      <c r="C189" s="1">
        <v>100</v>
      </c>
      <c r="D189" s="1">
        <v>0.45</v>
      </c>
      <c r="E189" s="1">
        <f t="shared" si="7"/>
        <v>45</v>
      </c>
      <c r="F189" s="3">
        <f>E189*1.15+0.5</f>
        <v>52.24999999999999</v>
      </c>
      <c r="G189" s="23">
        <v>6.53</v>
      </c>
      <c r="H189" s="60"/>
      <c r="I189" s="42"/>
      <c r="J189" s="37"/>
      <c r="K189" s="37"/>
      <c r="L189" s="60"/>
    </row>
    <row r="190" spans="1:12" ht="12.75">
      <c r="A190" s="39" t="s">
        <v>27</v>
      </c>
      <c r="B190" s="22" t="s">
        <v>136</v>
      </c>
      <c r="C190" s="1">
        <v>2</v>
      </c>
      <c r="D190" s="1">
        <v>40</v>
      </c>
      <c r="E190" s="1">
        <f t="shared" si="7"/>
        <v>80</v>
      </c>
      <c r="F190" s="3">
        <f>E190*1.15+0.5</f>
        <v>92.5</v>
      </c>
      <c r="G190" s="23">
        <v>11.6</v>
      </c>
      <c r="H190" s="58"/>
      <c r="I190" s="41">
        <f>F190+G190+F191+G191</f>
        <v>181.79999999999998</v>
      </c>
      <c r="J190" s="38">
        <v>182</v>
      </c>
      <c r="K190" s="36">
        <f>I190-J190</f>
        <v>-0.20000000000001705</v>
      </c>
      <c r="L190" s="58"/>
    </row>
    <row r="191" spans="1:12" ht="12.75">
      <c r="A191" s="40"/>
      <c r="B191" s="22" t="s">
        <v>138</v>
      </c>
      <c r="C191" s="1">
        <v>2</v>
      </c>
      <c r="D191" s="1">
        <v>30</v>
      </c>
      <c r="E191" s="1">
        <f t="shared" si="7"/>
        <v>60</v>
      </c>
      <c r="F191" s="3">
        <f>E191*1.15</f>
        <v>69</v>
      </c>
      <c r="G191" s="23">
        <v>8.7</v>
      </c>
      <c r="H191" s="60"/>
      <c r="I191" s="42"/>
      <c r="J191" s="37"/>
      <c r="K191" s="37"/>
      <c r="L191" s="60"/>
    </row>
    <row r="192" spans="1:12" ht="12.75">
      <c r="A192" s="39" t="s">
        <v>43</v>
      </c>
      <c r="B192" s="22" t="s">
        <v>136</v>
      </c>
      <c r="C192" s="1">
        <v>1</v>
      </c>
      <c r="D192" s="1">
        <v>40</v>
      </c>
      <c r="E192" s="1">
        <f t="shared" si="7"/>
        <v>40</v>
      </c>
      <c r="F192" s="3">
        <f>E192*1.15</f>
        <v>46</v>
      </c>
      <c r="G192" s="23">
        <v>5.8</v>
      </c>
      <c r="H192" s="58"/>
      <c r="I192" s="41">
        <f>F192+G192+F193+G193+F194+G194+F195+G195</f>
        <v>442.5999999999999</v>
      </c>
      <c r="J192" s="38">
        <v>443</v>
      </c>
      <c r="K192" s="36">
        <f>I192-J192</f>
        <v>-0.40000000000009095</v>
      </c>
      <c r="L192" s="58"/>
    </row>
    <row r="193" spans="1:12" ht="25.5">
      <c r="A193" s="47"/>
      <c r="B193" s="22" t="s">
        <v>80</v>
      </c>
      <c r="C193" s="1">
        <v>1</v>
      </c>
      <c r="D193" s="1">
        <v>210</v>
      </c>
      <c r="E193" s="1">
        <f t="shared" si="7"/>
        <v>210</v>
      </c>
      <c r="F193" s="3">
        <f>E193*1.15</f>
        <v>241.49999999999997</v>
      </c>
      <c r="G193" s="23">
        <v>30.45</v>
      </c>
      <c r="H193" s="59"/>
      <c r="I193" s="46"/>
      <c r="J193" s="45"/>
      <c r="K193" s="45"/>
      <c r="L193" s="59"/>
    </row>
    <row r="194" spans="1:12" ht="25.5">
      <c r="A194" s="47"/>
      <c r="B194" s="22" t="s">
        <v>166</v>
      </c>
      <c r="C194" s="1">
        <v>50</v>
      </c>
      <c r="D194" s="1">
        <v>0.92</v>
      </c>
      <c r="E194" s="1">
        <f t="shared" si="7"/>
        <v>46</v>
      </c>
      <c r="F194" s="3">
        <f>E194*1.15+0.5</f>
        <v>53.4</v>
      </c>
      <c r="G194" s="23">
        <v>6.67</v>
      </c>
      <c r="H194" s="59"/>
      <c r="I194" s="46"/>
      <c r="J194" s="45"/>
      <c r="K194" s="45"/>
      <c r="L194" s="59"/>
    </row>
    <row r="195" spans="1:12" ht="25.5">
      <c r="A195" s="40"/>
      <c r="B195" s="22" t="s">
        <v>84</v>
      </c>
      <c r="C195" s="1">
        <v>100</v>
      </c>
      <c r="D195" s="1">
        <v>0.45</v>
      </c>
      <c r="E195" s="1">
        <f t="shared" si="7"/>
        <v>45</v>
      </c>
      <c r="F195" s="3">
        <f>E195*1.15+0.5</f>
        <v>52.24999999999999</v>
      </c>
      <c r="G195" s="23">
        <v>6.53</v>
      </c>
      <c r="H195" s="60"/>
      <c r="I195" s="42"/>
      <c r="J195" s="37"/>
      <c r="K195" s="37"/>
      <c r="L195" s="60"/>
    </row>
    <row r="196" spans="1:12" ht="12.75">
      <c r="A196" s="39" t="s">
        <v>90</v>
      </c>
      <c r="B196" s="25" t="s">
        <v>71</v>
      </c>
      <c r="C196" s="1">
        <v>50</v>
      </c>
      <c r="D196" s="1">
        <v>1</v>
      </c>
      <c r="E196" s="1">
        <f t="shared" si="7"/>
        <v>50</v>
      </c>
      <c r="F196" s="3">
        <f>E196*1.15+0.5</f>
        <v>57.99999999999999</v>
      </c>
      <c r="G196" s="23">
        <v>7.25</v>
      </c>
      <c r="H196" s="58"/>
      <c r="I196" s="41">
        <f>F196+G196+F197+G197</f>
        <v>220.65</v>
      </c>
      <c r="J196" s="38">
        <v>221</v>
      </c>
      <c r="K196" s="36">
        <f>I196-J196</f>
        <v>-0.3499999999999943</v>
      </c>
      <c r="L196" s="58"/>
    </row>
    <row r="197" spans="1:12" ht="12.75">
      <c r="A197" s="40"/>
      <c r="B197" s="22" t="s">
        <v>72</v>
      </c>
      <c r="C197" s="1">
        <v>100</v>
      </c>
      <c r="D197" s="1">
        <v>1.2</v>
      </c>
      <c r="E197" s="1">
        <f t="shared" si="7"/>
        <v>120</v>
      </c>
      <c r="F197" s="3">
        <f>E197*1.15</f>
        <v>138</v>
      </c>
      <c r="G197" s="23">
        <v>17.4</v>
      </c>
      <c r="H197" s="60"/>
      <c r="I197" s="42"/>
      <c r="J197" s="37"/>
      <c r="K197" s="37"/>
      <c r="L197" s="60"/>
    </row>
    <row r="198" spans="1:12" ht="12.75">
      <c r="A198" s="39" t="s">
        <v>91</v>
      </c>
      <c r="B198" s="22" t="s">
        <v>162</v>
      </c>
      <c r="C198" s="1">
        <v>10</v>
      </c>
      <c r="D198" s="1">
        <v>5.5</v>
      </c>
      <c r="E198" s="1">
        <f aca="true" t="shared" si="11" ref="E198:E261">C198*D198</f>
        <v>55</v>
      </c>
      <c r="F198" s="3">
        <f>E198*1.15+0.5</f>
        <v>63.74999999999999</v>
      </c>
      <c r="G198" s="23">
        <v>7.98</v>
      </c>
      <c r="H198" s="58"/>
      <c r="I198" s="41">
        <f>F198+G198+F199+G199+F200+G200+F201+G201</f>
        <v>199.63999999999996</v>
      </c>
      <c r="J198" s="38">
        <v>200</v>
      </c>
      <c r="K198" s="36">
        <f>I198-J198</f>
        <v>-0.36000000000004206</v>
      </c>
      <c r="L198" s="58"/>
    </row>
    <row r="199" spans="1:12" ht="12.75">
      <c r="A199" s="47"/>
      <c r="B199" s="24" t="s">
        <v>163</v>
      </c>
      <c r="C199" s="1">
        <v>10</v>
      </c>
      <c r="D199" s="1">
        <v>4.4</v>
      </c>
      <c r="E199" s="1">
        <f t="shared" si="11"/>
        <v>44</v>
      </c>
      <c r="F199" s="3">
        <f>E199*1.15+0.5</f>
        <v>51.099999999999994</v>
      </c>
      <c r="G199" s="23">
        <v>6.38</v>
      </c>
      <c r="H199" s="59"/>
      <c r="I199" s="46"/>
      <c r="J199" s="45"/>
      <c r="K199" s="45"/>
      <c r="L199" s="59"/>
    </row>
    <row r="200" spans="1:12" ht="12.75">
      <c r="A200" s="47"/>
      <c r="B200" s="22" t="s">
        <v>167</v>
      </c>
      <c r="C200" s="1">
        <v>10</v>
      </c>
      <c r="D200" s="1">
        <v>0.8</v>
      </c>
      <c r="E200" s="1">
        <f t="shared" si="11"/>
        <v>8</v>
      </c>
      <c r="F200" s="3">
        <f>E200*1.15+0.5</f>
        <v>9.7</v>
      </c>
      <c r="G200" s="23">
        <v>1.16</v>
      </c>
      <c r="H200" s="59"/>
      <c r="I200" s="46"/>
      <c r="J200" s="45"/>
      <c r="K200" s="45"/>
      <c r="L200" s="59"/>
    </row>
    <row r="201" spans="1:12" ht="25.5">
      <c r="A201" s="40"/>
      <c r="B201" s="22" t="s">
        <v>164</v>
      </c>
      <c r="C201" s="1">
        <v>100</v>
      </c>
      <c r="D201" s="1">
        <v>0.46</v>
      </c>
      <c r="E201" s="1">
        <f t="shared" si="11"/>
        <v>46</v>
      </c>
      <c r="F201" s="3">
        <f>E201*1.15</f>
        <v>52.9</v>
      </c>
      <c r="G201" s="23">
        <v>6.67</v>
      </c>
      <c r="H201" s="60"/>
      <c r="I201" s="42"/>
      <c r="J201" s="37"/>
      <c r="K201" s="37"/>
      <c r="L201" s="60"/>
    </row>
    <row r="202" spans="1:12" ht="25.5">
      <c r="A202" s="39" t="s">
        <v>9</v>
      </c>
      <c r="B202" s="22" t="s">
        <v>164</v>
      </c>
      <c r="C202" s="1">
        <v>100</v>
      </c>
      <c r="D202" s="1">
        <v>0.46</v>
      </c>
      <c r="E202" s="1">
        <f t="shared" si="11"/>
        <v>46</v>
      </c>
      <c r="F202" s="3">
        <f aca="true" t="shared" si="12" ref="F202:F208">E202*1.15+0.5</f>
        <v>53.4</v>
      </c>
      <c r="G202" s="23">
        <v>6.67</v>
      </c>
      <c r="H202" s="58"/>
      <c r="I202" s="41">
        <f>F202+G202+F203+G203</f>
        <v>179.71</v>
      </c>
      <c r="J202" s="38">
        <v>180</v>
      </c>
      <c r="K202" s="36">
        <f>I202-J202</f>
        <v>-0.28999999999999204</v>
      </c>
      <c r="L202" s="58"/>
    </row>
    <row r="203" spans="1:12" ht="25.5">
      <c r="A203" s="40"/>
      <c r="B203" s="22" t="s">
        <v>166</v>
      </c>
      <c r="C203" s="1">
        <v>100</v>
      </c>
      <c r="D203" s="1">
        <v>0.92</v>
      </c>
      <c r="E203" s="1">
        <f t="shared" si="11"/>
        <v>92</v>
      </c>
      <c r="F203" s="3">
        <f t="shared" si="12"/>
        <v>106.3</v>
      </c>
      <c r="G203" s="23">
        <v>13.34</v>
      </c>
      <c r="H203" s="60"/>
      <c r="I203" s="42"/>
      <c r="J203" s="37"/>
      <c r="K203" s="37"/>
      <c r="L203" s="60"/>
    </row>
    <row r="204" spans="1:12" ht="12.75">
      <c r="A204" s="39" t="s">
        <v>111</v>
      </c>
      <c r="B204" s="22" t="s">
        <v>162</v>
      </c>
      <c r="C204" s="1">
        <v>10</v>
      </c>
      <c r="D204" s="1">
        <v>5.5</v>
      </c>
      <c r="E204" s="1">
        <f t="shared" si="11"/>
        <v>55</v>
      </c>
      <c r="F204" s="3">
        <f t="shared" si="12"/>
        <v>63.74999999999999</v>
      </c>
      <c r="G204" s="23">
        <v>7.98</v>
      </c>
      <c r="H204" s="58"/>
      <c r="I204" s="41">
        <f>F204+G204+F205+G205+F206+G206+F207+G207+F208+G208+F209+G209+F210+G210</f>
        <v>328.85</v>
      </c>
      <c r="J204" s="38">
        <v>329</v>
      </c>
      <c r="K204" s="36">
        <f>I204-J204</f>
        <v>-0.14999999999997726</v>
      </c>
      <c r="L204" s="58"/>
    </row>
    <row r="205" spans="1:12" ht="12.75">
      <c r="A205" s="47"/>
      <c r="B205" s="25" t="s">
        <v>71</v>
      </c>
      <c r="C205" s="1">
        <v>50</v>
      </c>
      <c r="D205" s="1">
        <v>1</v>
      </c>
      <c r="E205" s="1">
        <f t="shared" si="11"/>
        <v>50</v>
      </c>
      <c r="F205" s="3">
        <f t="shared" si="12"/>
        <v>57.99999999999999</v>
      </c>
      <c r="G205" s="23">
        <v>7.25</v>
      </c>
      <c r="H205" s="59"/>
      <c r="I205" s="46"/>
      <c r="J205" s="45"/>
      <c r="K205" s="45"/>
      <c r="L205" s="59"/>
    </row>
    <row r="206" spans="1:12" ht="25.5">
      <c r="A206" s="47"/>
      <c r="B206" s="22" t="s">
        <v>164</v>
      </c>
      <c r="C206" s="1">
        <v>50</v>
      </c>
      <c r="D206" s="1">
        <v>0.46</v>
      </c>
      <c r="E206" s="1">
        <f t="shared" si="11"/>
        <v>23</v>
      </c>
      <c r="F206" s="3">
        <f t="shared" si="12"/>
        <v>26.95</v>
      </c>
      <c r="G206" s="23">
        <v>3.34</v>
      </c>
      <c r="H206" s="59"/>
      <c r="I206" s="46"/>
      <c r="J206" s="45"/>
      <c r="K206" s="45"/>
      <c r="L206" s="59"/>
    </row>
    <row r="207" spans="1:12" ht="12.75">
      <c r="A207" s="47"/>
      <c r="B207" s="22" t="s">
        <v>136</v>
      </c>
      <c r="C207" s="1">
        <v>1</v>
      </c>
      <c r="D207" s="1">
        <v>40</v>
      </c>
      <c r="E207" s="1">
        <f t="shared" si="11"/>
        <v>40</v>
      </c>
      <c r="F207" s="3">
        <f t="shared" si="12"/>
        <v>46.5</v>
      </c>
      <c r="G207" s="23">
        <v>5.8</v>
      </c>
      <c r="H207" s="59"/>
      <c r="I207" s="46"/>
      <c r="J207" s="45"/>
      <c r="K207" s="45"/>
      <c r="L207" s="59"/>
    </row>
    <row r="208" spans="1:12" ht="12.75">
      <c r="A208" s="47"/>
      <c r="B208" s="22" t="s">
        <v>137</v>
      </c>
      <c r="C208" s="1">
        <v>1</v>
      </c>
      <c r="D208" s="1">
        <v>28</v>
      </c>
      <c r="E208" s="1">
        <f t="shared" si="11"/>
        <v>28</v>
      </c>
      <c r="F208" s="3">
        <f t="shared" si="12"/>
        <v>32.699999999999996</v>
      </c>
      <c r="G208" s="23">
        <v>4.06</v>
      </c>
      <c r="H208" s="59"/>
      <c r="I208" s="46"/>
      <c r="J208" s="45"/>
      <c r="K208" s="45"/>
      <c r="L208" s="59"/>
    </row>
    <row r="209" spans="1:12" ht="12.75">
      <c r="A209" s="47"/>
      <c r="B209" s="25" t="s">
        <v>134</v>
      </c>
      <c r="C209" s="1">
        <v>10</v>
      </c>
      <c r="D209" s="1">
        <v>1.2</v>
      </c>
      <c r="E209" s="1">
        <f t="shared" si="11"/>
        <v>12</v>
      </c>
      <c r="F209" s="3">
        <f>E209*1.15</f>
        <v>13.799999999999999</v>
      </c>
      <c r="G209" s="23">
        <v>1.74</v>
      </c>
      <c r="H209" s="59"/>
      <c r="I209" s="46"/>
      <c r="J209" s="45"/>
      <c r="K209" s="45"/>
      <c r="L209" s="59"/>
    </row>
    <row r="210" spans="1:12" ht="12.75">
      <c r="A210" s="40"/>
      <c r="B210" s="24" t="s">
        <v>163</v>
      </c>
      <c r="C210" s="1">
        <v>10</v>
      </c>
      <c r="D210" s="1">
        <v>4.4</v>
      </c>
      <c r="E210" s="1">
        <f t="shared" si="11"/>
        <v>44</v>
      </c>
      <c r="F210" s="3">
        <f>E210*1.15</f>
        <v>50.599999999999994</v>
      </c>
      <c r="G210" s="23">
        <v>6.38</v>
      </c>
      <c r="H210" s="60"/>
      <c r="I210" s="42"/>
      <c r="J210" s="37"/>
      <c r="K210" s="37"/>
      <c r="L210" s="60"/>
    </row>
    <row r="211" spans="1:12" ht="25.5">
      <c r="A211" s="39" t="s">
        <v>75</v>
      </c>
      <c r="B211" s="22" t="s">
        <v>3</v>
      </c>
      <c r="C211" s="1">
        <v>1</v>
      </c>
      <c r="D211" s="1">
        <v>103</v>
      </c>
      <c r="E211" s="1">
        <f t="shared" si="11"/>
        <v>103</v>
      </c>
      <c r="F211" s="3">
        <f>E211*1.15+0.5</f>
        <v>118.94999999999999</v>
      </c>
      <c r="G211" s="23">
        <v>14.94</v>
      </c>
      <c r="H211" s="58"/>
      <c r="I211" s="41">
        <f>F211+G211+F212+G212+F213+G213</f>
        <v>215.98</v>
      </c>
      <c r="J211" s="38">
        <v>216</v>
      </c>
      <c r="K211" s="36">
        <f>I211-J211</f>
        <v>-0.020000000000010232</v>
      </c>
      <c r="L211" s="58"/>
    </row>
    <row r="212" spans="1:12" ht="25.5">
      <c r="A212" s="47"/>
      <c r="B212" s="22" t="s">
        <v>164</v>
      </c>
      <c r="C212" s="1">
        <v>50</v>
      </c>
      <c r="D212" s="1">
        <v>0.46</v>
      </c>
      <c r="E212" s="1">
        <f t="shared" si="11"/>
        <v>23</v>
      </c>
      <c r="F212" s="3">
        <f>E212*1.15+0.5</f>
        <v>26.95</v>
      </c>
      <c r="G212" s="23">
        <v>3.34</v>
      </c>
      <c r="H212" s="59"/>
      <c r="I212" s="46"/>
      <c r="J212" s="45"/>
      <c r="K212" s="45"/>
      <c r="L212" s="59"/>
    </row>
    <row r="213" spans="1:12" ht="12.75">
      <c r="A213" s="40"/>
      <c r="B213" s="22" t="s">
        <v>136</v>
      </c>
      <c r="C213" s="1">
        <v>1</v>
      </c>
      <c r="D213" s="1">
        <v>40</v>
      </c>
      <c r="E213" s="1">
        <f t="shared" si="11"/>
        <v>40</v>
      </c>
      <c r="F213" s="3">
        <f>E213*1.15</f>
        <v>46</v>
      </c>
      <c r="G213" s="23">
        <v>5.8</v>
      </c>
      <c r="H213" s="60"/>
      <c r="I213" s="42"/>
      <c r="J213" s="37"/>
      <c r="K213" s="37"/>
      <c r="L213" s="60"/>
    </row>
    <row r="214" spans="1:12" ht="38.25">
      <c r="A214" s="30" t="s">
        <v>58</v>
      </c>
      <c r="B214" s="22" t="s">
        <v>166</v>
      </c>
      <c r="C214" s="1">
        <v>50</v>
      </c>
      <c r="D214" s="1">
        <v>0.92</v>
      </c>
      <c r="E214" s="1">
        <f t="shared" si="11"/>
        <v>46</v>
      </c>
      <c r="F214" s="3">
        <f>E214*1.15</f>
        <v>52.9</v>
      </c>
      <c r="G214" s="23">
        <v>6.67</v>
      </c>
      <c r="H214" s="61" t="s">
        <v>196</v>
      </c>
      <c r="I214" s="3">
        <f>F214+G214</f>
        <v>59.57</v>
      </c>
      <c r="J214" s="14">
        <v>60</v>
      </c>
      <c r="K214" s="13">
        <f>I214-J214</f>
        <v>-0.4299999999999997</v>
      </c>
      <c r="L214" s="57"/>
    </row>
    <row r="215" spans="1:12" ht="25.5">
      <c r="A215" s="39" t="s">
        <v>41</v>
      </c>
      <c r="B215" s="22" t="s">
        <v>164</v>
      </c>
      <c r="C215" s="1">
        <v>50</v>
      </c>
      <c r="D215" s="1">
        <v>0.46</v>
      </c>
      <c r="E215" s="1">
        <f t="shared" si="11"/>
        <v>23</v>
      </c>
      <c r="F215" s="3">
        <f>E215*1.15+0.05</f>
        <v>26.5</v>
      </c>
      <c r="G215" s="23">
        <v>3.34</v>
      </c>
      <c r="H215" s="58"/>
      <c r="I215" s="41">
        <f>F215+G215+F216+G216+F217+G217+F218+G218+F219+G219+F220+G220</f>
        <v>331.83</v>
      </c>
      <c r="J215" s="38">
        <v>332</v>
      </c>
      <c r="K215" s="36">
        <f>I215-J215</f>
        <v>-0.17000000000001592</v>
      </c>
      <c r="L215" s="58"/>
    </row>
    <row r="216" spans="1:12" ht="38.25">
      <c r="A216" s="47"/>
      <c r="B216" s="22" t="s">
        <v>165</v>
      </c>
      <c r="C216" s="1">
        <v>50</v>
      </c>
      <c r="D216" s="1">
        <v>0.72</v>
      </c>
      <c r="E216" s="1">
        <f t="shared" si="11"/>
        <v>36</v>
      </c>
      <c r="F216" s="3">
        <f>E216*1.15+0.05</f>
        <v>41.449999999999996</v>
      </c>
      <c r="G216" s="23">
        <v>5.22</v>
      </c>
      <c r="H216" s="59"/>
      <c r="I216" s="46"/>
      <c r="J216" s="45"/>
      <c r="K216" s="45"/>
      <c r="L216" s="59"/>
    </row>
    <row r="217" spans="1:12" ht="12.75">
      <c r="A217" s="47"/>
      <c r="B217" s="22" t="s">
        <v>136</v>
      </c>
      <c r="C217" s="1">
        <v>1</v>
      </c>
      <c r="D217" s="1">
        <v>40</v>
      </c>
      <c r="E217" s="1">
        <f t="shared" si="11"/>
        <v>40</v>
      </c>
      <c r="F217" s="3">
        <f>E217*1.15+0.5</f>
        <v>46.5</v>
      </c>
      <c r="G217" s="23">
        <v>5.8</v>
      </c>
      <c r="H217" s="59"/>
      <c r="I217" s="46"/>
      <c r="J217" s="45"/>
      <c r="K217" s="45"/>
      <c r="L217" s="59"/>
    </row>
    <row r="218" spans="1:12" ht="12.75">
      <c r="A218" s="47"/>
      <c r="B218" s="22" t="s">
        <v>138</v>
      </c>
      <c r="C218" s="1">
        <v>1</v>
      </c>
      <c r="D218" s="1">
        <v>30</v>
      </c>
      <c r="E218" s="1">
        <f t="shared" si="11"/>
        <v>30</v>
      </c>
      <c r="F218" s="3">
        <f>E218*1.15+0.5</f>
        <v>35</v>
      </c>
      <c r="G218" s="23">
        <v>4.35</v>
      </c>
      <c r="H218" s="59"/>
      <c r="I218" s="46"/>
      <c r="J218" s="45"/>
      <c r="K218" s="45"/>
      <c r="L218" s="59"/>
    </row>
    <row r="219" spans="1:12" ht="12.75">
      <c r="A219" s="47"/>
      <c r="B219" s="22" t="s">
        <v>136</v>
      </c>
      <c r="C219" s="1">
        <v>2</v>
      </c>
      <c r="D219" s="1">
        <v>40</v>
      </c>
      <c r="E219" s="1">
        <f t="shared" si="11"/>
        <v>80</v>
      </c>
      <c r="F219" s="3">
        <f>E219*1.15+0.5</f>
        <v>92.5</v>
      </c>
      <c r="G219" s="23">
        <v>11.6</v>
      </c>
      <c r="H219" s="59"/>
      <c r="I219" s="46"/>
      <c r="J219" s="45"/>
      <c r="K219" s="45"/>
      <c r="L219" s="59"/>
    </row>
    <row r="220" spans="1:12" ht="25.5">
      <c r="A220" s="40"/>
      <c r="B220" s="22" t="s">
        <v>166</v>
      </c>
      <c r="C220" s="23">
        <v>50</v>
      </c>
      <c r="D220" s="23">
        <v>0.92</v>
      </c>
      <c r="E220" s="1">
        <f t="shared" si="11"/>
        <v>46</v>
      </c>
      <c r="F220" s="3">
        <f>E220*1.15</f>
        <v>52.9</v>
      </c>
      <c r="G220" s="23">
        <v>6.67</v>
      </c>
      <c r="H220" s="60"/>
      <c r="I220" s="42"/>
      <c r="J220" s="37"/>
      <c r="K220" s="37"/>
      <c r="L220" s="60"/>
    </row>
    <row r="221" spans="1:12" ht="25.5">
      <c r="A221" s="30" t="s">
        <v>8</v>
      </c>
      <c r="B221" s="22" t="s">
        <v>166</v>
      </c>
      <c r="C221" s="1">
        <v>50</v>
      </c>
      <c r="D221" s="1">
        <v>0.92</v>
      </c>
      <c r="E221" s="1">
        <f t="shared" si="11"/>
        <v>46</v>
      </c>
      <c r="F221" s="3">
        <f>E221*1.15</f>
        <v>52.9</v>
      </c>
      <c r="G221" s="23">
        <v>6.67</v>
      </c>
      <c r="H221" s="57"/>
      <c r="I221" s="3">
        <f>F221+G221</f>
        <v>59.57</v>
      </c>
      <c r="J221" s="14">
        <v>60</v>
      </c>
      <c r="K221" s="13">
        <f>I221-J221</f>
        <v>-0.4299999999999997</v>
      </c>
      <c r="L221" s="57"/>
    </row>
    <row r="222" spans="1:12" ht="12.75">
      <c r="A222" s="39" t="s">
        <v>113</v>
      </c>
      <c r="B222" s="22" t="s">
        <v>161</v>
      </c>
      <c r="C222" s="1">
        <v>10</v>
      </c>
      <c r="D222" s="1">
        <v>4.3</v>
      </c>
      <c r="E222" s="1">
        <f t="shared" si="11"/>
        <v>43</v>
      </c>
      <c r="F222" s="3">
        <f>E222*1.15+0.5</f>
        <v>49.949999999999996</v>
      </c>
      <c r="G222" s="23">
        <v>6.24</v>
      </c>
      <c r="H222" s="58"/>
      <c r="I222" s="41">
        <f>F222+G222+F223+G223+F224+G224+F225+G225+F226+G226+F227+G227</f>
        <v>371.88</v>
      </c>
      <c r="J222" s="38">
        <v>372</v>
      </c>
      <c r="K222" s="36">
        <f>I222-J222</f>
        <v>-0.12000000000000455</v>
      </c>
      <c r="L222" s="58"/>
    </row>
    <row r="223" spans="1:12" ht="12.75">
      <c r="A223" s="47"/>
      <c r="B223" s="24" t="s">
        <v>163</v>
      </c>
      <c r="C223" s="1">
        <v>10</v>
      </c>
      <c r="D223" s="1">
        <v>4.4</v>
      </c>
      <c r="E223" s="1">
        <f t="shared" si="11"/>
        <v>44</v>
      </c>
      <c r="F223" s="3">
        <f>E223*1.15+0.5</f>
        <v>51.099999999999994</v>
      </c>
      <c r="G223" s="23">
        <v>6.38</v>
      </c>
      <c r="H223" s="59"/>
      <c r="I223" s="46"/>
      <c r="J223" s="45"/>
      <c r="K223" s="45"/>
      <c r="L223" s="59"/>
    </row>
    <row r="224" spans="1:12" ht="12.75">
      <c r="A224" s="47"/>
      <c r="B224" s="25" t="s">
        <v>71</v>
      </c>
      <c r="C224" s="1">
        <v>50</v>
      </c>
      <c r="D224" s="1">
        <v>1</v>
      </c>
      <c r="E224" s="1">
        <f t="shared" si="11"/>
        <v>50</v>
      </c>
      <c r="F224" s="3">
        <f>E224*1.15+0.5</f>
        <v>57.99999999999999</v>
      </c>
      <c r="G224" s="23">
        <v>7.25</v>
      </c>
      <c r="H224" s="59"/>
      <c r="I224" s="46"/>
      <c r="J224" s="45"/>
      <c r="K224" s="45"/>
      <c r="L224" s="59"/>
    </row>
    <row r="225" spans="1:12" ht="25.5">
      <c r="A225" s="47"/>
      <c r="B225" s="22" t="s">
        <v>29</v>
      </c>
      <c r="C225" s="1">
        <v>20</v>
      </c>
      <c r="D225" s="1">
        <v>2</v>
      </c>
      <c r="E225" s="1">
        <f t="shared" si="11"/>
        <v>40</v>
      </c>
      <c r="F225" s="3">
        <f>E225*1.15</f>
        <v>46</v>
      </c>
      <c r="G225" s="23">
        <v>5.8</v>
      </c>
      <c r="H225" s="59"/>
      <c r="I225" s="46"/>
      <c r="J225" s="45"/>
      <c r="K225" s="45"/>
      <c r="L225" s="59"/>
    </row>
    <row r="226" spans="1:12" ht="25.5">
      <c r="A226" s="47"/>
      <c r="B226" s="22" t="s">
        <v>164</v>
      </c>
      <c r="C226" s="1">
        <v>150</v>
      </c>
      <c r="D226" s="1">
        <v>0.46</v>
      </c>
      <c r="E226" s="1">
        <f t="shared" si="11"/>
        <v>69</v>
      </c>
      <c r="F226" s="3">
        <f>E226*1.15</f>
        <v>79.35</v>
      </c>
      <c r="G226" s="23">
        <v>10.01</v>
      </c>
      <c r="H226" s="59"/>
      <c r="I226" s="46"/>
      <c r="J226" s="45"/>
      <c r="K226" s="45"/>
      <c r="L226" s="59"/>
    </row>
    <row r="227" spans="1:12" ht="25.5">
      <c r="A227" s="40"/>
      <c r="B227" s="22" t="s">
        <v>29</v>
      </c>
      <c r="C227" s="1">
        <v>20</v>
      </c>
      <c r="D227" s="1">
        <v>2</v>
      </c>
      <c r="E227" s="1">
        <f t="shared" si="11"/>
        <v>40</v>
      </c>
      <c r="F227" s="3">
        <f>E227*1.15</f>
        <v>46</v>
      </c>
      <c r="G227" s="23">
        <v>5.8</v>
      </c>
      <c r="H227" s="60"/>
      <c r="I227" s="42"/>
      <c r="J227" s="37"/>
      <c r="K227" s="37"/>
      <c r="L227" s="60"/>
    </row>
    <row r="228" spans="1:12" ht="12.75">
      <c r="A228" s="30" t="s">
        <v>10</v>
      </c>
      <c r="B228" s="22" t="s">
        <v>137</v>
      </c>
      <c r="C228" s="1">
        <v>2</v>
      </c>
      <c r="D228" s="1">
        <v>28</v>
      </c>
      <c r="E228" s="1">
        <f t="shared" si="11"/>
        <v>56</v>
      </c>
      <c r="F228" s="3">
        <f>E228*1.15</f>
        <v>64.39999999999999</v>
      </c>
      <c r="G228" s="23">
        <v>8.12</v>
      </c>
      <c r="H228" s="57"/>
      <c r="I228" s="3">
        <f>F228+G228</f>
        <v>72.52</v>
      </c>
      <c r="J228" s="14">
        <v>73</v>
      </c>
      <c r="K228" s="13">
        <f>I228-J228</f>
        <v>-0.480000000000004</v>
      </c>
      <c r="L228" s="57"/>
    </row>
    <row r="229" spans="1:12" ht="12.75">
      <c r="A229" s="30" t="s">
        <v>18</v>
      </c>
      <c r="B229" s="22" t="s">
        <v>137</v>
      </c>
      <c r="C229" s="1">
        <v>1</v>
      </c>
      <c r="D229" s="1">
        <v>28</v>
      </c>
      <c r="E229" s="1">
        <f t="shared" si="11"/>
        <v>28</v>
      </c>
      <c r="F229" s="3">
        <f>E229*1.15+0.5</f>
        <v>32.699999999999996</v>
      </c>
      <c r="G229" s="23">
        <v>4.06</v>
      </c>
      <c r="H229" s="57"/>
      <c r="I229" s="3">
        <f>F229+G229</f>
        <v>36.76</v>
      </c>
      <c r="J229" s="14">
        <v>37</v>
      </c>
      <c r="K229" s="13">
        <f>I229-J229</f>
        <v>-0.240000000000002</v>
      </c>
      <c r="L229" s="57"/>
    </row>
    <row r="230" spans="1:12" ht="25.5">
      <c r="A230" s="39" t="s">
        <v>78</v>
      </c>
      <c r="B230" s="22" t="s">
        <v>139</v>
      </c>
      <c r="C230" s="1">
        <v>5</v>
      </c>
      <c r="D230" s="1">
        <v>11.4</v>
      </c>
      <c r="E230" s="1">
        <f t="shared" si="11"/>
        <v>57</v>
      </c>
      <c r="F230" s="3">
        <f>E230*1.15+0.5</f>
        <v>66.05</v>
      </c>
      <c r="G230" s="23">
        <v>8.27</v>
      </c>
      <c r="H230" s="58"/>
      <c r="I230" s="41">
        <f>F230+G230+F231+G231+F232+G232</f>
        <v>253.53</v>
      </c>
      <c r="J230" s="38">
        <v>254</v>
      </c>
      <c r="K230" s="36">
        <f>I230-J230</f>
        <v>-0.46999999999999886</v>
      </c>
      <c r="L230" s="58"/>
    </row>
    <row r="231" spans="1:12" ht="25.5">
      <c r="A231" s="47"/>
      <c r="B231" s="22" t="s">
        <v>164</v>
      </c>
      <c r="C231" s="1">
        <v>100</v>
      </c>
      <c r="D231" s="1">
        <v>0.46</v>
      </c>
      <c r="E231" s="1">
        <f t="shared" si="11"/>
        <v>46</v>
      </c>
      <c r="F231" s="3">
        <f>E231*1.15+0.5</f>
        <v>53.4</v>
      </c>
      <c r="G231" s="23">
        <v>6.67</v>
      </c>
      <c r="H231" s="59"/>
      <c r="I231" s="46"/>
      <c r="J231" s="45"/>
      <c r="K231" s="45"/>
      <c r="L231" s="59"/>
    </row>
    <row r="232" spans="1:12" ht="25.5">
      <c r="A232" s="40"/>
      <c r="B232" s="22" t="s">
        <v>166</v>
      </c>
      <c r="C232" s="1">
        <v>100</v>
      </c>
      <c r="D232" s="1">
        <v>0.92</v>
      </c>
      <c r="E232" s="1">
        <f t="shared" si="11"/>
        <v>92</v>
      </c>
      <c r="F232" s="3">
        <f>E232*1.15</f>
        <v>105.8</v>
      </c>
      <c r="G232" s="23">
        <v>13.34</v>
      </c>
      <c r="H232" s="60"/>
      <c r="I232" s="42"/>
      <c r="J232" s="37"/>
      <c r="K232" s="37"/>
      <c r="L232" s="60"/>
    </row>
    <row r="233" spans="1:12" ht="12.75">
      <c r="A233" s="39" t="s">
        <v>132</v>
      </c>
      <c r="B233" s="22" t="s">
        <v>162</v>
      </c>
      <c r="C233" s="1">
        <v>10</v>
      </c>
      <c r="D233" s="1">
        <v>5.5</v>
      </c>
      <c r="E233" s="1">
        <f t="shared" si="11"/>
        <v>55</v>
      </c>
      <c r="F233" s="3">
        <f>E233*1.15</f>
        <v>63.24999999999999</v>
      </c>
      <c r="G233" s="23">
        <v>7.98</v>
      </c>
      <c r="H233" s="58"/>
      <c r="I233" s="41">
        <f>F233+G233+F234+G234+F235+G235</f>
        <v>416.69999999999993</v>
      </c>
      <c r="J233" s="38">
        <v>417</v>
      </c>
      <c r="K233" s="36">
        <f>I233-J233</f>
        <v>-0.3000000000000682</v>
      </c>
      <c r="L233" s="58"/>
    </row>
    <row r="234" spans="1:12" ht="25.5">
      <c r="A234" s="47"/>
      <c r="B234" s="22" t="s">
        <v>129</v>
      </c>
      <c r="C234" s="1">
        <v>1</v>
      </c>
      <c r="D234" s="1">
        <v>220</v>
      </c>
      <c r="E234" s="1">
        <f t="shared" si="11"/>
        <v>220</v>
      </c>
      <c r="F234" s="3">
        <f>E234*1.15+0.5</f>
        <v>253.49999999999997</v>
      </c>
      <c r="G234" s="23">
        <v>31.9</v>
      </c>
      <c r="H234" s="59"/>
      <c r="I234" s="46"/>
      <c r="J234" s="45"/>
      <c r="K234" s="45"/>
      <c r="L234" s="59"/>
    </row>
    <row r="235" spans="1:12" ht="25.5">
      <c r="A235" s="40"/>
      <c r="B235" s="22" t="s">
        <v>166</v>
      </c>
      <c r="C235" s="1">
        <v>50</v>
      </c>
      <c r="D235" s="1">
        <v>0.92</v>
      </c>
      <c r="E235" s="1">
        <f t="shared" si="11"/>
        <v>46</v>
      </c>
      <c r="F235" s="3">
        <f>E235*1.15+0.5</f>
        <v>53.4</v>
      </c>
      <c r="G235" s="23">
        <v>6.67</v>
      </c>
      <c r="H235" s="60"/>
      <c r="I235" s="42"/>
      <c r="J235" s="37"/>
      <c r="K235" s="37"/>
      <c r="L235" s="60"/>
    </row>
    <row r="236" spans="1:12" ht="25.5">
      <c r="A236" s="39" t="s">
        <v>64</v>
      </c>
      <c r="B236" s="25" t="s">
        <v>37</v>
      </c>
      <c r="C236" s="1">
        <v>15</v>
      </c>
      <c r="D236" s="1">
        <v>13.5</v>
      </c>
      <c r="E236" s="1">
        <f t="shared" si="11"/>
        <v>202.5</v>
      </c>
      <c r="F236" s="3">
        <f>E236*1.15+0.5</f>
        <v>233.37499999999997</v>
      </c>
      <c r="G236" s="23">
        <v>29.36</v>
      </c>
      <c r="H236" s="58"/>
      <c r="I236" s="41">
        <f>F236+G236+F237+G237+F238+G238+F239+G239</f>
        <v>611.5949999999999</v>
      </c>
      <c r="J236" s="38">
        <v>612</v>
      </c>
      <c r="K236" s="36">
        <f>I236-J236</f>
        <v>-0.4050000000000864</v>
      </c>
      <c r="L236" s="58"/>
    </row>
    <row r="237" spans="1:12" ht="38.25">
      <c r="A237" s="47"/>
      <c r="B237" s="22" t="s">
        <v>165</v>
      </c>
      <c r="C237" s="1">
        <v>50</v>
      </c>
      <c r="D237" s="1">
        <v>0.72</v>
      </c>
      <c r="E237" s="1">
        <f t="shared" si="11"/>
        <v>36</v>
      </c>
      <c r="F237" s="3">
        <f>E237*1.15+0.5</f>
        <v>41.9</v>
      </c>
      <c r="G237" s="23">
        <v>5.22</v>
      </c>
      <c r="H237" s="59"/>
      <c r="I237" s="46"/>
      <c r="J237" s="45"/>
      <c r="K237" s="45"/>
      <c r="L237" s="59"/>
    </row>
    <row r="238" spans="1:12" ht="25.5">
      <c r="A238" s="47"/>
      <c r="B238" s="22" t="s">
        <v>164</v>
      </c>
      <c r="C238" s="1">
        <v>50</v>
      </c>
      <c r="D238" s="1">
        <v>0.46</v>
      </c>
      <c r="E238" s="1">
        <f t="shared" si="11"/>
        <v>23</v>
      </c>
      <c r="F238" s="3">
        <f>E238*1.15</f>
        <v>26.45</v>
      </c>
      <c r="G238" s="23">
        <v>3.34</v>
      </c>
      <c r="H238" s="59"/>
      <c r="I238" s="46"/>
      <c r="J238" s="45"/>
      <c r="K238" s="45"/>
      <c r="L238" s="59"/>
    </row>
    <row r="239" spans="1:12" ht="25.5">
      <c r="A239" s="40"/>
      <c r="B239" s="22" t="s">
        <v>80</v>
      </c>
      <c r="C239" s="1">
        <v>1</v>
      </c>
      <c r="D239" s="1">
        <v>210</v>
      </c>
      <c r="E239" s="1">
        <f t="shared" si="11"/>
        <v>210</v>
      </c>
      <c r="F239" s="3">
        <f>E239*1.15</f>
        <v>241.49999999999997</v>
      </c>
      <c r="G239" s="23">
        <v>30.45</v>
      </c>
      <c r="H239" s="60"/>
      <c r="I239" s="42"/>
      <c r="J239" s="37"/>
      <c r="K239" s="37"/>
      <c r="L239" s="60"/>
    </row>
    <row r="240" spans="1:12" ht="25.5">
      <c r="A240" s="39" t="s">
        <v>101</v>
      </c>
      <c r="B240" s="22" t="s">
        <v>166</v>
      </c>
      <c r="C240" s="1">
        <v>100</v>
      </c>
      <c r="D240" s="1">
        <v>0.92</v>
      </c>
      <c r="E240" s="1">
        <f t="shared" si="11"/>
        <v>92</v>
      </c>
      <c r="F240" s="3">
        <f>E240*1.15+0.5</f>
        <v>106.3</v>
      </c>
      <c r="G240" s="23">
        <v>13.34</v>
      </c>
      <c r="H240" s="58"/>
      <c r="I240" s="41">
        <f>F240+G240+F241+G241</f>
        <v>179.70999999999998</v>
      </c>
      <c r="J240" s="38">
        <v>180</v>
      </c>
      <c r="K240" s="36">
        <f>I240-J240</f>
        <v>-0.29000000000002046</v>
      </c>
      <c r="L240" s="58"/>
    </row>
    <row r="241" spans="1:12" ht="25.5">
      <c r="A241" s="40"/>
      <c r="B241" s="22" t="s">
        <v>164</v>
      </c>
      <c r="C241" s="1">
        <v>100</v>
      </c>
      <c r="D241" s="1">
        <v>0.46</v>
      </c>
      <c r="E241" s="1">
        <f t="shared" si="11"/>
        <v>46</v>
      </c>
      <c r="F241" s="3">
        <f>E241*1.15+0.5</f>
        <v>53.4</v>
      </c>
      <c r="G241" s="23">
        <v>6.67</v>
      </c>
      <c r="H241" s="60"/>
      <c r="I241" s="42"/>
      <c r="J241" s="37"/>
      <c r="K241" s="37"/>
      <c r="L241" s="60"/>
    </row>
    <row r="242" spans="1:12" ht="12.75">
      <c r="A242" s="39" t="s">
        <v>82</v>
      </c>
      <c r="B242" s="22" t="s">
        <v>136</v>
      </c>
      <c r="C242" s="1">
        <v>1</v>
      </c>
      <c r="D242" s="1">
        <v>40</v>
      </c>
      <c r="E242" s="1">
        <f t="shared" si="11"/>
        <v>40</v>
      </c>
      <c r="F242" s="3">
        <f>E242*1.15</f>
        <v>46</v>
      </c>
      <c r="G242" s="23">
        <v>5.8</v>
      </c>
      <c r="H242" s="58"/>
      <c r="I242" s="41">
        <f>F242+G242+F243+G243+F244+G244</f>
        <v>127.91</v>
      </c>
      <c r="J242" s="38">
        <v>128</v>
      </c>
      <c r="K242" s="36">
        <f>I242-J242</f>
        <v>-0.09000000000000341</v>
      </c>
      <c r="L242" s="58"/>
    </row>
    <row r="243" spans="1:12" ht="12.75">
      <c r="A243" s="47"/>
      <c r="B243" s="22" t="s">
        <v>137</v>
      </c>
      <c r="C243" s="1">
        <v>1</v>
      </c>
      <c r="D243" s="1">
        <v>28</v>
      </c>
      <c r="E243" s="1">
        <f t="shared" si="11"/>
        <v>28</v>
      </c>
      <c r="F243" s="3">
        <f>E243*1.15+0.5</f>
        <v>32.699999999999996</v>
      </c>
      <c r="G243" s="23">
        <v>4.06</v>
      </c>
      <c r="H243" s="59"/>
      <c r="I243" s="46"/>
      <c r="J243" s="45"/>
      <c r="K243" s="45"/>
      <c r="L243" s="59"/>
    </row>
    <row r="244" spans="1:12" ht="12.75">
      <c r="A244" s="40"/>
      <c r="B244" s="22" t="s">
        <v>138</v>
      </c>
      <c r="C244" s="1">
        <v>1</v>
      </c>
      <c r="D244" s="1">
        <v>30</v>
      </c>
      <c r="E244" s="1">
        <f t="shared" si="11"/>
        <v>30</v>
      </c>
      <c r="F244" s="3">
        <f>E244*1.15+0.5</f>
        <v>35</v>
      </c>
      <c r="G244" s="23">
        <v>4.35</v>
      </c>
      <c r="H244" s="60"/>
      <c r="I244" s="42"/>
      <c r="J244" s="37"/>
      <c r="K244" s="37"/>
      <c r="L244" s="60"/>
    </row>
    <row r="245" spans="1:12" ht="25.5">
      <c r="A245" s="30" t="s">
        <v>15</v>
      </c>
      <c r="B245" s="22" t="s">
        <v>3</v>
      </c>
      <c r="C245" s="1">
        <v>1</v>
      </c>
      <c r="D245" s="1">
        <v>103</v>
      </c>
      <c r="E245" s="1">
        <f t="shared" si="11"/>
        <v>103</v>
      </c>
      <c r="F245" s="3">
        <f>E245*1.15+0.5</f>
        <v>118.94999999999999</v>
      </c>
      <c r="G245" s="23">
        <v>14.94</v>
      </c>
      <c r="H245" s="57"/>
      <c r="I245" s="3">
        <f>F245+G245</f>
        <v>133.89</v>
      </c>
      <c r="J245" s="14">
        <v>134</v>
      </c>
      <c r="K245" s="13">
        <f>I245-J245</f>
        <v>-0.11000000000001364</v>
      </c>
      <c r="L245" s="57"/>
    </row>
    <row r="246" spans="1:12" ht="12.75">
      <c r="A246" s="39" t="s">
        <v>40</v>
      </c>
      <c r="B246" s="22" t="s">
        <v>138</v>
      </c>
      <c r="C246" s="1">
        <v>2</v>
      </c>
      <c r="D246" s="1">
        <v>30</v>
      </c>
      <c r="E246" s="1">
        <f t="shared" si="11"/>
        <v>60</v>
      </c>
      <c r="F246" s="3">
        <f>E246*1.15+0.5</f>
        <v>69.5</v>
      </c>
      <c r="G246" s="23">
        <v>8.7</v>
      </c>
      <c r="H246" s="58"/>
      <c r="I246" s="41">
        <f>F246+G246+F247+G247+F248+G248</f>
        <v>554.97</v>
      </c>
      <c r="J246" s="38">
        <v>555</v>
      </c>
      <c r="K246" s="36">
        <f>I246-J246</f>
        <v>-0.029999999999972715</v>
      </c>
      <c r="L246" s="58"/>
    </row>
    <row r="247" spans="1:12" ht="12.75">
      <c r="A247" s="47"/>
      <c r="B247" s="22" t="s">
        <v>162</v>
      </c>
      <c r="C247" s="1">
        <v>50</v>
      </c>
      <c r="D247" s="1">
        <v>5.5</v>
      </c>
      <c r="E247" s="1">
        <f t="shared" si="11"/>
        <v>275</v>
      </c>
      <c r="F247" s="3">
        <f>E247*1.15+0.5</f>
        <v>316.75</v>
      </c>
      <c r="G247" s="23">
        <v>39.88</v>
      </c>
      <c r="H247" s="59"/>
      <c r="I247" s="46"/>
      <c r="J247" s="45"/>
      <c r="K247" s="45"/>
      <c r="L247" s="59"/>
    </row>
    <row r="248" spans="1:12" ht="25.5">
      <c r="A248" s="40"/>
      <c r="B248" s="22" t="s">
        <v>166</v>
      </c>
      <c r="C248" s="23">
        <v>100</v>
      </c>
      <c r="D248" s="23">
        <v>0.92</v>
      </c>
      <c r="E248" s="1">
        <f t="shared" si="11"/>
        <v>92</v>
      </c>
      <c r="F248" s="3">
        <f>E248*1.15+1</f>
        <v>106.8</v>
      </c>
      <c r="G248" s="23">
        <v>13.34</v>
      </c>
      <c r="H248" s="60"/>
      <c r="I248" s="42"/>
      <c r="J248" s="37"/>
      <c r="K248" s="37"/>
      <c r="L248" s="60"/>
    </row>
    <row r="249" spans="1:12" ht="12.75">
      <c r="A249" s="39" t="s">
        <v>155</v>
      </c>
      <c r="B249" s="22" t="s">
        <v>158</v>
      </c>
      <c r="C249" s="1">
        <v>1</v>
      </c>
      <c r="D249" s="1">
        <v>28</v>
      </c>
      <c r="E249" s="1">
        <f t="shared" si="11"/>
        <v>28</v>
      </c>
      <c r="F249" s="3">
        <f>E249*1.15+0.5</f>
        <v>32.699999999999996</v>
      </c>
      <c r="G249" s="23">
        <v>6.53</v>
      </c>
      <c r="H249" s="58"/>
      <c r="I249" s="41">
        <f>F249+G249+F250+G250+F251+G251+F252+G252+F253+G253</f>
        <v>274.79249999999996</v>
      </c>
      <c r="J249" s="38">
        <v>275</v>
      </c>
      <c r="K249" s="36">
        <f>I249-J249</f>
        <v>-0.20750000000003865</v>
      </c>
      <c r="L249" s="58"/>
    </row>
    <row r="250" spans="1:12" ht="25.5">
      <c r="A250" s="47"/>
      <c r="B250" s="22" t="s">
        <v>166</v>
      </c>
      <c r="C250" s="1">
        <v>50</v>
      </c>
      <c r="D250" s="1">
        <v>0.92</v>
      </c>
      <c r="E250" s="1">
        <f t="shared" si="11"/>
        <v>46</v>
      </c>
      <c r="F250" s="3">
        <f>E250*1.15+0.5</f>
        <v>53.4</v>
      </c>
      <c r="G250" s="23">
        <v>5.94</v>
      </c>
      <c r="H250" s="59"/>
      <c r="I250" s="46"/>
      <c r="J250" s="45"/>
      <c r="K250" s="45"/>
      <c r="L250" s="59"/>
    </row>
    <row r="251" spans="1:12" ht="25.5">
      <c r="A251" s="47"/>
      <c r="B251" s="22" t="s">
        <v>21</v>
      </c>
      <c r="C251" s="1">
        <v>3</v>
      </c>
      <c r="D251" s="1">
        <v>13.65</v>
      </c>
      <c r="E251" s="1">
        <f t="shared" si="11"/>
        <v>40.95</v>
      </c>
      <c r="F251" s="3">
        <f>E251*1.15+0.5</f>
        <v>47.5925</v>
      </c>
      <c r="G251" s="23">
        <v>6.67</v>
      </c>
      <c r="H251" s="59"/>
      <c r="I251" s="46"/>
      <c r="J251" s="45"/>
      <c r="K251" s="45"/>
      <c r="L251" s="59"/>
    </row>
    <row r="252" spans="1:12" ht="25.5">
      <c r="A252" s="47"/>
      <c r="B252" s="22" t="s">
        <v>84</v>
      </c>
      <c r="C252" s="1">
        <v>100</v>
      </c>
      <c r="D252" s="1">
        <v>0.45</v>
      </c>
      <c r="E252" s="1">
        <f t="shared" si="11"/>
        <v>45</v>
      </c>
      <c r="F252" s="3">
        <f>E252*1.15+0.7</f>
        <v>52.449999999999996</v>
      </c>
      <c r="G252" s="23">
        <v>4.06</v>
      </c>
      <c r="H252" s="59"/>
      <c r="I252" s="46"/>
      <c r="J252" s="45"/>
      <c r="K252" s="45"/>
      <c r="L252" s="59"/>
    </row>
    <row r="253" spans="1:12" ht="12.75">
      <c r="A253" s="40"/>
      <c r="B253" s="22" t="s">
        <v>71</v>
      </c>
      <c r="C253" s="1">
        <v>50</v>
      </c>
      <c r="D253" s="1">
        <v>1</v>
      </c>
      <c r="E253" s="1">
        <f t="shared" si="11"/>
        <v>50</v>
      </c>
      <c r="F253" s="3">
        <f>E253*1.15+0.7</f>
        <v>58.199999999999996</v>
      </c>
      <c r="G253" s="23">
        <v>7.25</v>
      </c>
      <c r="H253" s="60"/>
      <c r="I253" s="42"/>
      <c r="J253" s="37"/>
      <c r="K253" s="37"/>
      <c r="L253" s="60"/>
    </row>
    <row r="254" spans="1:12" ht="25.5">
      <c r="A254" s="34" t="s">
        <v>4</v>
      </c>
      <c r="B254" s="22" t="s">
        <v>3</v>
      </c>
      <c r="C254" s="1">
        <v>2</v>
      </c>
      <c r="D254" s="1">
        <v>103</v>
      </c>
      <c r="E254" s="1">
        <f t="shared" si="11"/>
        <v>206</v>
      </c>
      <c r="F254" s="3"/>
      <c r="G254" s="23">
        <v>29.87</v>
      </c>
      <c r="H254" s="58"/>
      <c r="I254" s="41">
        <f>G254+G255+G256+G257</f>
        <v>85.26</v>
      </c>
      <c r="J254" s="38"/>
      <c r="K254" s="38"/>
      <c r="L254" s="58"/>
    </row>
    <row r="255" spans="1:12" ht="12.75">
      <c r="A255" s="44"/>
      <c r="B255" s="22" t="s">
        <v>161</v>
      </c>
      <c r="C255" s="1">
        <v>40</v>
      </c>
      <c r="D255" s="1">
        <v>4.3</v>
      </c>
      <c r="E255" s="1">
        <f t="shared" si="11"/>
        <v>172</v>
      </c>
      <c r="F255" s="3"/>
      <c r="G255" s="23">
        <v>24.94</v>
      </c>
      <c r="H255" s="59"/>
      <c r="I255" s="49"/>
      <c r="J255" s="45"/>
      <c r="K255" s="45"/>
      <c r="L255" s="59"/>
    </row>
    <row r="256" spans="1:12" ht="12.75">
      <c r="A256" s="44"/>
      <c r="B256" s="22" t="s">
        <v>162</v>
      </c>
      <c r="C256" s="1">
        <v>20</v>
      </c>
      <c r="D256" s="1">
        <v>5.5</v>
      </c>
      <c r="E256" s="1">
        <f t="shared" si="11"/>
        <v>110</v>
      </c>
      <c r="F256" s="3"/>
      <c r="G256" s="23">
        <v>15.95</v>
      </c>
      <c r="H256" s="59"/>
      <c r="I256" s="49"/>
      <c r="J256" s="45"/>
      <c r="K256" s="45"/>
      <c r="L256" s="59"/>
    </row>
    <row r="257" spans="1:12" ht="12.75">
      <c r="A257" s="35"/>
      <c r="B257" s="25" t="s">
        <v>71</v>
      </c>
      <c r="C257" s="1">
        <v>100</v>
      </c>
      <c r="D257" s="1">
        <v>1</v>
      </c>
      <c r="E257" s="1">
        <f t="shared" si="11"/>
        <v>100</v>
      </c>
      <c r="F257" s="3"/>
      <c r="G257" s="23">
        <v>14.5</v>
      </c>
      <c r="H257" s="60"/>
      <c r="I257" s="53"/>
      <c r="J257" s="37"/>
      <c r="K257" s="37"/>
      <c r="L257" s="60"/>
    </row>
    <row r="258" spans="1:12" ht="25.5">
      <c r="A258" s="39" t="s">
        <v>51</v>
      </c>
      <c r="B258" s="25" t="s">
        <v>37</v>
      </c>
      <c r="C258" s="1">
        <v>15</v>
      </c>
      <c r="D258" s="1">
        <v>13.5</v>
      </c>
      <c r="E258" s="1">
        <f t="shared" si="11"/>
        <v>202.5</v>
      </c>
      <c r="F258" s="3">
        <f>E258*1.15+0.5</f>
        <v>233.37499999999997</v>
      </c>
      <c r="G258" s="23">
        <v>29.36</v>
      </c>
      <c r="H258" s="58"/>
      <c r="I258" s="41">
        <f>F258+G258+F259+G259</f>
        <v>336.55499999999995</v>
      </c>
      <c r="J258" s="38">
        <v>337</v>
      </c>
      <c r="K258" s="36">
        <f>I258-J258</f>
        <v>-0.44500000000005</v>
      </c>
      <c r="L258" s="58"/>
    </row>
    <row r="259" spans="1:12" ht="25.5">
      <c r="A259" s="40"/>
      <c r="B259" s="22" t="s">
        <v>139</v>
      </c>
      <c r="C259" s="1">
        <v>5</v>
      </c>
      <c r="D259" s="1">
        <v>11.4</v>
      </c>
      <c r="E259" s="1">
        <f t="shared" si="11"/>
        <v>57</v>
      </c>
      <c r="F259" s="3">
        <f>E259*1.15</f>
        <v>65.55</v>
      </c>
      <c r="G259" s="23">
        <v>8.27</v>
      </c>
      <c r="H259" s="60"/>
      <c r="I259" s="42"/>
      <c r="J259" s="37"/>
      <c r="K259" s="37"/>
      <c r="L259" s="60"/>
    </row>
    <row r="260" spans="1:12" ht="12.75">
      <c r="A260" s="39" t="s">
        <v>99</v>
      </c>
      <c r="B260" s="22" t="s">
        <v>161</v>
      </c>
      <c r="C260" s="1">
        <v>10</v>
      </c>
      <c r="D260" s="1">
        <v>4.3</v>
      </c>
      <c r="E260" s="1">
        <f t="shared" si="11"/>
        <v>43</v>
      </c>
      <c r="F260" s="3">
        <f>E260*1.15+0.5</f>
        <v>49.949999999999996</v>
      </c>
      <c r="G260" s="23">
        <v>6.24</v>
      </c>
      <c r="H260" s="58"/>
      <c r="I260" s="41">
        <f>F260+G260+F261+G261+F262+G262+F263+G263</f>
        <v>302.74</v>
      </c>
      <c r="J260" s="38">
        <v>303</v>
      </c>
      <c r="K260" s="36">
        <f>I260-J260</f>
        <v>-0.2599999999999909</v>
      </c>
      <c r="L260" s="58"/>
    </row>
    <row r="261" spans="1:12" ht="25.5">
      <c r="A261" s="47"/>
      <c r="B261" s="22" t="s">
        <v>166</v>
      </c>
      <c r="C261" s="1">
        <v>50</v>
      </c>
      <c r="D261" s="1">
        <v>0.92</v>
      </c>
      <c r="E261" s="1">
        <f t="shared" si="11"/>
        <v>46</v>
      </c>
      <c r="F261" s="3">
        <f>E261*1.15+0.5</f>
        <v>53.4</v>
      </c>
      <c r="G261" s="23">
        <v>6.67</v>
      </c>
      <c r="H261" s="59"/>
      <c r="I261" s="46"/>
      <c r="J261" s="45"/>
      <c r="K261" s="45"/>
      <c r="L261" s="59"/>
    </row>
    <row r="262" spans="1:12" ht="12.75">
      <c r="A262" s="47"/>
      <c r="B262" s="25" t="s">
        <v>71</v>
      </c>
      <c r="C262" s="1">
        <v>100</v>
      </c>
      <c r="D262" s="1">
        <v>1</v>
      </c>
      <c r="E262" s="1">
        <f aca="true" t="shared" si="13" ref="E262:E326">C262*D262</f>
        <v>100</v>
      </c>
      <c r="F262" s="3">
        <f>E262*1.15</f>
        <v>114.99999999999999</v>
      </c>
      <c r="G262" s="23">
        <v>14.5</v>
      </c>
      <c r="H262" s="59"/>
      <c r="I262" s="46"/>
      <c r="J262" s="45"/>
      <c r="K262" s="45"/>
      <c r="L262" s="59"/>
    </row>
    <row r="263" spans="1:12" ht="12.75">
      <c r="A263" s="40"/>
      <c r="B263" s="24" t="s">
        <v>163</v>
      </c>
      <c r="C263" s="1">
        <v>10</v>
      </c>
      <c r="D263" s="1">
        <v>4.4</v>
      </c>
      <c r="E263" s="1">
        <f t="shared" si="13"/>
        <v>44</v>
      </c>
      <c r="F263" s="3">
        <f>E263*1.15</f>
        <v>50.599999999999994</v>
      </c>
      <c r="G263" s="23">
        <v>6.38</v>
      </c>
      <c r="H263" s="60"/>
      <c r="I263" s="42"/>
      <c r="J263" s="37"/>
      <c r="K263" s="37"/>
      <c r="L263" s="60"/>
    </row>
    <row r="264" spans="1:12" ht="25.5">
      <c r="A264" s="39" t="s">
        <v>36</v>
      </c>
      <c r="B264" s="25" t="s">
        <v>37</v>
      </c>
      <c r="C264" s="1">
        <v>15</v>
      </c>
      <c r="D264" s="1">
        <v>13.5</v>
      </c>
      <c r="E264" s="1">
        <f t="shared" si="13"/>
        <v>202.5</v>
      </c>
      <c r="F264" s="3">
        <f>E264*1.15+0.5</f>
        <v>233.37499999999997</v>
      </c>
      <c r="G264" s="23">
        <v>29.36</v>
      </c>
      <c r="H264" s="58"/>
      <c r="I264" s="41">
        <f>F264+G264+F265+G265</f>
        <v>280.91249999999997</v>
      </c>
      <c r="J264" s="38">
        <v>281</v>
      </c>
      <c r="K264" s="36">
        <f>I264-J264</f>
        <v>-0.0875000000000341</v>
      </c>
      <c r="L264" s="58"/>
    </row>
    <row r="265" spans="1:12" ht="25.5">
      <c r="A265" s="40"/>
      <c r="B265" s="22" t="s">
        <v>21</v>
      </c>
      <c r="C265" s="1">
        <v>1</v>
      </c>
      <c r="D265" s="1">
        <v>13.65</v>
      </c>
      <c r="E265" s="1">
        <f t="shared" si="13"/>
        <v>13.65</v>
      </c>
      <c r="F265" s="3">
        <f>E265*1.15+0.5</f>
        <v>16.197499999999998</v>
      </c>
      <c r="G265" s="23">
        <v>1.98</v>
      </c>
      <c r="H265" s="60"/>
      <c r="I265" s="42"/>
      <c r="J265" s="37"/>
      <c r="K265" s="37"/>
      <c r="L265" s="60"/>
    </row>
    <row r="266" spans="1:12" ht="12.75">
      <c r="A266" s="39" t="s">
        <v>5</v>
      </c>
      <c r="B266" s="25" t="s">
        <v>134</v>
      </c>
      <c r="C266" s="1">
        <v>10</v>
      </c>
      <c r="D266" s="1">
        <v>1.2</v>
      </c>
      <c r="E266" s="1">
        <f t="shared" si="13"/>
        <v>12</v>
      </c>
      <c r="F266" s="3">
        <f>E266*1.15</f>
        <v>13.799999999999999</v>
      </c>
      <c r="G266" s="23">
        <v>1.74</v>
      </c>
      <c r="H266" s="58"/>
      <c r="I266" s="36">
        <f>F266+G266+F267+G267</f>
        <v>65.55</v>
      </c>
      <c r="J266" s="38">
        <f>16+50</f>
        <v>66</v>
      </c>
      <c r="K266" s="36">
        <f>I266-J266</f>
        <v>-0.45000000000000284</v>
      </c>
      <c r="L266" s="58"/>
    </row>
    <row r="267" spans="1:12" ht="12.75">
      <c r="A267" s="40"/>
      <c r="B267" s="22" t="s">
        <v>135</v>
      </c>
      <c r="C267" s="1">
        <v>5</v>
      </c>
      <c r="D267" s="1">
        <v>7.6</v>
      </c>
      <c r="E267" s="1">
        <f t="shared" si="13"/>
        <v>38</v>
      </c>
      <c r="F267" s="3">
        <f>E267*1.15+0.8</f>
        <v>44.49999999999999</v>
      </c>
      <c r="G267" s="23">
        <f>0.145*E267</f>
        <v>5.51</v>
      </c>
      <c r="H267" s="60"/>
      <c r="I267" s="43"/>
      <c r="J267" s="37"/>
      <c r="K267" s="43"/>
      <c r="L267" s="60"/>
    </row>
    <row r="268" spans="1:12" ht="12.75">
      <c r="A268" s="39" t="s">
        <v>116</v>
      </c>
      <c r="B268" s="22" t="s">
        <v>136</v>
      </c>
      <c r="C268" s="1">
        <v>1</v>
      </c>
      <c r="D268" s="1">
        <v>40</v>
      </c>
      <c r="E268" s="1">
        <f t="shared" si="13"/>
        <v>40</v>
      </c>
      <c r="F268" s="3">
        <f>E268*1.15+0.5</f>
        <v>46.5</v>
      </c>
      <c r="G268" s="23">
        <v>5.8</v>
      </c>
      <c r="H268" s="58"/>
      <c r="I268" s="41">
        <f>F268+G268+F269+G269</f>
        <v>124.82</v>
      </c>
      <c r="J268" s="38">
        <v>125</v>
      </c>
      <c r="K268" s="36">
        <f>I268-J268</f>
        <v>-0.18000000000000682</v>
      </c>
      <c r="L268" s="58"/>
    </row>
    <row r="269" spans="1:12" ht="12.75">
      <c r="A269" s="40"/>
      <c r="B269" s="22" t="s">
        <v>137</v>
      </c>
      <c r="C269" s="1">
        <v>2</v>
      </c>
      <c r="D269" s="1">
        <v>28</v>
      </c>
      <c r="E269" s="1">
        <f t="shared" si="13"/>
        <v>56</v>
      </c>
      <c r="F269" s="3">
        <f>E269*1.15</f>
        <v>64.39999999999999</v>
      </c>
      <c r="G269" s="23">
        <v>8.12</v>
      </c>
      <c r="H269" s="60"/>
      <c r="I269" s="42"/>
      <c r="J269" s="37"/>
      <c r="K269" s="37"/>
      <c r="L269" s="60"/>
    </row>
    <row r="270" spans="1:12" ht="25.5">
      <c r="A270" s="39" t="s">
        <v>47</v>
      </c>
      <c r="B270" s="22" t="s">
        <v>164</v>
      </c>
      <c r="C270" s="1">
        <v>50</v>
      </c>
      <c r="D270" s="1">
        <v>0.46</v>
      </c>
      <c r="E270" s="1">
        <f t="shared" si="13"/>
        <v>23</v>
      </c>
      <c r="F270" s="3">
        <f>E270*1.15</f>
        <v>26.45</v>
      </c>
      <c r="G270" s="23">
        <v>3.34</v>
      </c>
      <c r="H270" s="58"/>
      <c r="I270" s="41">
        <f>F270+G270+F271+G271</f>
        <v>81.58999999999999</v>
      </c>
      <c r="J270" s="38">
        <v>82</v>
      </c>
      <c r="K270" s="36">
        <f>I270-J270</f>
        <v>-0.4100000000000108</v>
      </c>
      <c r="L270" s="58"/>
    </row>
    <row r="271" spans="1:12" ht="12.75">
      <c r="A271" s="40"/>
      <c r="B271" s="22" t="s">
        <v>136</v>
      </c>
      <c r="C271" s="1">
        <v>1</v>
      </c>
      <c r="D271" s="1">
        <v>40</v>
      </c>
      <c r="E271" s="1">
        <f t="shared" si="13"/>
        <v>40</v>
      </c>
      <c r="F271" s="3">
        <f>E271*1.15</f>
        <v>46</v>
      </c>
      <c r="G271" s="23">
        <v>5.8</v>
      </c>
      <c r="H271" s="60"/>
      <c r="I271" s="42"/>
      <c r="J271" s="37"/>
      <c r="K271" s="37"/>
      <c r="L271" s="60"/>
    </row>
    <row r="272" spans="1:12" ht="12.75">
      <c r="A272" s="39" t="s">
        <v>87</v>
      </c>
      <c r="B272" s="25" t="s">
        <v>71</v>
      </c>
      <c r="C272" s="1">
        <v>300</v>
      </c>
      <c r="D272" s="1">
        <v>1</v>
      </c>
      <c r="E272" s="1">
        <f t="shared" si="13"/>
        <v>300</v>
      </c>
      <c r="F272" s="3">
        <f>E272*1.15</f>
        <v>345</v>
      </c>
      <c r="G272" s="23">
        <v>43.5</v>
      </c>
      <c r="H272" s="58"/>
      <c r="I272" s="41">
        <f>F272+G272+F273+G273</f>
        <v>466.7</v>
      </c>
      <c r="J272" s="38">
        <v>467</v>
      </c>
      <c r="K272" s="36">
        <f>I272-J272</f>
        <v>-0.30000000000001137</v>
      </c>
      <c r="L272" s="58"/>
    </row>
    <row r="273" spans="1:12" ht="12.75">
      <c r="A273" s="40"/>
      <c r="B273" s="22" t="s">
        <v>138</v>
      </c>
      <c r="C273" s="1">
        <v>2</v>
      </c>
      <c r="D273" s="1">
        <v>30</v>
      </c>
      <c r="E273" s="1">
        <f t="shared" si="13"/>
        <v>60</v>
      </c>
      <c r="F273" s="3">
        <f aca="true" t="shared" si="14" ref="F273:F278">E273*1.15+0.5</f>
        <v>69.5</v>
      </c>
      <c r="G273" s="23">
        <v>8.7</v>
      </c>
      <c r="H273" s="60"/>
      <c r="I273" s="42"/>
      <c r="J273" s="37"/>
      <c r="K273" s="37"/>
      <c r="L273" s="60"/>
    </row>
    <row r="274" spans="1:12" ht="12.75">
      <c r="A274" s="39" t="s">
        <v>98</v>
      </c>
      <c r="B274" s="22" t="s">
        <v>161</v>
      </c>
      <c r="C274" s="1">
        <v>20</v>
      </c>
      <c r="D274" s="1">
        <v>4.3</v>
      </c>
      <c r="E274" s="1">
        <f t="shared" si="13"/>
        <v>86</v>
      </c>
      <c r="F274" s="3">
        <f t="shared" si="14"/>
        <v>99.39999999999999</v>
      </c>
      <c r="G274" s="23">
        <v>12.47</v>
      </c>
      <c r="H274" s="58"/>
      <c r="I274" s="41">
        <f>F274+G274+F275+G275+F276+G276+F277+G277+F278+G278+F279+G279+F280+G280+F281+G281</f>
        <v>868.86</v>
      </c>
      <c r="J274" s="38">
        <f>644+210+20</f>
        <v>874</v>
      </c>
      <c r="K274" s="36">
        <f>I274-J274</f>
        <v>-5.139999999999986</v>
      </c>
      <c r="L274" s="58"/>
    </row>
    <row r="275" spans="1:12" ht="12.75">
      <c r="A275" s="47"/>
      <c r="B275" s="24" t="s">
        <v>163</v>
      </c>
      <c r="C275" s="1">
        <v>10</v>
      </c>
      <c r="D275" s="1">
        <v>4.4</v>
      </c>
      <c r="E275" s="1">
        <f t="shared" si="13"/>
        <v>44</v>
      </c>
      <c r="F275" s="3">
        <f t="shared" si="14"/>
        <v>51.099999999999994</v>
      </c>
      <c r="G275" s="23">
        <v>6.38</v>
      </c>
      <c r="H275" s="59"/>
      <c r="I275" s="46"/>
      <c r="J275" s="45"/>
      <c r="K275" s="45"/>
      <c r="L275" s="59"/>
    </row>
    <row r="276" spans="1:12" ht="12.75">
      <c r="A276" s="47"/>
      <c r="B276" s="25" t="s">
        <v>133</v>
      </c>
      <c r="C276" s="1">
        <v>10</v>
      </c>
      <c r="D276" s="1">
        <v>6</v>
      </c>
      <c r="E276" s="1">
        <f t="shared" si="13"/>
        <v>60</v>
      </c>
      <c r="F276" s="3">
        <f t="shared" si="14"/>
        <v>69.5</v>
      </c>
      <c r="G276" s="23">
        <v>8.7</v>
      </c>
      <c r="H276" s="59"/>
      <c r="I276" s="46"/>
      <c r="J276" s="45"/>
      <c r="K276" s="45"/>
      <c r="L276" s="59"/>
    </row>
    <row r="277" spans="1:12" ht="12.75">
      <c r="A277" s="47"/>
      <c r="B277" s="22" t="s">
        <v>167</v>
      </c>
      <c r="C277" s="1">
        <v>50</v>
      </c>
      <c r="D277" s="1">
        <v>0.8</v>
      </c>
      <c r="E277" s="1">
        <f t="shared" si="13"/>
        <v>40</v>
      </c>
      <c r="F277" s="3">
        <f t="shared" si="14"/>
        <v>46.5</v>
      </c>
      <c r="G277" s="23">
        <v>5.8</v>
      </c>
      <c r="H277" s="59"/>
      <c r="I277" s="46"/>
      <c r="J277" s="45"/>
      <c r="K277" s="45"/>
      <c r="L277" s="59"/>
    </row>
    <row r="278" spans="1:12" ht="12.75">
      <c r="A278" s="47"/>
      <c r="B278" s="25" t="s">
        <v>71</v>
      </c>
      <c r="C278" s="1">
        <v>300</v>
      </c>
      <c r="D278" s="1">
        <v>1</v>
      </c>
      <c r="E278" s="1">
        <f t="shared" si="13"/>
        <v>300</v>
      </c>
      <c r="F278" s="3">
        <f t="shared" si="14"/>
        <v>345.5</v>
      </c>
      <c r="G278" s="23">
        <f>29+14.5</f>
        <v>43.5</v>
      </c>
      <c r="H278" s="59"/>
      <c r="I278" s="46"/>
      <c r="J278" s="45"/>
      <c r="K278" s="45"/>
      <c r="L278" s="59"/>
    </row>
    <row r="279" spans="1:12" ht="12.75">
      <c r="A279" s="47"/>
      <c r="B279" s="22" t="s">
        <v>137</v>
      </c>
      <c r="C279" s="1">
        <v>2</v>
      </c>
      <c r="D279" s="1">
        <v>28</v>
      </c>
      <c r="E279" s="1">
        <f t="shared" si="13"/>
        <v>56</v>
      </c>
      <c r="F279" s="3">
        <f>E279*1.15</f>
        <v>64.39999999999999</v>
      </c>
      <c r="G279" s="23">
        <v>8.12</v>
      </c>
      <c r="H279" s="59"/>
      <c r="I279" s="46"/>
      <c r="J279" s="45"/>
      <c r="K279" s="45"/>
      <c r="L279" s="59"/>
    </row>
    <row r="280" spans="1:12" ht="12.75">
      <c r="A280" s="47"/>
      <c r="B280" s="22" t="s">
        <v>138</v>
      </c>
      <c r="C280" s="1">
        <v>2</v>
      </c>
      <c r="D280" s="1">
        <v>30</v>
      </c>
      <c r="E280" s="1">
        <f t="shared" si="13"/>
        <v>60</v>
      </c>
      <c r="F280" s="3">
        <f>E280*1.15</f>
        <v>69</v>
      </c>
      <c r="G280" s="23">
        <v>8.7</v>
      </c>
      <c r="H280" s="59"/>
      <c r="I280" s="46"/>
      <c r="J280" s="45"/>
      <c r="K280" s="45"/>
      <c r="L280" s="59"/>
    </row>
    <row r="281" spans="1:12" ht="25.5">
      <c r="A281" s="40"/>
      <c r="B281" s="22" t="s">
        <v>164</v>
      </c>
      <c r="C281" s="1">
        <v>50</v>
      </c>
      <c r="D281" s="1">
        <v>0.46</v>
      </c>
      <c r="E281" s="1">
        <f t="shared" si="13"/>
        <v>23</v>
      </c>
      <c r="F281" s="3">
        <f>E281*1.15</f>
        <v>26.45</v>
      </c>
      <c r="G281" s="23">
        <v>3.34</v>
      </c>
      <c r="H281" s="60"/>
      <c r="I281" s="42"/>
      <c r="J281" s="37"/>
      <c r="K281" s="37"/>
      <c r="L281" s="60"/>
    </row>
    <row r="282" spans="1:12" ht="12.75">
      <c r="A282" s="39" t="s">
        <v>107</v>
      </c>
      <c r="B282" s="22" t="s">
        <v>136</v>
      </c>
      <c r="C282" s="1">
        <v>2</v>
      </c>
      <c r="D282" s="1">
        <v>40</v>
      </c>
      <c r="E282" s="1">
        <f t="shared" si="13"/>
        <v>80</v>
      </c>
      <c r="F282" s="3">
        <f>E282*1.15+0.5</f>
        <v>92.5</v>
      </c>
      <c r="G282" s="23">
        <v>11.6</v>
      </c>
      <c r="H282" s="58"/>
      <c r="I282" s="41">
        <f>F282+G282+F283+G283</f>
        <v>163.67</v>
      </c>
      <c r="J282" s="38">
        <v>164</v>
      </c>
      <c r="K282" s="36">
        <f>I282-J282</f>
        <v>-0.3300000000000125</v>
      </c>
      <c r="L282" s="58"/>
    </row>
    <row r="283" spans="1:12" ht="25.5">
      <c r="A283" s="40"/>
      <c r="B283" s="22" t="s">
        <v>166</v>
      </c>
      <c r="C283" s="1">
        <v>50</v>
      </c>
      <c r="D283" s="1">
        <v>0.92</v>
      </c>
      <c r="E283" s="1">
        <f t="shared" si="13"/>
        <v>46</v>
      </c>
      <c r="F283" s="3">
        <f>E283*1.15</f>
        <v>52.9</v>
      </c>
      <c r="G283" s="23">
        <v>6.67</v>
      </c>
      <c r="H283" s="60"/>
      <c r="I283" s="42"/>
      <c r="J283" s="37"/>
      <c r="K283" s="37"/>
      <c r="L283" s="60"/>
    </row>
    <row r="284" spans="1:12" ht="25.5">
      <c r="A284" s="39" t="s">
        <v>123</v>
      </c>
      <c r="B284" s="25" t="s">
        <v>37</v>
      </c>
      <c r="C284" s="1">
        <v>15</v>
      </c>
      <c r="D284" s="1">
        <v>13.5</v>
      </c>
      <c r="E284" s="1">
        <f t="shared" si="13"/>
        <v>202.5</v>
      </c>
      <c r="F284" s="3">
        <f>E284*1.15+0.5</f>
        <v>233.37499999999997</v>
      </c>
      <c r="G284" s="23">
        <v>29.36</v>
      </c>
      <c r="H284" s="58"/>
      <c r="I284" s="41">
        <f>F284+G284+F285+G285+F286+G286+F287+G287+F288+G288</f>
        <v>408.8225</v>
      </c>
      <c r="J284" s="38">
        <f>240+146</f>
        <v>386</v>
      </c>
      <c r="K284" s="50">
        <f>I284-J284</f>
        <v>22.82249999999999</v>
      </c>
      <c r="L284" s="58"/>
    </row>
    <row r="285" spans="1:12" ht="12.75">
      <c r="A285" s="47"/>
      <c r="B285" s="22" t="s">
        <v>136</v>
      </c>
      <c r="C285" s="1">
        <v>1</v>
      </c>
      <c r="D285" s="1">
        <v>40</v>
      </c>
      <c r="E285" s="1">
        <f t="shared" si="13"/>
        <v>40</v>
      </c>
      <c r="F285" s="3">
        <f>E285*1.15+0.5</f>
        <v>46.5</v>
      </c>
      <c r="G285" s="23">
        <v>5.8</v>
      </c>
      <c r="H285" s="59"/>
      <c r="I285" s="46"/>
      <c r="J285" s="45"/>
      <c r="K285" s="51"/>
      <c r="L285" s="59"/>
    </row>
    <row r="286" spans="1:12" ht="25.5">
      <c r="A286" s="47"/>
      <c r="B286" s="22" t="s">
        <v>21</v>
      </c>
      <c r="C286" s="1">
        <v>1</v>
      </c>
      <c r="D286" s="1">
        <v>13.65</v>
      </c>
      <c r="E286" s="1">
        <f t="shared" si="13"/>
        <v>13.65</v>
      </c>
      <c r="F286" s="3">
        <f>E286*1.15+0.5</f>
        <v>16.197499999999998</v>
      </c>
      <c r="G286" s="23">
        <v>1.98</v>
      </c>
      <c r="H286" s="59"/>
      <c r="I286" s="46"/>
      <c r="J286" s="45"/>
      <c r="K286" s="51"/>
      <c r="L286" s="59"/>
    </row>
    <row r="287" spans="1:12" ht="12.75">
      <c r="A287" s="47"/>
      <c r="B287" s="22" t="s">
        <v>138</v>
      </c>
      <c r="C287" s="1">
        <v>1</v>
      </c>
      <c r="D287" s="1">
        <v>30</v>
      </c>
      <c r="E287" s="1">
        <f t="shared" si="13"/>
        <v>30</v>
      </c>
      <c r="F287" s="3">
        <f>E287*1.15+0.5</f>
        <v>35</v>
      </c>
      <c r="G287" s="23">
        <v>4.35</v>
      </c>
      <c r="H287" s="59"/>
      <c r="I287" s="46"/>
      <c r="J287" s="45"/>
      <c r="K287" s="51"/>
      <c r="L287" s="59"/>
    </row>
    <row r="288" spans="1:12" ht="12.75">
      <c r="A288" s="40"/>
      <c r="B288" s="22" t="s">
        <v>137</v>
      </c>
      <c r="C288" s="1">
        <v>1</v>
      </c>
      <c r="D288" s="1">
        <v>28</v>
      </c>
      <c r="E288" s="1">
        <f t="shared" si="13"/>
        <v>28</v>
      </c>
      <c r="F288" s="3">
        <f>E288*1.15</f>
        <v>32.199999999999996</v>
      </c>
      <c r="G288" s="23">
        <v>4.06</v>
      </c>
      <c r="H288" s="60"/>
      <c r="I288" s="42"/>
      <c r="J288" s="37"/>
      <c r="K288" s="52"/>
      <c r="L288" s="60"/>
    </row>
    <row r="289" spans="1:12" ht="12.75">
      <c r="A289" s="39" t="s">
        <v>57</v>
      </c>
      <c r="B289" s="24" t="s">
        <v>163</v>
      </c>
      <c r="C289" s="1">
        <v>10</v>
      </c>
      <c r="D289" s="1">
        <v>4.4</v>
      </c>
      <c r="E289" s="1">
        <f t="shared" si="13"/>
        <v>44</v>
      </c>
      <c r="F289" s="3">
        <f>E289*1.15+0.5</f>
        <v>51.099999999999994</v>
      </c>
      <c r="G289" s="23">
        <v>6.38</v>
      </c>
      <c r="H289" s="58"/>
      <c r="I289" s="41">
        <f>F289+G289+F290+G290+F291+G291+F292+G292+F293+G293+F294+G294</f>
        <v>336.90999999999997</v>
      </c>
      <c r="J289" s="38">
        <v>337</v>
      </c>
      <c r="K289" s="36">
        <f>I289-J289</f>
        <v>-0.09000000000003183</v>
      </c>
      <c r="L289" s="58"/>
    </row>
    <row r="290" spans="1:12" ht="12.75">
      <c r="A290" s="47"/>
      <c r="B290" s="25" t="s">
        <v>133</v>
      </c>
      <c r="C290" s="1">
        <v>10</v>
      </c>
      <c r="D290" s="1">
        <v>6</v>
      </c>
      <c r="E290" s="1">
        <f t="shared" si="13"/>
        <v>60</v>
      </c>
      <c r="F290" s="3">
        <f>E290*1.15+0.5</f>
        <v>69.5</v>
      </c>
      <c r="G290" s="23">
        <v>8.7</v>
      </c>
      <c r="H290" s="59"/>
      <c r="I290" s="46"/>
      <c r="J290" s="45"/>
      <c r="K290" s="45"/>
      <c r="L290" s="59"/>
    </row>
    <row r="291" spans="1:12" ht="25.5">
      <c r="A291" s="47"/>
      <c r="B291" s="22" t="s">
        <v>139</v>
      </c>
      <c r="C291" s="1">
        <v>5</v>
      </c>
      <c r="D291" s="1">
        <v>11.4</v>
      </c>
      <c r="E291" s="1">
        <f t="shared" si="13"/>
        <v>57</v>
      </c>
      <c r="F291" s="3">
        <f>E291*1.15+0.5</f>
        <v>66.05</v>
      </c>
      <c r="G291" s="23">
        <v>8.27</v>
      </c>
      <c r="H291" s="59"/>
      <c r="I291" s="46"/>
      <c r="J291" s="45"/>
      <c r="K291" s="45"/>
      <c r="L291" s="59"/>
    </row>
    <row r="292" spans="1:12" ht="12.75">
      <c r="A292" s="47"/>
      <c r="B292" s="22" t="s">
        <v>136</v>
      </c>
      <c r="C292" s="1">
        <v>1</v>
      </c>
      <c r="D292" s="1">
        <v>40</v>
      </c>
      <c r="E292" s="1">
        <f t="shared" si="13"/>
        <v>40</v>
      </c>
      <c r="F292" s="3">
        <f aca="true" t="shared" si="15" ref="F292:F321">E292*1.15</f>
        <v>46</v>
      </c>
      <c r="G292" s="23">
        <v>5.8</v>
      </c>
      <c r="H292" s="59"/>
      <c r="I292" s="46"/>
      <c r="J292" s="45"/>
      <c r="K292" s="45"/>
      <c r="L292" s="59"/>
    </row>
    <row r="293" spans="1:12" ht="12.75">
      <c r="A293" s="47"/>
      <c r="B293" s="22" t="s">
        <v>137</v>
      </c>
      <c r="C293" s="1">
        <v>1</v>
      </c>
      <c r="D293" s="1">
        <v>28</v>
      </c>
      <c r="E293" s="1">
        <f t="shared" si="13"/>
        <v>28</v>
      </c>
      <c r="F293" s="3">
        <f t="shared" si="15"/>
        <v>32.199999999999996</v>
      </c>
      <c r="G293" s="23">
        <v>4.06</v>
      </c>
      <c r="H293" s="59"/>
      <c r="I293" s="46"/>
      <c r="J293" s="45"/>
      <c r="K293" s="45"/>
      <c r="L293" s="59"/>
    </row>
    <row r="294" spans="1:12" ht="12.75">
      <c r="A294" s="40"/>
      <c r="B294" s="22" t="s">
        <v>138</v>
      </c>
      <c r="C294" s="1">
        <v>1</v>
      </c>
      <c r="D294" s="1">
        <v>30</v>
      </c>
      <c r="E294" s="1">
        <f t="shared" si="13"/>
        <v>30</v>
      </c>
      <c r="F294" s="3">
        <f t="shared" si="15"/>
        <v>34.5</v>
      </c>
      <c r="G294" s="23">
        <v>4.35</v>
      </c>
      <c r="H294" s="60"/>
      <c r="I294" s="42"/>
      <c r="J294" s="37"/>
      <c r="K294" s="37"/>
      <c r="L294" s="60"/>
    </row>
    <row r="295" spans="1:12" ht="25.5">
      <c r="A295" s="39" t="s">
        <v>19</v>
      </c>
      <c r="B295" s="22" t="s">
        <v>166</v>
      </c>
      <c r="C295" s="1">
        <v>100</v>
      </c>
      <c r="D295" s="1">
        <v>0.92</v>
      </c>
      <c r="E295" s="1">
        <f t="shared" si="13"/>
        <v>92</v>
      </c>
      <c r="F295" s="3">
        <f>E295*1.15+0.5</f>
        <v>106.3</v>
      </c>
      <c r="G295" s="23">
        <v>13.34</v>
      </c>
      <c r="H295" s="58"/>
      <c r="I295" s="41">
        <f>F295+G295+F296+G296+F297+G297+F298+G298+F299+G299</f>
        <v>457.93499999999995</v>
      </c>
      <c r="J295" s="38">
        <v>458</v>
      </c>
      <c r="K295" s="36">
        <f>I295-J295</f>
        <v>-0.06500000000005457</v>
      </c>
      <c r="L295" s="58"/>
    </row>
    <row r="296" spans="1:12" ht="25.5">
      <c r="A296" s="47"/>
      <c r="B296" s="22" t="s">
        <v>21</v>
      </c>
      <c r="C296" s="1">
        <v>2</v>
      </c>
      <c r="D296" s="1">
        <v>13.65</v>
      </c>
      <c r="E296" s="1">
        <f t="shared" si="13"/>
        <v>27.3</v>
      </c>
      <c r="F296" s="3">
        <f>E296*1.15+1</f>
        <v>32.394999999999996</v>
      </c>
      <c r="G296" s="23">
        <v>3.96</v>
      </c>
      <c r="H296" s="59"/>
      <c r="I296" s="46"/>
      <c r="J296" s="45"/>
      <c r="K296" s="45"/>
      <c r="L296" s="59"/>
    </row>
    <row r="297" spans="1:12" ht="12.75">
      <c r="A297" s="47"/>
      <c r="B297" s="22" t="s">
        <v>138</v>
      </c>
      <c r="C297" s="1">
        <v>1</v>
      </c>
      <c r="D297" s="1">
        <v>30</v>
      </c>
      <c r="E297" s="1">
        <f t="shared" si="13"/>
        <v>30</v>
      </c>
      <c r="F297" s="3">
        <f>E297*1.15+0.5</f>
        <v>35</v>
      </c>
      <c r="G297" s="23">
        <v>4.35</v>
      </c>
      <c r="H297" s="59"/>
      <c r="I297" s="46"/>
      <c r="J297" s="45"/>
      <c r="K297" s="45"/>
      <c r="L297" s="59"/>
    </row>
    <row r="298" spans="1:12" ht="25.5">
      <c r="A298" s="47"/>
      <c r="B298" s="22" t="s">
        <v>166</v>
      </c>
      <c r="C298" s="1">
        <v>100</v>
      </c>
      <c r="D298" s="1">
        <v>0.92</v>
      </c>
      <c r="E298" s="1">
        <f t="shared" si="13"/>
        <v>92</v>
      </c>
      <c r="F298" s="3">
        <f>E298*1.15+0.5</f>
        <v>106.3</v>
      </c>
      <c r="G298" s="23">
        <v>13.34</v>
      </c>
      <c r="H298" s="59"/>
      <c r="I298" s="46"/>
      <c r="J298" s="45"/>
      <c r="K298" s="45"/>
      <c r="L298" s="59"/>
    </row>
    <row r="299" spans="1:12" ht="12.75">
      <c r="A299" s="40"/>
      <c r="B299" s="22" t="s">
        <v>162</v>
      </c>
      <c r="C299" s="1">
        <v>20</v>
      </c>
      <c r="D299" s="1">
        <v>5.5</v>
      </c>
      <c r="E299" s="1">
        <f t="shared" si="13"/>
        <v>110</v>
      </c>
      <c r="F299" s="3">
        <f>E299*1.15+0.5</f>
        <v>126.99999999999999</v>
      </c>
      <c r="G299" s="23">
        <v>15.95</v>
      </c>
      <c r="H299" s="60"/>
      <c r="I299" s="42"/>
      <c r="J299" s="37"/>
      <c r="K299" s="37"/>
      <c r="L299" s="60"/>
    </row>
    <row r="300" spans="1:12" ht="12.75">
      <c r="A300" s="39" t="s">
        <v>53</v>
      </c>
      <c r="B300" s="22" t="s">
        <v>135</v>
      </c>
      <c r="C300" s="1">
        <v>20</v>
      </c>
      <c r="D300" s="1">
        <v>7.6</v>
      </c>
      <c r="E300" s="1">
        <f t="shared" si="13"/>
        <v>152</v>
      </c>
      <c r="F300" s="3">
        <f t="shared" si="15"/>
        <v>174.79999999999998</v>
      </c>
      <c r="G300" s="23">
        <v>22.04</v>
      </c>
      <c r="H300" s="58"/>
      <c r="I300" s="41">
        <f>F300+G300+F301+G301+F302+G302</f>
        <v>252.52999999999997</v>
      </c>
      <c r="J300" s="38">
        <v>253</v>
      </c>
      <c r="K300" s="36">
        <f>I300-J300</f>
        <v>-0.4700000000000273</v>
      </c>
      <c r="L300" s="58"/>
    </row>
    <row r="301" spans="1:12" ht="25.5">
      <c r="A301" s="47"/>
      <c r="B301" s="22" t="s">
        <v>164</v>
      </c>
      <c r="C301" s="1">
        <v>50</v>
      </c>
      <c r="D301" s="1">
        <v>0.46</v>
      </c>
      <c r="E301" s="1">
        <f t="shared" si="13"/>
        <v>23</v>
      </c>
      <c r="F301" s="3">
        <f t="shared" si="15"/>
        <v>26.45</v>
      </c>
      <c r="G301" s="23">
        <v>3.34</v>
      </c>
      <c r="H301" s="59"/>
      <c r="I301" s="46"/>
      <c r="J301" s="45"/>
      <c r="K301" s="45"/>
      <c r="L301" s="59"/>
    </row>
    <row r="302" spans="1:12" ht="25.5">
      <c r="A302" s="40"/>
      <c r="B302" s="22" t="s">
        <v>29</v>
      </c>
      <c r="C302" s="1">
        <v>10</v>
      </c>
      <c r="D302" s="1">
        <v>2</v>
      </c>
      <c r="E302" s="1">
        <f t="shared" si="13"/>
        <v>20</v>
      </c>
      <c r="F302" s="3">
        <f t="shared" si="15"/>
        <v>23</v>
      </c>
      <c r="G302" s="23">
        <v>2.9</v>
      </c>
      <c r="H302" s="60"/>
      <c r="I302" s="42"/>
      <c r="J302" s="37"/>
      <c r="K302" s="37"/>
      <c r="L302" s="60"/>
    </row>
    <row r="303" spans="1:12" ht="25.5">
      <c r="A303" s="39" t="s">
        <v>55</v>
      </c>
      <c r="B303" s="22" t="s">
        <v>21</v>
      </c>
      <c r="C303" s="1">
        <v>4</v>
      </c>
      <c r="D303" s="1">
        <v>13.65</v>
      </c>
      <c r="E303" s="1">
        <f t="shared" si="13"/>
        <v>54.6</v>
      </c>
      <c r="F303" s="3">
        <f t="shared" si="15"/>
        <v>62.79</v>
      </c>
      <c r="G303" s="23">
        <v>7.92</v>
      </c>
      <c r="H303" s="58"/>
      <c r="I303" s="41">
        <f>F303+G303+F304+G304</f>
        <v>122.50999999999999</v>
      </c>
      <c r="J303" s="38">
        <v>123</v>
      </c>
      <c r="K303" s="36">
        <f>I303-J303</f>
        <v>-0.4900000000000091</v>
      </c>
      <c r="L303" s="58"/>
    </row>
    <row r="304" spans="1:12" ht="12.75">
      <c r="A304" s="40"/>
      <c r="B304" s="22" t="s">
        <v>136</v>
      </c>
      <c r="C304" s="1">
        <v>1</v>
      </c>
      <c r="D304" s="1">
        <v>40</v>
      </c>
      <c r="E304" s="1">
        <f t="shared" si="13"/>
        <v>40</v>
      </c>
      <c r="F304" s="3">
        <f t="shared" si="15"/>
        <v>46</v>
      </c>
      <c r="G304" s="23">
        <v>5.8</v>
      </c>
      <c r="H304" s="60"/>
      <c r="I304" s="42"/>
      <c r="J304" s="37"/>
      <c r="K304" s="37"/>
      <c r="L304" s="60"/>
    </row>
    <row r="305" spans="1:12" ht="12.75">
      <c r="A305" s="30" t="s">
        <v>131</v>
      </c>
      <c r="B305" s="22" t="s">
        <v>135</v>
      </c>
      <c r="C305" s="1">
        <v>10</v>
      </c>
      <c r="D305" s="1">
        <v>7.6</v>
      </c>
      <c r="E305" s="1">
        <f t="shared" si="13"/>
        <v>76</v>
      </c>
      <c r="F305" s="3">
        <f>E305*1.15+0.5</f>
        <v>87.89999999999999</v>
      </c>
      <c r="G305" s="23">
        <v>11.02</v>
      </c>
      <c r="H305" s="57"/>
      <c r="I305" s="3">
        <f>F305+G305</f>
        <v>98.91999999999999</v>
      </c>
      <c r="J305" s="14">
        <v>99</v>
      </c>
      <c r="K305" s="13">
        <f>I305-J305</f>
        <v>-0.0800000000000125</v>
      </c>
      <c r="L305" s="57"/>
    </row>
    <row r="306" spans="1:12" ht="12.75">
      <c r="A306" s="39" t="s">
        <v>11</v>
      </c>
      <c r="B306" s="22" t="s">
        <v>136</v>
      </c>
      <c r="C306" s="1">
        <v>1</v>
      </c>
      <c r="D306" s="1">
        <v>40</v>
      </c>
      <c r="E306" s="1">
        <f t="shared" si="13"/>
        <v>40</v>
      </c>
      <c r="F306" s="3">
        <f t="shared" si="15"/>
        <v>46</v>
      </c>
      <c r="G306" s="23">
        <v>5.8</v>
      </c>
      <c r="H306" s="58"/>
      <c r="I306" s="41">
        <f>F306+G306+F307+G307</f>
        <v>90.64999999999999</v>
      </c>
      <c r="J306" s="38">
        <v>91</v>
      </c>
      <c r="K306" s="36">
        <f>I306-J306</f>
        <v>-0.3500000000000085</v>
      </c>
      <c r="L306" s="58"/>
    </row>
    <row r="307" spans="1:12" ht="12.75">
      <c r="A307" s="40"/>
      <c r="B307" s="22" t="s">
        <v>138</v>
      </c>
      <c r="C307" s="1">
        <v>1</v>
      </c>
      <c r="D307" s="1">
        <v>30</v>
      </c>
      <c r="E307" s="1">
        <f t="shared" si="13"/>
        <v>30</v>
      </c>
      <c r="F307" s="3">
        <f t="shared" si="15"/>
        <v>34.5</v>
      </c>
      <c r="G307" s="23">
        <v>4.35</v>
      </c>
      <c r="H307" s="60"/>
      <c r="I307" s="42"/>
      <c r="J307" s="37"/>
      <c r="K307" s="37"/>
      <c r="L307" s="60"/>
    </row>
    <row r="308" spans="1:12" ht="12.75">
      <c r="A308" s="30" t="s">
        <v>24</v>
      </c>
      <c r="B308" s="22" t="s">
        <v>138</v>
      </c>
      <c r="C308" s="1">
        <v>1</v>
      </c>
      <c r="D308" s="1">
        <v>30</v>
      </c>
      <c r="E308" s="1">
        <f t="shared" si="13"/>
        <v>30</v>
      </c>
      <c r="F308" s="3">
        <f>E308*1.15+0.7</f>
        <v>35.2</v>
      </c>
      <c r="G308" s="23">
        <v>4.35</v>
      </c>
      <c r="H308" s="57"/>
      <c r="I308" s="3">
        <f>F308+G308</f>
        <v>39.550000000000004</v>
      </c>
      <c r="J308" s="14">
        <v>40</v>
      </c>
      <c r="K308" s="13">
        <f>I308-J308</f>
        <v>-0.44999999999999574</v>
      </c>
      <c r="L308" s="57"/>
    </row>
    <row r="309" spans="1:12" ht="12.75">
      <c r="A309" s="39" t="s">
        <v>52</v>
      </c>
      <c r="B309" s="24" t="s">
        <v>163</v>
      </c>
      <c r="C309" s="1">
        <v>10</v>
      </c>
      <c r="D309" s="1">
        <v>4.4</v>
      </c>
      <c r="E309" s="1">
        <f t="shared" si="13"/>
        <v>44</v>
      </c>
      <c r="F309" s="3">
        <f t="shared" si="15"/>
        <v>50.599999999999994</v>
      </c>
      <c r="G309" s="23">
        <v>6.38</v>
      </c>
      <c r="H309" s="58"/>
      <c r="I309" s="41">
        <f>F309+G309+F310+G310+F311+G311</f>
        <v>125.61999999999999</v>
      </c>
      <c r="J309" s="38">
        <v>126</v>
      </c>
      <c r="K309" s="36">
        <f>I309-J309</f>
        <v>-0.38000000000000966</v>
      </c>
      <c r="L309" s="58"/>
    </row>
    <row r="310" spans="1:12" ht="25.5">
      <c r="A310" s="47"/>
      <c r="B310" s="22" t="s">
        <v>164</v>
      </c>
      <c r="C310" s="1">
        <v>50</v>
      </c>
      <c r="D310" s="1">
        <v>0.46</v>
      </c>
      <c r="E310" s="1">
        <f t="shared" si="13"/>
        <v>23</v>
      </c>
      <c r="F310" s="3">
        <f t="shared" si="15"/>
        <v>26.45</v>
      </c>
      <c r="G310" s="23">
        <v>3.34</v>
      </c>
      <c r="H310" s="59"/>
      <c r="I310" s="46"/>
      <c r="J310" s="45"/>
      <c r="K310" s="45"/>
      <c r="L310" s="59"/>
    </row>
    <row r="311" spans="1:12" ht="12.75">
      <c r="A311" s="40"/>
      <c r="B311" s="22" t="s">
        <v>138</v>
      </c>
      <c r="C311" s="1">
        <v>1</v>
      </c>
      <c r="D311" s="1">
        <v>30</v>
      </c>
      <c r="E311" s="1">
        <f t="shared" si="13"/>
        <v>30</v>
      </c>
      <c r="F311" s="3">
        <f t="shared" si="15"/>
        <v>34.5</v>
      </c>
      <c r="G311" s="23">
        <v>4.35</v>
      </c>
      <c r="H311" s="60"/>
      <c r="I311" s="42"/>
      <c r="J311" s="37"/>
      <c r="K311" s="37"/>
      <c r="L311" s="60"/>
    </row>
    <row r="312" spans="1:12" ht="12.75">
      <c r="A312" s="39" t="s">
        <v>69</v>
      </c>
      <c r="B312" s="22" t="s">
        <v>136</v>
      </c>
      <c r="C312" s="1">
        <v>1</v>
      </c>
      <c r="D312" s="1">
        <v>40</v>
      </c>
      <c r="E312" s="1">
        <f t="shared" si="13"/>
        <v>40</v>
      </c>
      <c r="F312" s="3">
        <f>E312*1.15+0.5</f>
        <v>46.5</v>
      </c>
      <c r="G312" s="23">
        <v>5.8</v>
      </c>
      <c r="H312" s="58"/>
      <c r="I312" s="41">
        <f>F312+G312+F313+G313+F314+G314</f>
        <v>187.98</v>
      </c>
      <c r="J312" s="38">
        <v>188</v>
      </c>
      <c r="K312" s="36">
        <f>J312-I312</f>
        <v>0.020000000000010232</v>
      </c>
      <c r="L312" s="58"/>
    </row>
    <row r="313" spans="1:12" ht="12.75">
      <c r="A313" s="47"/>
      <c r="B313" s="22" t="s">
        <v>137</v>
      </c>
      <c r="C313" s="1">
        <v>1</v>
      </c>
      <c r="D313" s="1">
        <v>28</v>
      </c>
      <c r="E313" s="1">
        <f t="shared" si="13"/>
        <v>28</v>
      </c>
      <c r="F313" s="3">
        <f>E313*1.15+0.5</f>
        <v>32.699999999999996</v>
      </c>
      <c r="G313" s="23">
        <v>4.06</v>
      </c>
      <c r="H313" s="59"/>
      <c r="I313" s="46"/>
      <c r="J313" s="45"/>
      <c r="K313" s="45"/>
      <c r="L313" s="59"/>
    </row>
    <row r="314" spans="1:12" ht="12.75">
      <c r="A314" s="40"/>
      <c r="B314" s="22" t="s">
        <v>135</v>
      </c>
      <c r="C314" s="1">
        <v>10</v>
      </c>
      <c r="D314" s="1">
        <v>7.6</v>
      </c>
      <c r="E314" s="1">
        <f t="shared" si="13"/>
        <v>76</v>
      </c>
      <c r="F314" s="3">
        <f>E314*1.15+0.5</f>
        <v>87.89999999999999</v>
      </c>
      <c r="G314" s="23">
        <v>11.02</v>
      </c>
      <c r="H314" s="60"/>
      <c r="I314" s="42"/>
      <c r="J314" s="37"/>
      <c r="K314" s="37"/>
      <c r="L314" s="60"/>
    </row>
    <row r="315" spans="1:12" ht="25.5">
      <c r="A315" s="39" t="s">
        <v>0</v>
      </c>
      <c r="B315" s="22" t="s">
        <v>21</v>
      </c>
      <c r="C315" s="1">
        <v>3</v>
      </c>
      <c r="D315" s="1">
        <v>13.65</v>
      </c>
      <c r="E315" s="1">
        <f t="shared" si="13"/>
        <v>40.95</v>
      </c>
      <c r="F315" s="3">
        <f>E315*1.15+0.5</f>
        <v>47.5925</v>
      </c>
      <c r="G315" s="23">
        <v>5.94</v>
      </c>
      <c r="H315" s="58"/>
      <c r="I315" s="41">
        <f>F315+G315+F316+G316</f>
        <v>240.5125</v>
      </c>
      <c r="J315" s="38">
        <v>241</v>
      </c>
      <c r="K315" s="36">
        <f>I315-J315</f>
        <v>-0.48750000000001137</v>
      </c>
      <c r="L315" s="58"/>
    </row>
    <row r="316" spans="1:12" ht="12.75">
      <c r="A316" s="40"/>
      <c r="B316" s="22" t="s">
        <v>167</v>
      </c>
      <c r="C316" s="1">
        <v>180</v>
      </c>
      <c r="D316" s="1">
        <v>0.8</v>
      </c>
      <c r="E316" s="1">
        <f t="shared" si="13"/>
        <v>144</v>
      </c>
      <c r="F316" s="3">
        <f>E316*1.15+0.5</f>
        <v>166.1</v>
      </c>
      <c r="G316" s="23">
        <v>20.88</v>
      </c>
      <c r="H316" s="60"/>
      <c r="I316" s="42"/>
      <c r="J316" s="37"/>
      <c r="K316" s="37"/>
      <c r="L316" s="60"/>
    </row>
    <row r="317" spans="1:12" ht="12.75">
      <c r="A317" s="34" t="s">
        <v>160</v>
      </c>
      <c r="B317" s="22" t="s">
        <v>158</v>
      </c>
      <c r="C317" s="23">
        <v>2</v>
      </c>
      <c r="D317" s="1">
        <v>28</v>
      </c>
      <c r="E317" s="1">
        <f t="shared" si="13"/>
        <v>56</v>
      </c>
      <c r="F317" s="3">
        <f t="shared" si="15"/>
        <v>64.39999999999999</v>
      </c>
      <c r="G317" s="23">
        <v>8.12</v>
      </c>
      <c r="H317" s="58"/>
      <c r="I317" s="41">
        <f>F317+G317+F318+G318+F319+G319</f>
        <v>141.66</v>
      </c>
      <c r="J317" s="38">
        <v>142</v>
      </c>
      <c r="K317" s="36">
        <f>I317-J317</f>
        <v>-0.3400000000000034</v>
      </c>
      <c r="L317" s="58"/>
    </row>
    <row r="318" spans="1:12" ht="12.75">
      <c r="A318" s="44"/>
      <c r="B318" s="26" t="s">
        <v>159</v>
      </c>
      <c r="C318" s="23">
        <v>1</v>
      </c>
      <c r="D318" s="1">
        <v>30</v>
      </c>
      <c r="E318" s="1">
        <f t="shared" si="13"/>
        <v>30</v>
      </c>
      <c r="F318" s="3">
        <f>E318*1.15+0.5</f>
        <v>35</v>
      </c>
      <c r="G318" s="23">
        <v>4.35</v>
      </c>
      <c r="H318" s="59"/>
      <c r="I318" s="46"/>
      <c r="J318" s="45"/>
      <c r="K318" s="45"/>
      <c r="L318" s="59"/>
    </row>
    <row r="319" spans="1:12" ht="25.5">
      <c r="A319" s="35"/>
      <c r="B319" s="22" t="s">
        <v>164</v>
      </c>
      <c r="C319" s="23">
        <v>50</v>
      </c>
      <c r="D319" s="23">
        <v>0.46</v>
      </c>
      <c r="E319" s="1">
        <f t="shared" si="13"/>
        <v>23</v>
      </c>
      <c r="F319" s="3">
        <f t="shared" si="15"/>
        <v>26.45</v>
      </c>
      <c r="G319" s="23">
        <v>3.34</v>
      </c>
      <c r="H319" s="60"/>
      <c r="I319" s="42"/>
      <c r="J319" s="37"/>
      <c r="K319" s="37"/>
      <c r="L319" s="60"/>
    </row>
    <row r="320" spans="1:12" ht="12.75">
      <c r="A320" s="39" t="s">
        <v>68</v>
      </c>
      <c r="B320" s="24" t="s">
        <v>163</v>
      </c>
      <c r="C320" s="1">
        <v>10</v>
      </c>
      <c r="D320" s="1">
        <v>4.4</v>
      </c>
      <c r="E320" s="1">
        <f t="shared" si="13"/>
        <v>44</v>
      </c>
      <c r="F320" s="3">
        <f>E320*1.15+0.5</f>
        <v>51.099999999999994</v>
      </c>
      <c r="G320" s="23">
        <v>6.38</v>
      </c>
      <c r="H320" s="58"/>
      <c r="I320" s="41">
        <f>F320+G320+F321+G321+F322+G322+F323+G323</f>
        <v>247.85</v>
      </c>
      <c r="J320" s="38">
        <v>248</v>
      </c>
      <c r="K320" s="36">
        <f>I320-J320</f>
        <v>-0.15000000000000568</v>
      </c>
      <c r="L320" s="58"/>
    </row>
    <row r="321" spans="1:12" ht="12.75">
      <c r="A321" s="47"/>
      <c r="B321" s="25" t="s">
        <v>71</v>
      </c>
      <c r="C321" s="1">
        <v>50</v>
      </c>
      <c r="D321" s="1">
        <v>1</v>
      </c>
      <c r="E321" s="1">
        <f t="shared" si="13"/>
        <v>50</v>
      </c>
      <c r="F321" s="3">
        <f t="shared" si="15"/>
        <v>57.49999999999999</v>
      </c>
      <c r="G321" s="23">
        <v>7.25</v>
      </c>
      <c r="H321" s="59"/>
      <c r="I321" s="46"/>
      <c r="J321" s="45"/>
      <c r="K321" s="45"/>
      <c r="L321" s="59"/>
    </row>
    <row r="322" spans="1:12" ht="12.75">
      <c r="A322" s="47"/>
      <c r="B322" s="22" t="s">
        <v>136</v>
      </c>
      <c r="C322" s="1">
        <v>1</v>
      </c>
      <c r="D322" s="1">
        <v>40</v>
      </c>
      <c r="E322" s="1">
        <f t="shared" si="13"/>
        <v>40</v>
      </c>
      <c r="F322" s="3">
        <f>E322*1.15</f>
        <v>46</v>
      </c>
      <c r="G322" s="23">
        <v>5.8</v>
      </c>
      <c r="H322" s="59"/>
      <c r="I322" s="46"/>
      <c r="J322" s="45"/>
      <c r="K322" s="45"/>
      <c r="L322" s="59"/>
    </row>
    <row r="323" spans="1:12" ht="25.5">
      <c r="A323" s="40"/>
      <c r="B323" s="22" t="s">
        <v>139</v>
      </c>
      <c r="C323" s="1">
        <v>5</v>
      </c>
      <c r="D323" s="1">
        <v>11.4</v>
      </c>
      <c r="E323" s="1">
        <f t="shared" si="13"/>
        <v>57</v>
      </c>
      <c r="F323" s="3">
        <f>E323*1.15</f>
        <v>65.55</v>
      </c>
      <c r="G323" s="23">
        <v>8.27</v>
      </c>
      <c r="H323" s="60"/>
      <c r="I323" s="42"/>
      <c r="J323" s="37"/>
      <c r="K323" s="37"/>
      <c r="L323" s="60"/>
    </row>
    <row r="324" spans="1:12" ht="12.75">
      <c r="A324" s="39" t="s">
        <v>49</v>
      </c>
      <c r="B324" s="25" t="s">
        <v>134</v>
      </c>
      <c r="C324" s="1">
        <v>20</v>
      </c>
      <c r="D324" s="1">
        <v>1.2</v>
      </c>
      <c r="E324" s="1">
        <f t="shared" si="13"/>
        <v>24</v>
      </c>
      <c r="F324" s="3">
        <f>E324*1.1+0.05</f>
        <v>26.450000000000003</v>
      </c>
      <c r="G324" s="23">
        <v>3.48</v>
      </c>
      <c r="H324" s="58"/>
      <c r="I324" s="41">
        <f>F324+G324+F325+G325+F326+G326+F327+G327+F328+G328+F329+G329</f>
        <v>555.815</v>
      </c>
      <c r="J324" s="38">
        <v>666</v>
      </c>
      <c r="K324" s="36">
        <f>I324-J324</f>
        <v>-110.18499999999995</v>
      </c>
      <c r="L324" s="58"/>
    </row>
    <row r="325" spans="1:12" ht="25.5">
      <c r="A325" s="47"/>
      <c r="B325" s="25" t="s">
        <v>37</v>
      </c>
      <c r="C325" s="1">
        <v>15</v>
      </c>
      <c r="D325" s="1">
        <v>13.5</v>
      </c>
      <c r="E325" s="1">
        <f t="shared" si="13"/>
        <v>202.5</v>
      </c>
      <c r="F325" s="3">
        <f>E325*1.1+0.5</f>
        <v>223.25000000000003</v>
      </c>
      <c r="G325" s="23">
        <v>29.36</v>
      </c>
      <c r="H325" s="59"/>
      <c r="I325" s="46"/>
      <c r="J325" s="45"/>
      <c r="K325" s="45"/>
      <c r="L325" s="59"/>
    </row>
    <row r="326" spans="1:12" ht="12.75">
      <c r="A326" s="47"/>
      <c r="B326" s="22" t="s">
        <v>137</v>
      </c>
      <c r="C326" s="1">
        <v>1</v>
      </c>
      <c r="D326" s="1">
        <v>28</v>
      </c>
      <c r="E326" s="1">
        <f t="shared" si="13"/>
        <v>28</v>
      </c>
      <c r="F326" s="3">
        <f>E326*1.1+0.5</f>
        <v>31.300000000000004</v>
      </c>
      <c r="G326" s="23">
        <v>4.06</v>
      </c>
      <c r="H326" s="59"/>
      <c r="I326" s="46"/>
      <c r="J326" s="45"/>
      <c r="K326" s="45"/>
      <c r="L326" s="59"/>
    </row>
    <row r="327" spans="1:12" ht="12.75">
      <c r="A327" s="47"/>
      <c r="B327" s="22" t="s">
        <v>138</v>
      </c>
      <c r="C327" s="1">
        <v>1</v>
      </c>
      <c r="D327" s="1">
        <v>30</v>
      </c>
      <c r="E327" s="1">
        <f aca="true" t="shared" si="16" ref="E327:E345">C327*D327</f>
        <v>30</v>
      </c>
      <c r="F327" s="3">
        <f>E327*1.1+0.5</f>
        <v>33.5</v>
      </c>
      <c r="G327" s="23">
        <v>4.35</v>
      </c>
      <c r="H327" s="59"/>
      <c r="I327" s="46"/>
      <c r="J327" s="45"/>
      <c r="K327" s="45"/>
      <c r="L327" s="59"/>
    </row>
    <row r="328" spans="1:12" ht="25.5">
      <c r="A328" s="47"/>
      <c r="B328" s="22" t="s">
        <v>21</v>
      </c>
      <c r="C328" s="1">
        <v>5</v>
      </c>
      <c r="D328" s="1">
        <v>13.65</v>
      </c>
      <c r="E328" s="1">
        <f t="shared" si="16"/>
        <v>68.25</v>
      </c>
      <c r="F328" s="3">
        <f>E328*1.1+0.05</f>
        <v>75.125</v>
      </c>
      <c r="G328" s="23">
        <v>9.9</v>
      </c>
      <c r="H328" s="59"/>
      <c r="I328" s="46"/>
      <c r="J328" s="45"/>
      <c r="K328" s="45"/>
      <c r="L328" s="59"/>
    </row>
    <row r="329" spans="1:12" ht="25.5">
      <c r="A329" s="40"/>
      <c r="B329" s="22" t="s">
        <v>166</v>
      </c>
      <c r="C329" s="1">
        <v>100</v>
      </c>
      <c r="D329" s="1">
        <v>0.92</v>
      </c>
      <c r="E329" s="1">
        <f t="shared" si="16"/>
        <v>92</v>
      </c>
      <c r="F329" s="3">
        <f>E329*1.1+0.5</f>
        <v>101.7</v>
      </c>
      <c r="G329" s="23">
        <v>13.34</v>
      </c>
      <c r="H329" s="60"/>
      <c r="I329" s="42"/>
      <c r="J329" s="37"/>
      <c r="K329" s="37"/>
      <c r="L329" s="60"/>
    </row>
    <row r="330" spans="1:12" ht="12.75">
      <c r="A330" s="39" t="s">
        <v>79</v>
      </c>
      <c r="B330" s="25" t="s">
        <v>133</v>
      </c>
      <c r="C330" s="1">
        <v>20</v>
      </c>
      <c r="D330" s="1">
        <v>6</v>
      </c>
      <c r="E330" s="1">
        <f t="shared" si="16"/>
        <v>120</v>
      </c>
      <c r="F330" s="3">
        <f>E330*1.15+0.5</f>
        <v>138.5</v>
      </c>
      <c r="G330" s="23">
        <v>17.4</v>
      </c>
      <c r="H330" s="58"/>
      <c r="I330" s="41">
        <f>F330+G330+F331+G331</f>
        <v>220.65</v>
      </c>
      <c r="J330" s="38">
        <v>221</v>
      </c>
      <c r="K330" s="36">
        <f>I330-J330</f>
        <v>-0.3499999999999943</v>
      </c>
      <c r="L330" s="58"/>
    </row>
    <row r="331" spans="1:12" ht="12.75">
      <c r="A331" s="40"/>
      <c r="B331" s="25" t="s">
        <v>71</v>
      </c>
      <c r="C331" s="1">
        <v>50</v>
      </c>
      <c r="D331" s="1">
        <v>1</v>
      </c>
      <c r="E331" s="1">
        <f t="shared" si="16"/>
        <v>50</v>
      </c>
      <c r="F331" s="3">
        <f aca="true" t="shared" si="17" ref="F331:F344">E331*1.15</f>
        <v>57.49999999999999</v>
      </c>
      <c r="G331" s="23">
        <v>7.25</v>
      </c>
      <c r="H331" s="60"/>
      <c r="I331" s="42"/>
      <c r="J331" s="37"/>
      <c r="K331" s="37"/>
      <c r="L331" s="60"/>
    </row>
    <row r="332" spans="1:12" ht="12.75">
      <c r="A332" s="39" t="s">
        <v>22</v>
      </c>
      <c r="B332" s="22" t="s">
        <v>72</v>
      </c>
      <c r="C332" s="1">
        <v>100</v>
      </c>
      <c r="D332" s="1">
        <v>1.2</v>
      </c>
      <c r="E332" s="1">
        <f t="shared" si="16"/>
        <v>120</v>
      </c>
      <c r="F332" s="3">
        <f>E332*1.15+0.5</f>
        <v>138.5</v>
      </c>
      <c r="G332" s="23">
        <v>17.4</v>
      </c>
      <c r="H332" s="58"/>
      <c r="I332" s="41">
        <f>F332+G332+F333+G333+F334+G334</f>
        <v>738.65</v>
      </c>
      <c r="J332" s="38">
        <v>739</v>
      </c>
      <c r="K332" s="36">
        <f>I332-J332</f>
        <v>-0.35000000000002274</v>
      </c>
      <c r="L332" s="58"/>
    </row>
    <row r="333" spans="1:12" ht="12.75">
      <c r="A333" s="47"/>
      <c r="B333" s="22" t="s">
        <v>138</v>
      </c>
      <c r="C333" s="1">
        <v>1</v>
      </c>
      <c r="D333" s="1">
        <v>30</v>
      </c>
      <c r="E333" s="1">
        <f t="shared" si="16"/>
        <v>30</v>
      </c>
      <c r="F333" s="3">
        <f>E333*1.15</f>
        <v>34.5</v>
      </c>
      <c r="G333" s="23">
        <v>4.35</v>
      </c>
      <c r="H333" s="59"/>
      <c r="I333" s="46"/>
      <c r="J333" s="45"/>
      <c r="K333" s="45"/>
      <c r="L333" s="59"/>
    </row>
    <row r="334" spans="1:12" ht="25.5">
      <c r="A334" s="40"/>
      <c r="B334" s="22" t="s">
        <v>80</v>
      </c>
      <c r="C334" s="1">
        <v>2</v>
      </c>
      <c r="D334" s="1">
        <v>210</v>
      </c>
      <c r="E334" s="1">
        <f t="shared" si="16"/>
        <v>420</v>
      </c>
      <c r="F334" s="3">
        <f t="shared" si="17"/>
        <v>482.99999999999994</v>
      </c>
      <c r="G334" s="23">
        <v>60.9</v>
      </c>
      <c r="H334" s="60"/>
      <c r="I334" s="42"/>
      <c r="J334" s="37"/>
      <c r="K334" s="37"/>
      <c r="L334" s="60"/>
    </row>
    <row r="335" spans="1:12" ht="25.5">
      <c r="A335" s="39" t="s">
        <v>2</v>
      </c>
      <c r="B335" s="22" t="s">
        <v>3</v>
      </c>
      <c r="C335" s="1">
        <v>2</v>
      </c>
      <c r="D335" s="1">
        <v>103</v>
      </c>
      <c r="E335" s="1">
        <f t="shared" si="16"/>
        <v>206</v>
      </c>
      <c r="F335" s="3">
        <f>E335*1.15+0.5</f>
        <v>237.39999999999998</v>
      </c>
      <c r="G335" s="23">
        <v>29.87</v>
      </c>
      <c r="H335" s="58"/>
      <c r="I335" s="41">
        <f>F335+G335+F336+G336+F337+G337+F338+G338</f>
        <v>485.83</v>
      </c>
      <c r="J335" s="38">
        <v>486</v>
      </c>
      <c r="K335" s="36">
        <f>I335-J335</f>
        <v>-0.17000000000001592</v>
      </c>
      <c r="L335" s="58"/>
    </row>
    <row r="336" spans="1:12" ht="12.75">
      <c r="A336" s="47"/>
      <c r="B336" s="22" t="s">
        <v>137</v>
      </c>
      <c r="C336" s="1">
        <v>1</v>
      </c>
      <c r="D336" s="1">
        <v>28</v>
      </c>
      <c r="E336" s="1">
        <f t="shared" si="16"/>
        <v>28</v>
      </c>
      <c r="F336" s="3">
        <f>E336*1.15+0.5</f>
        <v>32.699999999999996</v>
      </c>
      <c r="G336" s="23">
        <v>4.06</v>
      </c>
      <c r="H336" s="59"/>
      <c r="I336" s="46"/>
      <c r="J336" s="45"/>
      <c r="K336" s="45"/>
      <c r="L336" s="59"/>
    </row>
    <row r="337" spans="1:12" ht="12.75">
      <c r="A337" s="47"/>
      <c r="B337" s="22" t="s">
        <v>138</v>
      </c>
      <c r="C337" s="1">
        <v>2</v>
      </c>
      <c r="D337" s="1">
        <v>30</v>
      </c>
      <c r="E337" s="1">
        <f t="shared" si="16"/>
        <v>60</v>
      </c>
      <c r="F337" s="3">
        <f>E337*1.15+0.5</f>
        <v>69.5</v>
      </c>
      <c r="G337" s="23">
        <v>8.7</v>
      </c>
      <c r="H337" s="59"/>
      <c r="I337" s="46"/>
      <c r="J337" s="45"/>
      <c r="K337" s="45"/>
      <c r="L337" s="59"/>
    </row>
    <row r="338" spans="1:12" ht="12.75">
      <c r="A338" s="40"/>
      <c r="B338" s="22" t="s">
        <v>136</v>
      </c>
      <c r="C338" s="1">
        <v>2</v>
      </c>
      <c r="D338" s="1">
        <v>40</v>
      </c>
      <c r="E338" s="1">
        <f t="shared" si="16"/>
        <v>80</v>
      </c>
      <c r="F338" s="3">
        <f t="shared" si="17"/>
        <v>92</v>
      </c>
      <c r="G338" s="23">
        <v>11.6</v>
      </c>
      <c r="H338" s="60"/>
      <c r="I338" s="42"/>
      <c r="J338" s="37"/>
      <c r="K338" s="37"/>
      <c r="L338" s="60"/>
    </row>
    <row r="339" spans="1:12" ht="12.75">
      <c r="A339" s="39" t="s">
        <v>35</v>
      </c>
      <c r="B339" s="22" t="s">
        <v>138</v>
      </c>
      <c r="C339" s="1">
        <v>1</v>
      </c>
      <c r="D339" s="1">
        <v>30</v>
      </c>
      <c r="E339" s="1">
        <f t="shared" si="16"/>
        <v>30</v>
      </c>
      <c r="F339" s="3">
        <f t="shared" si="17"/>
        <v>34.5</v>
      </c>
      <c r="G339" s="23">
        <v>4.35</v>
      </c>
      <c r="H339" s="58"/>
      <c r="I339" s="41">
        <f>F339+G339+F340+G340</f>
        <v>98.92</v>
      </c>
      <c r="J339" s="38">
        <v>99</v>
      </c>
      <c r="K339" s="36">
        <f>I339-J339</f>
        <v>-0.0799999999999983</v>
      </c>
      <c r="L339" s="58"/>
    </row>
    <row r="340" spans="1:12" ht="25.5">
      <c r="A340" s="40"/>
      <c r="B340" s="22" t="s">
        <v>166</v>
      </c>
      <c r="C340" s="1">
        <v>50</v>
      </c>
      <c r="D340" s="1">
        <v>0.92</v>
      </c>
      <c r="E340" s="1">
        <f t="shared" si="16"/>
        <v>46</v>
      </c>
      <c r="F340" s="3">
        <f>E340*1.15+0.5</f>
        <v>53.4</v>
      </c>
      <c r="G340" s="23">
        <v>6.67</v>
      </c>
      <c r="H340" s="60"/>
      <c r="I340" s="42"/>
      <c r="J340" s="37"/>
      <c r="K340" s="37"/>
      <c r="L340" s="60"/>
    </row>
    <row r="341" spans="1:12" ht="12.75">
      <c r="A341" s="39" t="s">
        <v>124</v>
      </c>
      <c r="B341" s="24" t="s">
        <v>163</v>
      </c>
      <c r="C341" s="1">
        <v>10</v>
      </c>
      <c r="D341" s="1">
        <v>4.4</v>
      </c>
      <c r="E341" s="1">
        <f t="shared" si="16"/>
        <v>44</v>
      </c>
      <c r="F341" s="3">
        <f>E341*1.15+0.5</f>
        <v>51.099999999999994</v>
      </c>
      <c r="G341" s="23">
        <v>6.38</v>
      </c>
      <c r="H341" s="58"/>
      <c r="I341" s="41">
        <f>F341+G341+F342+G342+F343+G343+F344+G344</f>
        <v>172.73999999999998</v>
      </c>
      <c r="J341" s="38">
        <v>173</v>
      </c>
      <c r="K341" s="36">
        <f>I341-J341</f>
        <v>-0.2600000000000193</v>
      </c>
      <c r="L341" s="58"/>
    </row>
    <row r="342" spans="1:12" ht="12.75">
      <c r="A342" s="47"/>
      <c r="B342" s="22" t="s">
        <v>167</v>
      </c>
      <c r="C342" s="1">
        <v>20</v>
      </c>
      <c r="D342" s="1">
        <v>0.8</v>
      </c>
      <c r="E342" s="1">
        <f t="shared" si="16"/>
        <v>16</v>
      </c>
      <c r="F342" s="3">
        <f t="shared" si="17"/>
        <v>18.4</v>
      </c>
      <c r="G342" s="23">
        <v>2.32</v>
      </c>
      <c r="H342" s="59"/>
      <c r="I342" s="46"/>
      <c r="J342" s="45"/>
      <c r="K342" s="45"/>
      <c r="L342" s="59"/>
    </row>
    <row r="343" spans="1:12" ht="12.75">
      <c r="A343" s="47"/>
      <c r="B343" s="25" t="s">
        <v>71</v>
      </c>
      <c r="C343" s="1">
        <v>50</v>
      </c>
      <c r="D343" s="1">
        <v>1</v>
      </c>
      <c r="E343" s="1">
        <f t="shared" si="16"/>
        <v>50</v>
      </c>
      <c r="F343" s="3">
        <f t="shared" si="17"/>
        <v>57.49999999999999</v>
      </c>
      <c r="G343" s="23">
        <v>7.25</v>
      </c>
      <c r="H343" s="59"/>
      <c r="I343" s="46"/>
      <c r="J343" s="45"/>
      <c r="K343" s="45"/>
      <c r="L343" s="59"/>
    </row>
    <row r="344" spans="1:12" ht="25.5">
      <c r="A344" s="40"/>
      <c r="B344" s="22" t="s">
        <v>164</v>
      </c>
      <c r="C344" s="23">
        <v>50</v>
      </c>
      <c r="D344" s="23">
        <v>0.46</v>
      </c>
      <c r="E344" s="1">
        <f t="shared" si="16"/>
        <v>23</v>
      </c>
      <c r="F344" s="3">
        <f t="shared" si="17"/>
        <v>26.45</v>
      </c>
      <c r="G344" s="23">
        <v>3.34</v>
      </c>
      <c r="H344" s="60"/>
      <c r="I344" s="42"/>
      <c r="J344" s="37"/>
      <c r="K344" s="37"/>
      <c r="L344" s="60"/>
    </row>
    <row r="345" spans="1:12" ht="25.5">
      <c r="A345" s="39" t="s">
        <v>115</v>
      </c>
      <c r="B345" s="25" t="s">
        <v>37</v>
      </c>
      <c r="C345" s="1">
        <v>75</v>
      </c>
      <c r="D345" s="1">
        <v>13.5</v>
      </c>
      <c r="E345" s="1">
        <f t="shared" si="16"/>
        <v>1012.5</v>
      </c>
      <c r="F345" s="3">
        <f>E345*1.15+0.5</f>
        <v>1164.875</v>
      </c>
      <c r="G345" s="23">
        <v>146.81</v>
      </c>
      <c r="H345" s="58"/>
      <c r="I345" s="41">
        <f>F345+G345+F346+F347+G347+F348+G348</f>
        <v>2404.875</v>
      </c>
      <c r="J345" s="38">
        <v>2405</v>
      </c>
      <c r="K345" s="36">
        <f>I345-J345</f>
        <v>-0.125</v>
      </c>
      <c r="L345" s="58"/>
    </row>
    <row r="346" spans="1:12" ht="38.25">
      <c r="A346" s="47"/>
      <c r="B346" s="25" t="s">
        <v>157</v>
      </c>
      <c r="C346" s="1">
        <v>100</v>
      </c>
      <c r="D346" s="1">
        <v>4</v>
      </c>
      <c r="E346" s="1"/>
      <c r="F346" s="3">
        <v>519</v>
      </c>
      <c r="G346" s="23"/>
      <c r="H346" s="59"/>
      <c r="I346" s="46"/>
      <c r="J346" s="45"/>
      <c r="K346" s="45"/>
      <c r="L346" s="59"/>
    </row>
    <row r="347" spans="1:12" ht="25.5">
      <c r="A347" s="47"/>
      <c r="B347" s="22" t="s">
        <v>80</v>
      </c>
      <c r="C347" s="1">
        <v>2</v>
      </c>
      <c r="D347" s="1">
        <v>210</v>
      </c>
      <c r="E347" s="1">
        <f aca="true" t="shared" si="18" ref="E347:E380">C347*D347</f>
        <v>420</v>
      </c>
      <c r="F347" s="3">
        <f>E347*1.15+0.5</f>
        <v>483.49999999999994</v>
      </c>
      <c r="G347" s="23">
        <v>60.9</v>
      </c>
      <c r="H347" s="59"/>
      <c r="I347" s="46"/>
      <c r="J347" s="45"/>
      <c r="K347" s="45"/>
      <c r="L347" s="59"/>
    </row>
    <row r="348" spans="1:12" ht="25.5">
      <c r="A348" s="40"/>
      <c r="B348" s="22" t="s">
        <v>164</v>
      </c>
      <c r="C348" s="1">
        <v>50</v>
      </c>
      <c r="D348" s="1">
        <v>0.46</v>
      </c>
      <c r="E348" s="1">
        <f t="shared" si="18"/>
        <v>23</v>
      </c>
      <c r="F348" s="3">
        <f aca="true" t="shared" si="19" ref="F348:F377">E348*1.15</f>
        <v>26.45</v>
      </c>
      <c r="G348" s="23">
        <v>3.34</v>
      </c>
      <c r="H348" s="60"/>
      <c r="I348" s="42"/>
      <c r="J348" s="37"/>
      <c r="K348" s="37"/>
      <c r="L348" s="60"/>
    </row>
    <row r="349" spans="1:12" ht="12.75">
      <c r="A349" s="39" t="s">
        <v>44</v>
      </c>
      <c r="B349" s="22" t="s">
        <v>136</v>
      </c>
      <c r="C349" s="1">
        <v>1</v>
      </c>
      <c r="D349" s="1">
        <v>40</v>
      </c>
      <c r="E349" s="1">
        <f t="shared" si="18"/>
        <v>40</v>
      </c>
      <c r="F349" s="3">
        <f>E349*1.15+0.5</f>
        <v>46.5</v>
      </c>
      <c r="G349" s="23">
        <v>5.8</v>
      </c>
      <c r="H349" s="58"/>
      <c r="I349" s="41">
        <f>F349+G349+F350+G350+F351+G351+F352+G352</f>
        <v>157.7</v>
      </c>
      <c r="J349" s="38">
        <v>158</v>
      </c>
      <c r="K349" s="36">
        <f>I349-J349</f>
        <v>-0.30000000000001137</v>
      </c>
      <c r="L349" s="58"/>
    </row>
    <row r="350" spans="1:12" ht="12.75">
      <c r="A350" s="47"/>
      <c r="B350" s="22" t="s">
        <v>137</v>
      </c>
      <c r="C350" s="1">
        <v>1</v>
      </c>
      <c r="D350" s="1">
        <v>28</v>
      </c>
      <c r="E350" s="1">
        <f t="shared" si="18"/>
        <v>28</v>
      </c>
      <c r="F350" s="3">
        <f>E350*1.15+0.5</f>
        <v>32.699999999999996</v>
      </c>
      <c r="G350" s="23">
        <v>4.06</v>
      </c>
      <c r="H350" s="59"/>
      <c r="I350" s="46"/>
      <c r="J350" s="45"/>
      <c r="K350" s="45"/>
      <c r="L350" s="59"/>
    </row>
    <row r="351" spans="1:12" ht="12.75">
      <c r="A351" s="47"/>
      <c r="B351" s="22" t="s">
        <v>138</v>
      </c>
      <c r="C351" s="1">
        <v>1</v>
      </c>
      <c r="D351" s="1">
        <v>30</v>
      </c>
      <c r="E351" s="1">
        <f t="shared" si="18"/>
        <v>30</v>
      </c>
      <c r="F351" s="3">
        <f t="shared" si="19"/>
        <v>34.5</v>
      </c>
      <c r="G351" s="23">
        <v>4.35</v>
      </c>
      <c r="H351" s="59"/>
      <c r="I351" s="46"/>
      <c r="J351" s="45"/>
      <c r="K351" s="45"/>
      <c r="L351" s="59"/>
    </row>
    <row r="352" spans="1:12" ht="25.5">
      <c r="A352" s="40"/>
      <c r="B352" s="22" t="s">
        <v>164</v>
      </c>
      <c r="C352" s="1">
        <v>50</v>
      </c>
      <c r="D352" s="1">
        <v>0.46</v>
      </c>
      <c r="E352" s="1">
        <f t="shared" si="18"/>
        <v>23</v>
      </c>
      <c r="F352" s="3">
        <f t="shared" si="19"/>
        <v>26.45</v>
      </c>
      <c r="G352" s="23">
        <v>3.34</v>
      </c>
      <c r="H352" s="60"/>
      <c r="I352" s="42"/>
      <c r="J352" s="37"/>
      <c r="K352" s="37"/>
      <c r="L352" s="60"/>
    </row>
    <row r="353" spans="1:12" ht="25.5">
      <c r="A353" s="30" t="s">
        <v>32</v>
      </c>
      <c r="B353" s="22" t="s">
        <v>166</v>
      </c>
      <c r="C353" s="1">
        <v>50</v>
      </c>
      <c r="D353" s="1">
        <v>0.92</v>
      </c>
      <c r="E353" s="1">
        <f t="shared" si="18"/>
        <v>46</v>
      </c>
      <c r="F353" s="3">
        <f t="shared" si="19"/>
        <v>52.9</v>
      </c>
      <c r="G353" s="23">
        <v>6.67</v>
      </c>
      <c r="H353" s="57"/>
      <c r="I353" s="3">
        <f>F353+G353</f>
        <v>59.57</v>
      </c>
      <c r="J353" s="14">
        <v>60</v>
      </c>
      <c r="K353" s="13">
        <f>I353-J353</f>
        <v>-0.4299999999999997</v>
      </c>
      <c r="L353" s="57"/>
    </row>
    <row r="354" spans="1:12" ht="25.5">
      <c r="A354" s="30" t="s">
        <v>62</v>
      </c>
      <c r="B354" s="22" t="s">
        <v>3</v>
      </c>
      <c r="C354" s="1">
        <v>1</v>
      </c>
      <c r="D354" s="1">
        <v>103</v>
      </c>
      <c r="E354" s="1">
        <f t="shared" si="18"/>
        <v>103</v>
      </c>
      <c r="F354" s="3">
        <f>E354*1.15+0.5</f>
        <v>118.94999999999999</v>
      </c>
      <c r="G354" s="23">
        <v>14.94</v>
      </c>
      <c r="H354" s="57"/>
      <c r="I354" s="3">
        <f>F354+G354</f>
        <v>133.89</v>
      </c>
      <c r="J354" s="14">
        <v>134</v>
      </c>
      <c r="K354" s="13">
        <f>I354-J354</f>
        <v>-0.11000000000001364</v>
      </c>
      <c r="L354" s="57"/>
    </row>
    <row r="355" spans="1:12" ht="12.75">
      <c r="A355" s="39" t="s">
        <v>92</v>
      </c>
      <c r="B355" s="22" t="s">
        <v>161</v>
      </c>
      <c r="C355" s="1">
        <v>20</v>
      </c>
      <c r="D355" s="1">
        <v>4.3</v>
      </c>
      <c r="E355" s="1">
        <f t="shared" si="18"/>
        <v>86</v>
      </c>
      <c r="F355" s="3">
        <f>E355*1.15+0.5</f>
        <v>99.39999999999999</v>
      </c>
      <c r="G355" s="23">
        <v>12.47</v>
      </c>
      <c r="H355" s="58"/>
      <c r="I355" s="41">
        <f>F355+G355+F356+G356+F357+G357+F358+G358</f>
        <v>244.95999999999995</v>
      </c>
      <c r="J355" s="38">
        <v>245</v>
      </c>
      <c r="K355" s="36">
        <f>I355-J355</f>
        <v>-0.040000000000048885</v>
      </c>
      <c r="L355" s="58"/>
    </row>
    <row r="356" spans="1:12" ht="12.75">
      <c r="A356" s="47"/>
      <c r="B356" s="24" t="s">
        <v>163</v>
      </c>
      <c r="C356" s="1">
        <v>10</v>
      </c>
      <c r="D356" s="1">
        <v>4.4</v>
      </c>
      <c r="E356" s="1">
        <f t="shared" si="18"/>
        <v>44</v>
      </c>
      <c r="F356" s="3">
        <f>E356*1.15+0.5</f>
        <v>51.099999999999994</v>
      </c>
      <c r="G356" s="23">
        <v>6.38</v>
      </c>
      <c r="H356" s="59"/>
      <c r="I356" s="46"/>
      <c r="J356" s="45"/>
      <c r="K356" s="45"/>
      <c r="L356" s="59"/>
    </row>
    <row r="357" spans="1:12" ht="12.75">
      <c r="A357" s="47"/>
      <c r="B357" s="22" t="s">
        <v>137</v>
      </c>
      <c r="C357" s="1">
        <v>1</v>
      </c>
      <c r="D357" s="1">
        <v>28</v>
      </c>
      <c r="E357" s="1">
        <f t="shared" si="18"/>
        <v>28</v>
      </c>
      <c r="F357" s="3">
        <f>E357*1.15+0.5</f>
        <v>32.699999999999996</v>
      </c>
      <c r="G357" s="23">
        <v>4.06</v>
      </c>
      <c r="H357" s="59"/>
      <c r="I357" s="46"/>
      <c r="J357" s="45"/>
      <c r="K357" s="45"/>
      <c r="L357" s="59"/>
    </row>
    <row r="358" spans="1:12" ht="12.75">
      <c r="A358" s="40"/>
      <c r="B358" s="22" t="s">
        <v>138</v>
      </c>
      <c r="C358" s="1">
        <v>1</v>
      </c>
      <c r="D358" s="1">
        <v>30</v>
      </c>
      <c r="E358" s="1">
        <f t="shared" si="18"/>
        <v>30</v>
      </c>
      <c r="F358" s="3">
        <f t="shared" si="19"/>
        <v>34.5</v>
      </c>
      <c r="G358" s="23">
        <v>4.35</v>
      </c>
      <c r="H358" s="60"/>
      <c r="I358" s="42"/>
      <c r="J358" s="37"/>
      <c r="K358" s="37"/>
      <c r="L358" s="60"/>
    </row>
    <row r="359" spans="1:12" ht="12.75">
      <c r="A359" s="39" t="s">
        <v>16</v>
      </c>
      <c r="B359" s="22" t="s">
        <v>136</v>
      </c>
      <c r="C359" s="1">
        <v>1</v>
      </c>
      <c r="D359" s="1">
        <v>40</v>
      </c>
      <c r="E359" s="1">
        <f t="shared" si="18"/>
        <v>40</v>
      </c>
      <c r="F359" s="3">
        <f>E359*1.15+0.5</f>
        <v>46.5</v>
      </c>
      <c r="G359" s="23">
        <v>5.8</v>
      </c>
      <c r="H359" s="58"/>
      <c r="I359" s="41">
        <f>F359+G359+F360+G360+F361+G361</f>
        <v>148.63</v>
      </c>
      <c r="J359" s="38">
        <v>149</v>
      </c>
      <c r="K359" s="36">
        <f>I359-J359</f>
        <v>-0.37000000000000455</v>
      </c>
      <c r="L359" s="58"/>
    </row>
    <row r="360" spans="1:12" ht="12.75">
      <c r="A360" s="47"/>
      <c r="B360" s="22" t="s">
        <v>137</v>
      </c>
      <c r="C360" s="1">
        <v>1</v>
      </c>
      <c r="D360" s="1">
        <v>28</v>
      </c>
      <c r="E360" s="1">
        <f t="shared" si="18"/>
        <v>28</v>
      </c>
      <c r="F360" s="3">
        <f>E360*1.15+0.5</f>
        <v>32.699999999999996</v>
      </c>
      <c r="G360" s="23">
        <v>4.06</v>
      </c>
      <c r="H360" s="59"/>
      <c r="I360" s="46"/>
      <c r="J360" s="45"/>
      <c r="K360" s="45"/>
      <c r="L360" s="59"/>
    </row>
    <row r="361" spans="1:12" ht="25.5">
      <c r="A361" s="40"/>
      <c r="B361" s="22" t="s">
        <v>166</v>
      </c>
      <c r="C361" s="1">
        <v>50</v>
      </c>
      <c r="D361" s="1">
        <v>0.92</v>
      </c>
      <c r="E361" s="1">
        <f t="shared" si="18"/>
        <v>46</v>
      </c>
      <c r="F361" s="3">
        <f t="shared" si="19"/>
        <v>52.9</v>
      </c>
      <c r="G361" s="23">
        <v>6.67</v>
      </c>
      <c r="H361" s="60"/>
      <c r="I361" s="42"/>
      <c r="J361" s="37"/>
      <c r="K361" s="37"/>
      <c r="L361" s="60"/>
    </row>
    <row r="362" spans="1:12" ht="12.75">
      <c r="A362" s="39" t="s">
        <v>23</v>
      </c>
      <c r="B362" s="22" t="s">
        <v>137</v>
      </c>
      <c r="C362" s="1">
        <v>1</v>
      </c>
      <c r="D362" s="1">
        <v>28</v>
      </c>
      <c r="E362" s="1">
        <f t="shared" si="18"/>
        <v>28</v>
      </c>
      <c r="F362" s="3">
        <f t="shared" si="19"/>
        <v>32.199999999999996</v>
      </c>
      <c r="G362" s="23">
        <v>4.06</v>
      </c>
      <c r="H362" s="58"/>
      <c r="I362" s="41">
        <f>F362+G362+F363+G363+F364+G364</f>
        <v>212.38</v>
      </c>
      <c r="J362" s="38">
        <v>212</v>
      </c>
      <c r="K362" s="36">
        <f>I362-J362</f>
        <v>0.37999999999999545</v>
      </c>
      <c r="L362" s="58"/>
    </row>
    <row r="363" spans="1:12" ht="25.5">
      <c r="A363" s="47"/>
      <c r="B363" s="22" t="s">
        <v>166</v>
      </c>
      <c r="C363" s="1">
        <v>100</v>
      </c>
      <c r="D363" s="1">
        <v>0.92</v>
      </c>
      <c r="E363" s="1">
        <f t="shared" si="18"/>
        <v>92</v>
      </c>
      <c r="F363" s="3">
        <f t="shared" si="19"/>
        <v>105.8</v>
      </c>
      <c r="G363" s="23">
        <v>13.34</v>
      </c>
      <c r="H363" s="59"/>
      <c r="I363" s="46"/>
      <c r="J363" s="45"/>
      <c r="K363" s="45"/>
      <c r="L363" s="59"/>
    </row>
    <row r="364" spans="1:12" ht="12.75">
      <c r="A364" s="40"/>
      <c r="B364" s="24" t="s">
        <v>163</v>
      </c>
      <c r="C364" s="1">
        <v>10</v>
      </c>
      <c r="D364" s="1">
        <v>4.4</v>
      </c>
      <c r="E364" s="1">
        <f t="shared" si="18"/>
        <v>44</v>
      </c>
      <c r="F364" s="3">
        <f t="shared" si="19"/>
        <v>50.599999999999994</v>
      </c>
      <c r="G364" s="23">
        <v>6.38</v>
      </c>
      <c r="H364" s="60"/>
      <c r="I364" s="42"/>
      <c r="J364" s="37"/>
      <c r="K364" s="37"/>
      <c r="L364" s="60"/>
    </row>
    <row r="365" spans="1:12" ht="12.75">
      <c r="A365" s="30" t="s">
        <v>105</v>
      </c>
      <c r="B365" s="25" t="s">
        <v>71</v>
      </c>
      <c r="C365" s="1">
        <v>200</v>
      </c>
      <c r="D365" s="1">
        <v>1</v>
      </c>
      <c r="E365" s="1">
        <f t="shared" si="18"/>
        <v>200</v>
      </c>
      <c r="F365" s="3">
        <f t="shared" si="19"/>
        <v>229.99999999999997</v>
      </c>
      <c r="G365" s="23">
        <v>29</v>
      </c>
      <c r="H365" s="57"/>
      <c r="I365" s="3">
        <f>F365+G365</f>
        <v>259</v>
      </c>
      <c r="J365" s="14">
        <v>259</v>
      </c>
      <c r="K365" s="13">
        <f>I365-J365</f>
        <v>0</v>
      </c>
      <c r="L365" s="57"/>
    </row>
    <row r="366" spans="1:12" ht="12.75">
      <c r="A366" s="39" t="s">
        <v>126</v>
      </c>
      <c r="B366" s="22" t="s">
        <v>162</v>
      </c>
      <c r="C366" s="1">
        <v>10</v>
      </c>
      <c r="D366" s="1">
        <v>5.5</v>
      </c>
      <c r="E366" s="1">
        <f t="shared" si="18"/>
        <v>55</v>
      </c>
      <c r="F366" s="3">
        <f>E366*1.15+0.5</f>
        <v>63.74999999999999</v>
      </c>
      <c r="G366" s="23">
        <v>7.98</v>
      </c>
      <c r="H366" s="58"/>
      <c r="I366" s="41">
        <f>F366+G366+F367+G367+F369+G369+F370+G370+F371+G371+F372+G372+F368+G368</f>
        <v>439.71999999999997</v>
      </c>
      <c r="J366" s="38">
        <f>310+130</f>
        <v>440</v>
      </c>
      <c r="K366" s="36">
        <f>I366-J366</f>
        <v>-0.28000000000002956</v>
      </c>
      <c r="L366" s="58"/>
    </row>
    <row r="367" spans="1:12" ht="12.75">
      <c r="A367" s="47"/>
      <c r="B367" s="24" t="s">
        <v>163</v>
      </c>
      <c r="C367" s="1">
        <v>10</v>
      </c>
      <c r="D367" s="1">
        <v>4.4</v>
      </c>
      <c r="E367" s="1">
        <f t="shared" si="18"/>
        <v>44</v>
      </c>
      <c r="F367" s="3">
        <f>E367*1.15+0.5</f>
        <v>51.099999999999994</v>
      </c>
      <c r="G367" s="23">
        <v>6.38</v>
      </c>
      <c r="H367" s="59"/>
      <c r="I367" s="46"/>
      <c r="J367" s="45"/>
      <c r="K367" s="45"/>
      <c r="L367" s="59"/>
    </row>
    <row r="368" spans="1:12" ht="12.75">
      <c r="A368" s="47"/>
      <c r="B368" s="23" t="s">
        <v>71</v>
      </c>
      <c r="C368" s="23">
        <v>100</v>
      </c>
      <c r="D368" s="23">
        <v>1</v>
      </c>
      <c r="E368" s="1">
        <f t="shared" si="18"/>
        <v>100</v>
      </c>
      <c r="F368" s="3">
        <f>E368*1.15+0.5</f>
        <v>115.49999999999999</v>
      </c>
      <c r="G368" s="23">
        <f>0.145*E368</f>
        <v>14.499999999999998</v>
      </c>
      <c r="H368" s="59"/>
      <c r="I368" s="46"/>
      <c r="J368" s="45"/>
      <c r="K368" s="45"/>
      <c r="L368" s="59"/>
    </row>
    <row r="369" spans="1:12" ht="12.75">
      <c r="A369" s="47"/>
      <c r="B369" s="22" t="s">
        <v>136</v>
      </c>
      <c r="C369" s="1">
        <v>1</v>
      </c>
      <c r="D369" s="1">
        <v>40</v>
      </c>
      <c r="E369" s="1">
        <f t="shared" si="18"/>
        <v>40</v>
      </c>
      <c r="F369" s="3">
        <f>E369*1.15+0.5</f>
        <v>46.5</v>
      </c>
      <c r="G369" s="23">
        <v>5.8</v>
      </c>
      <c r="H369" s="59"/>
      <c r="I369" s="46"/>
      <c r="J369" s="45"/>
      <c r="K369" s="45"/>
      <c r="L369" s="59"/>
    </row>
    <row r="370" spans="1:12" ht="12.75">
      <c r="A370" s="47"/>
      <c r="B370" s="22" t="s">
        <v>138</v>
      </c>
      <c r="C370" s="1">
        <v>1</v>
      </c>
      <c r="D370" s="1">
        <v>30</v>
      </c>
      <c r="E370" s="1">
        <f t="shared" si="18"/>
        <v>30</v>
      </c>
      <c r="F370" s="3">
        <f t="shared" si="19"/>
        <v>34.5</v>
      </c>
      <c r="G370" s="23">
        <v>4.35</v>
      </c>
      <c r="H370" s="59"/>
      <c r="I370" s="46"/>
      <c r="J370" s="45"/>
      <c r="K370" s="45"/>
      <c r="L370" s="59"/>
    </row>
    <row r="371" spans="1:12" ht="25.5">
      <c r="A371" s="47"/>
      <c r="B371" s="22" t="s">
        <v>166</v>
      </c>
      <c r="C371" s="1">
        <v>50</v>
      </c>
      <c r="D371" s="1">
        <v>0.92</v>
      </c>
      <c r="E371" s="1">
        <f t="shared" si="18"/>
        <v>46</v>
      </c>
      <c r="F371" s="3">
        <f t="shared" si="19"/>
        <v>52.9</v>
      </c>
      <c r="G371" s="23">
        <v>6.67</v>
      </c>
      <c r="H371" s="59"/>
      <c r="I371" s="46"/>
      <c r="J371" s="45"/>
      <c r="K371" s="45"/>
      <c r="L371" s="59"/>
    </row>
    <row r="372" spans="1:12" ht="25.5">
      <c r="A372" s="40"/>
      <c r="B372" s="22" t="s">
        <v>164</v>
      </c>
      <c r="C372" s="1">
        <v>50</v>
      </c>
      <c r="D372" s="1">
        <v>0.46</v>
      </c>
      <c r="E372" s="1">
        <f t="shared" si="18"/>
        <v>23</v>
      </c>
      <c r="F372" s="3">
        <f t="shared" si="19"/>
        <v>26.45</v>
      </c>
      <c r="G372" s="23">
        <v>3.34</v>
      </c>
      <c r="H372" s="60"/>
      <c r="I372" s="42"/>
      <c r="J372" s="37"/>
      <c r="K372" s="37"/>
      <c r="L372" s="60"/>
    </row>
    <row r="373" spans="1:12" ht="12.75">
      <c r="A373" s="39" t="s">
        <v>122</v>
      </c>
      <c r="B373" s="24" t="s">
        <v>163</v>
      </c>
      <c r="C373" s="1">
        <v>10</v>
      </c>
      <c r="D373" s="1">
        <v>4.4</v>
      </c>
      <c r="E373" s="1">
        <f t="shared" si="18"/>
        <v>44</v>
      </c>
      <c r="F373" s="3">
        <f>E373*1.15+0.5</f>
        <v>51.099999999999994</v>
      </c>
      <c r="G373" s="23">
        <v>6.38</v>
      </c>
      <c r="H373" s="58"/>
      <c r="I373" s="41">
        <f>F373+G373+F375+G375+F376+G376+F377+G377+F374+G374</f>
        <v>257.85249999999996</v>
      </c>
      <c r="J373" s="38">
        <f>193+65</f>
        <v>258</v>
      </c>
      <c r="K373" s="36">
        <f>I373-J373</f>
        <v>-0.14750000000003638</v>
      </c>
      <c r="L373" s="58"/>
    </row>
    <row r="374" spans="1:12" ht="12.75">
      <c r="A374" s="47"/>
      <c r="B374" s="23" t="s">
        <v>71</v>
      </c>
      <c r="C374" s="23">
        <v>50</v>
      </c>
      <c r="D374" s="23">
        <v>1</v>
      </c>
      <c r="E374" s="1">
        <f t="shared" si="18"/>
        <v>50</v>
      </c>
      <c r="F374" s="3">
        <f>E374*1.15+0.5</f>
        <v>57.99999999999999</v>
      </c>
      <c r="G374" s="23">
        <f>0.145*E374</f>
        <v>7.249999999999999</v>
      </c>
      <c r="H374" s="59"/>
      <c r="I374" s="49"/>
      <c r="J374" s="45"/>
      <c r="K374" s="48"/>
      <c r="L374" s="59"/>
    </row>
    <row r="375" spans="1:12" ht="12.75">
      <c r="A375" s="47"/>
      <c r="B375" s="22" t="s">
        <v>136</v>
      </c>
      <c r="C375" s="1">
        <v>1</v>
      </c>
      <c r="D375" s="1">
        <v>40</v>
      </c>
      <c r="E375" s="1">
        <f t="shared" si="18"/>
        <v>40</v>
      </c>
      <c r="F375" s="3">
        <f>E375*1.15+0.5</f>
        <v>46.5</v>
      </c>
      <c r="G375" s="23">
        <v>5.8</v>
      </c>
      <c r="H375" s="59"/>
      <c r="I375" s="46"/>
      <c r="J375" s="45"/>
      <c r="K375" s="45"/>
      <c r="L375" s="59"/>
    </row>
    <row r="376" spans="1:12" ht="25.5">
      <c r="A376" s="47"/>
      <c r="B376" s="22" t="s">
        <v>164</v>
      </c>
      <c r="C376" s="1">
        <v>50</v>
      </c>
      <c r="D376" s="1">
        <v>0.46</v>
      </c>
      <c r="E376" s="1">
        <f t="shared" si="18"/>
        <v>23</v>
      </c>
      <c r="F376" s="3">
        <f t="shared" si="19"/>
        <v>26.45</v>
      </c>
      <c r="G376" s="23">
        <v>3.34</v>
      </c>
      <c r="H376" s="59"/>
      <c r="I376" s="46"/>
      <c r="J376" s="45"/>
      <c r="K376" s="45"/>
      <c r="L376" s="59"/>
    </row>
    <row r="377" spans="1:12" ht="25.5">
      <c r="A377" s="40"/>
      <c r="B377" s="22" t="s">
        <v>21</v>
      </c>
      <c r="C377" s="1">
        <v>3</v>
      </c>
      <c r="D377" s="1">
        <v>13.65</v>
      </c>
      <c r="E377" s="1">
        <f t="shared" si="18"/>
        <v>40.95</v>
      </c>
      <c r="F377" s="3">
        <f t="shared" si="19"/>
        <v>47.0925</v>
      </c>
      <c r="G377" s="23">
        <v>5.94</v>
      </c>
      <c r="H377" s="60"/>
      <c r="I377" s="42"/>
      <c r="J377" s="37"/>
      <c r="K377" s="37"/>
      <c r="L377" s="60"/>
    </row>
    <row r="378" spans="1:12" ht="12.75">
      <c r="A378" s="30" t="s">
        <v>34</v>
      </c>
      <c r="B378" s="22" t="s">
        <v>135</v>
      </c>
      <c r="C378" s="1">
        <v>10</v>
      </c>
      <c r="D378" s="1">
        <v>7.6</v>
      </c>
      <c r="E378" s="1">
        <f t="shared" si="18"/>
        <v>76</v>
      </c>
      <c r="F378" s="3">
        <f aca="true" t="shared" si="20" ref="F378:F383">E378*1.15+0.5</f>
        <v>87.89999999999999</v>
      </c>
      <c r="G378" s="23">
        <v>11.02</v>
      </c>
      <c r="H378" s="57"/>
      <c r="I378" s="3">
        <f>F378+G378</f>
        <v>98.91999999999999</v>
      </c>
      <c r="J378" s="14">
        <v>99</v>
      </c>
      <c r="K378" s="13">
        <f>I378-J378</f>
        <v>-0.0800000000000125</v>
      </c>
      <c r="L378" s="57"/>
    </row>
    <row r="379" spans="1:12" ht="12.75">
      <c r="A379" s="39" t="s">
        <v>1</v>
      </c>
      <c r="B379" s="22" t="s">
        <v>135</v>
      </c>
      <c r="C379" s="1">
        <v>5</v>
      </c>
      <c r="D379" s="1">
        <v>7.6</v>
      </c>
      <c r="E379" s="1">
        <f t="shared" si="18"/>
        <v>38</v>
      </c>
      <c r="F379" s="3">
        <f t="shared" si="20"/>
        <v>44.199999999999996</v>
      </c>
      <c r="G379" s="23">
        <v>5.51</v>
      </c>
      <c r="H379" s="58"/>
      <c r="I379" s="41">
        <f>F379+G379+F380+G380</f>
        <v>67.8875</v>
      </c>
      <c r="J379" s="38">
        <v>68</v>
      </c>
      <c r="K379" s="36">
        <f>I379-J379</f>
        <v>-0.11249999999999716</v>
      </c>
      <c r="L379" s="58"/>
    </row>
    <row r="380" spans="1:12" ht="25.5">
      <c r="A380" s="40"/>
      <c r="B380" s="22" t="s">
        <v>21</v>
      </c>
      <c r="C380" s="1">
        <v>1</v>
      </c>
      <c r="D380" s="1">
        <v>13.65</v>
      </c>
      <c r="E380" s="1">
        <f t="shared" si="18"/>
        <v>13.65</v>
      </c>
      <c r="F380" s="3">
        <f t="shared" si="20"/>
        <v>16.197499999999998</v>
      </c>
      <c r="G380" s="23">
        <v>1.98</v>
      </c>
      <c r="H380" s="60"/>
      <c r="I380" s="42"/>
      <c r="J380" s="37"/>
      <c r="K380" s="37"/>
      <c r="L380" s="60"/>
    </row>
    <row r="381" spans="1:12" ht="25.5">
      <c r="A381" s="39" t="s">
        <v>66</v>
      </c>
      <c r="B381" s="22" t="s">
        <v>164</v>
      </c>
      <c r="C381" s="1">
        <v>100</v>
      </c>
      <c r="D381" s="1">
        <v>0.46</v>
      </c>
      <c r="E381" s="1">
        <f aca="true" t="shared" si="21" ref="E381:E445">C381*D381</f>
        <v>46</v>
      </c>
      <c r="F381" s="3">
        <f t="shared" si="20"/>
        <v>53.4</v>
      </c>
      <c r="G381" s="23">
        <v>6.67</v>
      </c>
      <c r="H381" s="58"/>
      <c r="I381" s="41">
        <f>F381+G381+F382+G382+F383+G383</f>
        <v>215.56500000000003</v>
      </c>
      <c r="J381" s="36">
        <v>216</v>
      </c>
      <c r="K381" s="36">
        <f>I381-J381</f>
        <v>-0.43499999999997385</v>
      </c>
      <c r="L381" s="58"/>
    </row>
    <row r="382" spans="1:12" ht="25.5">
      <c r="A382" s="47"/>
      <c r="B382" s="22" t="s">
        <v>166</v>
      </c>
      <c r="C382" s="1">
        <v>100</v>
      </c>
      <c r="D382" s="1">
        <v>0.92</v>
      </c>
      <c r="E382" s="1">
        <f t="shared" si="21"/>
        <v>92</v>
      </c>
      <c r="F382" s="3">
        <f t="shared" si="20"/>
        <v>106.3</v>
      </c>
      <c r="G382" s="23">
        <v>13.34</v>
      </c>
      <c r="H382" s="59"/>
      <c r="I382" s="46"/>
      <c r="J382" s="45"/>
      <c r="K382" s="45"/>
      <c r="L382" s="59"/>
    </row>
    <row r="383" spans="1:12" ht="25.5">
      <c r="A383" s="40"/>
      <c r="B383" s="22" t="s">
        <v>21</v>
      </c>
      <c r="C383" s="1">
        <v>2</v>
      </c>
      <c r="D383" s="1">
        <v>13.65</v>
      </c>
      <c r="E383" s="1">
        <f t="shared" si="21"/>
        <v>27.3</v>
      </c>
      <c r="F383" s="3">
        <f t="shared" si="20"/>
        <v>31.895</v>
      </c>
      <c r="G383" s="23">
        <v>3.96</v>
      </c>
      <c r="H383" s="60"/>
      <c r="I383" s="42"/>
      <c r="J383" s="37"/>
      <c r="K383" s="37"/>
      <c r="L383" s="60"/>
    </row>
    <row r="384" spans="1:12" ht="12.75">
      <c r="A384" s="39" t="s">
        <v>50</v>
      </c>
      <c r="B384" s="24" t="s">
        <v>163</v>
      </c>
      <c r="C384" s="1">
        <v>10</v>
      </c>
      <c r="D384" s="1">
        <v>4.4</v>
      </c>
      <c r="E384" s="1">
        <f t="shared" si="21"/>
        <v>44</v>
      </c>
      <c r="F384" s="3">
        <f>E384*1.15</f>
        <v>50.599999999999994</v>
      </c>
      <c r="G384" s="23">
        <v>6.38</v>
      </c>
      <c r="H384" s="58"/>
      <c r="I384" s="41">
        <f>F384+G384+F385+G385+F386+G386+F387+G387</f>
        <v>275.54</v>
      </c>
      <c r="J384" s="38">
        <v>276</v>
      </c>
      <c r="K384" s="36">
        <f>I384-J384</f>
        <v>-0.45999999999997954</v>
      </c>
      <c r="L384" s="58"/>
    </row>
    <row r="385" spans="1:12" ht="12.75">
      <c r="A385" s="47"/>
      <c r="B385" s="22" t="s">
        <v>135</v>
      </c>
      <c r="C385" s="1">
        <v>10</v>
      </c>
      <c r="D385" s="1">
        <v>7.6</v>
      </c>
      <c r="E385" s="1">
        <f t="shared" si="21"/>
        <v>76</v>
      </c>
      <c r="F385" s="3">
        <f>E385*1.15</f>
        <v>87.39999999999999</v>
      </c>
      <c r="G385" s="23">
        <v>11.02</v>
      </c>
      <c r="H385" s="59"/>
      <c r="I385" s="46"/>
      <c r="J385" s="45"/>
      <c r="K385" s="45"/>
      <c r="L385" s="59"/>
    </row>
    <row r="386" spans="1:12" ht="25.5">
      <c r="A386" s="47"/>
      <c r="B386" s="22" t="s">
        <v>166</v>
      </c>
      <c r="C386" s="1">
        <v>50</v>
      </c>
      <c r="D386" s="1">
        <v>0.92</v>
      </c>
      <c r="E386" s="1">
        <f t="shared" si="21"/>
        <v>46</v>
      </c>
      <c r="F386" s="3">
        <f>E386*1.15+0.5</f>
        <v>53.4</v>
      </c>
      <c r="G386" s="23">
        <v>6.67</v>
      </c>
      <c r="H386" s="59"/>
      <c r="I386" s="46"/>
      <c r="J386" s="45"/>
      <c r="K386" s="45"/>
      <c r="L386" s="59"/>
    </row>
    <row r="387" spans="1:12" ht="25.5">
      <c r="A387" s="40"/>
      <c r="B387" s="22" t="s">
        <v>164</v>
      </c>
      <c r="C387" s="1">
        <v>100</v>
      </c>
      <c r="D387" s="1">
        <v>0.46</v>
      </c>
      <c r="E387" s="1">
        <f t="shared" si="21"/>
        <v>46</v>
      </c>
      <c r="F387" s="3">
        <f>E387*1.15+0.5</f>
        <v>53.4</v>
      </c>
      <c r="G387" s="23">
        <v>6.67</v>
      </c>
      <c r="H387" s="60"/>
      <c r="I387" s="42"/>
      <c r="J387" s="37"/>
      <c r="K387" s="37"/>
      <c r="L387" s="60"/>
    </row>
    <row r="388" spans="1:12" ht="25.5">
      <c r="A388" s="30" t="s">
        <v>60</v>
      </c>
      <c r="B388" s="22" t="s">
        <v>164</v>
      </c>
      <c r="C388" s="1">
        <v>50</v>
      </c>
      <c r="D388" s="1">
        <v>0.46</v>
      </c>
      <c r="E388" s="1">
        <f t="shared" si="21"/>
        <v>23</v>
      </c>
      <c r="F388" s="3">
        <f>E388*1.15</f>
        <v>26.45</v>
      </c>
      <c r="G388" s="23">
        <v>3.34</v>
      </c>
      <c r="H388" s="57"/>
      <c r="I388" s="3">
        <f>F388+G388</f>
        <v>29.79</v>
      </c>
      <c r="J388" s="14">
        <v>30</v>
      </c>
      <c r="K388" s="13">
        <f>I388-J388</f>
        <v>-0.21000000000000085</v>
      </c>
      <c r="L388" s="57"/>
    </row>
    <row r="389" spans="1:12" ht="12.75">
      <c r="A389" s="39" t="s">
        <v>97</v>
      </c>
      <c r="B389" s="22" t="s">
        <v>161</v>
      </c>
      <c r="C389" s="1">
        <v>30</v>
      </c>
      <c r="D389" s="1">
        <v>4.3</v>
      </c>
      <c r="E389" s="1">
        <f t="shared" si="21"/>
        <v>129</v>
      </c>
      <c r="F389" s="3">
        <f>E389*1.15+0.5</f>
        <v>148.85</v>
      </c>
      <c r="G389" s="23">
        <v>18.71</v>
      </c>
      <c r="H389" s="58"/>
      <c r="I389" s="41">
        <f>F389+G389+F390+G390+F391+G391</f>
        <v>491.80999999999995</v>
      </c>
      <c r="J389" s="38">
        <v>492</v>
      </c>
      <c r="K389" s="36">
        <f>I389-J389</f>
        <v>-0.19000000000005457</v>
      </c>
      <c r="L389" s="58"/>
    </row>
    <row r="390" spans="1:12" ht="12.75">
      <c r="A390" s="47"/>
      <c r="B390" s="24" t="s">
        <v>163</v>
      </c>
      <c r="C390" s="1">
        <v>10</v>
      </c>
      <c r="D390" s="1">
        <v>4.4</v>
      </c>
      <c r="E390" s="1">
        <f t="shared" si="21"/>
        <v>44</v>
      </c>
      <c r="F390" s="3">
        <f>E390*1.15+0.5</f>
        <v>51.099999999999994</v>
      </c>
      <c r="G390" s="23">
        <v>6.38</v>
      </c>
      <c r="H390" s="59"/>
      <c r="I390" s="46"/>
      <c r="J390" s="45"/>
      <c r="K390" s="45"/>
      <c r="L390" s="59"/>
    </row>
    <row r="391" spans="1:12" ht="25.5">
      <c r="A391" s="40"/>
      <c r="B391" s="22" t="s">
        <v>3</v>
      </c>
      <c r="C391" s="1">
        <v>2</v>
      </c>
      <c r="D391" s="1">
        <v>103</v>
      </c>
      <c r="E391" s="1">
        <f t="shared" si="21"/>
        <v>206</v>
      </c>
      <c r="F391" s="3">
        <f>E391*1.15</f>
        <v>236.89999999999998</v>
      </c>
      <c r="G391" s="23">
        <v>29.87</v>
      </c>
      <c r="H391" s="60"/>
      <c r="I391" s="42"/>
      <c r="J391" s="37"/>
      <c r="K391" s="37"/>
      <c r="L391" s="60"/>
    </row>
    <row r="392" spans="1:12" ht="12.75">
      <c r="A392" s="39" t="s">
        <v>31</v>
      </c>
      <c r="B392" s="22" t="s">
        <v>138</v>
      </c>
      <c r="C392" s="1">
        <v>1</v>
      </c>
      <c r="D392" s="1">
        <v>30</v>
      </c>
      <c r="E392" s="1">
        <f t="shared" si="21"/>
        <v>30</v>
      </c>
      <c r="F392" s="3">
        <f>E392*1.15+0.5</f>
        <v>35</v>
      </c>
      <c r="G392" s="23">
        <v>4.35</v>
      </c>
      <c r="H392" s="58"/>
      <c r="I392" s="41">
        <f>F392+G392+F393+G393+F394+G394</f>
        <v>128.70999999999998</v>
      </c>
      <c r="J392" s="38">
        <v>129</v>
      </c>
      <c r="K392" s="36">
        <f>I392-J392</f>
        <v>-0.29000000000002046</v>
      </c>
      <c r="L392" s="58"/>
    </row>
    <row r="393" spans="1:12" ht="25.5">
      <c r="A393" s="47"/>
      <c r="B393" s="22" t="s">
        <v>164</v>
      </c>
      <c r="C393" s="9">
        <v>50</v>
      </c>
      <c r="D393" s="9">
        <v>0.46</v>
      </c>
      <c r="E393" s="1">
        <f t="shared" si="21"/>
        <v>23</v>
      </c>
      <c r="F393" s="3">
        <f>E393*1.15</f>
        <v>26.45</v>
      </c>
      <c r="G393" s="23">
        <v>3.34</v>
      </c>
      <c r="H393" s="59"/>
      <c r="I393" s="46"/>
      <c r="J393" s="45"/>
      <c r="K393" s="45"/>
      <c r="L393" s="59"/>
    </row>
    <row r="394" spans="1:12" ht="25.5">
      <c r="A394" s="40"/>
      <c r="B394" s="22" t="s">
        <v>166</v>
      </c>
      <c r="C394" s="1">
        <v>50</v>
      </c>
      <c r="D394" s="1">
        <v>0.92</v>
      </c>
      <c r="E394" s="1">
        <f t="shared" si="21"/>
        <v>46</v>
      </c>
      <c r="F394" s="3">
        <f>E394*1.15</f>
        <v>52.9</v>
      </c>
      <c r="G394" s="23">
        <v>6.67</v>
      </c>
      <c r="H394" s="60"/>
      <c r="I394" s="42"/>
      <c r="J394" s="37"/>
      <c r="K394" s="37"/>
      <c r="L394" s="60"/>
    </row>
    <row r="395" spans="1:12" ht="12.75">
      <c r="A395" s="39" t="s">
        <v>56</v>
      </c>
      <c r="B395" s="24" t="s">
        <v>163</v>
      </c>
      <c r="C395" s="1">
        <v>20</v>
      </c>
      <c r="D395" s="1">
        <v>4.4</v>
      </c>
      <c r="E395" s="1">
        <f t="shared" si="21"/>
        <v>88</v>
      </c>
      <c r="F395" s="3">
        <f>E395*1.15+0.5</f>
        <v>101.69999999999999</v>
      </c>
      <c r="G395" s="23">
        <v>12.76</v>
      </c>
      <c r="H395" s="58"/>
      <c r="I395" s="41">
        <f>F395+G395+F396+G396+F397+G397+F398+G398+F399+G399+F400+G400</f>
        <v>292.76499999999993</v>
      </c>
      <c r="J395" s="38">
        <v>293</v>
      </c>
      <c r="K395" s="36">
        <f>I395-J395</f>
        <v>-0.23500000000007049</v>
      </c>
      <c r="L395" s="58"/>
    </row>
    <row r="396" spans="1:12" ht="25.5">
      <c r="A396" s="47"/>
      <c r="B396" s="22" t="s">
        <v>166</v>
      </c>
      <c r="C396" s="1">
        <v>50</v>
      </c>
      <c r="D396" s="1">
        <v>0.92</v>
      </c>
      <c r="E396" s="1">
        <f t="shared" si="21"/>
        <v>46</v>
      </c>
      <c r="F396" s="3">
        <f>E396*1.15+0.5</f>
        <v>53.4</v>
      </c>
      <c r="G396" s="23">
        <v>6.67</v>
      </c>
      <c r="H396" s="59"/>
      <c r="I396" s="46"/>
      <c r="J396" s="45"/>
      <c r="K396" s="45"/>
      <c r="L396" s="59"/>
    </row>
    <row r="397" spans="1:12" ht="25.5">
      <c r="A397" s="47"/>
      <c r="B397" s="22" t="s">
        <v>21</v>
      </c>
      <c r="C397" s="1">
        <v>1</v>
      </c>
      <c r="D397" s="1">
        <v>13.65</v>
      </c>
      <c r="E397" s="1">
        <f t="shared" si="21"/>
        <v>13.65</v>
      </c>
      <c r="F397" s="3">
        <f>E397*1.15</f>
        <v>15.6975</v>
      </c>
      <c r="G397" s="23">
        <v>1.98</v>
      </c>
      <c r="H397" s="59"/>
      <c r="I397" s="46"/>
      <c r="J397" s="45"/>
      <c r="K397" s="45"/>
      <c r="L397" s="59"/>
    </row>
    <row r="398" spans="1:12" ht="12.75">
      <c r="A398" s="47"/>
      <c r="B398" s="24" t="s">
        <v>163</v>
      </c>
      <c r="C398" s="1">
        <v>10</v>
      </c>
      <c r="D398" s="1">
        <v>4.4</v>
      </c>
      <c r="E398" s="1">
        <f t="shared" si="21"/>
        <v>44</v>
      </c>
      <c r="F398" s="3">
        <f>E398*1.15</f>
        <v>50.599999999999994</v>
      </c>
      <c r="G398" s="23">
        <v>6.38</v>
      </c>
      <c r="H398" s="59"/>
      <c r="I398" s="46"/>
      <c r="J398" s="45"/>
      <c r="K398" s="45"/>
      <c r="L398" s="59"/>
    </row>
    <row r="399" spans="1:12" ht="25.5">
      <c r="A399" s="47"/>
      <c r="B399" s="22" t="s">
        <v>21</v>
      </c>
      <c r="C399" s="1">
        <v>1</v>
      </c>
      <c r="D399" s="1">
        <v>13.65</v>
      </c>
      <c r="E399" s="1">
        <f t="shared" si="21"/>
        <v>13.65</v>
      </c>
      <c r="F399" s="3">
        <f>E399*1.15</f>
        <v>15.6975</v>
      </c>
      <c r="G399" s="23">
        <v>1.98</v>
      </c>
      <c r="H399" s="59"/>
      <c r="I399" s="46"/>
      <c r="J399" s="45"/>
      <c r="K399" s="45"/>
      <c r="L399" s="59"/>
    </row>
    <row r="400" spans="1:12" ht="25.5">
      <c r="A400" s="40"/>
      <c r="B400" s="22" t="s">
        <v>29</v>
      </c>
      <c r="C400" s="1">
        <v>10</v>
      </c>
      <c r="D400" s="1">
        <v>2</v>
      </c>
      <c r="E400" s="1">
        <f t="shared" si="21"/>
        <v>20</v>
      </c>
      <c r="F400" s="3">
        <f>E400*1.15</f>
        <v>23</v>
      </c>
      <c r="G400" s="23">
        <v>2.9</v>
      </c>
      <c r="H400" s="60"/>
      <c r="I400" s="42"/>
      <c r="J400" s="37"/>
      <c r="K400" s="37"/>
      <c r="L400" s="60"/>
    </row>
    <row r="401" spans="1:12" ht="25.5">
      <c r="A401" s="39" t="s">
        <v>7</v>
      </c>
      <c r="B401" s="22" t="s">
        <v>3</v>
      </c>
      <c r="C401" s="1">
        <v>1</v>
      </c>
      <c r="D401" s="1">
        <v>103</v>
      </c>
      <c r="E401" s="1">
        <f t="shared" si="21"/>
        <v>103</v>
      </c>
      <c r="F401" s="3">
        <f>E401*1.15+0.5</f>
        <v>118.94999999999999</v>
      </c>
      <c r="G401" s="23">
        <v>14.94</v>
      </c>
      <c r="H401" s="58"/>
      <c r="I401" s="41">
        <f>F401+G401+F402+G402+F403+G403</f>
        <v>221.54500000000002</v>
      </c>
      <c r="J401" s="38">
        <v>222</v>
      </c>
      <c r="K401" s="36">
        <f>I401-J401</f>
        <v>-0.4549999999999841</v>
      </c>
      <c r="L401" s="58"/>
    </row>
    <row r="402" spans="1:12" ht="12.75">
      <c r="A402" s="47"/>
      <c r="B402" s="22" t="s">
        <v>136</v>
      </c>
      <c r="C402" s="1">
        <v>1</v>
      </c>
      <c r="D402" s="1">
        <v>40</v>
      </c>
      <c r="E402" s="1">
        <f t="shared" si="21"/>
        <v>40</v>
      </c>
      <c r="F402" s="3">
        <f>E402*1.15+0.5</f>
        <v>46.5</v>
      </c>
      <c r="G402" s="23">
        <v>5.8</v>
      </c>
      <c r="H402" s="59"/>
      <c r="I402" s="46"/>
      <c r="J402" s="45"/>
      <c r="K402" s="45"/>
      <c r="L402" s="59"/>
    </row>
    <row r="403" spans="1:12" ht="25.5">
      <c r="A403" s="40"/>
      <c r="B403" s="22" t="s">
        <v>21</v>
      </c>
      <c r="C403" s="1">
        <v>2</v>
      </c>
      <c r="D403" s="1">
        <v>13.65</v>
      </c>
      <c r="E403" s="1">
        <f t="shared" si="21"/>
        <v>27.3</v>
      </c>
      <c r="F403" s="3">
        <f>E403*1.15</f>
        <v>31.395</v>
      </c>
      <c r="G403" s="23">
        <v>3.96</v>
      </c>
      <c r="H403" s="60"/>
      <c r="I403" s="42"/>
      <c r="J403" s="37"/>
      <c r="K403" s="37"/>
      <c r="L403" s="60"/>
    </row>
    <row r="404" spans="1:12" ht="12.75">
      <c r="A404" s="39" t="s">
        <v>114</v>
      </c>
      <c r="B404" s="25" t="s">
        <v>71</v>
      </c>
      <c r="C404" s="1">
        <v>50</v>
      </c>
      <c r="D404" s="1">
        <v>1</v>
      </c>
      <c r="E404" s="1">
        <f t="shared" si="21"/>
        <v>50</v>
      </c>
      <c r="F404" s="3">
        <f>E404*1.15+0.05</f>
        <v>57.54999999999999</v>
      </c>
      <c r="G404" s="23">
        <v>7.25</v>
      </c>
      <c r="H404" s="58"/>
      <c r="I404" s="41">
        <f>F404+G404+F405+G405+F406+G406+F407+G407+F408+G408</f>
        <v>471.6274999999999</v>
      </c>
      <c r="J404" s="38">
        <v>472</v>
      </c>
      <c r="K404" s="36">
        <f>I404-J404</f>
        <v>-0.37250000000011596</v>
      </c>
      <c r="L404" s="58"/>
    </row>
    <row r="405" spans="1:12" ht="25.5">
      <c r="A405" s="47"/>
      <c r="B405" s="25" t="s">
        <v>37</v>
      </c>
      <c r="C405" s="1">
        <v>15</v>
      </c>
      <c r="D405" s="1">
        <v>13.5</v>
      </c>
      <c r="E405" s="1">
        <f t="shared" si="21"/>
        <v>202.5</v>
      </c>
      <c r="F405" s="3">
        <f>E405*1.15+0.5</f>
        <v>233.37499999999997</v>
      </c>
      <c r="G405" s="23">
        <v>29.36</v>
      </c>
      <c r="H405" s="59"/>
      <c r="I405" s="46"/>
      <c r="J405" s="45"/>
      <c r="K405" s="45"/>
      <c r="L405" s="59"/>
    </row>
    <row r="406" spans="1:12" ht="25.5">
      <c r="A406" s="47"/>
      <c r="B406" s="22" t="s">
        <v>164</v>
      </c>
      <c r="C406" s="1">
        <v>50</v>
      </c>
      <c r="D406" s="1">
        <v>0.46</v>
      </c>
      <c r="E406" s="1">
        <f t="shared" si="21"/>
        <v>23</v>
      </c>
      <c r="F406" s="3">
        <f>E406*1.15+0.7</f>
        <v>27.15</v>
      </c>
      <c r="G406" s="23">
        <v>3.34</v>
      </c>
      <c r="H406" s="59"/>
      <c r="I406" s="46"/>
      <c r="J406" s="45"/>
      <c r="K406" s="45"/>
      <c r="L406" s="59"/>
    </row>
    <row r="407" spans="1:12" ht="25.5">
      <c r="A407" s="47"/>
      <c r="B407" s="22" t="s">
        <v>166</v>
      </c>
      <c r="C407" s="1">
        <v>50</v>
      </c>
      <c r="D407" s="1">
        <v>0.92</v>
      </c>
      <c r="E407" s="1">
        <f t="shared" si="21"/>
        <v>46</v>
      </c>
      <c r="F407" s="3">
        <f>E407*1.15+0.5</f>
        <v>53.4</v>
      </c>
      <c r="G407" s="23">
        <v>6.67</v>
      </c>
      <c r="H407" s="59"/>
      <c r="I407" s="46"/>
      <c r="J407" s="45"/>
      <c r="K407" s="45"/>
      <c r="L407" s="59"/>
    </row>
    <row r="408" spans="1:12" ht="25.5">
      <c r="A408" s="40"/>
      <c r="B408" s="22" t="s">
        <v>21</v>
      </c>
      <c r="C408" s="1">
        <v>3</v>
      </c>
      <c r="D408" s="1">
        <v>13.65</v>
      </c>
      <c r="E408" s="1">
        <f t="shared" si="21"/>
        <v>40.95</v>
      </c>
      <c r="F408" s="3">
        <f>E408*1.15+0.5</f>
        <v>47.5925</v>
      </c>
      <c r="G408" s="23">
        <v>5.94</v>
      </c>
      <c r="H408" s="60"/>
      <c r="I408" s="42"/>
      <c r="J408" s="37"/>
      <c r="K408" s="37"/>
      <c r="L408" s="60"/>
    </row>
    <row r="409" spans="1:12" ht="12.75">
      <c r="A409" s="39" t="s">
        <v>93</v>
      </c>
      <c r="B409" s="24" t="s">
        <v>163</v>
      </c>
      <c r="C409" s="1">
        <v>20</v>
      </c>
      <c r="D409" s="1">
        <v>4.4</v>
      </c>
      <c r="E409" s="1">
        <f t="shared" si="21"/>
        <v>88</v>
      </c>
      <c r="F409" s="3">
        <f>E409*1.15+0.5</f>
        <v>101.69999999999999</v>
      </c>
      <c r="G409" s="23">
        <v>12.76</v>
      </c>
      <c r="H409" s="58"/>
      <c r="I409" s="41">
        <f>F409+G409+F410+G410</f>
        <v>192.15999999999997</v>
      </c>
      <c r="J409" s="38">
        <v>192</v>
      </c>
      <c r="K409" s="36">
        <f>I409-J409</f>
        <v>0.15999999999996817</v>
      </c>
      <c r="L409" s="58"/>
    </row>
    <row r="410" spans="1:12" ht="12.75">
      <c r="A410" s="40"/>
      <c r="B410" s="25" t="s">
        <v>133</v>
      </c>
      <c r="C410" s="1">
        <v>10</v>
      </c>
      <c r="D410" s="1">
        <v>6</v>
      </c>
      <c r="E410" s="1">
        <f t="shared" si="21"/>
        <v>60</v>
      </c>
      <c r="F410" s="3">
        <f>E410*1.15</f>
        <v>69</v>
      </c>
      <c r="G410" s="23">
        <v>8.7</v>
      </c>
      <c r="H410" s="60"/>
      <c r="I410" s="42"/>
      <c r="J410" s="37"/>
      <c r="K410" s="37"/>
      <c r="L410" s="60"/>
    </row>
    <row r="411" spans="1:12" ht="12.75">
      <c r="A411" s="34" t="s">
        <v>168</v>
      </c>
      <c r="B411" s="26" t="s">
        <v>153</v>
      </c>
      <c r="C411" s="23">
        <v>50</v>
      </c>
      <c r="D411" s="23">
        <v>0.46</v>
      </c>
      <c r="E411" s="1">
        <f t="shared" si="21"/>
        <v>23</v>
      </c>
      <c r="F411" s="3">
        <f>E411*1.15+0.5</f>
        <v>26.95</v>
      </c>
      <c r="G411" s="23">
        <v>3.34</v>
      </c>
      <c r="H411" s="58"/>
      <c r="I411" s="41">
        <f>F411+G411+F412+G412</f>
        <v>45.83</v>
      </c>
      <c r="J411" s="38">
        <v>46</v>
      </c>
      <c r="K411" s="36">
        <f>I411-J411</f>
        <v>-0.1700000000000017</v>
      </c>
      <c r="L411" s="58"/>
    </row>
    <row r="412" spans="1:12" ht="12.75">
      <c r="A412" s="35"/>
      <c r="B412" s="25" t="s">
        <v>134</v>
      </c>
      <c r="C412" s="23">
        <v>10</v>
      </c>
      <c r="D412" s="23">
        <v>1.2</v>
      </c>
      <c r="E412" s="1">
        <f t="shared" si="21"/>
        <v>12</v>
      </c>
      <c r="F412" s="3">
        <f>E412*1.15</f>
        <v>13.799999999999999</v>
      </c>
      <c r="G412" s="23">
        <v>1.74</v>
      </c>
      <c r="H412" s="60"/>
      <c r="I412" s="42"/>
      <c r="J412" s="37"/>
      <c r="K412" s="37"/>
      <c r="L412" s="60"/>
    </row>
    <row r="413" spans="1:12" ht="12.75">
      <c r="A413" s="34" t="s">
        <v>169</v>
      </c>
      <c r="B413" s="22" t="s">
        <v>167</v>
      </c>
      <c r="C413" s="23">
        <v>20</v>
      </c>
      <c r="D413" s="23">
        <v>0.8</v>
      </c>
      <c r="E413" s="1">
        <f t="shared" si="21"/>
        <v>16</v>
      </c>
      <c r="F413" s="3">
        <f>E413*1.15+0.5</f>
        <v>18.9</v>
      </c>
      <c r="G413" s="23">
        <v>2.32</v>
      </c>
      <c r="H413" s="58"/>
      <c r="I413" s="41">
        <f>F413+G413+F414+G414</f>
        <v>150.71999999999997</v>
      </c>
      <c r="J413" s="38">
        <v>151</v>
      </c>
      <c r="K413" s="36">
        <f>I413-J413</f>
        <v>-0.28000000000002956</v>
      </c>
      <c r="L413" s="58"/>
    </row>
    <row r="414" spans="1:12" ht="12.75">
      <c r="A414" s="35"/>
      <c r="B414" s="25" t="s">
        <v>71</v>
      </c>
      <c r="C414" s="23">
        <v>100</v>
      </c>
      <c r="D414" s="23">
        <v>1</v>
      </c>
      <c r="E414" s="1">
        <f t="shared" si="21"/>
        <v>100</v>
      </c>
      <c r="F414" s="3">
        <f>E414*1.15</f>
        <v>114.99999999999999</v>
      </c>
      <c r="G414" s="23">
        <v>14.5</v>
      </c>
      <c r="H414" s="60"/>
      <c r="I414" s="42"/>
      <c r="J414" s="37"/>
      <c r="K414" s="37"/>
      <c r="L414" s="60"/>
    </row>
    <row r="415" spans="1:12" ht="12.75">
      <c r="A415" s="34" t="s">
        <v>170</v>
      </c>
      <c r="B415" s="22" t="s">
        <v>162</v>
      </c>
      <c r="C415" s="23">
        <v>10</v>
      </c>
      <c r="D415" s="23">
        <v>5.5</v>
      </c>
      <c r="E415" s="1">
        <f t="shared" si="21"/>
        <v>55</v>
      </c>
      <c r="F415" s="3">
        <f>E415*1.15+0.5</f>
        <v>63.74999999999999</v>
      </c>
      <c r="G415" s="23">
        <v>7.98</v>
      </c>
      <c r="H415" s="58"/>
      <c r="I415" s="41">
        <f>F415+G415+F416+G416+F417+G417</f>
        <v>175.82999999999998</v>
      </c>
      <c r="J415" s="38">
        <v>176</v>
      </c>
      <c r="K415" s="36">
        <f>I415-J415</f>
        <v>-0.17000000000001592</v>
      </c>
      <c r="L415" s="58"/>
    </row>
    <row r="416" spans="1:12" ht="12.75">
      <c r="A416" s="44"/>
      <c r="B416" s="25" t="s">
        <v>71</v>
      </c>
      <c r="C416" s="23">
        <v>50</v>
      </c>
      <c r="D416" s="23">
        <v>1</v>
      </c>
      <c r="E416" s="1">
        <f t="shared" si="21"/>
        <v>50</v>
      </c>
      <c r="F416" s="3">
        <f>E416*1.15+0.5</f>
        <v>57.99999999999999</v>
      </c>
      <c r="G416" s="23">
        <v>7.25</v>
      </c>
      <c r="H416" s="59"/>
      <c r="I416" s="46"/>
      <c r="J416" s="45"/>
      <c r="K416" s="45"/>
      <c r="L416" s="59"/>
    </row>
    <row r="417" spans="1:12" ht="12.75">
      <c r="A417" s="35"/>
      <c r="B417" s="22" t="s">
        <v>138</v>
      </c>
      <c r="C417" s="23">
        <v>1</v>
      </c>
      <c r="D417" s="23">
        <v>30</v>
      </c>
      <c r="E417" s="1">
        <f t="shared" si="21"/>
        <v>30</v>
      </c>
      <c r="F417" s="3">
        <f>E417*1.15</f>
        <v>34.5</v>
      </c>
      <c r="G417" s="23">
        <v>4.35</v>
      </c>
      <c r="H417" s="60"/>
      <c r="I417" s="42"/>
      <c r="J417" s="37"/>
      <c r="K417" s="37"/>
      <c r="L417" s="60"/>
    </row>
    <row r="418" spans="1:12" ht="12.75">
      <c r="A418" s="34" t="s">
        <v>171</v>
      </c>
      <c r="B418" s="22" t="s">
        <v>167</v>
      </c>
      <c r="C418" s="23">
        <v>40</v>
      </c>
      <c r="D418" s="23">
        <v>0.8</v>
      </c>
      <c r="E418" s="1">
        <f t="shared" si="21"/>
        <v>32</v>
      </c>
      <c r="F418" s="3">
        <f>E418*1.15+0.5</f>
        <v>37.3</v>
      </c>
      <c r="G418" s="23">
        <v>4.64</v>
      </c>
      <c r="H418" s="58"/>
      <c r="I418" s="41">
        <f>F418+G418+F419+G419</f>
        <v>300.93999999999994</v>
      </c>
      <c r="J418" s="38">
        <v>301</v>
      </c>
      <c r="K418" s="36">
        <f>I418-J418</f>
        <v>-0.06000000000005912</v>
      </c>
      <c r="L418" s="58"/>
    </row>
    <row r="419" spans="1:12" ht="12.75">
      <c r="A419" s="35"/>
      <c r="B419" s="25" t="s">
        <v>71</v>
      </c>
      <c r="C419" s="23">
        <v>200</v>
      </c>
      <c r="D419" s="23">
        <v>1</v>
      </c>
      <c r="E419" s="1">
        <f t="shared" si="21"/>
        <v>200</v>
      </c>
      <c r="F419" s="3">
        <f>E419*1.15</f>
        <v>229.99999999999997</v>
      </c>
      <c r="G419" s="23">
        <v>29</v>
      </c>
      <c r="H419" s="60"/>
      <c r="I419" s="42"/>
      <c r="J419" s="37"/>
      <c r="K419" s="37"/>
      <c r="L419" s="60"/>
    </row>
    <row r="420" spans="1:12" ht="12.75">
      <c r="A420" s="34" t="s">
        <v>175</v>
      </c>
      <c r="B420" s="23" t="s">
        <v>176</v>
      </c>
      <c r="C420" s="23">
        <v>100</v>
      </c>
      <c r="D420" s="23">
        <v>1</v>
      </c>
      <c r="E420" s="1">
        <f t="shared" si="21"/>
        <v>100</v>
      </c>
      <c r="F420" s="3">
        <f>E420*1.15+0.5</f>
        <v>115.49999999999999</v>
      </c>
      <c r="G420" s="23">
        <f aca="true" t="shared" si="22" ref="G420:G442">0.145*E420</f>
        <v>14.499999999999998</v>
      </c>
      <c r="H420" s="58"/>
      <c r="I420" s="41">
        <f>F420+G420+F421+G421</f>
        <v>239.27999999999997</v>
      </c>
      <c r="J420" s="38">
        <v>239</v>
      </c>
      <c r="K420" s="36">
        <f>I420-J420</f>
        <v>0.2799999999999727</v>
      </c>
      <c r="L420" s="58"/>
    </row>
    <row r="421" spans="1:12" ht="12.75">
      <c r="A421" s="35"/>
      <c r="B421" s="23" t="s">
        <v>174</v>
      </c>
      <c r="C421" s="23">
        <v>3</v>
      </c>
      <c r="D421" s="23">
        <v>28</v>
      </c>
      <c r="E421" s="1">
        <f t="shared" si="21"/>
        <v>84</v>
      </c>
      <c r="F421" s="3">
        <f>E421*1.15+0.5</f>
        <v>97.1</v>
      </c>
      <c r="G421" s="23">
        <f t="shared" si="22"/>
        <v>12.18</v>
      </c>
      <c r="H421" s="60"/>
      <c r="I421" s="42"/>
      <c r="J421" s="37"/>
      <c r="K421" s="37"/>
      <c r="L421" s="60"/>
    </row>
    <row r="422" spans="1:12" ht="25.5">
      <c r="A422" s="20" t="s">
        <v>177</v>
      </c>
      <c r="B422" s="23" t="s">
        <v>173</v>
      </c>
      <c r="C422" s="23">
        <v>10</v>
      </c>
      <c r="D422" s="23">
        <v>7.6</v>
      </c>
      <c r="E422" s="1">
        <f t="shared" si="21"/>
        <v>76</v>
      </c>
      <c r="F422" s="3">
        <f>E422*1.15+0.5</f>
        <v>87.89999999999999</v>
      </c>
      <c r="G422" s="23">
        <f t="shared" si="22"/>
        <v>11.02</v>
      </c>
      <c r="H422" s="62"/>
      <c r="I422" s="7">
        <f>F422+G422</f>
        <v>98.91999999999999</v>
      </c>
      <c r="J422" s="18">
        <v>99</v>
      </c>
      <c r="K422" s="19">
        <f>I422-J422</f>
        <v>-0.0800000000000125</v>
      </c>
      <c r="L422" s="62" t="s">
        <v>179</v>
      </c>
    </row>
    <row r="423" spans="1:12" ht="12.75">
      <c r="A423" s="34" t="s">
        <v>178</v>
      </c>
      <c r="B423" s="23" t="s">
        <v>176</v>
      </c>
      <c r="C423" s="23">
        <v>50</v>
      </c>
      <c r="D423" s="23">
        <v>1</v>
      </c>
      <c r="E423" s="1">
        <f t="shared" si="21"/>
        <v>50</v>
      </c>
      <c r="F423" s="3">
        <f>E423*1.15+0.5</f>
        <v>57.99999999999999</v>
      </c>
      <c r="G423" s="23">
        <f t="shared" si="22"/>
        <v>7.249999999999999</v>
      </c>
      <c r="H423" s="58"/>
      <c r="I423" s="41">
        <f>F423+G423+F424+G424</f>
        <v>163.67</v>
      </c>
      <c r="J423" s="38">
        <v>436</v>
      </c>
      <c r="K423" s="36">
        <f>I423-J423</f>
        <v>-272.33000000000004</v>
      </c>
      <c r="L423" s="58" t="s">
        <v>179</v>
      </c>
    </row>
    <row r="424" spans="1:12" ht="12.75">
      <c r="A424" s="35"/>
      <c r="B424" s="23" t="s">
        <v>173</v>
      </c>
      <c r="C424" s="23">
        <v>10</v>
      </c>
      <c r="D424" s="23">
        <v>7.6</v>
      </c>
      <c r="E424" s="1">
        <f t="shared" si="21"/>
        <v>76</v>
      </c>
      <c r="F424" s="3">
        <f>E424*1.15</f>
        <v>87.39999999999999</v>
      </c>
      <c r="G424" s="23">
        <f t="shared" si="22"/>
        <v>11.02</v>
      </c>
      <c r="H424" s="60"/>
      <c r="I424" s="42"/>
      <c r="J424" s="37"/>
      <c r="K424" s="37"/>
      <c r="L424" s="60"/>
    </row>
    <row r="425" spans="1:12" ht="12.75">
      <c r="A425" s="34" t="s">
        <v>180</v>
      </c>
      <c r="B425" s="23" t="s">
        <v>181</v>
      </c>
      <c r="C425" s="23">
        <v>10</v>
      </c>
      <c r="D425" s="23">
        <v>5.5</v>
      </c>
      <c r="E425" s="1">
        <f t="shared" si="21"/>
        <v>55</v>
      </c>
      <c r="F425" s="3">
        <f>E425*1.15+0.5</f>
        <v>63.74999999999999</v>
      </c>
      <c r="G425" s="27">
        <f t="shared" si="22"/>
        <v>7.975</v>
      </c>
      <c r="H425" s="58"/>
      <c r="I425" s="36">
        <f>F425+G425+F426+G426</f>
        <v>201.72499999999997</v>
      </c>
      <c r="J425" s="38">
        <v>202</v>
      </c>
      <c r="K425" s="36">
        <f>I425-J425</f>
        <v>-0.2750000000000341</v>
      </c>
      <c r="L425" s="58"/>
    </row>
    <row r="426" spans="1:12" ht="12.75">
      <c r="A426" s="35"/>
      <c r="B426" s="23" t="s">
        <v>71</v>
      </c>
      <c r="C426" s="23">
        <v>100</v>
      </c>
      <c r="D426" s="23">
        <v>1</v>
      </c>
      <c r="E426" s="1">
        <f t="shared" si="21"/>
        <v>100</v>
      </c>
      <c r="F426" s="3">
        <f>E426*1.15+0.5</f>
        <v>115.49999999999999</v>
      </c>
      <c r="G426" s="23">
        <f t="shared" si="22"/>
        <v>14.499999999999998</v>
      </c>
      <c r="H426" s="60"/>
      <c r="I426" s="43"/>
      <c r="J426" s="37"/>
      <c r="K426" s="37"/>
      <c r="L426" s="60"/>
    </row>
    <row r="427" spans="1:12" ht="12.75">
      <c r="A427" s="20" t="s">
        <v>182</v>
      </c>
      <c r="B427" s="23" t="s">
        <v>173</v>
      </c>
      <c r="C427" s="23">
        <v>20</v>
      </c>
      <c r="D427" s="23">
        <v>7.6</v>
      </c>
      <c r="E427" s="1">
        <f t="shared" si="21"/>
        <v>152</v>
      </c>
      <c r="F427" s="3">
        <f>E427*1.15</f>
        <v>174.79999999999998</v>
      </c>
      <c r="G427" s="23">
        <f t="shared" si="22"/>
        <v>22.04</v>
      </c>
      <c r="H427" s="62"/>
      <c r="I427" s="7">
        <f>F427+G427</f>
        <v>196.83999999999997</v>
      </c>
      <c r="J427" s="18">
        <v>197</v>
      </c>
      <c r="K427" s="19">
        <f>I427-J427</f>
        <v>-0.160000000000025</v>
      </c>
      <c r="L427" s="62"/>
    </row>
    <row r="428" spans="1:12" ht="12.75">
      <c r="A428" s="34" t="s">
        <v>183</v>
      </c>
      <c r="B428" s="23" t="s">
        <v>176</v>
      </c>
      <c r="C428" s="23">
        <v>50</v>
      </c>
      <c r="D428" s="23">
        <v>1</v>
      </c>
      <c r="E428" s="1">
        <f t="shared" si="21"/>
        <v>50</v>
      </c>
      <c r="F428" s="3">
        <f>E428*1.15+0.5</f>
        <v>57.99999999999999</v>
      </c>
      <c r="G428" s="23">
        <f t="shared" si="22"/>
        <v>7.249999999999999</v>
      </c>
      <c r="H428" s="58"/>
      <c r="I428" s="36">
        <f>F428+G428+F429+G429</f>
        <v>137.76999999999998</v>
      </c>
      <c r="J428" s="38">
        <v>138</v>
      </c>
      <c r="K428" s="36">
        <f>I428-J428</f>
        <v>-0.2300000000000182</v>
      </c>
      <c r="L428" s="58"/>
    </row>
    <row r="429" spans="1:12" ht="12.75">
      <c r="A429" s="35"/>
      <c r="B429" s="23" t="s">
        <v>184</v>
      </c>
      <c r="C429" s="23">
        <v>2</v>
      </c>
      <c r="D429" s="23">
        <v>28</v>
      </c>
      <c r="E429" s="1">
        <f t="shared" si="21"/>
        <v>56</v>
      </c>
      <c r="F429" s="3">
        <f>E429*1.15</f>
        <v>64.39999999999999</v>
      </c>
      <c r="G429" s="23">
        <f t="shared" si="22"/>
        <v>8.12</v>
      </c>
      <c r="H429" s="60"/>
      <c r="I429" s="43"/>
      <c r="J429" s="37"/>
      <c r="K429" s="43"/>
      <c r="L429" s="60"/>
    </row>
    <row r="430" spans="1:12" ht="25.5">
      <c r="A430" s="20" t="s">
        <v>185</v>
      </c>
      <c r="B430" s="23" t="s">
        <v>176</v>
      </c>
      <c r="C430" s="23">
        <v>50</v>
      </c>
      <c r="D430" s="23">
        <v>1</v>
      </c>
      <c r="E430" s="1">
        <f t="shared" si="21"/>
        <v>50</v>
      </c>
      <c r="F430" s="3">
        <f>E430*1.15</f>
        <v>57.49999999999999</v>
      </c>
      <c r="G430" s="23">
        <f t="shared" si="22"/>
        <v>7.249999999999999</v>
      </c>
      <c r="H430" s="62"/>
      <c r="I430" s="7">
        <f>F430+G430</f>
        <v>64.74999999999999</v>
      </c>
      <c r="J430" s="18">
        <v>65</v>
      </c>
      <c r="K430" s="19">
        <f>I430-J430</f>
        <v>-0.2500000000000142</v>
      </c>
      <c r="L430" s="62" t="s">
        <v>179</v>
      </c>
    </row>
    <row r="431" spans="1:12" ht="12.75">
      <c r="A431" s="34" t="s">
        <v>186</v>
      </c>
      <c r="B431" s="23" t="s">
        <v>137</v>
      </c>
      <c r="C431" s="23">
        <v>1</v>
      </c>
      <c r="D431" s="23">
        <v>28</v>
      </c>
      <c r="E431" s="1">
        <f t="shared" si="21"/>
        <v>28</v>
      </c>
      <c r="F431" s="3">
        <f>E431*1.15+0.5</f>
        <v>32.699999999999996</v>
      </c>
      <c r="G431" s="23">
        <f t="shared" si="22"/>
        <v>4.06</v>
      </c>
      <c r="H431" s="58"/>
      <c r="I431" s="36">
        <f>F431+G431+F432+G432</f>
        <v>166.76</v>
      </c>
      <c r="J431" s="38">
        <v>165</v>
      </c>
      <c r="K431" s="36">
        <f>I431-J431</f>
        <v>1.759999999999991</v>
      </c>
      <c r="L431" s="58"/>
    </row>
    <row r="432" spans="1:12" ht="12.75">
      <c r="A432" s="35"/>
      <c r="B432" s="23" t="s">
        <v>71</v>
      </c>
      <c r="C432" s="23">
        <v>100</v>
      </c>
      <c r="D432" s="23">
        <v>1</v>
      </c>
      <c r="E432" s="1">
        <f t="shared" si="21"/>
        <v>100</v>
      </c>
      <c r="F432" s="3">
        <f>E432*1.15+0.5</f>
        <v>115.49999999999999</v>
      </c>
      <c r="G432" s="23">
        <f t="shared" si="22"/>
        <v>14.499999999999998</v>
      </c>
      <c r="H432" s="60"/>
      <c r="I432" s="37"/>
      <c r="J432" s="37"/>
      <c r="K432" s="37"/>
      <c r="L432" s="60"/>
    </row>
    <row r="433" spans="1:12" ht="12.75">
      <c r="A433" s="20" t="s">
        <v>187</v>
      </c>
      <c r="B433" s="23" t="s">
        <v>188</v>
      </c>
      <c r="C433" s="23">
        <v>10</v>
      </c>
      <c r="D433" s="23">
        <v>7.6</v>
      </c>
      <c r="E433" s="1">
        <f t="shared" si="21"/>
        <v>76</v>
      </c>
      <c r="F433" s="3">
        <f>E433*1.15+0.5</f>
        <v>87.89999999999999</v>
      </c>
      <c r="G433" s="23">
        <f t="shared" si="22"/>
        <v>11.02</v>
      </c>
      <c r="H433" s="63"/>
      <c r="I433" s="3">
        <f aca="true" t="shared" si="23" ref="I433:I438">F433+G433</f>
        <v>98.91999999999999</v>
      </c>
      <c r="J433" s="14">
        <v>99</v>
      </c>
      <c r="K433" s="13">
        <f aca="true" t="shared" si="24" ref="K433:K438">I433-J433</f>
        <v>-0.0800000000000125</v>
      </c>
      <c r="L433" s="63"/>
    </row>
    <row r="434" spans="1:12" ht="12.75">
      <c r="A434" s="20" t="s">
        <v>189</v>
      </c>
      <c r="B434" s="23" t="s">
        <v>71</v>
      </c>
      <c r="C434" s="23">
        <v>150</v>
      </c>
      <c r="D434" s="23">
        <v>1</v>
      </c>
      <c r="E434" s="1">
        <f t="shared" si="21"/>
        <v>150</v>
      </c>
      <c r="F434" s="3">
        <f>E434*1.15+0.5</f>
        <v>173</v>
      </c>
      <c r="G434" s="23">
        <f t="shared" si="22"/>
        <v>21.75</v>
      </c>
      <c r="H434" s="63"/>
      <c r="I434" s="3">
        <f t="shared" si="23"/>
        <v>194.75</v>
      </c>
      <c r="J434" s="14">
        <v>195</v>
      </c>
      <c r="K434" s="13">
        <f t="shared" si="24"/>
        <v>-0.25</v>
      </c>
      <c r="L434" s="63"/>
    </row>
    <row r="435" spans="1:12" ht="25.5">
      <c r="A435" s="32" t="s">
        <v>191</v>
      </c>
      <c r="B435" s="8" t="s">
        <v>176</v>
      </c>
      <c r="C435" s="8">
        <v>50</v>
      </c>
      <c r="D435" s="8">
        <v>1</v>
      </c>
      <c r="E435" s="1">
        <f t="shared" si="21"/>
        <v>50</v>
      </c>
      <c r="F435" s="3">
        <f>E435*1.15</f>
        <v>57.49999999999999</v>
      </c>
      <c r="G435" s="23">
        <f t="shared" si="22"/>
        <v>7.249999999999999</v>
      </c>
      <c r="H435" s="63"/>
      <c r="I435" s="3">
        <f t="shared" si="23"/>
        <v>64.74999999999999</v>
      </c>
      <c r="J435" s="14">
        <v>65</v>
      </c>
      <c r="K435" s="13">
        <f t="shared" si="24"/>
        <v>-0.2500000000000142</v>
      </c>
      <c r="L435" s="63"/>
    </row>
    <row r="436" spans="1:12" ht="12.75">
      <c r="A436" s="31" t="s">
        <v>192</v>
      </c>
      <c r="B436" s="8" t="s">
        <v>156</v>
      </c>
      <c r="C436" s="8">
        <v>1</v>
      </c>
      <c r="D436" s="8">
        <v>28</v>
      </c>
      <c r="E436" s="1">
        <f t="shared" si="21"/>
        <v>28</v>
      </c>
      <c r="F436" s="3">
        <f>E436*1.15+0.5</f>
        <v>32.699999999999996</v>
      </c>
      <c r="G436" s="23">
        <f t="shared" si="22"/>
        <v>4.06</v>
      </c>
      <c r="H436" s="63"/>
      <c r="I436" s="3">
        <f t="shared" si="23"/>
        <v>36.76</v>
      </c>
      <c r="J436" s="14">
        <v>37</v>
      </c>
      <c r="K436" s="13">
        <f t="shared" si="24"/>
        <v>-0.240000000000002</v>
      </c>
      <c r="L436" s="63"/>
    </row>
    <row r="437" spans="1:12" ht="25.5">
      <c r="A437" s="31" t="s">
        <v>193</v>
      </c>
      <c r="B437" s="8" t="s">
        <v>194</v>
      </c>
      <c r="C437" s="8">
        <v>1</v>
      </c>
      <c r="D437" s="8">
        <v>28</v>
      </c>
      <c r="E437" s="1">
        <f t="shared" si="21"/>
        <v>28</v>
      </c>
      <c r="F437" s="3">
        <f>E437*1.15+0.5</f>
        <v>32.699999999999996</v>
      </c>
      <c r="G437" s="23">
        <f t="shared" si="22"/>
        <v>4.06</v>
      </c>
      <c r="H437" s="63"/>
      <c r="I437" s="3">
        <f t="shared" si="23"/>
        <v>36.76</v>
      </c>
      <c r="J437" s="14">
        <v>37</v>
      </c>
      <c r="K437" s="13">
        <f t="shared" si="24"/>
        <v>-0.240000000000002</v>
      </c>
      <c r="L437" s="63" t="s">
        <v>179</v>
      </c>
    </row>
    <row r="438" spans="1:12" ht="25.5">
      <c r="A438" s="31" t="s">
        <v>195</v>
      </c>
      <c r="B438" s="8" t="s">
        <v>174</v>
      </c>
      <c r="C438" s="8">
        <v>1</v>
      </c>
      <c r="D438" s="8">
        <v>28</v>
      </c>
      <c r="E438" s="1">
        <f t="shared" si="21"/>
        <v>28</v>
      </c>
      <c r="F438" s="3">
        <f>E438*1.15+0.5</f>
        <v>32.699999999999996</v>
      </c>
      <c r="G438" s="23">
        <f t="shared" si="22"/>
        <v>4.06</v>
      </c>
      <c r="H438" s="63"/>
      <c r="I438" s="3">
        <f t="shared" si="23"/>
        <v>36.76</v>
      </c>
      <c r="J438" s="14">
        <v>37</v>
      </c>
      <c r="K438" s="13">
        <f t="shared" si="24"/>
        <v>-0.240000000000002</v>
      </c>
      <c r="L438" s="63" t="s">
        <v>179</v>
      </c>
    </row>
    <row r="439" spans="1:12" ht="12.75">
      <c r="A439" s="30"/>
      <c r="B439" s="8"/>
      <c r="C439" s="8"/>
      <c r="D439" s="8"/>
      <c r="E439" s="1">
        <f t="shared" si="21"/>
        <v>0</v>
      </c>
      <c r="F439" s="3">
        <f>E439*1.15</f>
        <v>0</v>
      </c>
      <c r="G439" s="23">
        <f t="shared" si="22"/>
        <v>0</v>
      </c>
      <c r="H439" s="63"/>
      <c r="I439" s="3"/>
      <c r="J439" s="14"/>
      <c r="K439" s="13"/>
      <c r="L439" s="63"/>
    </row>
    <row r="440" spans="1:12" ht="12.75">
      <c r="A440" s="20"/>
      <c r="B440" s="23"/>
      <c r="C440" s="23"/>
      <c r="D440" s="23"/>
      <c r="E440" s="1">
        <f t="shared" si="21"/>
        <v>0</v>
      </c>
      <c r="F440" s="3">
        <f>E440*1.15</f>
        <v>0</v>
      </c>
      <c r="G440" s="23">
        <f t="shared" si="22"/>
        <v>0</v>
      </c>
      <c r="H440" s="63"/>
      <c r="I440" s="3"/>
      <c r="J440" s="14"/>
      <c r="K440" s="14"/>
      <c r="L440" s="63"/>
    </row>
    <row r="441" spans="1:12" ht="12.75">
      <c r="A441" s="20"/>
      <c r="B441" s="25"/>
      <c r="C441" s="23"/>
      <c r="D441" s="23"/>
      <c r="E441" s="1">
        <f t="shared" si="21"/>
        <v>0</v>
      </c>
      <c r="F441" s="3">
        <f>E441*1.15</f>
        <v>0</v>
      </c>
      <c r="G441" s="23">
        <f t="shared" si="22"/>
        <v>0</v>
      </c>
      <c r="H441" s="63"/>
      <c r="I441" s="1"/>
      <c r="J441" s="14"/>
      <c r="K441" s="14"/>
      <c r="L441" s="63"/>
    </row>
    <row r="442" spans="1:12" ht="12.75">
      <c r="A442" s="34" t="s">
        <v>172</v>
      </c>
      <c r="B442" s="22"/>
      <c r="C442" s="23"/>
      <c r="D442" s="23"/>
      <c r="E442" s="1">
        <f t="shared" si="21"/>
        <v>0</v>
      </c>
      <c r="F442" s="3"/>
      <c r="G442" s="23">
        <f t="shared" si="22"/>
        <v>0</v>
      </c>
      <c r="H442" s="63"/>
      <c r="I442" s="41">
        <f>F442+G442+F443+G443+F444+G444+F445+G445</f>
        <v>196.83999999999997</v>
      </c>
      <c r="J442" s="38"/>
      <c r="K442" s="38"/>
      <c r="L442" s="58"/>
    </row>
    <row r="443" spans="1:12" ht="12.75">
      <c r="A443" s="44"/>
      <c r="B443" s="25"/>
      <c r="C443" s="23"/>
      <c r="D443" s="23"/>
      <c r="E443" s="1"/>
      <c r="F443" s="3"/>
      <c r="G443" s="23"/>
      <c r="H443" s="57"/>
      <c r="I443" s="46"/>
      <c r="J443" s="45"/>
      <c r="K443" s="45"/>
      <c r="L443" s="59"/>
    </row>
    <row r="444" spans="1:12" ht="12.75">
      <c r="A444" s="44"/>
      <c r="B444" s="25" t="s">
        <v>134</v>
      </c>
      <c r="C444" s="23">
        <v>10</v>
      </c>
      <c r="D444" s="23">
        <v>1.2</v>
      </c>
      <c r="E444" s="1">
        <f t="shared" si="21"/>
        <v>12</v>
      </c>
      <c r="F444" s="3">
        <f>E444*1.15</f>
        <v>13.799999999999999</v>
      </c>
      <c r="G444" s="23">
        <v>1.74</v>
      </c>
      <c r="H444" s="57"/>
      <c r="I444" s="46"/>
      <c r="J444" s="45"/>
      <c r="K444" s="45"/>
      <c r="L444" s="59"/>
    </row>
    <row r="445" spans="1:12" ht="12.75">
      <c r="A445" s="35"/>
      <c r="B445" s="22" t="s">
        <v>137</v>
      </c>
      <c r="C445" s="1">
        <v>5</v>
      </c>
      <c r="D445" s="1">
        <v>28</v>
      </c>
      <c r="E445" s="1">
        <f t="shared" si="21"/>
        <v>140</v>
      </c>
      <c r="F445" s="3">
        <f>E445*1.15</f>
        <v>161</v>
      </c>
      <c r="G445" s="1">
        <f>0.145*E445</f>
        <v>20.299999999999997</v>
      </c>
      <c r="H445" s="57"/>
      <c r="I445" s="42"/>
      <c r="J445" s="37"/>
      <c r="K445" s="37"/>
      <c r="L445" s="60"/>
    </row>
    <row r="446" spans="1:12" ht="12.75">
      <c r="A446" s="11"/>
      <c r="B446" s="28"/>
      <c r="C446" s="6"/>
      <c r="D446" s="6"/>
      <c r="E446" s="6"/>
      <c r="F446" s="7">
        <f>E446*1.15</f>
        <v>0</v>
      </c>
      <c r="G446" s="6"/>
      <c r="H446" s="64"/>
      <c r="I446" s="6"/>
      <c r="J446" s="15"/>
      <c r="K446" s="15"/>
      <c r="L446" s="64"/>
    </row>
    <row r="447" ht="12.75">
      <c r="F447" s="3"/>
    </row>
    <row r="450" spans="5:11" ht="12.75">
      <c r="E450" s="10">
        <f>SUM(E3:E449)</f>
        <v>31059.700000000004</v>
      </c>
      <c r="F450" s="4">
        <f>SUM(F3:F449)</f>
        <v>35674.43750000004</v>
      </c>
      <c r="G450" s="4">
        <f>SUM(G3:G449)</f>
        <v>4504.015000000008</v>
      </c>
      <c r="I450" s="4">
        <f>SUM(I4:I449)</f>
        <v>40079.53249999999</v>
      </c>
      <c r="J450" s="16">
        <f>SUM(J4:J449)</f>
        <v>40117</v>
      </c>
      <c r="K450" s="17">
        <f>SUM(K4:K449)</f>
        <v>-319.527500000003</v>
      </c>
    </row>
    <row r="451" spans="5:10" ht="12.75">
      <c r="E451" s="10">
        <f>6445+8904.7+15710</f>
        <v>31059.7</v>
      </c>
      <c r="F451" s="4">
        <f>F450-E450</f>
        <v>4614.737500000032</v>
      </c>
      <c r="G451" s="4">
        <v>4504.02</v>
      </c>
      <c r="J451" s="17">
        <f>F450+G450-J450</f>
        <v>61.452500000043074</v>
      </c>
    </row>
    <row r="452" ht="12.75">
      <c r="E452" s="10">
        <f>E451-E450</f>
        <v>0</v>
      </c>
    </row>
  </sheetData>
  <sheetProtection/>
  <autoFilter ref="A2:L447"/>
  <mergeCells count="684">
    <mergeCell ref="I373:I377"/>
    <mergeCell ref="H373:H377"/>
    <mergeCell ref="I359:I361"/>
    <mergeCell ref="H359:H361"/>
    <mergeCell ref="A362:A364"/>
    <mergeCell ref="I362:I364"/>
    <mergeCell ref="A409:A410"/>
    <mergeCell ref="A404:A408"/>
    <mergeCell ref="H404:H408"/>
    <mergeCell ref="H395:H400"/>
    <mergeCell ref="A401:A403"/>
    <mergeCell ref="H409:H410"/>
    <mergeCell ref="A395:A400"/>
    <mergeCell ref="L332:L334"/>
    <mergeCell ref="K332:K334"/>
    <mergeCell ref="J332:J334"/>
    <mergeCell ref="I366:I372"/>
    <mergeCell ref="K341:K344"/>
    <mergeCell ref="L339:L340"/>
    <mergeCell ref="K339:K340"/>
    <mergeCell ref="J339:J340"/>
    <mergeCell ref="L341:L344"/>
    <mergeCell ref="H389:H391"/>
    <mergeCell ref="I349:I352"/>
    <mergeCell ref="H349:H352"/>
    <mergeCell ref="J366:J372"/>
    <mergeCell ref="K373:K377"/>
    <mergeCell ref="J373:J377"/>
    <mergeCell ref="K389:K391"/>
    <mergeCell ref="J389:J391"/>
    <mergeCell ref="I389:I391"/>
    <mergeCell ref="K355:K358"/>
    <mergeCell ref="L409:L410"/>
    <mergeCell ref="K409:K410"/>
    <mergeCell ref="J409:J410"/>
    <mergeCell ref="A389:A391"/>
    <mergeCell ref="L389:L391"/>
    <mergeCell ref="I392:I394"/>
    <mergeCell ref="J404:J408"/>
    <mergeCell ref="I404:I408"/>
    <mergeCell ref="L395:L400"/>
    <mergeCell ref="L349:L352"/>
    <mergeCell ref="L392:L394"/>
    <mergeCell ref="K392:K394"/>
    <mergeCell ref="J392:J394"/>
    <mergeCell ref="L381:L383"/>
    <mergeCell ref="K381:K383"/>
    <mergeCell ref="J381:J383"/>
    <mergeCell ref="K366:K372"/>
    <mergeCell ref="J355:J358"/>
    <mergeCell ref="L355:L358"/>
    <mergeCell ref="A233:A235"/>
    <mergeCell ref="H233:H235"/>
    <mergeCell ref="K349:K352"/>
    <mergeCell ref="J349:J352"/>
    <mergeCell ref="J335:J338"/>
    <mergeCell ref="H254:H257"/>
    <mergeCell ref="A258:A259"/>
    <mergeCell ref="H258:H259"/>
    <mergeCell ref="I246:I248"/>
    <mergeCell ref="A270:A271"/>
    <mergeCell ref="A1:L1"/>
    <mergeCell ref="A13:A15"/>
    <mergeCell ref="L13:L15"/>
    <mergeCell ref="K13:K15"/>
    <mergeCell ref="J13:J15"/>
    <mergeCell ref="I13:I15"/>
    <mergeCell ref="L4:L8"/>
    <mergeCell ref="K4:K8"/>
    <mergeCell ref="J4:J8"/>
    <mergeCell ref="I4:I8"/>
    <mergeCell ref="L26:L28"/>
    <mergeCell ref="K26:K28"/>
    <mergeCell ref="I16:I21"/>
    <mergeCell ref="L9:L10"/>
    <mergeCell ref="K9:K10"/>
    <mergeCell ref="J9:J10"/>
    <mergeCell ref="I9:I10"/>
    <mergeCell ref="L22:L25"/>
    <mergeCell ref="K22:K25"/>
    <mergeCell ref="J22:J25"/>
    <mergeCell ref="A16:A21"/>
    <mergeCell ref="H22:H25"/>
    <mergeCell ref="A4:A8"/>
    <mergeCell ref="H26:H28"/>
    <mergeCell ref="A26:A28"/>
    <mergeCell ref="H4:H8"/>
    <mergeCell ref="A9:A10"/>
    <mergeCell ref="H9:H10"/>
    <mergeCell ref="H13:H15"/>
    <mergeCell ref="A22:A25"/>
    <mergeCell ref="H202:H203"/>
    <mergeCell ref="A32:A34"/>
    <mergeCell ref="J37:J39"/>
    <mergeCell ref="L32:L34"/>
    <mergeCell ref="K32:K34"/>
    <mergeCell ref="J32:J34"/>
    <mergeCell ref="I32:I34"/>
    <mergeCell ref="H32:H34"/>
    <mergeCell ref="I37:I39"/>
    <mergeCell ref="J198:J201"/>
    <mergeCell ref="A103:A106"/>
    <mergeCell ref="H289:H294"/>
    <mergeCell ref="I138:I139"/>
    <mergeCell ref="I66:I67"/>
    <mergeCell ref="H211:H213"/>
    <mergeCell ref="A196:A197"/>
    <mergeCell ref="H196:H197"/>
    <mergeCell ref="A246:A248"/>
    <mergeCell ref="H246:H248"/>
    <mergeCell ref="K122:K125"/>
    <mergeCell ref="J122:J125"/>
    <mergeCell ref="I61:I62"/>
    <mergeCell ref="H108:H112"/>
    <mergeCell ref="J204:J210"/>
    <mergeCell ref="H71:H73"/>
    <mergeCell ref="H93:H97"/>
    <mergeCell ref="J61:J62"/>
    <mergeCell ref="J196:J197"/>
    <mergeCell ref="I196:I197"/>
    <mergeCell ref="A52:A53"/>
    <mergeCell ref="L122:L125"/>
    <mergeCell ref="L138:L139"/>
    <mergeCell ref="J138:J139"/>
    <mergeCell ref="A126:A133"/>
    <mergeCell ref="L126:L133"/>
    <mergeCell ref="K126:K133"/>
    <mergeCell ref="J126:J133"/>
    <mergeCell ref="A134:A135"/>
    <mergeCell ref="A122:A125"/>
    <mergeCell ref="K61:K62"/>
    <mergeCell ref="H16:H21"/>
    <mergeCell ref="A40:A45"/>
    <mergeCell ref="H69:H70"/>
    <mergeCell ref="I40:I45"/>
    <mergeCell ref="H63:H65"/>
    <mergeCell ref="A46:A48"/>
    <mergeCell ref="H46:H48"/>
    <mergeCell ref="A54:A60"/>
    <mergeCell ref="A66:A67"/>
    <mergeCell ref="I93:I97"/>
    <mergeCell ref="J98:J100"/>
    <mergeCell ref="A138:A139"/>
    <mergeCell ref="A71:A73"/>
    <mergeCell ref="A11:A12"/>
    <mergeCell ref="L11:L12"/>
    <mergeCell ref="K11:K12"/>
    <mergeCell ref="L16:L21"/>
    <mergeCell ref="I11:I12"/>
    <mergeCell ref="H11:H12"/>
    <mergeCell ref="A230:A232"/>
    <mergeCell ref="L204:L210"/>
    <mergeCell ref="K204:K210"/>
    <mergeCell ref="I204:I210"/>
    <mergeCell ref="H204:H210"/>
    <mergeCell ref="I230:I232"/>
    <mergeCell ref="H230:H232"/>
    <mergeCell ref="I211:I213"/>
    <mergeCell ref="K230:K232"/>
    <mergeCell ref="A222:A227"/>
    <mergeCell ref="A332:A334"/>
    <mergeCell ref="I332:I334"/>
    <mergeCell ref="H295:H299"/>
    <mergeCell ref="A242:A244"/>
    <mergeCell ref="H242:H244"/>
    <mergeCell ref="A260:A263"/>
    <mergeCell ref="I260:I263"/>
    <mergeCell ref="A268:A269"/>
    <mergeCell ref="H332:H334"/>
    <mergeCell ref="H260:H263"/>
    <mergeCell ref="A264:A265"/>
    <mergeCell ref="H264:H265"/>
    <mergeCell ref="I264:I265"/>
    <mergeCell ref="A236:A239"/>
    <mergeCell ref="H236:H239"/>
    <mergeCell ref="A249:A253"/>
    <mergeCell ref="H249:H253"/>
    <mergeCell ref="I249:I253"/>
    <mergeCell ref="A254:A257"/>
    <mergeCell ref="L272:L273"/>
    <mergeCell ref="K272:K273"/>
    <mergeCell ref="H272:H273"/>
    <mergeCell ref="H268:H269"/>
    <mergeCell ref="I272:I273"/>
    <mergeCell ref="J268:J269"/>
    <mergeCell ref="L233:L235"/>
    <mergeCell ref="K264:K265"/>
    <mergeCell ref="A284:A288"/>
    <mergeCell ref="H284:H288"/>
    <mergeCell ref="A282:A283"/>
    <mergeCell ref="H282:H283"/>
    <mergeCell ref="A272:A273"/>
    <mergeCell ref="A274:A281"/>
    <mergeCell ref="J272:J273"/>
    <mergeCell ref="I270:I271"/>
    <mergeCell ref="L249:L253"/>
    <mergeCell ref="L242:L244"/>
    <mergeCell ref="K274:K281"/>
    <mergeCell ref="K289:K294"/>
    <mergeCell ref="K254:K257"/>
    <mergeCell ref="K268:K269"/>
    <mergeCell ref="J260:J263"/>
    <mergeCell ref="J258:J259"/>
    <mergeCell ref="K270:K271"/>
    <mergeCell ref="J270:J271"/>
    <mergeCell ref="I258:I259"/>
    <mergeCell ref="L289:L294"/>
    <mergeCell ref="J264:J265"/>
    <mergeCell ref="L236:L239"/>
    <mergeCell ref="K236:K239"/>
    <mergeCell ref="L254:L257"/>
    <mergeCell ref="K284:K288"/>
    <mergeCell ref="J242:J244"/>
    <mergeCell ref="L264:L265"/>
    <mergeCell ref="L274:L281"/>
    <mergeCell ref="L270:L271"/>
    <mergeCell ref="L260:L263"/>
    <mergeCell ref="K260:K263"/>
    <mergeCell ref="H98:H100"/>
    <mergeCell ref="H198:H201"/>
    <mergeCell ref="I126:I133"/>
    <mergeCell ref="H126:H133"/>
    <mergeCell ref="I122:I125"/>
    <mergeCell ref="L284:L288"/>
    <mergeCell ref="K246:K248"/>
    <mergeCell ref="K242:K244"/>
    <mergeCell ref="K233:K235"/>
    <mergeCell ref="L282:L283"/>
    <mergeCell ref="L222:L227"/>
    <mergeCell ref="L192:L195"/>
    <mergeCell ref="K192:K195"/>
    <mergeCell ref="L211:L213"/>
    <mergeCell ref="K215:K220"/>
    <mergeCell ref="L300:L302"/>
    <mergeCell ref="K300:K302"/>
    <mergeCell ref="K295:K299"/>
    <mergeCell ref="L295:L299"/>
    <mergeCell ref="L258:L259"/>
    <mergeCell ref="I108:I112"/>
    <mergeCell ref="L317:L319"/>
    <mergeCell ref="K317:K319"/>
    <mergeCell ref="L315:L316"/>
    <mergeCell ref="L312:L314"/>
    <mergeCell ref="K312:K314"/>
    <mergeCell ref="I215:I220"/>
    <mergeCell ref="L230:L232"/>
    <mergeCell ref="I242:I244"/>
    <mergeCell ref="I222:I227"/>
    <mergeCell ref="A320:A323"/>
    <mergeCell ref="K320:K323"/>
    <mergeCell ref="J320:J323"/>
    <mergeCell ref="I320:I323"/>
    <mergeCell ref="H320:H323"/>
    <mergeCell ref="H122:H125"/>
    <mergeCell ref="H222:H227"/>
    <mergeCell ref="H138:H139"/>
    <mergeCell ref="I190:I191"/>
    <mergeCell ref="I198:I201"/>
    <mergeCell ref="A324:A329"/>
    <mergeCell ref="L324:L329"/>
    <mergeCell ref="K324:K329"/>
    <mergeCell ref="J324:J329"/>
    <mergeCell ref="I324:I329"/>
    <mergeCell ref="H324:H329"/>
    <mergeCell ref="A312:A314"/>
    <mergeCell ref="I289:I294"/>
    <mergeCell ref="I317:I319"/>
    <mergeCell ref="H317:H319"/>
    <mergeCell ref="H312:H314"/>
    <mergeCell ref="I295:I299"/>
    <mergeCell ref="A289:A294"/>
    <mergeCell ref="A317:A319"/>
    <mergeCell ref="A303:A304"/>
    <mergeCell ref="I355:I358"/>
    <mergeCell ref="J295:J299"/>
    <mergeCell ref="J192:J195"/>
    <mergeCell ref="J215:J220"/>
    <mergeCell ref="J211:J213"/>
    <mergeCell ref="I202:I203"/>
    <mergeCell ref="J202:J203"/>
    <mergeCell ref="I236:I239"/>
    <mergeCell ref="J233:J235"/>
    <mergeCell ref="J230:J232"/>
    <mergeCell ref="K186:K189"/>
    <mergeCell ref="J186:J189"/>
    <mergeCell ref="I186:I189"/>
    <mergeCell ref="H215:H220"/>
    <mergeCell ref="I192:I195"/>
    <mergeCell ref="J254:J257"/>
    <mergeCell ref="I233:I235"/>
    <mergeCell ref="K222:K227"/>
    <mergeCell ref="I254:I257"/>
    <mergeCell ref="J222:J227"/>
    <mergeCell ref="A355:A358"/>
    <mergeCell ref="H355:H358"/>
    <mergeCell ref="A341:A344"/>
    <mergeCell ref="H341:H344"/>
    <mergeCell ref="A359:A361"/>
    <mergeCell ref="A379:A380"/>
    <mergeCell ref="A373:A377"/>
    <mergeCell ref="A366:A372"/>
    <mergeCell ref="A349:A352"/>
    <mergeCell ref="A37:A39"/>
    <mergeCell ref="A29:A31"/>
    <mergeCell ref="I49:I51"/>
    <mergeCell ref="I52:I53"/>
    <mergeCell ref="I29:I31"/>
    <mergeCell ref="A339:A340"/>
    <mergeCell ref="H339:H340"/>
    <mergeCell ref="I268:I269"/>
    <mergeCell ref="I113:I121"/>
    <mergeCell ref="A315:A316"/>
    <mergeCell ref="K16:K21"/>
    <mergeCell ref="K63:K65"/>
    <mergeCell ref="K37:K39"/>
    <mergeCell ref="H29:H31"/>
    <mergeCell ref="J49:J51"/>
    <mergeCell ref="J52:J53"/>
    <mergeCell ref="H40:H45"/>
    <mergeCell ref="H37:H39"/>
    <mergeCell ref="I22:I25"/>
    <mergeCell ref="H52:H53"/>
    <mergeCell ref="J26:J28"/>
    <mergeCell ref="J11:J12"/>
    <mergeCell ref="H66:H67"/>
    <mergeCell ref="J16:J21"/>
    <mergeCell ref="I26:I28"/>
    <mergeCell ref="J40:J45"/>
    <mergeCell ref="H54:H60"/>
    <mergeCell ref="H61:H62"/>
    <mergeCell ref="L29:L31"/>
    <mergeCell ref="K29:K31"/>
    <mergeCell ref="J29:J31"/>
    <mergeCell ref="K40:K45"/>
    <mergeCell ref="L40:L45"/>
    <mergeCell ref="L37:L39"/>
    <mergeCell ref="K88:K90"/>
    <mergeCell ref="L66:L67"/>
    <mergeCell ref="L268:L269"/>
    <mergeCell ref="L246:L248"/>
    <mergeCell ref="K258:K259"/>
    <mergeCell ref="L71:L73"/>
    <mergeCell ref="K71:K73"/>
    <mergeCell ref="L74:L78"/>
    <mergeCell ref="L98:L100"/>
    <mergeCell ref="L186:L189"/>
    <mergeCell ref="A61:A62"/>
    <mergeCell ref="A49:A51"/>
    <mergeCell ref="H49:H51"/>
    <mergeCell ref="L46:L48"/>
    <mergeCell ref="K46:K48"/>
    <mergeCell ref="J46:J48"/>
    <mergeCell ref="I46:I48"/>
    <mergeCell ref="J54:J60"/>
    <mergeCell ref="I54:I60"/>
    <mergeCell ref="L54:L60"/>
    <mergeCell ref="L49:L51"/>
    <mergeCell ref="K49:K51"/>
    <mergeCell ref="L52:L53"/>
    <mergeCell ref="K52:K53"/>
    <mergeCell ref="L63:L65"/>
    <mergeCell ref="L69:L70"/>
    <mergeCell ref="K69:K70"/>
    <mergeCell ref="K66:K67"/>
    <mergeCell ref="K54:K60"/>
    <mergeCell ref="L61:L62"/>
    <mergeCell ref="J63:J65"/>
    <mergeCell ref="I63:I65"/>
    <mergeCell ref="J66:J67"/>
    <mergeCell ref="J71:J73"/>
    <mergeCell ref="I71:I73"/>
    <mergeCell ref="A69:A70"/>
    <mergeCell ref="A93:A97"/>
    <mergeCell ref="H74:H78"/>
    <mergeCell ref="J88:J90"/>
    <mergeCell ref="I88:I90"/>
    <mergeCell ref="J69:J70"/>
    <mergeCell ref="I69:I70"/>
    <mergeCell ref="H88:H90"/>
    <mergeCell ref="A74:A78"/>
    <mergeCell ref="A91:A92"/>
    <mergeCell ref="H91:H92"/>
    <mergeCell ref="L88:L90"/>
    <mergeCell ref="K74:K78"/>
    <mergeCell ref="J74:J78"/>
    <mergeCell ref="I74:I78"/>
    <mergeCell ref="A63:A65"/>
    <mergeCell ref="A98:A100"/>
    <mergeCell ref="K98:K100"/>
    <mergeCell ref="K93:K97"/>
    <mergeCell ref="A88:A90"/>
    <mergeCell ref="K91:K92"/>
    <mergeCell ref="A79:A87"/>
    <mergeCell ref="L79:L87"/>
    <mergeCell ref="K79:K87"/>
    <mergeCell ref="J79:J87"/>
    <mergeCell ref="I79:I87"/>
    <mergeCell ref="H79:H87"/>
    <mergeCell ref="L91:L92"/>
    <mergeCell ref="K103:K106"/>
    <mergeCell ref="J103:J106"/>
    <mergeCell ref="I103:I106"/>
    <mergeCell ref="L93:L97"/>
    <mergeCell ref="L103:L106"/>
    <mergeCell ref="I98:I100"/>
    <mergeCell ref="I91:I92"/>
    <mergeCell ref="J91:J92"/>
    <mergeCell ref="J93:J97"/>
    <mergeCell ref="H103:H106"/>
    <mergeCell ref="L113:L121"/>
    <mergeCell ref="A113:A121"/>
    <mergeCell ref="K113:K121"/>
    <mergeCell ref="J113:J121"/>
    <mergeCell ref="H113:H121"/>
    <mergeCell ref="A108:A112"/>
    <mergeCell ref="L108:L112"/>
    <mergeCell ref="K108:K112"/>
    <mergeCell ref="J108:J112"/>
    <mergeCell ref="H134:H135"/>
    <mergeCell ref="A136:A137"/>
    <mergeCell ref="L136:L137"/>
    <mergeCell ref="K136:K137"/>
    <mergeCell ref="J136:J137"/>
    <mergeCell ref="I136:I137"/>
    <mergeCell ref="L134:L135"/>
    <mergeCell ref="K134:K135"/>
    <mergeCell ref="J134:J135"/>
    <mergeCell ref="I134:I135"/>
    <mergeCell ref="H136:H137"/>
    <mergeCell ref="A140:A141"/>
    <mergeCell ref="L140:L141"/>
    <mergeCell ref="K140:K141"/>
    <mergeCell ref="J140:J141"/>
    <mergeCell ref="I140:I141"/>
    <mergeCell ref="H140:H141"/>
    <mergeCell ref="K138:K139"/>
    <mergeCell ref="A143:A147"/>
    <mergeCell ref="L143:L147"/>
    <mergeCell ref="K143:K147"/>
    <mergeCell ref="J143:J147"/>
    <mergeCell ref="I143:I147"/>
    <mergeCell ref="H143:H147"/>
    <mergeCell ref="A149:A152"/>
    <mergeCell ref="L149:L152"/>
    <mergeCell ref="K149:K152"/>
    <mergeCell ref="J149:J152"/>
    <mergeCell ref="I149:I152"/>
    <mergeCell ref="H149:H152"/>
    <mergeCell ref="A153:A155"/>
    <mergeCell ref="L153:L155"/>
    <mergeCell ref="K153:K155"/>
    <mergeCell ref="J153:J155"/>
    <mergeCell ref="I153:I155"/>
    <mergeCell ref="H153:H155"/>
    <mergeCell ref="A156:A162"/>
    <mergeCell ref="L156:L162"/>
    <mergeCell ref="K156:K162"/>
    <mergeCell ref="J156:J162"/>
    <mergeCell ref="I156:I162"/>
    <mergeCell ref="H156:H162"/>
    <mergeCell ref="A163:A168"/>
    <mergeCell ref="L163:L168"/>
    <mergeCell ref="K163:K168"/>
    <mergeCell ref="J163:J168"/>
    <mergeCell ref="I163:I168"/>
    <mergeCell ref="H163:H168"/>
    <mergeCell ref="A169:A170"/>
    <mergeCell ref="L169:L170"/>
    <mergeCell ref="K169:K170"/>
    <mergeCell ref="J169:J170"/>
    <mergeCell ref="I169:I170"/>
    <mergeCell ref="H169:H170"/>
    <mergeCell ref="A171:A172"/>
    <mergeCell ref="L171:L172"/>
    <mergeCell ref="K171:K172"/>
    <mergeCell ref="J171:J172"/>
    <mergeCell ref="I171:I172"/>
    <mergeCell ref="H171:H172"/>
    <mergeCell ref="A173:A174"/>
    <mergeCell ref="L173:L174"/>
    <mergeCell ref="K173:K174"/>
    <mergeCell ref="J173:J174"/>
    <mergeCell ref="I173:I174"/>
    <mergeCell ref="H173:H174"/>
    <mergeCell ref="A202:A203"/>
    <mergeCell ref="A175:A185"/>
    <mergeCell ref="L175:L185"/>
    <mergeCell ref="K175:K185"/>
    <mergeCell ref="J175:J185"/>
    <mergeCell ref="I175:I185"/>
    <mergeCell ref="H175:H185"/>
    <mergeCell ref="L190:L191"/>
    <mergeCell ref="K190:K191"/>
    <mergeCell ref="J190:J191"/>
    <mergeCell ref="A215:A220"/>
    <mergeCell ref="A211:A213"/>
    <mergeCell ref="A186:A189"/>
    <mergeCell ref="H186:H189"/>
    <mergeCell ref="A190:A191"/>
    <mergeCell ref="H190:H191"/>
    <mergeCell ref="A192:A195"/>
    <mergeCell ref="H192:H195"/>
    <mergeCell ref="A204:A210"/>
    <mergeCell ref="A198:A201"/>
    <mergeCell ref="L196:L197"/>
    <mergeCell ref="L215:L220"/>
    <mergeCell ref="K198:K201"/>
    <mergeCell ref="L198:L201"/>
    <mergeCell ref="K196:K197"/>
    <mergeCell ref="K202:K203"/>
    <mergeCell ref="K211:K213"/>
    <mergeCell ref="L202:L203"/>
    <mergeCell ref="J236:J239"/>
    <mergeCell ref="K249:K253"/>
    <mergeCell ref="J249:J253"/>
    <mergeCell ref="J246:J248"/>
    <mergeCell ref="A240:A241"/>
    <mergeCell ref="L240:L241"/>
    <mergeCell ref="K240:K241"/>
    <mergeCell ref="J240:J241"/>
    <mergeCell ref="I240:I241"/>
    <mergeCell ref="H240:H241"/>
    <mergeCell ref="L373:L377"/>
    <mergeCell ref="L359:L361"/>
    <mergeCell ref="K359:K361"/>
    <mergeCell ref="J359:J361"/>
    <mergeCell ref="L362:L364"/>
    <mergeCell ref="K362:K364"/>
    <mergeCell ref="J362:J364"/>
    <mergeCell ref="L366:L372"/>
    <mergeCell ref="A295:A299"/>
    <mergeCell ref="I274:I281"/>
    <mergeCell ref="H270:H271"/>
    <mergeCell ref="J289:J294"/>
    <mergeCell ref="A300:A302"/>
    <mergeCell ref="H300:H302"/>
    <mergeCell ref="I284:I288"/>
    <mergeCell ref="H274:H281"/>
    <mergeCell ref="A306:A307"/>
    <mergeCell ref="L306:L307"/>
    <mergeCell ref="L303:L304"/>
    <mergeCell ref="K303:K304"/>
    <mergeCell ref="J303:J304"/>
    <mergeCell ref="K306:K307"/>
    <mergeCell ref="J306:J307"/>
    <mergeCell ref="I306:I307"/>
    <mergeCell ref="I303:I304"/>
    <mergeCell ref="H335:H338"/>
    <mergeCell ref="A309:A311"/>
    <mergeCell ref="L309:L311"/>
    <mergeCell ref="K309:K311"/>
    <mergeCell ref="J309:J311"/>
    <mergeCell ref="I309:I311"/>
    <mergeCell ref="H309:H311"/>
    <mergeCell ref="L320:L323"/>
    <mergeCell ref="J312:J314"/>
    <mergeCell ref="K315:K316"/>
    <mergeCell ref="H303:H304"/>
    <mergeCell ref="J317:J319"/>
    <mergeCell ref="I315:I316"/>
    <mergeCell ref="H315:H316"/>
    <mergeCell ref="H306:H307"/>
    <mergeCell ref="I312:I314"/>
    <mergeCell ref="J315:J316"/>
    <mergeCell ref="J274:J281"/>
    <mergeCell ref="J300:J302"/>
    <mergeCell ref="I300:I302"/>
    <mergeCell ref="K282:K283"/>
    <mergeCell ref="J282:J283"/>
    <mergeCell ref="J284:J288"/>
    <mergeCell ref="I282:I283"/>
    <mergeCell ref="A330:A331"/>
    <mergeCell ref="L330:L331"/>
    <mergeCell ref="K330:K331"/>
    <mergeCell ref="J330:J331"/>
    <mergeCell ref="I330:I331"/>
    <mergeCell ref="H330:H331"/>
    <mergeCell ref="I339:I340"/>
    <mergeCell ref="L335:L338"/>
    <mergeCell ref="K335:K338"/>
    <mergeCell ref="L384:L387"/>
    <mergeCell ref="K384:K387"/>
    <mergeCell ref="L379:L380"/>
    <mergeCell ref="K379:K380"/>
    <mergeCell ref="J341:J344"/>
    <mergeCell ref="I341:I344"/>
    <mergeCell ref="I335:I338"/>
    <mergeCell ref="H362:H364"/>
    <mergeCell ref="H379:H380"/>
    <mergeCell ref="J384:J387"/>
    <mergeCell ref="A335:A338"/>
    <mergeCell ref="A345:A348"/>
    <mergeCell ref="L345:L348"/>
    <mergeCell ref="K345:K348"/>
    <mergeCell ref="J345:J348"/>
    <mergeCell ref="I345:I348"/>
    <mergeCell ref="H345:H348"/>
    <mergeCell ref="A384:A387"/>
    <mergeCell ref="I384:I387"/>
    <mergeCell ref="H384:H387"/>
    <mergeCell ref="H366:H372"/>
    <mergeCell ref="J395:J400"/>
    <mergeCell ref="I395:I400"/>
    <mergeCell ref="J379:J380"/>
    <mergeCell ref="I381:I383"/>
    <mergeCell ref="A381:A383"/>
    <mergeCell ref="H381:H383"/>
    <mergeCell ref="L411:L412"/>
    <mergeCell ref="K411:K412"/>
    <mergeCell ref="J411:J412"/>
    <mergeCell ref="I411:I412"/>
    <mergeCell ref="A392:A394"/>
    <mergeCell ref="H392:H394"/>
    <mergeCell ref="A411:A412"/>
    <mergeCell ref="H411:H412"/>
    <mergeCell ref="K395:K400"/>
    <mergeCell ref="I409:I410"/>
    <mergeCell ref="L401:L403"/>
    <mergeCell ref="K401:K403"/>
    <mergeCell ref="J401:J403"/>
    <mergeCell ref="I401:I403"/>
    <mergeCell ref="H401:H403"/>
    <mergeCell ref="L404:L408"/>
    <mergeCell ref="K404:K408"/>
    <mergeCell ref="L413:L414"/>
    <mergeCell ref="K413:K414"/>
    <mergeCell ref="J413:J414"/>
    <mergeCell ref="I413:I414"/>
    <mergeCell ref="L415:L417"/>
    <mergeCell ref="K415:K417"/>
    <mergeCell ref="A415:A417"/>
    <mergeCell ref="A413:A414"/>
    <mergeCell ref="J415:J417"/>
    <mergeCell ref="I415:I417"/>
    <mergeCell ref="H415:H417"/>
    <mergeCell ref="L442:L445"/>
    <mergeCell ref="A442:A445"/>
    <mergeCell ref="I442:I445"/>
    <mergeCell ref="J442:J445"/>
    <mergeCell ref="K442:K445"/>
    <mergeCell ref="L428:L429"/>
    <mergeCell ref="L423:L424"/>
    <mergeCell ref="K423:K424"/>
    <mergeCell ref="J423:J424"/>
    <mergeCell ref="K428:K429"/>
    <mergeCell ref="J428:J429"/>
    <mergeCell ref="L425:L426"/>
    <mergeCell ref="K425:K426"/>
    <mergeCell ref="J425:J426"/>
    <mergeCell ref="A428:A429"/>
    <mergeCell ref="I428:I429"/>
    <mergeCell ref="H428:H429"/>
    <mergeCell ref="A423:A424"/>
    <mergeCell ref="H420:H421"/>
    <mergeCell ref="A425:A426"/>
    <mergeCell ref="I425:I426"/>
    <mergeCell ref="H425:H426"/>
    <mergeCell ref="I420:I421"/>
    <mergeCell ref="L420:L421"/>
    <mergeCell ref="K420:K421"/>
    <mergeCell ref="J420:J421"/>
    <mergeCell ref="L418:L419"/>
    <mergeCell ref="K418:K419"/>
    <mergeCell ref="A418:A419"/>
    <mergeCell ref="I423:I424"/>
    <mergeCell ref="K266:K267"/>
    <mergeCell ref="H266:H267"/>
    <mergeCell ref="I266:I267"/>
    <mergeCell ref="J266:J267"/>
    <mergeCell ref="J418:J419"/>
    <mergeCell ref="I418:I419"/>
    <mergeCell ref="H418:H419"/>
    <mergeCell ref="H413:H414"/>
    <mergeCell ref="I379:I380"/>
    <mergeCell ref="L266:L267"/>
    <mergeCell ref="A431:A432"/>
    <mergeCell ref="L431:L432"/>
    <mergeCell ref="K431:K432"/>
    <mergeCell ref="J431:J432"/>
    <mergeCell ref="I431:I432"/>
    <mergeCell ref="H431:H432"/>
    <mergeCell ref="H423:H424"/>
    <mergeCell ref="A420:A421"/>
    <mergeCell ref="A266:A267"/>
  </mergeCells>
  <printOptions/>
  <pageMargins left="0.25" right="0.17" top="0.32" bottom="0.3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yfnf</cp:lastModifiedBy>
  <cp:lastPrinted>2014-05-14T14:08:32Z</cp:lastPrinted>
  <dcterms:created xsi:type="dcterms:W3CDTF">2014-05-10T19:11:27Z</dcterms:created>
  <dcterms:modified xsi:type="dcterms:W3CDTF">2014-05-29T12:35:10Z</dcterms:modified>
  <cp:category/>
  <cp:version/>
  <cp:contentType/>
  <cp:contentStatus/>
</cp:coreProperties>
</file>