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5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<sst xmlns="http://schemas.openxmlformats.org/spreadsheetml/2006/main" count="57" uniqueCount="43">
  <si>
    <t>Количество</t>
  </si>
  <si>
    <t>Цена:</t>
  </si>
  <si>
    <t>Ник</t>
  </si>
  <si>
    <t>Можжевельник 16 мм</t>
  </si>
  <si>
    <t>Ольха 18 мм</t>
  </si>
  <si>
    <t>Ольха 20 мм</t>
  </si>
  <si>
    <t>Ольха 23 мм</t>
  </si>
  <si>
    <t>Стоимость</t>
  </si>
  <si>
    <t>Итого</t>
  </si>
  <si>
    <t>Транспортные</t>
  </si>
  <si>
    <t>Итого с транспортными</t>
  </si>
  <si>
    <t>% за перевод</t>
  </si>
  <si>
    <t>ИТОГОВАЯ СУММА</t>
  </si>
  <si>
    <t>СДАНО</t>
  </si>
  <si>
    <t>Разница</t>
  </si>
  <si>
    <t>Пристрой</t>
  </si>
  <si>
    <t>Евгения Мяу</t>
  </si>
  <si>
    <t>seamni--</t>
  </si>
  <si>
    <t>juli_losk</t>
  </si>
  <si>
    <t>Alena_GO</t>
  </si>
  <si>
    <t>Navla</t>
  </si>
  <si>
    <t>Ушастеныш</t>
  </si>
  <si>
    <t>Juliz</t>
  </si>
  <si>
    <t>olyshka_z</t>
  </si>
  <si>
    <t> Маша И</t>
  </si>
  <si>
    <t>Argentin</t>
  </si>
  <si>
    <t>MiTiSa</t>
  </si>
  <si>
    <t>П.Олянка</t>
  </si>
  <si>
    <t>бубенчики:</t>
  </si>
  <si>
    <t>Запасливый хомячок</t>
  </si>
  <si>
    <t>Sony@</t>
  </si>
  <si>
    <t>Пристрой бубенчики</t>
  </si>
  <si>
    <t>Цена с трансп. И % за перевод:</t>
  </si>
  <si>
    <t>Бусина 16 мм</t>
  </si>
  <si>
    <t>Бусина 18 мм</t>
  </si>
  <si>
    <t>Бусина 20 мм</t>
  </si>
  <si>
    <t>Бусина 23 мм</t>
  </si>
  <si>
    <t>Бубенчик</t>
  </si>
  <si>
    <t>Коэффициент расходов</t>
  </si>
  <si>
    <t>nashita2010</t>
  </si>
  <si>
    <t>Березуля</t>
  </si>
  <si>
    <t>lusero</t>
  </si>
  <si>
    <t>Katunchik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</si>
</sst>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2"/>
    </font>
    <font>
      <sz val="12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10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6" fillId="0" borderId="10" xfId="42" applyBorder="1" applyAlignment="1" applyProtection="1">
      <alignment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6" fillId="0" borderId="0" xfId="42" applyAlignment="1" applyProtection="1">
      <alignment/>
      <protection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26" fillId="19" borderId="0" xfId="42" applyFill="1" applyAlignment="1" applyProtection="1">
      <alignment/>
      <protection/>
    </xf>
    <xf numFmtId="0" fontId="26" fillId="19" borderId="10" xfId="42" applyFill="1" applyBorder="1" applyAlignment="1" applyProtection="1">
      <alignment/>
      <protection/>
    </xf>
    <xf numFmtId="164" fontId="0" fillId="0" borderId="11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11</xdr:row>
      <xdr:rowOff>152400</xdr:rowOff>
    </xdr:to>
    <xdr:pic>
      <xdr:nvPicPr>
        <xdr:cNvPr id="1" name="Picture 1" descr="Сегодня День Рождения!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3650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76200</xdr:colOff>
      <xdr:row>20</xdr:row>
      <xdr:rowOff>152400</xdr:rowOff>
    </xdr:to>
    <xdr:pic>
      <xdr:nvPicPr>
        <xdr:cNvPr id="2" name="Picture 1" descr="Сегодня День Рождения!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88617&amp;start=all&amp;postdays=0&amp;postorder=asc" TargetMode="External" /><Relationship Id="rId2" Type="http://schemas.openxmlformats.org/officeDocument/2006/relationships/hyperlink" Target="http://forum.sibmama.ru/viewtopic.php?t=588617&amp;postdays=0&amp;postorder=asc&amp;start=120" TargetMode="External" /><Relationship Id="rId3" Type="http://schemas.openxmlformats.org/officeDocument/2006/relationships/hyperlink" Target="http://forum.sibmama.ru/viewtopic.php?t=588617&amp;postdays=0&amp;postorder=asc&amp;start=135" TargetMode="External" /><Relationship Id="rId4" Type="http://schemas.openxmlformats.org/officeDocument/2006/relationships/hyperlink" Target="http://forum.sibmama.ru/viewtopic.php?t=588617&amp;postdays=0&amp;postorder=asc&amp;start=150" TargetMode="External" /><Relationship Id="rId5" Type="http://schemas.openxmlformats.org/officeDocument/2006/relationships/hyperlink" Target="http://forum.sibmama.ru/viewtopic.php?t=588617&amp;postdays=0&amp;postorder=asc&amp;start=150" TargetMode="External" /><Relationship Id="rId6" Type="http://schemas.openxmlformats.org/officeDocument/2006/relationships/hyperlink" Target="http://forum.sibmama.ru/viewtopic.php?t=588617&amp;postdays=0&amp;postorder=asc&amp;start=150" TargetMode="External" /><Relationship Id="rId7" Type="http://schemas.openxmlformats.org/officeDocument/2006/relationships/hyperlink" Target="http://forum.sibmama.ru/viewtopic.php?t=588617&amp;postdays=0&amp;postorder=asc&amp;start=150" TargetMode="External" /><Relationship Id="rId8" Type="http://schemas.openxmlformats.org/officeDocument/2006/relationships/hyperlink" Target="http://forum.sibmama.ru/viewtopic.php?t=588617&amp;postdays=0&amp;postorder=asc&amp;start=150" TargetMode="External" /><Relationship Id="rId9" Type="http://schemas.openxmlformats.org/officeDocument/2006/relationships/hyperlink" Target="http://forum.sibmama.ru/viewtopic.php?t=588617&amp;postdays=0&amp;postorder=asc&amp;start=165" TargetMode="External" /><Relationship Id="rId10" Type="http://schemas.openxmlformats.org/officeDocument/2006/relationships/hyperlink" Target="http://forum.sibmama.ru/viewtopic.php?t=588617&amp;postdays=0&amp;postorder=asc&amp;start=165" TargetMode="External" /><Relationship Id="rId11" Type="http://schemas.openxmlformats.org/officeDocument/2006/relationships/hyperlink" Target="http://forum.sibmama.ru/viewtopic.php?t=588617&amp;postdays=0&amp;postorder=asc&amp;start=165" TargetMode="External" /><Relationship Id="rId12" Type="http://schemas.openxmlformats.org/officeDocument/2006/relationships/hyperlink" Target="http://forum.sibmama.ru/viewtopic.php?t=588617&amp;start=all&amp;postdays=0&amp;postorder=asc" TargetMode="External" /><Relationship Id="rId13" Type="http://schemas.openxmlformats.org/officeDocument/2006/relationships/hyperlink" Target="http://forum.sibmama.ru/viewtopic.php?t=588617&amp;postdays=0&amp;postorder=asc&amp;start=120" TargetMode="External" /><Relationship Id="rId14" Type="http://schemas.openxmlformats.org/officeDocument/2006/relationships/hyperlink" Target="http://forum.sibmama.ru/viewtopic.php?t=588617&amp;start=all&amp;postdays=0&amp;postorder=asc" TargetMode="External" /><Relationship Id="rId15" Type="http://schemas.openxmlformats.org/officeDocument/2006/relationships/hyperlink" Target="http://forum.sibmama.ru/viewtopic.php?t=588617&amp;postdays=0&amp;postorder=asc&amp;start=150" TargetMode="External" /><Relationship Id="rId16" Type="http://schemas.openxmlformats.org/officeDocument/2006/relationships/hyperlink" Target="mailto:Sony@" TargetMode="External" /><Relationship Id="rId17" Type="http://schemas.openxmlformats.org/officeDocument/2006/relationships/hyperlink" Target="mailto:Sony@" TargetMode="External" /><Relationship Id="rId18" Type="http://schemas.openxmlformats.org/officeDocument/2006/relationships/hyperlink" Target="http://forum.sibmama.ru/viewtopic.php?t=588617&amp;start=all&amp;postdays=0&amp;postorder=asc" TargetMode="External" /><Relationship Id="rId19" Type="http://schemas.openxmlformats.org/officeDocument/2006/relationships/hyperlink" Target="http://forum.sibmama.ru/viewtopic.php?t=588617&amp;postdays=0&amp;postorder=asc&amp;start=150" TargetMode="External" /><Relationship Id="rId20" Type="http://schemas.openxmlformats.org/officeDocument/2006/relationships/hyperlink" Target="http://forum.sibmama.ru/viewtopic.php?t=588617&amp;postdays=0&amp;postorder=asc&amp;start=165" TargetMode="External" /><Relationship Id="rId21" Type="http://schemas.openxmlformats.org/officeDocument/2006/relationships/hyperlink" Target="http://forum.sibmama.ru/viewtopic.php?t=588617&amp;postdays=0&amp;postorder=asc&amp;start=195" TargetMode="External" /><Relationship Id="rId22" Type="http://schemas.openxmlformats.org/officeDocument/2006/relationships/hyperlink" Target="http://forum.sibmama.ru/viewtopic.php?t=588617&amp;postdays=0&amp;postorder=asc&amp;start=210" TargetMode="External" /><Relationship Id="rId23" Type="http://schemas.openxmlformats.org/officeDocument/2006/relationships/hyperlink" Target="http://forum.sibmama.ru/viewtopic.php?t=588617&amp;postdays=0&amp;postorder=asc&amp;start=150" TargetMode="External" /><Relationship Id="rId24" Type="http://schemas.openxmlformats.org/officeDocument/2006/relationships/hyperlink" Target="http://forum.sibmama.ru/viewtopic.php?t=588617&amp;postdays=0&amp;postorder=asc&amp;start=150" TargetMode="External" /><Relationship Id="rId25" Type="http://schemas.openxmlformats.org/officeDocument/2006/relationships/drawing" Target="../drawings/drawing1.xm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pane xSplit="1" ySplit="2" topLeftCell="B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6" sqref="H36"/>
    </sheetView>
  </sheetViews>
  <sheetFormatPr defaultColWidth="9.33203125" defaultRowHeight="12.75"/>
  <cols>
    <col min="1" max="1" width="17.16015625" style="0" customWidth="1"/>
    <col min="12" max="12" width="9.5" style="0" bestFit="1" customWidth="1"/>
    <col min="13" max="13" width="9.66015625" style="2" bestFit="1" customWidth="1"/>
    <col min="15" max="15" width="9.66015625" style="3" bestFit="1" customWidth="1"/>
  </cols>
  <sheetData>
    <row r="1" spans="2:12" ht="12.75">
      <c r="B1" t="s">
        <v>0</v>
      </c>
      <c r="F1" t="s">
        <v>1</v>
      </c>
      <c r="G1" s="1">
        <v>3</v>
      </c>
      <c r="H1" s="1">
        <v>6</v>
      </c>
      <c r="I1" s="1">
        <v>6.5</v>
      </c>
      <c r="J1" s="1">
        <v>8</v>
      </c>
      <c r="L1">
        <v>100</v>
      </c>
    </row>
    <row r="2" spans="1:17" s="8" customFormat="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 t="s">
        <v>7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8</v>
      </c>
      <c r="L2" s="4" t="s">
        <v>9</v>
      </c>
      <c r="M2" s="6" t="s">
        <v>10</v>
      </c>
      <c r="N2" s="4" t="s">
        <v>11</v>
      </c>
      <c r="O2" s="7" t="s">
        <v>12</v>
      </c>
      <c r="P2" s="8" t="s">
        <v>13</v>
      </c>
      <c r="Q2" s="8" t="s">
        <v>14</v>
      </c>
    </row>
    <row r="3" spans="1:17" ht="16.5" thickBot="1">
      <c r="A3" s="9" t="s">
        <v>15</v>
      </c>
      <c r="B3" s="10"/>
      <c r="C3" s="10"/>
      <c r="D3" s="10"/>
      <c r="E3" s="10"/>
      <c r="F3" s="10"/>
      <c r="G3" s="10">
        <f>G$1*B3</f>
        <v>0</v>
      </c>
      <c r="H3" s="10">
        <f>H$1*C3</f>
        <v>0</v>
      </c>
      <c r="I3" s="10">
        <f>I$1*D3</f>
        <v>0</v>
      </c>
      <c r="J3" s="10">
        <f>J$1*E3</f>
        <v>0</v>
      </c>
      <c r="K3" s="10">
        <f>SUM(G3:J3)</f>
        <v>0</v>
      </c>
      <c r="L3" s="11">
        <f>$L$1/$K$33*K3</f>
        <v>0</v>
      </c>
      <c r="M3" s="12">
        <f>K3+L3</f>
        <v>0</v>
      </c>
      <c r="N3" s="10">
        <f>M3*0.01</f>
        <v>0</v>
      </c>
      <c r="O3" s="13">
        <f>N3+M3</f>
        <v>0</v>
      </c>
      <c r="Q3" s="14">
        <f>P3-O3</f>
        <v>0</v>
      </c>
    </row>
    <row r="4" spans="1:18" ht="16.5" thickBot="1">
      <c r="A4" s="20" t="s">
        <v>16</v>
      </c>
      <c r="B4" s="10"/>
      <c r="C4" s="10"/>
      <c r="D4" s="10">
        <v>20</v>
      </c>
      <c r="E4" s="10">
        <v>30</v>
      </c>
      <c r="F4" s="10"/>
      <c r="G4" s="10">
        <f>G$1*B4</f>
        <v>0</v>
      </c>
      <c r="H4" s="10">
        <f>H$1*C4</f>
        <v>0</v>
      </c>
      <c r="I4" s="10">
        <f>I$1*D4</f>
        <v>130</v>
      </c>
      <c r="J4" s="10">
        <f>J$1*E4</f>
        <v>240</v>
      </c>
      <c r="K4" s="10">
        <f aca="true" t="shared" si="0" ref="K4:K32">SUM(G4:J4)</f>
        <v>370</v>
      </c>
      <c r="L4" s="11">
        <f>$L$1/$K$33*K4</f>
        <v>7.216695923542033</v>
      </c>
      <c r="M4" s="12">
        <f aca="true" t="shared" si="1" ref="M4:M32">K4+L4</f>
        <v>377.21669592354203</v>
      </c>
      <c r="N4" s="10">
        <f aca="true" t="shared" si="2" ref="N4:N32">M4*0.01</f>
        <v>3.7721669592354203</v>
      </c>
      <c r="O4" s="13">
        <f aca="true" t="shared" si="3" ref="O4:O32">N4+M4</f>
        <v>380.9888628827774</v>
      </c>
      <c r="P4" s="18">
        <f>485-P23</f>
        <v>376.88153891164427</v>
      </c>
      <c r="Q4" s="22">
        <f aca="true" t="shared" si="4" ref="Q4:Q25">P4-O4</f>
        <v>-4.107323971133155</v>
      </c>
      <c r="R4" t="str">
        <f>A4</f>
        <v>Евгения Мяу</v>
      </c>
    </row>
    <row r="5" spans="1:17" ht="16.5" thickBot="1">
      <c r="A5" s="9" t="s">
        <v>17</v>
      </c>
      <c r="B5" s="19">
        <v>200</v>
      </c>
      <c r="C5" s="19"/>
      <c r="D5" s="19"/>
      <c r="E5" s="19"/>
      <c r="F5" s="10"/>
      <c r="G5" s="10">
        <f>G$1*B5</f>
        <v>600</v>
      </c>
      <c r="H5" s="10">
        <f>H$1*C5</f>
        <v>0</v>
      </c>
      <c r="I5" s="10">
        <f>I$1*D5</f>
        <v>0</v>
      </c>
      <c r="J5" s="10">
        <f>J$1*E5</f>
        <v>0</v>
      </c>
      <c r="K5" s="10">
        <f t="shared" si="0"/>
        <v>600</v>
      </c>
      <c r="L5" s="11">
        <f>$L$1/$K$33*K5</f>
        <v>11.702750146284378</v>
      </c>
      <c r="M5" s="12">
        <f t="shared" si="1"/>
        <v>611.7027501462844</v>
      </c>
      <c r="N5" s="10">
        <f t="shared" si="2"/>
        <v>6.117027501462844</v>
      </c>
      <c r="O5" s="13">
        <f t="shared" si="3"/>
        <v>617.8197776477473</v>
      </c>
      <c r="P5" s="18">
        <f>654.13-P24</f>
        <v>618.090512970548</v>
      </c>
      <c r="Q5" s="14">
        <f t="shared" si="4"/>
        <v>0.2707353228007605</v>
      </c>
    </row>
    <row r="6" spans="1:18" ht="16.5" thickBot="1">
      <c r="A6" s="20" t="s">
        <v>18</v>
      </c>
      <c r="B6" s="19">
        <v>20</v>
      </c>
      <c r="C6" s="19"/>
      <c r="D6" s="19"/>
      <c r="E6" s="19"/>
      <c r="F6" s="10"/>
      <c r="G6" s="10">
        <f>G$1*B6</f>
        <v>60</v>
      </c>
      <c r="H6" s="10">
        <f>H$1*C6</f>
        <v>0</v>
      </c>
      <c r="I6" s="10">
        <f>I$1*D6</f>
        <v>0</v>
      </c>
      <c r="J6" s="10">
        <f>J$1*E6</f>
        <v>0</v>
      </c>
      <c r="K6" s="10">
        <f t="shared" si="0"/>
        <v>60</v>
      </c>
      <c r="L6" s="11">
        <f>$L$1/$K$33*K6</f>
        <v>1.1702750146284377</v>
      </c>
      <c r="M6" s="12">
        <f t="shared" si="1"/>
        <v>61.17027501462844</v>
      </c>
      <c r="N6" s="10">
        <f t="shared" si="2"/>
        <v>0.6117027501462844</v>
      </c>
      <c r="O6" s="13">
        <f t="shared" si="3"/>
        <v>61.78197776477472</v>
      </c>
      <c r="P6">
        <v>61.2</v>
      </c>
      <c r="Q6" s="22">
        <f t="shared" si="4"/>
        <v>-0.5819777647747202</v>
      </c>
      <c r="R6" t="str">
        <f>A6</f>
        <v>juli_losk</v>
      </c>
    </row>
    <row r="7" spans="1:18" ht="16.5" thickBot="1">
      <c r="A7" s="20" t="s">
        <v>19</v>
      </c>
      <c r="B7" s="19">
        <v>60</v>
      </c>
      <c r="C7" s="19"/>
      <c r="D7" s="19">
        <v>24</v>
      </c>
      <c r="E7" s="19"/>
      <c r="F7" s="10"/>
      <c r="G7" s="10">
        <f>G$1*B7</f>
        <v>180</v>
      </c>
      <c r="H7" s="10">
        <f>H$1*C7</f>
        <v>0</v>
      </c>
      <c r="I7" s="10">
        <f>I$1*D7</f>
        <v>156</v>
      </c>
      <c r="J7" s="10">
        <f>J$1*E7</f>
        <v>0</v>
      </c>
      <c r="K7" s="10">
        <f t="shared" si="0"/>
        <v>336</v>
      </c>
      <c r="L7" s="11">
        <f>$L$1/$K$33*K7</f>
        <v>6.553540081919252</v>
      </c>
      <c r="M7" s="12">
        <f t="shared" si="1"/>
        <v>342.55354008191927</v>
      </c>
      <c r="N7" s="10">
        <f t="shared" si="2"/>
        <v>3.425535400819193</v>
      </c>
      <c r="O7" s="13">
        <f t="shared" si="3"/>
        <v>345.97907548273844</v>
      </c>
      <c r="P7" s="18">
        <f>346.14-P28</f>
        <v>310.10051297054804</v>
      </c>
      <c r="Q7" s="22">
        <f t="shared" si="4"/>
        <v>-35.8785625121904</v>
      </c>
      <c r="R7" t="str">
        <f>A7</f>
        <v>Alena_GO</v>
      </c>
    </row>
    <row r="8" spans="1:17" ht="16.5" thickBot="1">
      <c r="A8" s="15" t="s">
        <v>20</v>
      </c>
      <c r="B8" s="19">
        <v>20</v>
      </c>
      <c r="C8" s="19"/>
      <c r="D8" s="19"/>
      <c r="E8" s="19"/>
      <c r="F8" s="10"/>
      <c r="G8" s="10">
        <f>G$1*B8</f>
        <v>60</v>
      </c>
      <c r="H8" s="10">
        <f>H$1*C8</f>
        <v>0</v>
      </c>
      <c r="I8" s="10">
        <f>I$1*D8</f>
        <v>0</v>
      </c>
      <c r="J8" s="10">
        <f>J$1*E8</f>
        <v>0</v>
      </c>
      <c r="K8" s="10">
        <f t="shared" si="0"/>
        <v>60</v>
      </c>
      <c r="L8" s="11">
        <f>$L$1/$K$33*K8</f>
        <v>1.1702750146284377</v>
      </c>
      <c r="M8" s="12">
        <f t="shared" si="1"/>
        <v>61.17027501462844</v>
      </c>
      <c r="N8" s="10">
        <f t="shared" si="2"/>
        <v>0.6117027501462844</v>
      </c>
      <c r="O8" s="13">
        <f t="shared" si="3"/>
        <v>61.78197776477472</v>
      </c>
      <c r="P8">
        <v>62</v>
      </c>
      <c r="Q8" s="14">
        <f t="shared" si="4"/>
        <v>0.21802223522527697</v>
      </c>
    </row>
    <row r="9" spans="1:18" ht="16.5" thickBot="1">
      <c r="A9" s="20" t="s">
        <v>21</v>
      </c>
      <c r="B9" s="19">
        <v>50</v>
      </c>
      <c r="C9" s="19"/>
      <c r="D9" s="19"/>
      <c r="E9" s="19"/>
      <c r="F9" s="10"/>
      <c r="G9" s="10">
        <f>G$1*B9</f>
        <v>150</v>
      </c>
      <c r="H9" s="10">
        <f>H$1*C9</f>
        <v>0</v>
      </c>
      <c r="I9" s="10">
        <f>I$1*D9</f>
        <v>0</v>
      </c>
      <c r="J9" s="10">
        <f>J$1*E9</f>
        <v>0</v>
      </c>
      <c r="K9" s="10">
        <f t="shared" si="0"/>
        <v>150</v>
      </c>
      <c r="L9" s="11">
        <f>$L$1/$K$33*K9</f>
        <v>2.9256875365710946</v>
      </c>
      <c r="M9" s="12">
        <f t="shared" si="1"/>
        <v>152.9256875365711</v>
      </c>
      <c r="N9" s="10">
        <f t="shared" si="2"/>
        <v>1.529256875365711</v>
      </c>
      <c r="O9" s="13">
        <f t="shared" si="3"/>
        <v>154.45494441193682</v>
      </c>
      <c r="P9">
        <v>153</v>
      </c>
      <c r="Q9" s="22">
        <f t="shared" si="4"/>
        <v>-1.4549444119368218</v>
      </c>
      <c r="R9" t="str">
        <f>A9</f>
        <v>Ушастеныш</v>
      </c>
    </row>
    <row r="10" spans="1:18" ht="16.5" thickBot="1">
      <c r="A10" s="20" t="s">
        <v>22</v>
      </c>
      <c r="B10" s="19">
        <v>100</v>
      </c>
      <c r="C10" s="19">
        <v>20</v>
      </c>
      <c r="D10" s="19"/>
      <c r="E10" s="19"/>
      <c r="F10" s="10"/>
      <c r="G10" s="10">
        <f>G$1*B10</f>
        <v>300</v>
      </c>
      <c r="H10" s="10">
        <f>H$1*C10</f>
        <v>120</v>
      </c>
      <c r="I10" s="10">
        <f>3.8*20</f>
        <v>76</v>
      </c>
      <c r="J10" s="10">
        <f>J$1*E10</f>
        <v>0</v>
      </c>
      <c r="K10" s="10">
        <f t="shared" si="0"/>
        <v>496</v>
      </c>
      <c r="L10" s="11">
        <f>$L$1/$K$33*K10</f>
        <v>9.674273454261753</v>
      </c>
      <c r="M10" s="12">
        <f t="shared" si="1"/>
        <v>505.67427345426177</v>
      </c>
      <c r="N10" s="10">
        <f t="shared" si="2"/>
        <v>5.056742734542618</v>
      </c>
      <c r="O10" s="13">
        <f t="shared" si="3"/>
        <v>510.7310161888044</v>
      </c>
      <c r="P10" s="18">
        <f>500-P26</f>
        <v>456.7526155646577</v>
      </c>
      <c r="Q10" s="22">
        <f t="shared" si="4"/>
        <v>-53.97840062414673</v>
      </c>
      <c r="R10" t="str">
        <f>A10</f>
        <v>Juliz</v>
      </c>
    </row>
    <row r="11" spans="1:18" ht="16.5" thickBot="1">
      <c r="A11" s="20" t="s">
        <v>23</v>
      </c>
      <c r="B11" s="19">
        <v>50</v>
      </c>
      <c r="C11" s="19"/>
      <c r="D11" s="19"/>
      <c r="E11" s="19"/>
      <c r="F11" s="10"/>
      <c r="G11" s="10">
        <f>G$1*B11</f>
        <v>150</v>
      </c>
      <c r="H11" s="10">
        <f>H$1*C11</f>
        <v>0</v>
      </c>
      <c r="I11" s="10">
        <f>I$1*D11</f>
        <v>0</v>
      </c>
      <c r="J11" s="10">
        <f>J$1*E11</f>
        <v>0</v>
      </c>
      <c r="K11" s="10">
        <f t="shared" si="0"/>
        <v>150</v>
      </c>
      <c r="L11" s="11">
        <f>$L$1/$K$33*K11</f>
        <v>2.9256875365710946</v>
      </c>
      <c r="M11" s="12">
        <f t="shared" si="1"/>
        <v>152.9256875365711</v>
      </c>
      <c r="N11" s="10">
        <f t="shared" si="2"/>
        <v>1.529256875365711</v>
      </c>
      <c r="O11" s="13">
        <f t="shared" si="3"/>
        <v>154.45494441193682</v>
      </c>
      <c r="P11">
        <v>153</v>
      </c>
      <c r="Q11" s="22">
        <f t="shared" si="4"/>
        <v>-1.4549444119368218</v>
      </c>
      <c r="R11" t="str">
        <f>A11</f>
        <v>olyshka_z</v>
      </c>
    </row>
    <row r="12" spans="1:18" ht="16.5" thickBot="1">
      <c r="A12" s="20" t="s">
        <v>24</v>
      </c>
      <c r="B12" s="19">
        <v>20</v>
      </c>
      <c r="C12" s="19">
        <v>5</v>
      </c>
      <c r="D12" s="19"/>
      <c r="E12" s="19"/>
      <c r="F12" s="10"/>
      <c r="G12" s="10">
        <f>G$1*B12</f>
        <v>60</v>
      </c>
      <c r="H12" s="10">
        <f>H$1*C12</f>
        <v>30</v>
      </c>
      <c r="I12" s="10">
        <f>I$1*D12</f>
        <v>0</v>
      </c>
      <c r="J12" s="10">
        <f>J$1*E12</f>
        <v>0</v>
      </c>
      <c r="K12" s="10">
        <f t="shared" si="0"/>
        <v>90</v>
      </c>
      <c r="L12" s="11">
        <f>$L$1/$K$33*K12</f>
        <v>1.7554125219426566</v>
      </c>
      <c r="M12" s="12">
        <f t="shared" si="1"/>
        <v>91.75541252194266</v>
      </c>
      <c r="N12" s="10">
        <f t="shared" si="2"/>
        <v>0.9175541252194266</v>
      </c>
      <c r="O12" s="13">
        <f t="shared" si="3"/>
        <v>92.67296664716208</v>
      </c>
      <c r="P12" s="18">
        <f>136.5-P21</f>
        <v>90.16351667641896</v>
      </c>
      <c r="Q12" s="22">
        <f t="shared" si="4"/>
        <v>-2.5094499707431197</v>
      </c>
      <c r="R12" t="str">
        <f>A12</f>
        <v> Маша И</v>
      </c>
    </row>
    <row r="13" spans="1:18" ht="16.5" thickBot="1">
      <c r="A13" s="20" t="s">
        <v>25</v>
      </c>
      <c r="B13" s="19">
        <v>100</v>
      </c>
      <c r="C13" s="19">
        <v>30</v>
      </c>
      <c r="D13" s="19">
        <v>30</v>
      </c>
      <c r="E13" s="19"/>
      <c r="F13" s="10"/>
      <c r="G13" s="10">
        <f>G$1*B13</f>
        <v>300</v>
      </c>
      <c r="H13" s="10">
        <f>H$1*C13</f>
        <v>180</v>
      </c>
      <c r="I13" s="10">
        <f>I$1*D13</f>
        <v>195</v>
      </c>
      <c r="J13" s="10">
        <f>J$1*E13</f>
        <v>0</v>
      </c>
      <c r="K13" s="10">
        <f t="shared" si="0"/>
        <v>675</v>
      </c>
      <c r="L13" s="11">
        <f>$L$1/$K$33*K13</f>
        <v>13.165593914569925</v>
      </c>
      <c r="M13" s="12">
        <f t="shared" si="1"/>
        <v>688.16559391457</v>
      </c>
      <c r="N13" s="10">
        <f t="shared" si="2"/>
        <v>6.8816559391457</v>
      </c>
      <c r="O13" s="13">
        <f t="shared" si="3"/>
        <v>695.0472498537157</v>
      </c>
      <c r="P13" s="18">
        <f>725-P27</f>
        <v>681.7526155646577</v>
      </c>
      <c r="Q13" s="22">
        <f t="shared" si="4"/>
        <v>-13.294634289057967</v>
      </c>
      <c r="R13" t="str">
        <f>A13</f>
        <v>Argentin</v>
      </c>
    </row>
    <row r="14" spans="1:17" ht="15.75">
      <c r="A14" s="15" t="s">
        <v>26</v>
      </c>
      <c r="B14" s="19">
        <v>20</v>
      </c>
      <c r="C14" s="19"/>
      <c r="D14" s="19"/>
      <c r="E14" s="19">
        <v>40</v>
      </c>
      <c r="F14" s="10"/>
      <c r="G14" s="10">
        <f>G$1*B14</f>
        <v>60</v>
      </c>
      <c r="H14" s="10">
        <f>H$1*C14</f>
        <v>0</v>
      </c>
      <c r="I14" s="10">
        <f>I$1*D14</f>
        <v>0</v>
      </c>
      <c r="J14" s="10">
        <f>J$1*E14</f>
        <v>320</v>
      </c>
      <c r="K14" s="10">
        <f t="shared" si="0"/>
        <v>380</v>
      </c>
      <c r="L14" s="11">
        <f>$L$1/$K$33*K14</f>
        <v>7.411741759313439</v>
      </c>
      <c r="M14" s="12">
        <f t="shared" si="1"/>
        <v>387.41174175931343</v>
      </c>
      <c r="N14" s="10">
        <f t="shared" si="2"/>
        <v>3.8741174175931343</v>
      </c>
      <c r="O14" s="13">
        <f t="shared" si="3"/>
        <v>391.28585917690657</v>
      </c>
      <c r="P14">
        <v>392</v>
      </c>
      <c r="Q14" s="14">
        <f t="shared" si="4"/>
        <v>0.7141408230934303</v>
      </c>
    </row>
    <row r="15" spans="1:17" ht="15.75">
      <c r="A15" s="15" t="s">
        <v>27</v>
      </c>
      <c r="B15" s="19">
        <v>20</v>
      </c>
      <c r="C15" s="19"/>
      <c r="D15" s="19"/>
      <c r="E15" s="19">
        <v>10</v>
      </c>
      <c r="F15" s="10"/>
      <c r="G15" s="10">
        <f>G$1*B15</f>
        <v>60</v>
      </c>
      <c r="H15" s="10">
        <f>H$1*C15</f>
        <v>0</v>
      </c>
      <c r="I15" s="10">
        <f>I$1*D15</f>
        <v>0</v>
      </c>
      <c r="J15" s="10">
        <f>J$1*E15</f>
        <v>80</v>
      </c>
      <c r="K15" s="10">
        <f t="shared" si="0"/>
        <v>140</v>
      </c>
      <c r="L15" s="11">
        <f>$L$1/$K$33*K15</f>
        <v>2.730641700799688</v>
      </c>
      <c r="M15" s="12">
        <f t="shared" si="1"/>
        <v>142.73064170079968</v>
      </c>
      <c r="N15" s="10">
        <f t="shared" si="2"/>
        <v>1.4273064170079968</v>
      </c>
      <c r="O15" s="13">
        <f t="shared" si="3"/>
        <v>144.15794811780768</v>
      </c>
      <c r="P15">
        <v>144.22</v>
      </c>
      <c r="Q15" s="14">
        <f t="shared" si="4"/>
        <v>0.06205188219232127</v>
      </c>
    </row>
    <row r="16" spans="1:17" ht="16.5" thickBot="1">
      <c r="A16" s="15" t="s">
        <v>40</v>
      </c>
      <c r="B16" s="19">
        <v>30</v>
      </c>
      <c r="C16" s="19"/>
      <c r="D16" s="19"/>
      <c r="E16" s="19"/>
      <c r="F16" s="10"/>
      <c r="G16" s="10">
        <f>G$1*B16</f>
        <v>90</v>
      </c>
      <c r="H16" s="10">
        <f>H$1*C16</f>
        <v>0</v>
      </c>
      <c r="I16" s="10">
        <f>I$1*D16</f>
        <v>0</v>
      </c>
      <c r="J16" s="10">
        <f>J$1*E16</f>
        <v>0</v>
      </c>
      <c r="K16" s="10">
        <f>SUM(G16:J16)</f>
        <v>90</v>
      </c>
      <c r="L16" s="11">
        <f>$L$1/$K$33*K16</f>
        <v>1.7554125219426566</v>
      </c>
      <c r="M16" s="12">
        <f>K16+L16</f>
        <v>91.75541252194266</v>
      </c>
      <c r="N16" s="10">
        <f>M16*0.01</f>
        <v>0.9175541252194266</v>
      </c>
      <c r="O16" s="13">
        <f>N16+M16</f>
        <v>92.67296664716208</v>
      </c>
      <c r="P16">
        <v>93</v>
      </c>
      <c r="Q16" s="14">
        <f>P16-O16</f>
        <v>0.32703335283791546</v>
      </c>
    </row>
    <row r="17" spans="1:18" ht="16.5" thickBot="1">
      <c r="A17" s="21" t="s">
        <v>39</v>
      </c>
      <c r="B17" s="19">
        <v>20</v>
      </c>
      <c r="C17" s="19"/>
      <c r="D17" s="19"/>
      <c r="E17" s="19"/>
      <c r="F17" s="10"/>
      <c r="G17" s="10">
        <f>G$1*B17</f>
        <v>60</v>
      </c>
      <c r="H17" s="10">
        <f>H$1*C17</f>
        <v>0</v>
      </c>
      <c r="I17" s="10">
        <f>I$1*D17</f>
        <v>0</v>
      </c>
      <c r="J17" s="10">
        <f>J$1*E17</f>
        <v>0</v>
      </c>
      <c r="K17" s="10">
        <f>SUM(G17:J17)</f>
        <v>60</v>
      </c>
      <c r="L17" s="11">
        <f>$L$1/$K$33*K17</f>
        <v>1.1702750146284377</v>
      </c>
      <c r="M17" s="12">
        <f>K17+L17</f>
        <v>61.17027501462844</v>
      </c>
      <c r="N17" s="10">
        <f>M17*0.01</f>
        <v>0.6117027501462844</v>
      </c>
      <c r="O17" s="13">
        <f>N17+M17</f>
        <v>61.78197776477472</v>
      </c>
      <c r="P17" s="18">
        <f>106-P29</f>
        <v>19.50523112931539</v>
      </c>
      <c r="Q17" s="22">
        <f>P17-O17</f>
        <v>-42.27674663545933</v>
      </c>
      <c r="R17" t="str">
        <f>A17</f>
        <v>nashita2010</v>
      </c>
    </row>
    <row r="18" spans="1:17" ht="15.75">
      <c r="A18" s="15" t="s">
        <v>41</v>
      </c>
      <c r="B18" s="19"/>
      <c r="C18" s="19">
        <v>10</v>
      </c>
      <c r="D18" s="19">
        <v>10</v>
      </c>
      <c r="E18" s="19"/>
      <c r="F18" s="10"/>
      <c r="G18" s="10">
        <f>G$1*B18</f>
        <v>0</v>
      </c>
      <c r="H18" s="10">
        <f>H$1*C18</f>
        <v>60</v>
      </c>
      <c r="I18" s="10">
        <f>I$1*D18</f>
        <v>65</v>
      </c>
      <c r="J18" s="10">
        <f>J$1*E18</f>
        <v>0</v>
      </c>
      <c r="K18" s="10">
        <f>SUM(G18:J18)</f>
        <v>125</v>
      </c>
      <c r="L18" s="11">
        <f>$L$1/$K$33*K18</f>
        <v>2.4380729471425786</v>
      </c>
      <c r="M18" s="12">
        <f>K18+L18</f>
        <v>127.43807294714257</v>
      </c>
      <c r="N18" s="10">
        <f>M18*0.01</f>
        <v>1.2743807294714258</v>
      </c>
      <c r="O18" s="13">
        <f>N18+M18</f>
        <v>128.712453676614</v>
      </c>
      <c r="P18">
        <v>128.7</v>
      </c>
      <c r="Q18" s="14">
        <f>P18-O18</f>
        <v>-0.012453676614001097</v>
      </c>
    </row>
    <row r="19" spans="1:17" ht="15.75">
      <c r="A19" s="15" t="s">
        <v>42</v>
      </c>
      <c r="B19" s="19">
        <v>50</v>
      </c>
      <c r="C19" s="19"/>
      <c r="D19" s="19">
        <v>16</v>
      </c>
      <c r="E19" s="19">
        <v>5</v>
      </c>
      <c r="F19" s="10"/>
      <c r="G19" s="10">
        <f>G$1*B19</f>
        <v>150</v>
      </c>
      <c r="H19" s="10">
        <f>H$1*C19</f>
        <v>0</v>
      </c>
      <c r="I19" s="10">
        <f>I$1*D19</f>
        <v>104</v>
      </c>
      <c r="J19" s="10">
        <f>J$1*E19</f>
        <v>40</v>
      </c>
      <c r="K19" s="10">
        <f>SUM(G19:J19)</f>
        <v>294</v>
      </c>
      <c r="L19" s="11">
        <f>$L$1/$K$33*K19</f>
        <v>5.734347571679345</v>
      </c>
      <c r="M19" s="12">
        <f>K19+L19</f>
        <v>299.73434757167934</v>
      </c>
      <c r="N19" s="10">
        <f>M19*0.01</f>
        <v>2.9973434757167934</v>
      </c>
      <c r="O19" s="13">
        <f>N19+M19</f>
        <v>302.7316910473961</v>
      </c>
      <c r="P19">
        <v>303</v>
      </c>
      <c r="Q19" s="14">
        <f>P19-O19</f>
        <v>0.26830895260388843</v>
      </c>
    </row>
    <row r="20" spans="1:17" ht="15.75">
      <c r="A20" s="15" t="s">
        <v>28</v>
      </c>
      <c r="B20" s="10"/>
      <c r="C20" s="10"/>
      <c r="D20" s="10"/>
      <c r="E20" s="10"/>
      <c r="F20" s="10"/>
      <c r="G20" s="16"/>
      <c r="H20" s="16"/>
      <c r="I20" s="16"/>
      <c r="J20" s="10"/>
      <c r="K20" s="10">
        <f t="shared" si="0"/>
        <v>0</v>
      </c>
      <c r="L20" s="11">
        <f>$L$1/$K$33*K20</f>
        <v>0</v>
      </c>
      <c r="M20" s="12">
        <f t="shared" si="1"/>
        <v>0</v>
      </c>
      <c r="N20" s="10">
        <f t="shared" si="2"/>
        <v>0</v>
      </c>
      <c r="O20" s="13">
        <f t="shared" si="3"/>
        <v>0</v>
      </c>
      <c r="Q20" s="14">
        <f t="shared" si="4"/>
        <v>0</v>
      </c>
    </row>
    <row r="21" spans="1:17" ht="15.75">
      <c r="A21" s="15" t="s">
        <v>24</v>
      </c>
      <c r="B21" s="10"/>
      <c r="C21" s="10"/>
      <c r="D21" s="10"/>
      <c r="E21" s="10"/>
      <c r="F21" s="10"/>
      <c r="G21" s="10">
        <f>G$1*B21</f>
        <v>0</v>
      </c>
      <c r="H21" s="10">
        <f>3*7+3*8</f>
        <v>45</v>
      </c>
      <c r="I21" s="10">
        <f>I$1*D21</f>
        <v>0</v>
      </c>
      <c r="J21" s="10">
        <f>J$1*E21</f>
        <v>0</v>
      </c>
      <c r="K21" s="10">
        <f>SUM(G21:J21)</f>
        <v>45</v>
      </c>
      <c r="L21" s="11">
        <f>$L$1/$K$33*K21</f>
        <v>0.8777062609713283</v>
      </c>
      <c r="M21" s="12">
        <f t="shared" si="1"/>
        <v>45.87770626097133</v>
      </c>
      <c r="N21" s="10">
        <f t="shared" si="2"/>
        <v>0.4587770626097133</v>
      </c>
      <c r="O21" s="13">
        <f t="shared" si="3"/>
        <v>46.33648332358104</v>
      </c>
      <c r="P21" s="18">
        <f>O21</f>
        <v>46.33648332358104</v>
      </c>
      <c r="Q21" s="14">
        <f t="shared" si="4"/>
        <v>0</v>
      </c>
    </row>
    <row r="22" spans="1:17" ht="15.75">
      <c r="A22" s="9" t="s">
        <v>29</v>
      </c>
      <c r="B22" s="10"/>
      <c r="C22" s="10"/>
      <c r="D22" s="10"/>
      <c r="E22" s="10"/>
      <c r="F22" s="10"/>
      <c r="G22" s="10">
        <f>G$1*B22</f>
        <v>0</v>
      </c>
      <c r="H22" s="10"/>
      <c r="I22" s="10">
        <f>I$1*D22</f>
        <v>0</v>
      </c>
      <c r="J22" s="10">
        <f>J$1*E22</f>
        <v>0</v>
      </c>
      <c r="K22" s="10">
        <f>SUM(G22:J22)</f>
        <v>0</v>
      </c>
      <c r="L22" s="11">
        <f>$L$1/$K$33*K22</f>
        <v>0</v>
      </c>
      <c r="M22" s="12">
        <f t="shared" si="1"/>
        <v>0</v>
      </c>
      <c r="N22" s="10">
        <f t="shared" si="2"/>
        <v>0</v>
      </c>
      <c r="O22" s="13">
        <f t="shared" si="3"/>
        <v>0</v>
      </c>
      <c r="Q22" s="14">
        <f t="shared" si="4"/>
        <v>0</v>
      </c>
    </row>
    <row r="23" spans="1:17" ht="15.75">
      <c r="A23" s="15" t="s">
        <v>16</v>
      </c>
      <c r="B23" s="10"/>
      <c r="C23" s="10"/>
      <c r="D23" s="10"/>
      <c r="E23" s="10"/>
      <c r="F23" s="10"/>
      <c r="G23" s="16"/>
      <c r="H23" s="16">
        <f>15*7</f>
        <v>105</v>
      </c>
      <c r="I23" s="16"/>
      <c r="J23" s="10"/>
      <c r="K23" s="10">
        <f t="shared" si="0"/>
        <v>105</v>
      </c>
      <c r="L23" s="11">
        <f>$L$1/$K$33*K23</f>
        <v>2.047981275599766</v>
      </c>
      <c r="M23" s="12">
        <f t="shared" si="1"/>
        <v>107.04798127559977</v>
      </c>
      <c r="N23" s="10">
        <f t="shared" si="2"/>
        <v>1.0704798127559978</v>
      </c>
      <c r="O23" s="13">
        <f t="shared" si="3"/>
        <v>108.11846108835576</v>
      </c>
      <c r="P23" s="18">
        <f>O23</f>
        <v>108.11846108835576</v>
      </c>
      <c r="Q23" s="14">
        <f t="shared" si="4"/>
        <v>0</v>
      </c>
    </row>
    <row r="24" spans="1:17" ht="15.75">
      <c r="A24" s="9" t="s">
        <v>17</v>
      </c>
      <c r="B24" s="10"/>
      <c r="C24" s="10"/>
      <c r="D24" s="10"/>
      <c r="E24" s="10"/>
      <c r="F24" s="10"/>
      <c r="G24" s="16"/>
      <c r="H24" s="16">
        <f>5*7</f>
        <v>35</v>
      </c>
      <c r="I24" s="16"/>
      <c r="J24" s="10"/>
      <c r="K24" s="10">
        <f>SUM(G24:J24)</f>
        <v>35</v>
      </c>
      <c r="L24" s="11">
        <f>$L$1/$K$33*K24</f>
        <v>0.682660425199922</v>
      </c>
      <c r="M24" s="12">
        <f t="shared" si="1"/>
        <v>35.68266042519992</v>
      </c>
      <c r="N24" s="10">
        <f t="shared" si="2"/>
        <v>0.3568266042519992</v>
      </c>
      <c r="O24" s="13">
        <f t="shared" si="3"/>
        <v>36.03948702945192</v>
      </c>
      <c r="P24" s="18">
        <f>O24</f>
        <v>36.03948702945192</v>
      </c>
      <c r="Q24" s="14">
        <f t="shared" si="4"/>
        <v>0</v>
      </c>
    </row>
    <row r="25" spans="1:17" ht="15.75">
      <c r="A25" s="9" t="s">
        <v>30</v>
      </c>
      <c r="B25" s="10"/>
      <c r="C25" s="10"/>
      <c r="D25" s="10"/>
      <c r="E25" s="10"/>
      <c r="F25" s="10"/>
      <c r="G25" s="10">
        <f>2*6</f>
        <v>12</v>
      </c>
      <c r="H25" s="10">
        <f>3*7</f>
        <v>21</v>
      </c>
      <c r="I25" s="10">
        <f>I$1*D25</f>
        <v>0</v>
      </c>
      <c r="J25" s="10">
        <f>J$1*E25</f>
        <v>0</v>
      </c>
      <c r="K25" s="10">
        <f>SUM(G25:J25)</f>
        <v>33</v>
      </c>
      <c r="L25" s="11">
        <f>$L$1/$K$33*K25</f>
        <v>0.6436512580456407</v>
      </c>
      <c r="M25" s="12">
        <f t="shared" si="1"/>
        <v>33.643651258045644</v>
      </c>
      <c r="N25" s="10">
        <f t="shared" si="2"/>
        <v>0.3364365125804564</v>
      </c>
      <c r="O25" s="13">
        <f t="shared" si="3"/>
        <v>33.9800877706261</v>
      </c>
      <c r="P25" s="18">
        <f>O25</f>
        <v>33.9800877706261</v>
      </c>
      <c r="Q25" s="14">
        <f t="shared" si="4"/>
        <v>0</v>
      </c>
    </row>
    <row r="26" spans="1:17" ht="15.75">
      <c r="A26" s="15" t="s">
        <v>22</v>
      </c>
      <c r="B26" s="10"/>
      <c r="C26" s="10"/>
      <c r="D26" s="10"/>
      <c r="E26" s="10"/>
      <c r="F26" s="10"/>
      <c r="G26" s="10"/>
      <c r="H26" s="10">
        <f>6*7</f>
        <v>42</v>
      </c>
      <c r="I26" s="10"/>
      <c r="J26" s="10"/>
      <c r="K26" s="10">
        <f>SUM(G26:J26)</f>
        <v>42</v>
      </c>
      <c r="L26" s="11">
        <f>$L$1/$K$33*K26</f>
        <v>0.8191925102399065</v>
      </c>
      <c r="M26" s="12">
        <f>K26+L26</f>
        <v>42.81919251023991</v>
      </c>
      <c r="N26" s="10">
        <f>M26*0.01</f>
        <v>0.4281919251023991</v>
      </c>
      <c r="O26" s="13">
        <f>N26+M26</f>
        <v>43.247384435342305</v>
      </c>
      <c r="P26" s="18">
        <f>O26</f>
        <v>43.247384435342305</v>
      </c>
      <c r="Q26" s="14">
        <f aca="true" t="shared" si="5" ref="Q26:Q32">P26-O26</f>
        <v>0</v>
      </c>
    </row>
    <row r="27" spans="1:17" ht="15.75">
      <c r="A27" s="15" t="s">
        <v>25</v>
      </c>
      <c r="B27" s="10"/>
      <c r="C27" s="10"/>
      <c r="D27" s="10"/>
      <c r="E27" s="10"/>
      <c r="F27" s="10"/>
      <c r="G27" s="10"/>
      <c r="H27" s="10">
        <f>6*7</f>
        <v>42</v>
      </c>
      <c r="I27" s="10"/>
      <c r="J27" s="10"/>
      <c r="K27" s="10">
        <f>SUM(G27:J27)</f>
        <v>42</v>
      </c>
      <c r="L27" s="11">
        <f>$L$1/$K$33*K27</f>
        <v>0.8191925102399065</v>
      </c>
      <c r="M27" s="12">
        <f>K27+L27</f>
        <v>42.81919251023991</v>
      </c>
      <c r="N27" s="10">
        <f>M27*0.01</f>
        <v>0.4281919251023991</v>
      </c>
      <c r="O27" s="13">
        <f>N27+M27</f>
        <v>43.247384435342305</v>
      </c>
      <c r="P27" s="18">
        <f>O27</f>
        <v>43.247384435342305</v>
      </c>
      <c r="Q27" s="14">
        <f t="shared" si="5"/>
        <v>0</v>
      </c>
    </row>
    <row r="28" spans="1:17" ht="15.75">
      <c r="A28" s="15" t="s">
        <v>19</v>
      </c>
      <c r="B28" s="10"/>
      <c r="C28" s="10"/>
      <c r="D28" s="10"/>
      <c r="E28" s="10"/>
      <c r="F28" s="10"/>
      <c r="G28" s="10"/>
      <c r="H28" s="10">
        <f>5*7</f>
        <v>35</v>
      </c>
      <c r="I28" s="10"/>
      <c r="J28" s="10"/>
      <c r="K28" s="10">
        <f>SUM(G28:J28)</f>
        <v>35</v>
      </c>
      <c r="L28" s="11">
        <f>$L$1/$K$33*K28</f>
        <v>0.682660425199922</v>
      </c>
      <c r="M28" s="12">
        <f>K28+L28</f>
        <v>35.68266042519992</v>
      </c>
      <c r="N28" s="10">
        <f>M28*0.01</f>
        <v>0.3568266042519992</v>
      </c>
      <c r="O28" s="13">
        <f>N28+M28</f>
        <v>36.03948702945192</v>
      </c>
      <c r="P28" s="18">
        <f>O28</f>
        <v>36.03948702945192</v>
      </c>
      <c r="Q28" s="14">
        <f t="shared" si="5"/>
        <v>0</v>
      </c>
    </row>
    <row r="29" spans="1:17" ht="15.75">
      <c r="A29" s="9" t="s">
        <v>39</v>
      </c>
      <c r="B29" s="10"/>
      <c r="C29" s="10"/>
      <c r="D29" s="10"/>
      <c r="E29" s="10"/>
      <c r="F29" s="10"/>
      <c r="G29" s="10"/>
      <c r="H29" s="10">
        <f>12*7</f>
        <v>84</v>
      </c>
      <c r="I29" s="10"/>
      <c r="J29" s="10"/>
      <c r="K29" s="10">
        <f>SUM(G29:J29)</f>
        <v>84</v>
      </c>
      <c r="L29" s="11">
        <f>$L$1/$K$33*K29</f>
        <v>1.638385020479813</v>
      </c>
      <c r="M29" s="12">
        <f>K29+L29</f>
        <v>85.63838502047982</v>
      </c>
      <c r="N29" s="10">
        <f>M29*0.01</f>
        <v>0.8563838502047982</v>
      </c>
      <c r="O29" s="13">
        <f>N29+M29</f>
        <v>86.49476887068461</v>
      </c>
      <c r="P29" s="18">
        <f>O29</f>
        <v>86.49476887068461</v>
      </c>
      <c r="Q29" s="14">
        <f t="shared" si="5"/>
        <v>0</v>
      </c>
    </row>
    <row r="30" spans="1:17" ht="15.75">
      <c r="A30" s="9" t="s">
        <v>15</v>
      </c>
      <c r="B30" s="10"/>
      <c r="C30" s="10">
        <v>40</v>
      </c>
      <c r="D30" s="10"/>
      <c r="E30" s="10"/>
      <c r="F30" s="10"/>
      <c r="G30" s="10">
        <f>G$1*B30</f>
        <v>0</v>
      </c>
      <c r="H30" s="10">
        <f>H$1*C30</f>
        <v>240</v>
      </c>
      <c r="I30" s="10">
        <f>I$1*D30</f>
        <v>0</v>
      </c>
      <c r="J30" s="10">
        <f>J$1*E30</f>
        <v>0</v>
      </c>
      <c r="K30" s="10">
        <f>SUM(G30:J30)</f>
        <v>240</v>
      </c>
      <c r="L30" s="11">
        <f>$L$1/$K$33*K30</f>
        <v>4.681100058513751</v>
      </c>
      <c r="M30" s="12">
        <f t="shared" si="1"/>
        <v>244.68110005851375</v>
      </c>
      <c r="N30" s="10">
        <f t="shared" si="2"/>
        <v>2.4468110005851376</v>
      </c>
      <c r="O30" s="13">
        <f t="shared" si="3"/>
        <v>247.1279110590989</v>
      </c>
      <c r="Q30" s="14">
        <f t="shared" si="5"/>
        <v>-247.1279110590989</v>
      </c>
    </row>
    <row r="31" spans="1:17" ht="15.75">
      <c r="A31" s="9" t="s">
        <v>31</v>
      </c>
      <c r="B31" s="10"/>
      <c r="C31" s="10"/>
      <c r="D31" s="10"/>
      <c r="E31" s="10"/>
      <c r="F31" s="10"/>
      <c r="G31" s="10">
        <f>G$1*B31</f>
        <v>0</v>
      </c>
      <c r="H31" s="10"/>
      <c r="I31" s="10">
        <f>I$1*D31</f>
        <v>0</v>
      </c>
      <c r="J31" s="10">
        <f>J$1*E31</f>
        <v>0</v>
      </c>
      <c r="K31" s="10">
        <f>SUM(G31:J31)</f>
        <v>0</v>
      </c>
      <c r="L31" s="11">
        <f>$L$1/$K$33*K31</f>
        <v>0</v>
      </c>
      <c r="M31" s="12">
        <f t="shared" si="1"/>
        <v>0</v>
      </c>
      <c r="N31" s="10">
        <f t="shared" si="2"/>
        <v>0</v>
      </c>
      <c r="O31" s="13">
        <f t="shared" si="3"/>
        <v>0</v>
      </c>
      <c r="P31" s="18"/>
      <c r="Q31" s="14">
        <f t="shared" si="5"/>
        <v>0</v>
      </c>
    </row>
    <row r="32" spans="1:17" ht="15.75">
      <c r="A32" s="9" t="s">
        <v>30</v>
      </c>
      <c r="B32" s="10">
        <v>100</v>
      </c>
      <c r="C32" s="10">
        <v>15</v>
      </c>
      <c r="D32" s="10"/>
      <c r="E32" s="10"/>
      <c r="F32" s="10"/>
      <c r="G32" s="10">
        <f>G$1*B32</f>
        <v>300</v>
      </c>
      <c r="H32" s="10">
        <f>H$1*C32</f>
        <v>90</v>
      </c>
      <c r="I32" s="10">
        <f>I$1*D32</f>
        <v>0</v>
      </c>
      <c r="J32" s="10">
        <f>J$1*E32</f>
        <v>0</v>
      </c>
      <c r="K32" s="10">
        <f t="shared" si="0"/>
        <v>390</v>
      </c>
      <c r="L32" s="11">
        <f>$L$1/$K$33*K32</f>
        <v>7.606787595084845</v>
      </c>
      <c r="M32" s="12">
        <f t="shared" si="1"/>
        <v>397.6067875950848</v>
      </c>
      <c r="N32" s="10">
        <f t="shared" si="2"/>
        <v>3.9760678759508483</v>
      </c>
      <c r="O32" s="13">
        <f t="shared" si="3"/>
        <v>401.58285547103566</v>
      </c>
      <c r="P32" s="18">
        <f>O32</f>
        <v>401.58285547103566</v>
      </c>
      <c r="Q32" s="14">
        <f t="shared" si="5"/>
        <v>0</v>
      </c>
    </row>
    <row r="33" spans="1:17" ht="12.75">
      <c r="A33" s="10" t="s">
        <v>8</v>
      </c>
      <c r="B33" s="10">
        <f>SUM(B3:B32)</f>
        <v>860</v>
      </c>
      <c r="C33" s="10">
        <f>SUM(C3:C32)</f>
        <v>120</v>
      </c>
      <c r="D33" s="10">
        <f>SUM(D3:D32)</f>
        <v>100</v>
      </c>
      <c r="E33" s="10">
        <f>SUM(E3:E32)</f>
        <v>85</v>
      </c>
      <c r="F33" s="10"/>
      <c r="G33" s="10">
        <f>G$1*B33</f>
        <v>2580</v>
      </c>
      <c r="H33" s="10">
        <f>H$1*C33</f>
        <v>720</v>
      </c>
      <c r="I33" s="10">
        <f>I$1*D33</f>
        <v>650</v>
      </c>
      <c r="J33" s="10">
        <f>J$1*E33</f>
        <v>680</v>
      </c>
      <c r="K33" s="10">
        <f aca="true" t="shared" si="6" ref="K33:Q33">SUM(K3:K32)</f>
        <v>5127</v>
      </c>
      <c r="L33" s="10">
        <f t="shared" si="6"/>
        <v>100.00000000000001</v>
      </c>
      <c r="M33" s="17">
        <f t="shared" si="6"/>
        <v>5227.000000000002</v>
      </c>
      <c r="N33" s="17">
        <f t="shared" si="6"/>
        <v>52.26999999999999</v>
      </c>
      <c r="O33" s="17">
        <f t="shared" si="6"/>
        <v>5279.27</v>
      </c>
      <c r="P33" s="17">
        <f t="shared" si="6"/>
        <v>4878.452943241662</v>
      </c>
      <c r="Q33" s="17">
        <f t="shared" si="6"/>
        <v>-400.81705675833837</v>
      </c>
    </row>
    <row r="36" spans="1:2" ht="12.75">
      <c r="A36" t="s">
        <v>38</v>
      </c>
      <c r="B36">
        <f>B38/3</f>
        <v>1.0296996294129122</v>
      </c>
    </row>
    <row r="37" ht="12.75">
      <c r="A37" t="s">
        <v>32</v>
      </c>
    </row>
    <row r="38" spans="1:2" ht="12.75">
      <c r="A38" t="s">
        <v>33</v>
      </c>
      <c r="B38">
        <f>O8/20</f>
        <v>3.0890988882387362</v>
      </c>
    </row>
    <row r="39" spans="1:2" ht="12.75">
      <c r="A39" t="s">
        <v>34</v>
      </c>
      <c r="B39">
        <f>H1*B36</f>
        <v>6.178197776477473</v>
      </c>
    </row>
    <row r="40" spans="1:2" ht="12.75">
      <c r="A40" t="s">
        <v>35</v>
      </c>
      <c r="B40">
        <f>I1*B36</f>
        <v>6.693047591183929</v>
      </c>
    </row>
    <row r="41" spans="1:2" ht="12.75">
      <c r="A41" t="s">
        <v>36</v>
      </c>
      <c r="B41">
        <f>J1*B36</f>
        <v>8.237597035303297</v>
      </c>
    </row>
    <row r="42" spans="1:2" ht="12.75">
      <c r="A42" t="s">
        <v>37</v>
      </c>
      <c r="B42">
        <f>7*B36</f>
        <v>7.207897405890385</v>
      </c>
    </row>
  </sheetData>
  <sheetProtection/>
  <hyperlinks>
    <hyperlink ref="A5" r:id="rId1" display="http://forum.sibmama.ru/viewtopic.php?t=588617&amp;start=all&amp;postdays=0&amp;postorder=asc"/>
    <hyperlink ref="A4" r:id="rId2" display="http://forum.sibmama.ru/viewtopic.php?t=588617&amp;postdays=0&amp;postorder=asc&amp;start=120"/>
    <hyperlink ref="A6" r:id="rId3" display="http://forum.sibmama.ru/viewtopic.php?t=588617&amp;postdays=0&amp;postorder=asc&amp;start=135"/>
    <hyperlink ref="A8" r:id="rId4" display="http://forum.sibmama.ru/viewtopic.php?t=588617&amp;postdays=0&amp;postorder=asc&amp;start=150"/>
    <hyperlink ref="A9" r:id="rId5" display="http://forum.sibmama.ru/viewtopic.php?t=588617&amp;postdays=0&amp;postorder=asc&amp;start=150"/>
    <hyperlink ref="A10" r:id="rId6" display="http://forum.sibmama.ru/viewtopic.php?t=588617&amp;postdays=0&amp;postorder=asc&amp;start=150"/>
    <hyperlink ref="A11" r:id="rId7" display="http://forum.sibmama.ru/viewtopic.php?t=588617&amp;postdays=0&amp;postorder=asc&amp;start=150"/>
    <hyperlink ref="A12" r:id="rId8" display="http://forum.sibmama.ru/viewtopic.php?t=588617&amp;postdays=0&amp;postorder=asc&amp;start=150"/>
    <hyperlink ref="A13" r:id="rId9" display="http://forum.sibmama.ru/viewtopic.php?t=588617&amp;postdays=0&amp;postorder=asc&amp;start=165"/>
    <hyperlink ref="A14" r:id="rId10" display="http://forum.sibmama.ru/viewtopic.php?t=588617&amp;postdays=0&amp;postorder=asc&amp;start=165"/>
    <hyperlink ref="A15" r:id="rId11" display="http://forum.sibmama.ru/viewtopic.php?t=588617&amp;postdays=0&amp;postorder=asc&amp;start=165"/>
    <hyperlink ref="A3" r:id="rId12" display="http://forum.sibmama.ru/viewtopic.php?t=588617&amp;start=all&amp;postdays=0&amp;postorder=asc"/>
    <hyperlink ref="A23" r:id="rId13" display="http://forum.sibmama.ru/viewtopic.php?t=588617&amp;postdays=0&amp;postorder=asc&amp;start=120"/>
    <hyperlink ref="A24" r:id="rId14" display="http://forum.sibmama.ru/viewtopic.php?t=588617&amp;start=all&amp;postdays=0&amp;postorder=asc"/>
    <hyperlink ref="A21" r:id="rId15" display="http://forum.sibmama.ru/viewtopic.php?t=588617&amp;postdays=0&amp;postorder=asc&amp;start=150"/>
    <hyperlink ref="A25" r:id="rId16" display="Sony@"/>
    <hyperlink ref="A32" r:id="rId17" display="Sony@"/>
    <hyperlink ref="A22" r:id="rId18" display="http://forum.sibmama.ru/viewtopic.php?t=588617&amp;start=all&amp;postdays=0&amp;postorder=asc"/>
    <hyperlink ref="A26" r:id="rId19" display="http://forum.sibmama.ru/viewtopic.php?t=588617&amp;postdays=0&amp;postorder=asc&amp;start=150"/>
    <hyperlink ref="A27" r:id="rId20" display="http://forum.sibmama.ru/viewtopic.php?t=588617&amp;postdays=0&amp;postorder=asc&amp;start=165"/>
    <hyperlink ref="A18" r:id="rId21" display="http://forum.sibmama.ru/viewtopic.php?t=588617&amp;postdays=0&amp;postorder=asc&amp;start=195"/>
    <hyperlink ref="A19" r:id="rId22" display="http://forum.sibmama.ru/viewtopic.php?t=588617&amp;postdays=0&amp;postorder=asc&amp;start=210"/>
    <hyperlink ref="A7" r:id="rId23" display="http://forum.sibmama.ru/viewtopic.php?t=588617&amp;postdays=0&amp;postorder=asc&amp;start=150"/>
    <hyperlink ref="A28" r:id="rId24" display="http://forum.sibmama.ru/viewtopic.php?t=588617&amp;postdays=0&amp;postorder=asc&amp;start=150"/>
  </hyperlinks>
  <printOptions/>
  <pageMargins left="0.7" right="0.7" top="0.75" bottom="0.75" header="0.3" footer="0.3"/>
  <pageSetup orientation="portrait" paperSize="9" r:id="rId26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2012-01-31T06:35:17Z</dcterms:created>
  <dcterms:modified xsi:type="dcterms:W3CDTF">2012-02-18T13:20:10Z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