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56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<sst xmlns="http://schemas.openxmlformats.org/spreadsheetml/2006/main" count="42" uniqueCount="32">
  <si>
    <t>Количество</t>
  </si>
  <si>
    <t>Цена:</t>
  </si>
  <si>
    <t>Ник</t>
  </si>
  <si>
    <t>Можжевельник 16 мм</t>
  </si>
  <si>
    <t>Ольха 18 мм</t>
  </si>
  <si>
    <t>Ольха 20 мм</t>
  </si>
  <si>
    <t>Ольха 23 мм</t>
  </si>
  <si>
    <t>Стоимость</t>
  </si>
  <si>
    <t>Итого</t>
  </si>
  <si>
    <t>Транспортные</t>
  </si>
  <si>
    <t>Итого с транспортными</t>
  </si>
  <si>
    <t>% за перевод</t>
  </si>
  <si>
    <t>ИТОГОВАЯ СУММА</t>
  </si>
  <si>
    <t>СДАНО</t>
  </si>
  <si>
    <t>Разница</t>
  </si>
  <si>
    <t>Пристрой</t>
  </si>
  <si>
    <t>Евгения Мяу</t>
  </si>
  <si>
    <t>seamni--</t>
  </si>
  <si>
    <t>juli_losk</t>
  </si>
  <si>
    <t>Alena_GO</t>
  </si>
  <si>
    <t>Navla</t>
  </si>
  <si>
    <t>Ушастеныш</t>
  </si>
  <si>
    <t>Juliz</t>
  </si>
  <si>
    <t>olyshka_z</t>
  </si>
  <si>
    <t> Маша И</t>
  </si>
  <si>
    <t>Argentin</t>
  </si>
  <si>
    <t>MiTiSa</t>
  </si>
  <si>
    <t>П.Олянка</t>
  </si>
  <si>
    <t>бубенчики:</t>
  </si>
  <si>
    <t>Запасливый хомячок</t>
  </si>
  <si>
    <t>Sony@</t>
  </si>
  <si>
    <t>Пристрой бубенчики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</si>
</sst>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2"/>
    </font>
    <font>
      <sz val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u val="single"/>
      <sz val="10"/>
      <color indexed="12"/>
      <name val="Times New Roman"/>
      <family val="2"/>
    </font>
    <font>
      <sz val="12"/>
      <color indexed="10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6" fillId="0" borderId="10" xfId="42" applyBorder="1" applyAlignment="1" applyProtection="1">
      <alignment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6" fillId="0" borderId="0" xfId="42" applyAlignment="1" applyProtection="1">
      <alignment/>
      <protection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76200</xdr:colOff>
      <xdr:row>11</xdr:row>
      <xdr:rowOff>152400</xdr:rowOff>
    </xdr:to>
    <xdr:pic>
      <xdr:nvPicPr>
        <xdr:cNvPr id="1" name="Picture 1" descr="Сегодня День Рождения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7925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</xdr:colOff>
      <xdr:row>16</xdr:row>
      <xdr:rowOff>152400</xdr:rowOff>
    </xdr:to>
    <xdr:pic>
      <xdr:nvPicPr>
        <xdr:cNvPr id="2" name="Picture 1" descr="Сегодня День Рождения!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76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88617&amp;start=all&amp;postdays=0&amp;postorder=asc" TargetMode="External" /><Relationship Id="rId2" Type="http://schemas.openxmlformats.org/officeDocument/2006/relationships/hyperlink" Target="http://forum.sibmama.ru/viewtopic.php?t=588617&amp;postdays=0&amp;postorder=asc&amp;start=120" TargetMode="External" /><Relationship Id="rId3" Type="http://schemas.openxmlformats.org/officeDocument/2006/relationships/hyperlink" Target="http://forum.sibmama.ru/viewtopic.php?t=588617&amp;postdays=0&amp;postorder=asc&amp;start=135" TargetMode="External" /><Relationship Id="rId4" Type="http://schemas.openxmlformats.org/officeDocument/2006/relationships/hyperlink" Target="http://forum.sibmama.ru/viewtopic.php?t=588617&amp;postdays=0&amp;postorder=asc&amp;start=150" TargetMode="External" /><Relationship Id="rId5" Type="http://schemas.openxmlformats.org/officeDocument/2006/relationships/hyperlink" Target="http://forum.sibmama.ru/viewtopic.php?t=588617&amp;postdays=0&amp;postorder=asc&amp;start=150" TargetMode="External" /><Relationship Id="rId6" Type="http://schemas.openxmlformats.org/officeDocument/2006/relationships/hyperlink" Target="http://forum.sibmama.ru/viewtopic.php?t=588617&amp;postdays=0&amp;postorder=asc&amp;start=150" TargetMode="External" /><Relationship Id="rId7" Type="http://schemas.openxmlformats.org/officeDocument/2006/relationships/hyperlink" Target="http://forum.sibmama.ru/viewtopic.php?t=588617&amp;postdays=0&amp;postorder=asc&amp;start=150" TargetMode="External" /><Relationship Id="rId8" Type="http://schemas.openxmlformats.org/officeDocument/2006/relationships/hyperlink" Target="http://forum.sibmama.ru/viewtopic.php?t=588617&amp;postdays=0&amp;postorder=asc&amp;start=150" TargetMode="External" /><Relationship Id="rId9" Type="http://schemas.openxmlformats.org/officeDocument/2006/relationships/hyperlink" Target="http://forum.sibmama.ru/viewtopic.php?t=588617&amp;postdays=0&amp;postorder=asc&amp;start=150" TargetMode="External" /><Relationship Id="rId10" Type="http://schemas.openxmlformats.org/officeDocument/2006/relationships/hyperlink" Target="http://forum.sibmama.ru/viewtopic.php?t=588617&amp;postdays=0&amp;postorder=asc&amp;start=165" TargetMode="External" /><Relationship Id="rId11" Type="http://schemas.openxmlformats.org/officeDocument/2006/relationships/hyperlink" Target="http://forum.sibmama.ru/viewtopic.php?t=588617&amp;postdays=0&amp;postorder=asc&amp;start=165" TargetMode="External" /><Relationship Id="rId12" Type="http://schemas.openxmlformats.org/officeDocument/2006/relationships/hyperlink" Target="http://forum.sibmama.ru/viewtopic.php?t=588617&amp;postdays=0&amp;postorder=asc&amp;start=165" TargetMode="External" /><Relationship Id="rId13" Type="http://schemas.openxmlformats.org/officeDocument/2006/relationships/hyperlink" Target="http://forum.sibmama.ru/viewtopic.php?t=588617&amp;start=all&amp;postdays=0&amp;postorder=asc" TargetMode="External" /><Relationship Id="rId14" Type="http://schemas.openxmlformats.org/officeDocument/2006/relationships/hyperlink" Target="http://forum.sibmama.ru/viewtopic.php?t=588617&amp;postdays=0&amp;postorder=asc&amp;start=120" TargetMode="External" /><Relationship Id="rId15" Type="http://schemas.openxmlformats.org/officeDocument/2006/relationships/hyperlink" Target="http://forum.sibmama.ru/viewtopic.php?t=588617&amp;start=all&amp;postdays=0&amp;postorder=asc" TargetMode="External" /><Relationship Id="rId16" Type="http://schemas.openxmlformats.org/officeDocument/2006/relationships/hyperlink" Target="http://forum.sibmama.ru/viewtopic.php?t=588617&amp;postdays=0&amp;postorder=asc&amp;start=150" TargetMode="External" /><Relationship Id="rId17" Type="http://schemas.openxmlformats.org/officeDocument/2006/relationships/hyperlink" Target="mailto:Sony@" TargetMode="External" /><Relationship Id="rId18" Type="http://schemas.openxmlformats.org/officeDocument/2006/relationships/hyperlink" Target="mailto:Sony@" TargetMode="External" /><Relationship Id="rId19" Type="http://schemas.openxmlformats.org/officeDocument/2006/relationships/hyperlink" Target="http://forum.sibmama.ru/viewtopic.php?t=588617&amp;start=all&amp;postdays=0&amp;postorder=asc" TargetMode="Externa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0">
      <selection activeCell="D22" sqref="D22"/>
    </sheetView>
  </sheetViews>
  <sheetFormatPr defaultColWidth="9.33203125" defaultRowHeight="12.75"/>
  <cols>
    <col min="1" max="1" width="17.16015625" style="0" customWidth="1"/>
    <col min="12" max="12" width="9.5" style="0" bestFit="1" customWidth="1"/>
    <col min="13" max="13" width="9.66015625" style="2" bestFit="1" customWidth="1"/>
    <col min="15" max="15" width="9.66015625" style="3" bestFit="1" customWidth="1"/>
  </cols>
  <sheetData>
    <row r="1" spans="2:12" ht="12.75">
      <c r="B1" t="s">
        <v>0</v>
      </c>
      <c r="F1" t="s">
        <v>1</v>
      </c>
      <c r="G1" s="1">
        <v>3</v>
      </c>
      <c r="H1" s="1">
        <v>5.5</v>
      </c>
      <c r="I1" s="1">
        <v>6.5</v>
      </c>
      <c r="J1" s="1">
        <v>8</v>
      </c>
      <c r="L1">
        <v>100</v>
      </c>
    </row>
    <row r="2" spans="1:17" s="8" customFormat="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8</v>
      </c>
      <c r="L2" s="4" t="s">
        <v>9</v>
      </c>
      <c r="M2" s="6" t="s">
        <v>10</v>
      </c>
      <c r="N2" s="4" t="s">
        <v>11</v>
      </c>
      <c r="O2" s="7" t="s">
        <v>12</v>
      </c>
      <c r="P2" s="8" t="s">
        <v>13</v>
      </c>
      <c r="Q2" s="8" t="s">
        <v>14</v>
      </c>
    </row>
    <row r="3" spans="1:17" ht="15.75">
      <c r="A3" s="9" t="s">
        <v>15</v>
      </c>
      <c r="B3" s="10">
        <v>20</v>
      </c>
      <c r="C3" s="10">
        <v>10</v>
      </c>
      <c r="D3" s="10">
        <v>10</v>
      </c>
      <c r="E3" s="10"/>
      <c r="F3" s="10"/>
      <c r="G3" s="10">
        <f>G$1*B3</f>
        <v>60</v>
      </c>
      <c r="H3" s="10">
        <f>H$1*C3</f>
        <v>55</v>
      </c>
      <c r="I3" s="10">
        <f>I$1*D3</f>
        <v>65</v>
      </c>
      <c r="J3" s="10">
        <f>J$1*E3</f>
        <v>0</v>
      </c>
      <c r="K3" s="10">
        <f>SUM(G3:J3)</f>
        <v>180</v>
      </c>
      <c r="L3" s="11">
        <f aca="true" t="shared" si="0" ref="L3:L24">$L$1/$K$25*K3</f>
        <v>3.587801474985051</v>
      </c>
      <c r="M3" s="12">
        <f>K3+L3</f>
        <v>183.58780147498504</v>
      </c>
      <c r="N3" s="10">
        <f>M3*0.01</f>
        <v>1.8358780147498504</v>
      </c>
      <c r="O3" s="13">
        <f>N3+M3</f>
        <v>185.4236794897349</v>
      </c>
      <c r="Q3" s="14">
        <f>P3-M3</f>
        <v>-183.58780147498504</v>
      </c>
    </row>
    <row r="4" spans="1:17" ht="15.75">
      <c r="A4" s="15" t="s">
        <v>16</v>
      </c>
      <c r="B4" s="10"/>
      <c r="C4" s="10"/>
      <c r="D4" s="10">
        <v>20</v>
      </c>
      <c r="E4" s="10">
        <v>30</v>
      </c>
      <c r="F4" s="10"/>
      <c r="G4" s="10">
        <f aca="true" t="shared" si="1" ref="G4:J24">G$1*B4</f>
        <v>0</v>
      </c>
      <c r="H4" s="10">
        <f t="shared" si="1"/>
        <v>0</v>
      </c>
      <c r="I4" s="10">
        <f t="shared" si="1"/>
        <v>130</v>
      </c>
      <c r="J4" s="10">
        <f t="shared" si="1"/>
        <v>240</v>
      </c>
      <c r="K4" s="10">
        <f aca="true" t="shared" si="2" ref="K4:K24">SUM(G4:J4)</f>
        <v>370</v>
      </c>
      <c r="L4" s="11">
        <f t="shared" si="0"/>
        <v>7.374925254135938</v>
      </c>
      <c r="M4" s="12">
        <f aca="true" t="shared" si="3" ref="M4:M24">K4+L4</f>
        <v>377.3749252541359</v>
      </c>
      <c r="N4" s="10">
        <f aca="true" t="shared" si="4" ref="N4:N24">M4*0.01</f>
        <v>3.7737492525413594</v>
      </c>
      <c r="O4" s="13">
        <f aca="true" t="shared" si="5" ref="O4:O24">N4+M4</f>
        <v>381.14867450667725</v>
      </c>
      <c r="Q4" s="14">
        <f aca="true" t="shared" si="6" ref="Q4:Q24">P4-M4</f>
        <v>-377.3749252541359</v>
      </c>
    </row>
    <row r="5" spans="1:17" ht="15.75">
      <c r="A5" s="9" t="s">
        <v>17</v>
      </c>
      <c r="B5" s="10">
        <v>200</v>
      </c>
      <c r="C5" s="10"/>
      <c r="D5" s="10"/>
      <c r="E5" s="10"/>
      <c r="F5" s="10"/>
      <c r="G5" s="10">
        <f t="shared" si="1"/>
        <v>600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2"/>
        <v>600</v>
      </c>
      <c r="L5" s="11">
        <f t="shared" si="0"/>
        <v>11.95933824995017</v>
      </c>
      <c r="M5" s="12">
        <f t="shared" si="3"/>
        <v>611.9593382499502</v>
      </c>
      <c r="N5" s="10">
        <f t="shared" si="4"/>
        <v>6.119593382499502</v>
      </c>
      <c r="O5" s="13">
        <f t="shared" si="5"/>
        <v>618.0789316324497</v>
      </c>
      <c r="Q5" s="14">
        <f t="shared" si="6"/>
        <v>-611.9593382499502</v>
      </c>
    </row>
    <row r="6" spans="1:17" ht="15.75">
      <c r="A6" s="15" t="s">
        <v>18</v>
      </c>
      <c r="B6" s="10">
        <v>20</v>
      </c>
      <c r="C6" s="10"/>
      <c r="D6" s="10"/>
      <c r="E6" s="10"/>
      <c r="F6" s="10"/>
      <c r="G6" s="10">
        <f t="shared" si="1"/>
        <v>60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2"/>
        <v>60</v>
      </c>
      <c r="L6" s="11">
        <f t="shared" si="0"/>
        <v>1.195933824995017</v>
      </c>
      <c r="M6" s="12">
        <f t="shared" si="3"/>
        <v>61.195933824995016</v>
      </c>
      <c r="N6" s="10">
        <f t="shared" si="4"/>
        <v>0.6119593382499502</v>
      </c>
      <c r="O6" s="13">
        <f t="shared" si="5"/>
        <v>61.80789316324497</v>
      </c>
      <c r="Q6" s="14">
        <f t="shared" si="6"/>
        <v>-61.195933824995016</v>
      </c>
    </row>
    <row r="7" spans="1:17" ht="15.75">
      <c r="A7" s="15" t="s">
        <v>19</v>
      </c>
      <c r="B7" s="10">
        <v>60</v>
      </c>
      <c r="C7" s="10"/>
      <c r="D7" s="10">
        <v>24</v>
      </c>
      <c r="E7" s="10"/>
      <c r="F7" s="10"/>
      <c r="G7" s="10">
        <f t="shared" si="1"/>
        <v>180</v>
      </c>
      <c r="H7" s="10">
        <f t="shared" si="1"/>
        <v>0</v>
      </c>
      <c r="I7" s="10">
        <f t="shared" si="1"/>
        <v>156</v>
      </c>
      <c r="J7" s="10">
        <f t="shared" si="1"/>
        <v>0</v>
      </c>
      <c r="K7" s="10">
        <f t="shared" si="2"/>
        <v>336</v>
      </c>
      <c r="L7" s="11">
        <f t="shared" si="0"/>
        <v>6.697229419972095</v>
      </c>
      <c r="M7" s="12">
        <f t="shared" si="3"/>
        <v>342.6972294199721</v>
      </c>
      <c r="N7" s="10">
        <f t="shared" si="4"/>
        <v>3.4269722941997207</v>
      </c>
      <c r="O7" s="13">
        <f t="shared" si="5"/>
        <v>346.1242017141718</v>
      </c>
      <c r="Q7" s="14">
        <f t="shared" si="6"/>
        <v>-342.6972294199721</v>
      </c>
    </row>
    <row r="8" spans="1:17" ht="15.75">
      <c r="A8" s="15" t="s">
        <v>20</v>
      </c>
      <c r="B8" s="10">
        <v>20</v>
      </c>
      <c r="C8" s="10"/>
      <c r="D8" s="10"/>
      <c r="E8" s="10"/>
      <c r="F8" s="10"/>
      <c r="G8" s="10">
        <f t="shared" si="1"/>
        <v>60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2"/>
        <v>60</v>
      </c>
      <c r="L8" s="11">
        <f t="shared" si="0"/>
        <v>1.195933824995017</v>
      </c>
      <c r="M8" s="12">
        <f t="shared" si="3"/>
        <v>61.195933824995016</v>
      </c>
      <c r="N8" s="10">
        <f t="shared" si="4"/>
        <v>0.6119593382499502</v>
      </c>
      <c r="O8" s="13">
        <f t="shared" si="5"/>
        <v>61.80789316324497</v>
      </c>
      <c r="Q8" s="14">
        <f t="shared" si="6"/>
        <v>-61.195933824995016</v>
      </c>
    </row>
    <row r="9" spans="1:17" ht="15.75">
      <c r="A9" s="15" t="s">
        <v>21</v>
      </c>
      <c r="B9" s="10">
        <v>50</v>
      </c>
      <c r="C9" s="10"/>
      <c r="D9" s="10"/>
      <c r="E9" s="10"/>
      <c r="F9" s="10"/>
      <c r="G9" s="10">
        <f t="shared" si="1"/>
        <v>150</v>
      </c>
      <c r="H9" s="10">
        <f t="shared" si="1"/>
        <v>0</v>
      </c>
      <c r="I9" s="10">
        <f t="shared" si="1"/>
        <v>0</v>
      </c>
      <c r="J9" s="10">
        <f t="shared" si="1"/>
        <v>0</v>
      </c>
      <c r="K9" s="10">
        <f t="shared" si="2"/>
        <v>150</v>
      </c>
      <c r="L9" s="11">
        <f t="shared" si="0"/>
        <v>2.9898345624875424</v>
      </c>
      <c r="M9" s="12">
        <f t="shared" si="3"/>
        <v>152.98983456248754</v>
      </c>
      <c r="N9" s="10">
        <f t="shared" si="4"/>
        <v>1.5298983456248756</v>
      </c>
      <c r="O9" s="13">
        <f t="shared" si="5"/>
        <v>154.51973290811242</v>
      </c>
      <c r="Q9" s="14">
        <f t="shared" si="6"/>
        <v>-152.98983456248754</v>
      </c>
    </row>
    <row r="10" spans="1:17" ht="15.75">
      <c r="A10" s="15" t="s">
        <v>22</v>
      </c>
      <c r="B10" s="10">
        <v>100</v>
      </c>
      <c r="C10" s="10">
        <v>20</v>
      </c>
      <c r="D10" s="10"/>
      <c r="E10" s="10"/>
      <c r="F10" s="10"/>
      <c r="G10" s="10">
        <f t="shared" si="1"/>
        <v>300</v>
      </c>
      <c r="H10" s="10">
        <f t="shared" si="1"/>
        <v>110</v>
      </c>
      <c r="I10" s="10">
        <f>3.8*20</f>
        <v>76</v>
      </c>
      <c r="J10" s="10">
        <f t="shared" si="1"/>
        <v>0</v>
      </c>
      <c r="K10" s="10">
        <f t="shared" si="2"/>
        <v>486</v>
      </c>
      <c r="L10" s="11">
        <f t="shared" si="0"/>
        <v>9.687063982459637</v>
      </c>
      <c r="M10" s="12">
        <f t="shared" si="3"/>
        <v>495.6870639824596</v>
      </c>
      <c r="N10" s="10">
        <f t="shared" si="4"/>
        <v>4.956870639824596</v>
      </c>
      <c r="O10" s="13">
        <f t="shared" si="5"/>
        <v>500.64393462228423</v>
      </c>
      <c r="Q10" s="14">
        <f t="shared" si="6"/>
        <v>-495.6870639824596</v>
      </c>
    </row>
    <row r="11" spans="1:17" ht="15.75">
      <c r="A11" s="15" t="s">
        <v>23</v>
      </c>
      <c r="B11" s="10">
        <v>50</v>
      </c>
      <c r="C11" s="10"/>
      <c r="D11" s="10"/>
      <c r="E11" s="10"/>
      <c r="F11" s="10"/>
      <c r="G11" s="10">
        <f t="shared" si="1"/>
        <v>150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2"/>
        <v>150</v>
      </c>
      <c r="L11" s="11">
        <f t="shared" si="0"/>
        <v>2.9898345624875424</v>
      </c>
      <c r="M11" s="12">
        <f t="shared" si="3"/>
        <v>152.98983456248754</v>
      </c>
      <c r="N11" s="10">
        <f t="shared" si="4"/>
        <v>1.5298983456248756</v>
      </c>
      <c r="O11" s="13">
        <f t="shared" si="5"/>
        <v>154.51973290811242</v>
      </c>
      <c r="Q11" s="14">
        <f t="shared" si="6"/>
        <v>-152.98983456248754</v>
      </c>
    </row>
    <row r="12" spans="1:17" ht="15.75">
      <c r="A12" s="15" t="s">
        <v>24</v>
      </c>
      <c r="B12" s="10">
        <v>20</v>
      </c>
      <c r="C12" s="10">
        <v>5</v>
      </c>
      <c r="D12" s="10"/>
      <c r="E12" s="10"/>
      <c r="F12" s="10"/>
      <c r="G12" s="10">
        <f t="shared" si="1"/>
        <v>60</v>
      </c>
      <c r="H12" s="10">
        <f t="shared" si="1"/>
        <v>27.5</v>
      </c>
      <c r="I12" s="10">
        <f t="shared" si="1"/>
        <v>0</v>
      </c>
      <c r="J12" s="10">
        <f t="shared" si="1"/>
        <v>0</v>
      </c>
      <c r="K12" s="10">
        <f t="shared" si="2"/>
        <v>87.5</v>
      </c>
      <c r="L12" s="11">
        <f t="shared" si="0"/>
        <v>1.7440701614510665</v>
      </c>
      <c r="M12" s="12">
        <f t="shared" si="3"/>
        <v>89.24407016145106</v>
      </c>
      <c r="N12" s="10">
        <f t="shared" si="4"/>
        <v>0.8924407016145106</v>
      </c>
      <c r="O12" s="13">
        <f t="shared" si="5"/>
        <v>90.13651086306557</v>
      </c>
      <c r="Q12" s="14">
        <f t="shared" si="6"/>
        <v>-89.24407016145106</v>
      </c>
    </row>
    <row r="13" spans="1:17" ht="15.75">
      <c r="A13" s="15" t="s">
        <v>25</v>
      </c>
      <c r="B13" s="10">
        <v>100</v>
      </c>
      <c r="C13" s="10">
        <v>30</v>
      </c>
      <c r="D13" s="10">
        <v>30</v>
      </c>
      <c r="E13" s="10"/>
      <c r="F13" s="10"/>
      <c r="G13" s="10">
        <f t="shared" si="1"/>
        <v>300</v>
      </c>
      <c r="H13" s="10">
        <f t="shared" si="1"/>
        <v>165</v>
      </c>
      <c r="I13" s="10">
        <f t="shared" si="1"/>
        <v>195</v>
      </c>
      <c r="J13" s="10">
        <f t="shared" si="1"/>
        <v>0</v>
      </c>
      <c r="K13" s="10">
        <f t="shared" si="2"/>
        <v>660</v>
      </c>
      <c r="L13" s="11">
        <f t="shared" si="0"/>
        <v>13.155272074945188</v>
      </c>
      <c r="M13" s="12">
        <f t="shared" si="3"/>
        <v>673.1552720749452</v>
      </c>
      <c r="N13" s="10">
        <f t="shared" si="4"/>
        <v>6.731552720749452</v>
      </c>
      <c r="O13" s="13">
        <f t="shared" si="5"/>
        <v>679.8868247956947</v>
      </c>
      <c r="Q13" s="14">
        <f t="shared" si="6"/>
        <v>-673.1552720749452</v>
      </c>
    </row>
    <row r="14" spans="1:17" ht="15.75">
      <c r="A14" s="15" t="s">
        <v>26</v>
      </c>
      <c r="B14" s="10">
        <v>20</v>
      </c>
      <c r="C14" s="10"/>
      <c r="D14" s="10"/>
      <c r="E14" s="10">
        <v>40</v>
      </c>
      <c r="F14" s="10"/>
      <c r="G14" s="10">
        <f t="shared" si="1"/>
        <v>60</v>
      </c>
      <c r="H14" s="10">
        <f t="shared" si="1"/>
        <v>0</v>
      </c>
      <c r="I14" s="10">
        <f t="shared" si="1"/>
        <v>0</v>
      </c>
      <c r="J14" s="10">
        <f t="shared" si="1"/>
        <v>320</v>
      </c>
      <c r="K14" s="10">
        <f t="shared" si="2"/>
        <v>380</v>
      </c>
      <c r="L14" s="11">
        <f t="shared" si="0"/>
        <v>7.574247558301774</v>
      </c>
      <c r="M14" s="12">
        <f t="shared" si="3"/>
        <v>387.57424755830175</v>
      </c>
      <c r="N14" s="10">
        <f t="shared" si="4"/>
        <v>3.8757424755830177</v>
      </c>
      <c r="O14" s="13">
        <f t="shared" si="5"/>
        <v>391.4499900338848</v>
      </c>
      <c r="Q14" s="14">
        <f t="shared" si="6"/>
        <v>-387.57424755830175</v>
      </c>
    </row>
    <row r="15" spans="1:17" ht="15.75">
      <c r="A15" s="15" t="s">
        <v>27</v>
      </c>
      <c r="B15" s="10">
        <v>20</v>
      </c>
      <c r="C15" s="10"/>
      <c r="D15" s="10"/>
      <c r="E15" s="10">
        <v>10</v>
      </c>
      <c r="F15" s="10"/>
      <c r="G15" s="10">
        <f t="shared" si="1"/>
        <v>60</v>
      </c>
      <c r="H15" s="10">
        <f t="shared" si="1"/>
        <v>0</v>
      </c>
      <c r="I15" s="10">
        <f t="shared" si="1"/>
        <v>0</v>
      </c>
      <c r="J15" s="10">
        <f t="shared" si="1"/>
        <v>80</v>
      </c>
      <c r="K15" s="10">
        <f t="shared" si="2"/>
        <v>140</v>
      </c>
      <c r="L15" s="11">
        <f t="shared" si="0"/>
        <v>2.7905122583217064</v>
      </c>
      <c r="M15" s="12">
        <f t="shared" si="3"/>
        <v>142.7905122583217</v>
      </c>
      <c r="N15" s="10">
        <f t="shared" si="4"/>
        <v>1.4279051225832171</v>
      </c>
      <c r="O15" s="13">
        <f t="shared" si="5"/>
        <v>144.21841738090492</v>
      </c>
      <c r="Q15" s="14">
        <f t="shared" si="6"/>
        <v>-142.7905122583217</v>
      </c>
    </row>
    <row r="16" spans="1:17" ht="15.75">
      <c r="A16" s="15" t="s">
        <v>28</v>
      </c>
      <c r="B16" s="10"/>
      <c r="C16" s="10"/>
      <c r="D16" s="10"/>
      <c r="E16" s="10"/>
      <c r="F16" s="10"/>
      <c r="G16" s="16"/>
      <c r="H16" s="16"/>
      <c r="I16" s="16"/>
      <c r="J16" s="10"/>
      <c r="K16" s="10">
        <f t="shared" si="2"/>
        <v>0</v>
      </c>
      <c r="L16" s="11">
        <f t="shared" si="0"/>
        <v>0</v>
      </c>
      <c r="M16" s="12">
        <f t="shared" si="3"/>
        <v>0</v>
      </c>
      <c r="N16" s="10">
        <f t="shared" si="4"/>
        <v>0</v>
      </c>
      <c r="O16" s="13">
        <f t="shared" si="5"/>
        <v>0</v>
      </c>
      <c r="Q16" s="14">
        <f t="shared" si="6"/>
        <v>0</v>
      </c>
    </row>
    <row r="17" spans="1:17" ht="15.75">
      <c r="A17" s="15" t="s">
        <v>24</v>
      </c>
      <c r="B17" s="10"/>
      <c r="C17" s="10"/>
      <c r="D17" s="10"/>
      <c r="E17" s="10"/>
      <c r="F17" s="10"/>
      <c r="G17" s="10">
        <f>G$1*B17</f>
        <v>0</v>
      </c>
      <c r="H17" s="10">
        <f>3*7+3*8</f>
        <v>45</v>
      </c>
      <c r="I17" s="10">
        <f>I$1*D17</f>
        <v>0</v>
      </c>
      <c r="J17" s="10">
        <f>J$1*E17</f>
        <v>0</v>
      </c>
      <c r="K17" s="10">
        <f>SUM(G17:J17)</f>
        <v>45</v>
      </c>
      <c r="L17" s="11">
        <f t="shared" si="0"/>
        <v>0.8969503687462628</v>
      </c>
      <c r="M17" s="12">
        <f t="shared" si="3"/>
        <v>45.89695036874626</v>
      </c>
      <c r="N17" s="10">
        <f t="shared" si="4"/>
        <v>0.4589695036874626</v>
      </c>
      <c r="O17" s="13">
        <f t="shared" si="5"/>
        <v>46.355919872433724</v>
      </c>
      <c r="Q17" s="14">
        <f t="shared" si="6"/>
        <v>-45.89695036874626</v>
      </c>
    </row>
    <row r="18" spans="1:17" ht="15.75">
      <c r="A18" s="9" t="s">
        <v>29</v>
      </c>
      <c r="B18" s="10"/>
      <c r="C18" s="10"/>
      <c r="D18" s="10"/>
      <c r="E18" s="10"/>
      <c r="F18" s="10"/>
      <c r="G18" s="10">
        <f>G$1*B18</f>
        <v>0</v>
      </c>
      <c r="H18" s="10"/>
      <c r="I18" s="10">
        <f>I$1*D18</f>
        <v>0</v>
      </c>
      <c r="J18" s="10">
        <f>J$1*E18</f>
        <v>0</v>
      </c>
      <c r="K18" s="10">
        <f>SUM(G18:J18)</f>
        <v>0</v>
      </c>
      <c r="L18" s="11">
        <f t="shared" si="0"/>
        <v>0</v>
      </c>
      <c r="M18" s="12">
        <f t="shared" si="3"/>
        <v>0</v>
      </c>
      <c r="N18" s="10">
        <f t="shared" si="4"/>
        <v>0</v>
      </c>
      <c r="O18" s="13">
        <f t="shared" si="5"/>
        <v>0</v>
      </c>
      <c r="Q18" s="14">
        <f t="shared" si="6"/>
        <v>0</v>
      </c>
    </row>
    <row r="19" spans="1:17" ht="15.75">
      <c r="A19" s="15" t="s">
        <v>16</v>
      </c>
      <c r="B19" s="10"/>
      <c r="C19" s="10"/>
      <c r="D19" s="10"/>
      <c r="E19" s="10"/>
      <c r="F19" s="10"/>
      <c r="G19" s="16"/>
      <c r="H19" s="16">
        <f>15*7</f>
        <v>105</v>
      </c>
      <c r="I19" s="16"/>
      <c r="J19" s="10"/>
      <c r="K19" s="10">
        <f t="shared" si="2"/>
        <v>105</v>
      </c>
      <c r="L19" s="11">
        <f t="shared" si="0"/>
        <v>2.0928841937412797</v>
      </c>
      <c r="M19" s="12">
        <f t="shared" si="3"/>
        <v>107.09288419374128</v>
      </c>
      <c r="N19" s="10">
        <f t="shared" si="4"/>
        <v>1.0709288419374128</v>
      </c>
      <c r="O19" s="13">
        <f t="shared" si="5"/>
        <v>108.1638130356787</v>
      </c>
      <c r="Q19" s="14">
        <f t="shared" si="6"/>
        <v>-107.09288419374128</v>
      </c>
    </row>
    <row r="20" spans="1:17" ht="15.75">
      <c r="A20" s="9" t="s">
        <v>17</v>
      </c>
      <c r="B20" s="10"/>
      <c r="C20" s="10"/>
      <c r="D20" s="10"/>
      <c r="E20" s="10"/>
      <c r="F20" s="10"/>
      <c r="G20" s="16"/>
      <c r="H20" s="16">
        <f>5*7</f>
        <v>35</v>
      </c>
      <c r="I20" s="16"/>
      <c r="J20" s="10"/>
      <c r="K20" s="10">
        <f>SUM(G20:J20)</f>
        <v>35</v>
      </c>
      <c r="L20" s="11">
        <f t="shared" si="0"/>
        <v>0.6976280645804266</v>
      </c>
      <c r="M20" s="12">
        <f t="shared" si="3"/>
        <v>35.69762806458043</v>
      </c>
      <c r="N20" s="10">
        <f t="shared" si="4"/>
        <v>0.3569762806458043</v>
      </c>
      <c r="O20" s="13">
        <f t="shared" si="5"/>
        <v>36.05460434522623</v>
      </c>
      <c r="Q20" s="14">
        <f t="shared" si="6"/>
        <v>-35.69762806458043</v>
      </c>
    </row>
    <row r="21" spans="1:17" ht="15.75">
      <c r="A21" s="9" t="s">
        <v>30</v>
      </c>
      <c r="B21" s="10"/>
      <c r="C21" s="10"/>
      <c r="D21" s="10"/>
      <c r="E21" s="10"/>
      <c r="F21" s="10"/>
      <c r="G21" s="10">
        <f>3*6</f>
        <v>18</v>
      </c>
      <c r="H21" s="10">
        <f>6*7</f>
        <v>42</v>
      </c>
      <c r="I21" s="10">
        <f aca="true" t="shared" si="7" ref="I21:J23">I$1*D21</f>
        <v>0</v>
      </c>
      <c r="J21" s="10">
        <f t="shared" si="7"/>
        <v>0</v>
      </c>
      <c r="K21" s="10">
        <f>SUM(G21:J21)</f>
        <v>60</v>
      </c>
      <c r="L21" s="11">
        <f t="shared" si="0"/>
        <v>1.195933824995017</v>
      </c>
      <c r="M21" s="12">
        <f t="shared" si="3"/>
        <v>61.195933824995016</v>
      </c>
      <c r="N21" s="10">
        <f t="shared" si="4"/>
        <v>0.6119593382499502</v>
      </c>
      <c r="O21" s="13">
        <f t="shared" si="5"/>
        <v>61.80789316324497</v>
      </c>
      <c r="Q21" s="14">
        <f t="shared" si="6"/>
        <v>-61.195933824995016</v>
      </c>
    </row>
    <row r="22" spans="1:17" ht="15.75">
      <c r="A22" s="9" t="s">
        <v>15</v>
      </c>
      <c r="B22" s="10">
        <v>80</v>
      </c>
      <c r="C22" s="10">
        <v>40</v>
      </c>
      <c r="D22" s="10">
        <v>16</v>
      </c>
      <c r="E22" s="10">
        <v>5</v>
      </c>
      <c r="F22" s="10"/>
      <c r="G22" s="10">
        <f t="shared" si="1"/>
        <v>240</v>
      </c>
      <c r="H22" s="10">
        <f t="shared" si="1"/>
        <v>220</v>
      </c>
      <c r="I22" s="10">
        <f t="shared" si="7"/>
        <v>104</v>
      </c>
      <c r="J22" s="10">
        <f t="shared" si="7"/>
        <v>40</v>
      </c>
      <c r="K22" s="10">
        <f>SUM(G22:J22)</f>
        <v>604</v>
      </c>
      <c r="L22" s="11">
        <f t="shared" si="0"/>
        <v>12.039067171616505</v>
      </c>
      <c r="M22" s="12">
        <f t="shared" si="3"/>
        <v>616.0390671716165</v>
      </c>
      <c r="N22" s="10">
        <f t="shared" si="4"/>
        <v>6.160390671716165</v>
      </c>
      <c r="O22" s="13">
        <f t="shared" si="5"/>
        <v>622.1994578433327</v>
      </c>
      <c r="Q22" s="14">
        <f t="shared" si="6"/>
        <v>-616.0390671716165</v>
      </c>
    </row>
    <row r="23" spans="1:17" ht="15.75">
      <c r="A23" s="9" t="s">
        <v>31</v>
      </c>
      <c r="B23" s="10"/>
      <c r="C23" s="10"/>
      <c r="D23" s="10"/>
      <c r="E23" s="10"/>
      <c r="F23" s="10"/>
      <c r="G23" s="10">
        <f t="shared" si="1"/>
        <v>0</v>
      </c>
      <c r="H23" s="10">
        <f>18*7</f>
        <v>126</v>
      </c>
      <c r="I23" s="10">
        <f t="shared" si="7"/>
        <v>0</v>
      </c>
      <c r="J23" s="10">
        <f t="shared" si="7"/>
        <v>0</v>
      </c>
      <c r="K23" s="10">
        <f>SUM(G23:J23)</f>
        <v>126</v>
      </c>
      <c r="L23" s="11">
        <f t="shared" si="0"/>
        <v>2.5114610324895357</v>
      </c>
      <c r="M23" s="12">
        <f t="shared" si="3"/>
        <v>128.51146103248954</v>
      </c>
      <c r="N23" s="10">
        <f t="shared" si="4"/>
        <v>1.2851146103248954</v>
      </c>
      <c r="O23" s="13">
        <f t="shared" si="5"/>
        <v>129.79657564281442</v>
      </c>
      <c r="Q23" s="14">
        <f t="shared" si="6"/>
        <v>-128.51146103248954</v>
      </c>
    </row>
    <row r="24" spans="1:17" ht="15.75">
      <c r="A24" s="9" t="s">
        <v>30</v>
      </c>
      <c r="B24" s="10">
        <v>100</v>
      </c>
      <c r="C24" s="10">
        <v>15</v>
      </c>
      <c r="D24" s="10"/>
      <c r="E24" s="10"/>
      <c r="F24" s="10"/>
      <c r="G24" s="10">
        <f t="shared" si="1"/>
        <v>300</v>
      </c>
      <c r="H24" s="10">
        <f t="shared" si="1"/>
        <v>82.5</v>
      </c>
      <c r="I24" s="10">
        <f t="shared" si="1"/>
        <v>0</v>
      </c>
      <c r="J24" s="10">
        <f t="shared" si="1"/>
        <v>0</v>
      </c>
      <c r="K24" s="10">
        <f t="shared" si="2"/>
        <v>382.5</v>
      </c>
      <c r="L24" s="11">
        <f t="shared" si="0"/>
        <v>7.624078134343233</v>
      </c>
      <c r="M24" s="12">
        <f t="shared" si="3"/>
        <v>390.1240781343432</v>
      </c>
      <c r="N24" s="10">
        <f t="shared" si="4"/>
        <v>3.901240781343432</v>
      </c>
      <c r="O24" s="13">
        <f t="shared" si="5"/>
        <v>394.0253189156866</v>
      </c>
      <c r="Q24" s="14">
        <f t="shared" si="6"/>
        <v>-390.1240781343432</v>
      </c>
    </row>
    <row r="25" spans="1:17" ht="12.75">
      <c r="A25" s="10" t="s">
        <v>8</v>
      </c>
      <c r="B25" s="10">
        <f>SUM(B3:B24)</f>
        <v>860</v>
      </c>
      <c r="C25" s="10">
        <f>SUM(C3:C24)</f>
        <v>120</v>
      </c>
      <c r="D25" s="10">
        <f>SUM(D3:D24)</f>
        <v>100</v>
      </c>
      <c r="E25" s="10">
        <f>SUM(E3:E24)</f>
        <v>85</v>
      </c>
      <c r="F25" s="10"/>
      <c r="G25" s="10"/>
      <c r="H25" s="10"/>
      <c r="I25" s="10"/>
      <c r="J25" s="10"/>
      <c r="K25" s="10">
        <f aca="true" t="shared" si="8" ref="K25:Q25">SUM(K3:K24)</f>
        <v>5017</v>
      </c>
      <c r="L25" s="10">
        <f t="shared" si="8"/>
        <v>100.00000000000003</v>
      </c>
      <c r="M25" s="17">
        <f t="shared" si="8"/>
        <v>5117</v>
      </c>
      <c r="N25" s="17">
        <f t="shared" si="8"/>
        <v>51.17000000000001</v>
      </c>
      <c r="O25" s="17">
        <f t="shared" si="8"/>
        <v>5168.17</v>
      </c>
      <c r="P25" s="17">
        <f t="shared" si="8"/>
        <v>0</v>
      </c>
      <c r="Q25" s="17">
        <f t="shared" si="8"/>
        <v>-5117</v>
      </c>
    </row>
  </sheetData>
  <sheetProtection/>
  <hyperlinks>
    <hyperlink ref="A5" r:id="rId1" display="http://forum.sibmama.ru/viewtopic.php?t=588617&amp;start=all&amp;postdays=0&amp;postorder=asc"/>
    <hyperlink ref="A4" r:id="rId2" display="http://forum.sibmama.ru/viewtopic.php?t=588617&amp;postdays=0&amp;postorder=asc&amp;start=120"/>
    <hyperlink ref="A6" r:id="rId3" display="http://forum.sibmama.ru/viewtopic.php?t=588617&amp;postdays=0&amp;postorder=asc&amp;start=135"/>
    <hyperlink ref="A7" r:id="rId4" display="http://forum.sibmama.ru/viewtopic.php?t=588617&amp;postdays=0&amp;postorder=asc&amp;start=150"/>
    <hyperlink ref="A8" r:id="rId5" display="http://forum.sibmama.ru/viewtopic.php?t=588617&amp;postdays=0&amp;postorder=asc&amp;start=150"/>
    <hyperlink ref="A9" r:id="rId6" display="http://forum.sibmama.ru/viewtopic.php?t=588617&amp;postdays=0&amp;postorder=asc&amp;start=150"/>
    <hyperlink ref="A10" r:id="rId7" display="http://forum.sibmama.ru/viewtopic.php?t=588617&amp;postdays=0&amp;postorder=asc&amp;start=150"/>
    <hyperlink ref="A11" r:id="rId8" display="http://forum.sibmama.ru/viewtopic.php?t=588617&amp;postdays=0&amp;postorder=asc&amp;start=150"/>
    <hyperlink ref="A12" r:id="rId9" display="http://forum.sibmama.ru/viewtopic.php?t=588617&amp;postdays=0&amp;postorder=asc&amp;start=150"/>
    <hyperlink ref="A13" r:id="rId10" display="http://forum.sibmama.ru/viewtopic.php?t=588617&amp;postdays=0&amp;postorder=asc&amp;start=165"/>
    <hyperlink ref="A14" r:id="rId11" display="http://forum.sibmama.ru/viewtopic.php?t=588617&amp;postdays=0&amp;postorder=asc&amp;start=165"/>
    <hyperlink ref="A15" r:id="rId12" display="http://forum.sibmama.ru/viewtopic.php?t=588617&amp;postdays=0&amp;postorder=asc&amp;start=165"/>
    <hyperlink ref="A3" r:id="rId13" display="http://forum.sibmama.ru/viewtopic.php?t=588617&amp;start=all&amp;postdays=0&amp;postorder=asc"/>
    <hyperlink ref="A19" r:id="rId14" display="http://forum.sibmama.ru/viewtopic.php?t=588617&amp;postdays=0&amp;postorder=asc&amp;start=120"/>
    <hyperlink ref="A20" r:id="rId15" display="http://forum.sibmama.ru/viewtopic.php?t=588617&amp;start=all&amp;postdays=0&amp;postorder=asc"/>
    <hyperlink ref="A17" r:id="rId16" display="http://forum.sibmama.ru/viewtopic.php?t=588617&amp;postdays=0&amp;postorder=asc&amp;start=150"/>
    <hyperlink ref="A21" r:id="rId17" display="Sony@"/>
    <hyperlink ref="A24" r:id="rId18" display="Sony@"/>
    <hyperlink ref="A18" r:id="rId19" display="http://forum.sibmama.ru/viewtopic.php?t=588617&amp;start=all&amp;postdays=0&amp;postorder=asc"/>
  </hyperlinks>
  <printOptions/>
  <pageMargins left="0.7" right="0.7" top="0.75" bottom="0.75" header="0.3" footer="0.3"/>
  <pageSetup orientation="portrait" paperSize="9" r:id="rId21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2012-01-31T06:35:17Z</dcterms:created>
  <dcterms:modified xsi:type="dcterms:W3CDTF">2012-01-31T08:16:22Z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