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465" windowWidth="12240" windowHeight="9240" activeTab="0"/>
  </bookViews>
  <sheets>
    <sheet name="ПРАЙС ТРОЯНДА" sheetId="1" r:id="rId1"/>
    <sheet name="РЕКВИЗИТЫ" sheetId="2" r:id="rId2"/>
  </sheets>
  <definedNames>
    <definedName name="_xlnm._FilterDatabase">'ПРАЙС ТРОЯНДА'!$B$9:$G$104</definedName>
    <definedName name="_xlnm.Criteria">'ПРАЙС ТРОЯНДА'!$F$76:$F$104</definedName>
    <definedName name="_xlnm._FilterDatabase" localSheetId="0" hidden="1">'ПРАЙС ТРОЯНДА'!$B$9:$G$235</definedName>
  </definedNames>
  <calcPr fullCalcOnLoad="1" refMode="R1C1"/>
</workbook>
</file>

<file path=xl/sharedStrings.xml><?xml version="1.0" encoding="utf-8"?>
<sst xmlns="http://schemas.openxmlformats.org/spreadsheetml/2006/main" count="551" uniqueCount="200">
  <si>
    <t>ЗАКАЗЧИК:</t>
  </si>
  <si>
    <t>ВСЕГО К ОПЛАТЕ:</t>
  </si>
  <si>
    <t>АДРЕС ДОСТАВКИ:</t>
  </si>
  <si>
    <t>ТЕЛ., E-MAIL</t>
  </si>
  <si>
    <t>В Т.Ч. НДС</t>
  </si>
  <si>
    <t>ПРОДУКЦИЯ АЛУШТИНСКОГО ЭФИРОМАСЛИЧНОГО СОВХОЗ-ЗАВОДА,   Душистый мир™</t>
  </si>
  <si>
    <t>НАИМЕНОВАНИЕ</t>
  </si>
  <si>
    <t>ФАСОВКА</t>
  </si>
  <si>
    <t>РЕК.РОЗН. ЦЕНА</t>
  </si>
  <si>
    <t>ОПТОВАЯ ЦЕНА</t>
  </si>
  <si>
    <t>ЗАКАЗ (КОЛ-ВО)</t>
  </si>
  <si>
    <t>СУММА</t>
  </si>
  <si>
    <t xml:space="preserve">ЭФИРНЫЕ МАСЛА </t>
  </si>
  <si>
    <t>СКИДКА на эфирные масла:</t>
  </si>
  <si>
    <t>итого к оплате по эфир. маслам:</t>
  </si>
  <si>
    <r>
      <t xml:space="preserve">ЭФИРНЫЕ МАСЛА </t>
    </r>
    <r>
      <rPr>
        <sz val="14"/>
        <rFont val="Calibri"/>
        <family val="2"/>
      </rPr>
      <t>5мл</t>
    </r>
  </si>
  <si>
    <t>Анис</t>
  </si>
  <si>
    <t>5 мл</t>
  </si>
  <si>
    <t>Апельсин</t>
  </si>
  <si>
    <t>Базилик</t>
  </si>
  <si>
    <t>Бергамот</t>
  </si>
  <si>
    <t>Вербена лимонная</t>
  </si>
  <si>
    <t>Гвоздика (Гвоздичное дерево)</t>
  </si>
  <si>
    <t>Герань</t>
  </si>
  <si>
    <t>Грейпфрут</t>
  </si>
  <si>
    <t>Душица (Материнка)</t>
  </si>
  <si>
    <t>Ель</t>
  </si>
  <si>
    <t>Иланг-иланг</t>
  </si>
  <si>
    <t>Имбирь</t>
  </si>
  <si>
    <t xml:space="preserve">Иссоп </t>
  </si>
  <si>
    <t>Кайепут</t>
  </si>
  <si>
    <t>Кедр</t>
  </si>
  <si>
    <t>Кипарис</t>
  </si>
  <si>
    <t>Кориандр</t>
  </si>
  <si>
    <t>Корица</t>
  </si>
  <si>
    <t>ЛАВАНДА горная</t>
  </si>
  <si>
    <t>Лавр благородный</t>
  </si>
  <si>
    <t>Левзея  (Литцея Кубеба)</t>
  </si>
  <si>
    <t>Лемонграсс</t>
  </si>
  <si>
    <t>Лимон</t>
  </si>
  <si>
    <t xml:space="preserve">Мандарин </t>
  </si>
  <si>
    <t>Мелисса</t>
  </si>
  <si>
    <t>Мирт</t>
  </si>
  <si>
    <t>Можжевельник</t>
  </si>
  <si>
    <t>Мята</t>
  </si>
  <si>
    <t xml:space="preserve">Нероли </t>
  </si>
  <si>
    <t>Пальмароза</t>
  </si>
  <si>
    <t>Пачули</t>
  </si>
  <si>
    <t>Петитгрейн</t>
  </si>
  <si>
    <t xml:space="preserve">Пихта </t>
  </si>
  <si>
    <t>Полынь таврическая</t>
  </si>
  <si>
    <t>Розмарин</t>
  </si>
  <si>
    <t>Розовое дерево</t>
  </si>
  <si>
    <t>Сандал (Сандаловое дерево)</t>
  </si>
  <si>
    <t>Сосна</t>
  </si>
  <si>
    <r>
      <t>Тимьян (</t>
    </r>
    <r>
      <rPr>
        <b/>
        <sz val="10"/>
        <rFont val="Calibri"/>
        <family val="2"/>
      </rPr>
      <t>Чабрец</t>
    </r>
    <r>
      <rPr>
        <sz val="10"/>
        <rFont val="Calibri"/>
        <family val="2"/>
      </rPr>
      <t>)</t>
    </r>
  </si>
  <si>
    <t>Туя</t>
  </si>
  <si>
    <t>Фенхель сладкий</t>
  </si>
  <si>
    <t>Чайное дерево</t>
  </si>
  <si>
    <t>Шалфей мускатный</t>
  </si>
  <si>
    <t xml:space="preserve">Эвкалипт </t>
  </si>
  <si>
    <r>
      <t>ЭФИРНЫЕ МАСЛА</t>
    </r>
    <r>
      <rPr>
        <sz val="12"/>
        <rFont val="Calibri"/>
        <family val="2"/>
      </rPr>
      <t xml:space="preserve"> </t>
    </r>
    <r>
      <rPr>
        <sz val="14"/>
        <rFont val="Calibri"/>
        <family val="2"/>
      </rPr>
      <t>10мл</t>
    </r>
  </si>
  <si>
    <t>Анис (без коробки)</t>
  </si>
  <si>
    <t>10 мл</t>
  </si>
  <si>
    <t>Апельсин сладкий</t>
  </si>
  <si>
    <t>Базилик (без коробки)</t>
  </si>
  <si>
    <t>Душица (без коробки)</t>
  </si>
  <si>
    <t>Ель (без коробки)</t>
  </si>
  <si>
    <t>Имбирь (без коробки)</t>
  </si>
  <si>
    <t>Кайепут (без коробки)</t>
  </si>
  <si>
    <t>Кориандр (без коробки)</t>
  </si>
  <si>
    <t>Корица (без коробки)</t>
  </si>
  <si>
    <t>Левзея (Литцея Кубеба)</t>
  </si>
  <si>
    <t>Лемонграсс (без коробки)</t>
  </si>
  <si>
    <t>Мирт (без коробочки)</t>
  </si>
  <si>
    <t>Пальмароза (без коробки)</t>
  </si>
  <si>
    <t>Петитгрейн (без коробки)</t>
  </si>
  <si>
    <t>Тимьян (Чабрец)</t>
  </si>
  <si>
    <t>Туя (без коробки)</t>
  </si>
  <si>
    <t>ВОДА ДУШИСТАЯ (ГИДРОЛАТЫ)</t>
  </si>
  <si>
    <t>СКИДКА на душистую воду:</t>
  </si>
  <si>
    <t>итого к оплате по воде (гидролатам):</t>
  </si>
  <si>
    <t>100мл,  СПРЕЙ (коробка 56шт.)</t>
  </si>
  <si>
    <t xml:space="preserve">Иссоповая </t>
  </si>
  <si>
    <t>100 мл</t>
  </si>
  <si>
    <t>Лавандовая</t>
  </si>
  <si>
    <t>Пихтовая</t>
  </si>
  <si>
    <t>РОЗОВАЯ</t>
  </si>
  <si>
    <t>Розмариновая</t>
  </si>
  <si>
    <t>Сосновая</t>
  </si>
  <si>
    <t>Полынная</t>
  </si>
  <si>
    <t xml:space="preserve">250мл, СПРЕЙ </t>
  </si>
  <si>
    <t>250 мл</t>
  </si>
  <si>
    <t>500мл</t>
  </si>
  <si>
    <t>500 мл</t>
  </si>
  <si>
    <t>1 л</t>
  </si>
  <si>
    <t>4,8 л</t>
  </si>
  <si>
    <t>10 л</t>
  </si>
  <si>
    <r>
      <t xml:space="preserve">САКСКАЯ МОРСКАЯ СОЛЬ  ДЛЯ ВАНН /чистая и </t>
    </r>
    <r>
      <rPr>
        <b/>
        <sz val="11"/>
        <color indexed="10"/>
        <rFont val="Calibri"/>
        <family val="2"/>
      </rPr>
      <t>с эфирными маслами/ (коробка 10шт.)</t>
    </r>
  </si>
  <si>
    <t>СКИДКА на соли:</t>
  </si>
  <si>
    <t>итого к оплате по солям:</t>
  </si>
  <si>
    <r>
      <t>Морская соль</t>
    </r>
    <r>
      <rPr>
        <b/>
        <sz val="10"/>
        <rFont val="Calibri"/>
        <family val="2"/>
      </rPr>
      <t xml:space="preserve">,  мешок   </t>
    </r>
  </si>
  <si>
    <t>25кг</t>
  </si>
  <si>
    <r>
      <t>Морская соль</t>
    </r>
    <r>
      <rPr>
        <b/>
        <sz val="10"/>
        <rFont val="Calibri"/>
        <family val="2"/>
      </rPr>
      <t>, ведро с ручкой</t>
    </r>
  </si>
  <si>
    <t>20кг</t>
  </si>
  <si>
    <r>
      <t xml:space="preserve">Морская соль, </t>
    </r>
    <r>
      <rPr>
        <b/>
        <sz val="10"/>
        <rFont val="Calibri"/>
        <family val="2"/>
      </rPr>
      <t>ведро с ручкой</t>
    </r>
  </si>
  <si>
    <t>10кг</t>
  </si>
  <si>
    <t>600г</t>
  </si>
  <si>
    <t>Мандарин</t>
  </si>
  <si>
    <t>МОРСКАЯ СОЛЬ, без эф./масел</t>
  </si>
  <si>
    <t xml:space="preserve">Чайное дерево </t>
  </si>
  <si>
    <t>САКСКАЯ СОЛЬ для маникюра/педикюра (упаковка 10шт.)</t>
  </si>
  <si>
    <t>300г</t>
  </si>
  <si>
    <t>ФИТОЧАЙ (все чаи включают лепестки розы) (коробка 14 шт.)</t>
  </si>
  <si>
    <t>итого к оплате по фиточаям:</t>
  </si>
  <si>
    <t>90г</t>
  </si>
  <si>
    <t>Легенда Крыма</t>
  </si>
  <si>
    <t>Южнобережный</t>
  </si>
  <si>
    <t>Скифский женьшень</t>
  </si>
  <si>
    <t>*  Цены для крупнооптовых покупателей, региональных дилеров обсуждаются.</t>
  </si>
  <si>
    <t>РЕКВИЗИТЫ ООО «ТРОЯНДА»</t>
  </si>
  <si>
    <t xml:space="preserve">ЮРИДИЧЕСКИЙ АДРЕС: </t>
  </si>
  <si>
    <t>117452, Г. МОСКВА, УЛ. ПЕРЕРВА Д.31 ОФ. 266</t>
  </si>
  <si>
    <r>
      <t>ОГРН</t>
    </r>
    <r>
      <rPr>
        <sz val="18"/>
        <rFont val="Times New Roman"/>
        <family val="1"/>
      </rPr>
      <t xml:space="preserve"> 1107746213662</t>
    </r>
  </si>
  <si>
    <r>
      <t>ИНН</t>
    </r>
    <r>
      <rPr>
        <sz val="18"/>
        <rFont val="Times New Roman"/>
        <family val="1"/>
      </rPr>
      <t xml:space="preserve"> 7723751957</t>
    </r>
  </si>
  <si>
    <r>
      <t>КПП</t>
    </r>
    <r>
      <rPr>
        <sz val="18"/>
        <rFont val="Times New Roman"/>
        <family val="1"/>
      </rPr>
      <t xml:space="preserve"> 772301001 </t>
    </r>
  </si>
  <si>
    <r>
      <t>Р/СЧ</t>
    </r>
    <r>
      <rPr>
        <sz val="18"/>
        <rFont val="Times New Roman"/>
        <family val="1"/>
      </rPr>
      <t xml:space="preserve"> 40702810300030001835 </t>
    </r>
  </si>
  <si>
    <t>В ОАО АКБ «АВАНГАРД»</t>
  </si>
  <si>
    <r>
      <t>БИК</t>
    </r>
    <r>
      <rPr>
        <sz val="18"/>
        <rFont val="Times New Roman"/>
        <family val="1"/>
      </rPr>
      <t xml:space="preserve"> 044525201</t>
    </r>
  </si>
  <si>
    <r>
      <t>К/СЧ</t>
    </r>
    <r>
      <rPr>
        <sz val="18"/>
        <rFont val="Times New Roman"/>
        <family val="1"/>
      </rPr>
      <t xml:space="preserve"> 30101810000000000201</t>
    </r>
  </si>
  <si>
    <t xml:space="preserve">e-mail: sovhozavod@gmail.com   </t>
  </si>
  <si>
    <t xml:space="preserve"> тел.(495)749-3691, (903)679-9911</t>
  </si>
  <si>
    <t>Травы  Тавриды</t>
  </si>
  <si>
    <t>Тихий вечер</t>
  </si>
  <si>
    <t xml:space="preserve">  Космет. продукция (кроме брака) возврату не подлежит, обмен согласовывается индивидуально!</t>
  </si>
  <si>
    <t xml:space="preserve"> 4,8л (бутыль пластиковый)</t>
  </si>
  <si>
    <t xml:space="preserve">Рассвет /для педикюра/ </t>
  </si>
  <si>
    <t xml:space="preserve">Крокус /для маникюра/ </t>
  </si>
  <si>
    <t>Мелиссовая 100%, НОВИНКА</t>
  </si>
  <si>
    <t>…</t>
  </si>
  <si>
    <t>РОЗА (цена фиксированная)</t>
  </si>
  <si>
    <t>нет в наличии</t>
  </si>
  <si>
    <r>
      <t xml:space="preserve">      </t>
    </r>
    <r>
      <rPr>
        <sz val="11"/>
        <color indexed="10"/>
        <rFont val="Calibri"/>
        <family val="2"/>
      </rPr>
      <t xml:space="preserve">ВНИМАНИЕ! БЕЗ ЗАПОЛНЕНИЯ ДАННЫХ О ЗАКАЗЧИКЕ, </t>
    </r>
    <r>
      <rPr>
        <b/>
        <sz val="11"/>
        <color indexed="10"/>
        <rFont val="Calibri"/>
        <family val="2"/>
      </rPr>
      <t>НАКЛАДНЫЕ НЕ ОФОРМЛЯЮТСЯ</t>
    </r>
    <r>
      <rPr>
        <sz val="11"/>
        <color indexed="10"/>
        <rFont val="Calibri"/>
        <family val="2"/>
      </rPr>
      <t>!</t>
    </r>
  </si>
  <si>
    <t>Мелиссовая                     (котовник лимон.+ мелисса)</t>
  </si>
  <si>
    <t xml:space="preserve"> www.beautyoil.ru     www.liman.ru  </t>
  </si>
  <si>
    <r>
      <t>ОКПО</t>
    </r>
    <r>
      <rPr>
        <sz val="18"/>
        <color indexed="63"/>
        <rFont val="Times New Roman"/>
        <family val="1"/>
      </rPr>
      <t> 65289945</t>
    </r>
  </si>
  <si>
    <t>Шалфейная (мускатный ш.)</t>
  </si>
  <si>
    <t>Шалфейная (лекарственный ш.)</t>
  </si>
  <si>
    <t>… заполнить</t>
  </si>
  <si>
    <r>
      <t xml:space="preserve">*  На товары предоставляются </t>
    </r>
    <r>
      <rPr>
        <b/>
        <sz val="10"/>
        <color indexed="30"/>
        <rFont val="Arial Cyr"/>
        <family val="2"/>
      </rPr>
      <t>росс. сертификаты (ДЕКЛАРАЦИИ ТС, СЭЗ, ГОС. РЕГИСТРАЦИИ)</t>
    </r>
  </si>
  <si>
    <t>4,3кг</t>
  </si>
  <si>
    <t>10л (евроканистра)</t>
  </si>
  <si>
    <t>*   Склад г. Москва, м. Ботан.Сад, бесплатная доставка от 15000р.  Доставка по России ТК (до ТК бесплатно).</t>
  </si>
  <si>
    <r>
      <rPr>
        <b/>
        <sz val="11"/>
        <rFont val="Calibri"/>
        <family val="2"/>
      </rPr>
      <t>www.beautyoil.ru</t>
    </r>
    <r>
      <rPr>
        <sz val="11"/>
        <rFont val="Calibri"/>
        <family val="2"/>
      </rPr>
      <t xml:space="preserve">   </t>
    </r>
    <r>
      <rPr>
        <b/>
        <sz val="11"/>
        <rFont val="Calibri"/>
        <family val="2"/>
      </rPr>
      <t>www.liman.ru</t>
    </r>
    <r>
      <rPr>
        <sz val="11"/>
        <rFont val="Calibri"/>
        <family val="2"/>
      </rPr>
      <t xml:space="preserve">  e-mail: </t>
    </r>
    <r>
      <rPr>
        <b/>
        <sz val="11"/>
        <rFont val="Calibri"/>
        <family val="2"/>
      </rPr>
      <t>sovhozavod@gmail.com</t>
    </r>
    <r>
      <rPr>
        <sz val="11"/>
        <rFont val="Calibri"/>
        <family val="2"/>
      </rPr>
      <t xml:space="preserve">    тел.(495)749-3691, (903)679-9911</t>
    </r>
  </si>
  <si>
    <r>
      <t>ЭФИРНЫЕ МАСЛА</t>
    </r>
    <r>
      <rPr>
        <sz val="12"/>
        <rFont val="Calibri"/>
        <family val="2"/>
      </rPr>
      <t xml:space="preserve"> </t>
    </r>
    <r>
      <rPr>
        <sz val="14"/>
        <rFont val="Calibri"/>
        <family val="2"/>
      </rPr>
      <t>100мл</t>
    </r>
  </si>
  <si>
    <t>ЛАВАНДА горная 100мл</t>
  </si>
  <si>
    <t>Соляной кирпич 240х120х80</t>
  </si>
  <si>
    <t xml:space="preserve">Можжевельник </t>
  </si>
  <si>
    <t>Эвкалипт</t>
  </si>
  <si>
    <t>Эвкалипт  100мл</t>
  </si>
  <si>
    <t>Чайное дерево 100мл</t>
  </si>
  <si>
    <t>Полынная (таврическая)</t>
  </si>
  <si>
    <t>Полынная (лимонная)</t>
  </si>
  <si>
    <t>Липовая</t>
  </si>
  <si>
    <t>Ромашковая</t>
  </si>
  <si>
    <t>Васильковая</t>
  </si>
  <si>
    <t xml:space="preserve">РОЗОВАЯ </t>
  </si>
  <si>
    <t>поставка октябрь</t>
  </si>
  <si>
    <t>Календулы</t>
  </si>
  <si>
    <t>Корня лопуха</t>
  </si>
  <si>
    <t>Кипарисная</t>
  </si>
  <si>
    <t>Крапивная</t>
  </si>
  <si>
    <t>тестируется</t>
  </si>
  <si>
    <t>Мелиссовая 100%</t>
  </si>
  <si>
    <t>Мелиссовая  100%</t>
  </si>
  <si>
    <t>Варенье из лепестков розы крымской</t>
  </si>
  <si>
    <t>380г</t>
  </si>
  <si>
    <t>РОЗОВОЕ ВАРЕНЬЕ</t>
  </si>
  <si>
    <r>
      <t>БАЗОВЫЕ МАСЛА, МЫЛО</t>
    </r>
    <r>
      <rPr>
        <sz val="12"/>
        <color indexed="10"/>
        <rFont val="Calibri"/>
        <family val="2"/>
      </rPr>
      <t xml:space="preserve"> (оптовых поставок не осуществляется)</t>
    </r>
  </si>
  <si>
    <t>*  Любая форма оплаты, отсрочка платежа, работаем с физ. и юр. лицами.</t>
  </si>
  <si>
    <t>ПИЩЕВАЯ МОРСКАЯ САКСКАЯ СОЛЬ (упаковка 10шт.)</t>
  </si>
  <si>
    <t>700г</t>
  </si>
  <si>
    <t>30кг</t>
  </si>
  <si>
    <t>Пищевая соль, средняя</t>
  </si>
  <si>
    <t>Пищевая соль, мелкая</t>
  </si>
  <si>
    <t>Пищевая соль, мешок</t>
  </si>
  <si>
    <t>БАЛЬЗАМЫ косметические</t>
  </si>
  <si>
    <t>100мл</t>
  </si>
  <si>
    <t>"Секрет обольщения" для тела</t>
  </si>
  <si>
    <t>"Секрет обольщения" для лица</t>
  </si>
  <si>
    <t>Антицеллюлит</t>
  </si>
  <si>
    <t>Для суставов</t>
  </si>
  <si>
    <t>Бальзам-лифтинг для век</t>
  </si>
  <si>
    <t>30мл</t>
  </si>
  <si>
    <t>Таежный</t>
  </si>
  <si>
    <t>Велюр</t>
  </si>
  <si>
    <t>Банька</t>
  </si>
  <si>
    <t>Романтика</t>
  </si>
  <si>
    <t>Репейный</t>
  </si>
  <si>
    <r>
      <t>ОПТОВЫЙ ПРЕЙСКУРАНТ (действует с августа 2013)</t>
    </r>
    <r>
      <rPr>
        <b/>
        <sz val="11"/>
        <color indexed="8"/>
        <rFont val="Calibri"/>
        <family val="2"/>
      </rPr>
      <t xml:space="preserve">, МИНИМАЛЬНЫЙ  ЗАКАЗ - 10000руб.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</si>
</sst>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1">
    <font>
      <sz val="10"/>
      <name val="Arial"/>
      <family val="2"/>
    </font>
    <font>
      <sz val="10"/>
      <name val="Arial Cyr"/>
      <family val="2"/>
    </font>
    <font>
      <b/>
      <sz val="11"/>
      <name val="Arial Cyr"/>
      <family val="2"/>
    </font>
    <font>
      <sz val="10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63"/>
      <name val="Calibri"/>
      <family val="2"/>
    </font>
    <font>
      <sz val="12"/>
      <color indexed="10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9"/>
      <name val="Arial Cyr"/>
      <family val="2"/>
    </font>
    <font>
      <sz val="9"/>
      <name val="Calibri"/>
      <family val="2"/>
    </font>
    <font>
      <b/>
      <sz val="10"/>
      <name val="Arial Cyr"/>
      <family val="2"/>
    </font>
    <font>
      <b/>
      <sz val="10"/>
      <color indexed="30"/>
      <name val="Arial Cyr"/>
      <family val="2"/>
    </font>
    <font>
      <b/>
      <sz val="2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8"/>
      <color indexed="63"/>
      <name val="Times New Roman"/>
      <family val="1"/>
    </font>
    <font>
      <b/>
      <sz val="18"/>
      <color indexed="63"/>
      <name val="Times New Roman"/>
      <family val="1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i/>
      <sz val="11"/>
      <name val="Calibri"/>
      <family val="2"/>
    </font>
    <font>
      <b/>
      <i/>
      <sz val="11"/>
      <color indexed="17"/>
      <name val="Calibri"/>
      <family val="2"/>
    </font>
    <font>
      <b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33">
      <alignment/>
      <protection/>
    </xf>
    <xf numFmtId="4" fontId="1" fillId="0" borderId="0" xfId="33" applyNumberFormat="1">
      <alignment/>
      <protection/>
    </xf>
    <xf numFmtId="0" fontId="1" fillId="0" borderId="0" xfId="33" applyFill="1" applyBorder="1">
      <alignment/>
      <protection/>
    </xf>
    <xf numFmtId="0" fontId="2" fillId="0" borderId="0" xfId="33" applyFont="1" applyFill="1" applyBorder="1">
      <alignment/>
      <protection/>
    </xf>
    <xf numFmtId="0" fontId="1" fillId="0" borderId="0" xfId="33" applyBorder="1">
      <alignment/>
      <protection/>
    </xf>
    <xf numFmtId="0" fontId="3" fillId="0" borderId="0" xfId="33" applyFont="1" applyBorder="1">
      <alignment/>
      <protection/>
    </xf>
    <xf numFmtId="0" fontId="3" fillId="0" borderId="0" xfId="33" applyFont="1">
      <alignment/>
      <protection/>
    </xf>
    <xf numFmtId="4" fontId="3" fillId="0" borderId="0" xfId="33" applyNumberFormat="1" applyFont="1" applyBorder="1">
      <alignment/>
      <protection/>
    </xf>
    <xf numFmtId="0" fontId="5" fillId="0" borderId="0" xfId="33" applyFont="1">
      <alignment/>
      <protection/>
    </xf>
    <xf numFmtId="0" fontId="6" fillId="33" borderId="10" xfId="33" applyFont="1" applyFill="1" applyBorder="1">
      <alignment/>
      <protection/>
    </xf>
    <xf numFmtId="0" fontId="5" fillId="0" borderId="0" xfId="33" applyFont="1" applyFill="1" applyBorder="1">
      <alignment/>
      <protection/>
    </xf>
    <xf numFmtId="0" fontId="9" fillId="0" borderId="0" xfId="33" applyFont="1" applyFill="1" applyBorder="1">
      <alignment/>
      <protection/>
    </xf>
    <xf numFmtId="0" fontId="5" fillId="0" borderId="0" xfId="33" applyFont="1" applyBorder="1">
      <alignment/>
      <protection/>
    </xf>
    <xf numFmtId="0" fontId="7" fillId="33" borderId="10" xfId="33" applyFont="1" applyFill="1" applyBorder="1">
      <alignment/>
      <protection/>
    </xf>
    <xf numFmtId="4" fontId="7" fillId="33" borderId="10" xfId="33" applyNumberFormat="1" applyFont="1" applyFill="1" applyBorder="1">
      <alignment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Fill="1" applyBorder="1" applyAlignment="1">
      <alignment horizontal="center" vertical="center" wrapText="1"/>
      <protection/>
    </xf>
    <xf numFmtId="0" fontId="9" fillId="0" borderId="0" xfId="33" applyFont="1" applyFill="1" applyBorder="1" applyAlignment="1">
      <alignment horizontal="center" vertical="center" wrapText="1"/>
      <protection/>
    </xf>
    <xf numFmtId="0" fontId="5" fillId="0" borderId="0" xfId="33" applyFont="1" applyBorder="1" applyAlignment="1">
      <alignment horizontal="center" vertical="center" wrapText="1"/>
      <protection/>
    </xf>
    <xf numFmtId="10" fontId="15" fillId="34" borderId="11" xfId="33" applyNumberFormat="1" applyFont="1" applyFill="1" applyBorder="1" applyProtection="1">
      <alignment/>
      <protection locked="0"/>
    </xf>
    <xf numFmtId="0" fontId="3" fillId="0" borderId="0" xfId="33" applyFont="1" applyFill="1" applyBorder="1">
      <alignment/>
      <protection/>
    </xf>
    <xf numFmtId="4" fontId="5" fillId="34" borderId="12" xfId="33" applyNumberFormat="1" applyFont="1" applyFill="1" applyBorder="1">
      <alignment/>
      <protection/>
    </xf>
    <xf numFmtId="4" fontId="9" fillId="0" borderId="0" xfId="33" applyNumberFormat="1" applyFont="1" applyFill="1" applyBorder="1">
      <alignment/>
      <protection/>
    </xf>
    <xf numFmtId="0" fontId="3" fillId="0" borderId="0" xfId="33" applyFont="1" applyFill="1">
      <alignment/>
      <protection/>
    </xf>
    <xf numFmtId="0" fontId="3" fillId="34" borderId="11" xfId="33" applyFont="1" applyFill="1" applyBorder="1" applyAlignment="1">
      <alignment vertical="top" wrapText="1"/>
      <protection/>
    </xf>
    <xf numFmtId="0" fontId="3" fillId="34" borderId="11" xfId="33" applyFont="1" applyFill="1" applyBorder="1" applyAlignment="1">
      <alignment horizontal="center" vertical="top" wrapText="1"/>
      <protection/>
    </xf>
    <xf numFmtId="2" fontId="3" fillId="34" borderId="11" xfId="33" applyNumberFormat="1" applyFont="1" applyFill="1" applyBorder="1" applyAlignment="1">
      <alignment horizontal="center" vertical="top" wrapText="1"/>
      <protection/>
    </xf>
    <xf numFmtId="0" fontId="3" fillId="34" borderId="11" xfId="33" applyFont="1" applyFill="1" applyBorder="1" applyProtection="1">
      <alignment/>
      <protection locked="0"/>
    </xf>
    <xf numFmtId="4" fontId="3" fillId="34" borderId="11" xfId="33" applyNumberFormat="1" applyFont="1" applyFill="1" applyBorder="1">
      <alignment/>
      <protection/>
    </xf>
    <xf numFmtId="0" fontId="3" fillId="34" borderId="10" xfId="33" applyFont="1" applyFill="1" applyBorder="1" applyAlignment="1">
      <alignment vertical="top" wrapText="1"/>
      <protection/>
    </xf>
    <xf numFmtId="0" fontId="3" fillId="34" borderId="10" xfId="33" applyFont="1" applyFill="1" applyBorder="1" applyAlignment="1">
      <alignment horizontal="center" vertical="top" wrapText="1"/>
      <protection/>
    </xf>
    <xf numFmtId="2" fontId="3" fillId="34" borderId="10" xfId="33" applyNumberFormat="1" applyFont="1" applyFill="1" applyBorder="1" applyAlignment="1">
      <alignment horizontal="center" vertical="top" wrapText="1"/>
      <protection/>
    </xf>
    <xf numFmtId="0" fontId="3" fillId="34" borderId="10" xfId="33" applyFont="1" applyFill="1" applyBorder="1" applyProtection="1">
      <alignment/>
      <protection locked="0"/>
    </xf>
    <xf numFmtId="4" fontId="3" fillId="34" borderId="10" xfId="33" applyNumberFormat="1" applyFont="1" applyFill="1" applyBorder="1">
      <alignment/>
      <protection/>
    </xf>
    <xf numFmtId="0" fontId="3" fillId="0" borderId="0" xfId="33" applyFont="1" applyFill="1" applyAlignment="1">
      <alignment horizontal="center" vertical="top"/>
      <protection/>
    </xf>
    <xf numFmtId="0" fontId="3" fillId="0" borderId="10" xfId="33" applyFont="1" applyFill="1" applyBorder="1" applyAlignment="1">
      <alignment horizontal="left" vertical="top" wrapText="1"/>
      <protection/>
    </xf>
    <xf numFmtId="0" fontId="3" fillId="0" borderId="10" xfId="33" applyFont="1" applyFill="1" applyBorder="1" applyAlignment="1">
      <alignment horizontal="center" vertical="top" wrapText="1"/>
      <protection/>
    </xf>
    <xf numFmtId="2" fontId="3" fillId="0" borderId="10" xfId="33" applyNumberFormat="1" applyFont="1" applyFill="1" applyBorder="1" applyAlignment="1">
      <alignment horizontal="center" vertical="top" wrapText="1"/>
      <protection/>
    </xf>
    <xf numFmtId="0" fontId="3" fillId="0" borderId="10" xfId="33" applyFont="1" applyFill="1" applyBorder="1" applyProtection="1">
      <alignment/>
      <protection locked="0"/>
    </xf>
    <xf numFmtId="4" fontId="3" fillId="0" borderId="10" xfId="33" applyNumberFormat="1" applyFont="1" applyFill="1" applyBorder="1" applyAlignment="1">
      <alignment horizontal="right" vertical="top"/>
      <protection/>
    </xf>
    <xf numFmtId="0" fontId="3" fillId="0" borderId="0" xfId="33" applyFont="1" applyFill="1" applyBorder="1" applyAlignment="1">
      <alignment horizontal="center" vertical="top"/>
      <protection/>
    </xf>
    <xf numFmtId="0" fontId="3" fillId="0" borderId="10" xfId="33" applyFont="1" applyFill="1" applyBorder="1" applyAlignment="1">
      <alignment vertical="top" wrapText="1"/>
      <protection/>
    </xf>
    <xf numFmtId="4" fontId="3" fillId="0" borderId="10" xfId="33" applyNumberFormat="1" applyFont="1" applyFill="1" applyBorder="1">
      <alignment/>
      <protection/>
    </xf>
    <xf numFmtId="0" fontId="3" fillId="34" borderId="12" xfId="33" applyFont="1" applyFill="1" applyBorder="1" applyAlignment="1">
      <alignment vertical="top" wrapText="1"/>
      <protection/>
    </xf>
    <xf numFmtId="0" fontId="3" fillId="34" borderId="12" xfId="33" applyFont="1" applyFill="1" applyBorder="1" applyAlignment="1">
      <alignment horizontal="center" vertical="top" wrapText="1"/>
      <protection/>
    </xf>
    <xf numFmtId="2" fontId="3" fillId="34" borderId="12" xfId="33" applyNumberFormat="1" applyFont="1" applyFill="1" applyBorder="1" applyAlignment="1">
      <alignment horizontal="center" vertical="top" wrapText="1"/>
      <protection/>
    </xf>
    <xf numFmtId="0" fontId="3" fillId="34" borderId="12" xfId="33" applyFont="1" applyFill="1" applyBorder="1" applyProtection="1">
      <alignment/>
      <protection locked="0"/>
    </xf>
    <xf numFmtId="4" fontId="3" fillId="34" borderId="12" xfId="33" applyNumberFormat="1" applyFont="1" applyFill="1" applyBorder="1">
      <alignment/>
      <protection/>
    </xf>
    <xf numFmtId="0" fontId="3" fillId="34" borderId="10" xfId="33" applyFont="1" applyFill="1" applyBorder="1" applyAlignment="1">
      <alignment vertical="center" wrapText="1"/>
      <protection/>
    </xf>
    <xf numFmtId="0" fontId="3" fillId="34" borderId="10" xfId="33" applyFont="1" applyFill="1" applyBorder="1" applyAlignment="1">
      <alignment horizontal="left" vertical="top" wrapText="1"/>
      <protection/>
    </xf>
    <xf numFmtId="4" fontId="3" fillId="34" borderId="10" xfId="33" applyNumberFormat="1" applyFont="1" applyFill="1" applyBorder="1" applyAlignment="1">
      <alignment horizontal="right" vertical="top"/>
      <protection/>
    </xf>
    <xf numFmtId="10" fontId="15" fillId="34" borderId="10" xfId="33" applyNumberFormat="1" applyFont="1" applyFill="1" applyBorder="1" applyProtection="1">
      <alignment/>
      <protection locked="0"/>
    </xf>
    <xf numFmtId="10" fontId="15" fillId="34" borderId="11" xfId="33" applyNumberFormat="1" applyFont="1" applyFill="1" applyBorder="1" applyAlignment="1" applyProtection="1">
      <alignment horizontal="right" vertical="top" wrapText="1"/>
      <protection locked="0"/>
    </xf>
    <xf numFmtId="4" fontId="5" fillId="34" borderId="12" xfId="33" applyNumberFormat="1" applyFont="1" applyFill="1" applyBorder="1" applyAlignment="1">
      <alignment horizontal="right" vertical="top" wrapText="1"/>
      <protection/>
    </xf>
    <xf numFmtId="0" fontId="9" fillId="34" borderId="13" xfId="33" applyFont="1" applyFill="1" applyBorder="1" applyAlignment="1">
      <alignment vertical="top" wrapText="1"/>
      <protection/>
    </xf>
    <xf numFmtId="0" fontId="5" fillId="34" borderId="14" xfId="33" applyFont="1" applyFill="1" applyBorder="1" applyAlignment="1">
      <alignment horizontal="center" vertical="top" wrapText="1"/>
      <protection/>
    </xf>
    <xf numFmtId="2" fontId="3" fillId="34" borderId="14" xfId="33" applyNumberFormat="1" applyFont="1" applyFill="1" applyBorder="1" applyAlignment="1">
      <alignment horizontal="center" vertical="top" wrapText="1"/>
      <protection/>
    </xf>
    <xf numFmtId="0" fontId="3" fillId="34" borderId="14" xfId="33" applyFont="1" applyFill="1" applyBorder="1" applyProtection="1">
      <alignment/>
      <protection locked="0"/>
    </xf>
    <xf numFmtId="4" fontId="3" fillId="34" borderId="15" xfId="33" applyNumberFormat="1" applyFont="1" applyFill="1" applyBorder="1">
      <alignment/>
      <protection/>
    </xf>
    <xf numFmtId="0" fontId="9" fillId="34" borderId="16" xfId="33" applyFont="1" applyFill="1" applyBorder="1" applyAlignment="1">
      <alignment vertical="top" wrapText="1"/>
      <protection/>
    </xf>
    <xf numFmtId="0" fontId="5" fillId="34" borderId="10" xfId="33" applyFont="1" applyFill="1" applyBorder="1" applyAlignment="1">
      <alignment horizontal="center" vertical="top" wrapText="1"/>
      <protection/>
    </xf>
    <xf numFmtId="4" fontId="3" fillId="34" borderId="17" xfId="33" applyNumberFormat="1" applyFont="1" applyFill="1" applyBorder="1">
      <alignment/>
      <protection/>
    </xf>
    <xf numFmtId="2" fontId="3" fillId="34" borderId="18" xfId="33" applyNumberFormat="1" applyFont="1" applyFill="1" applyBorder="1" applyAlignment="1">
      <alignment horizontal="center" vertical="top" wrapText="1"/>
      <protection/>
    </xf>
    <xf numFmtId="0" fontId="3" fillId="34" borderId="18" xfId="33" applyFont="1" applyFill="1" applyBorder="1" applyProtection="1">
      <alignment/>
      <protection locked="0"/>
    </xf>
    <xf numFmtId="0" fontId="17" fillId="34" borderId="10" xfId="33" applyFont="1" applyFill="1" applyBorder="1" applyAlignment="1">
      <alignment vertical="top" wrapText="1"/>
      <protection/>
    </xf>
    <xf numFmtId="0" fontId="1" fillId="0" borderId="0" xfId="33" applyFill="1">
      <alignment/>
      <protection/>
    </xf>
    <xf numFmtId="4" fontId="19" fillId="34" borderId="19" xfId="33" applyNumberFormat="1" applyFont="1" applyFill="1" applyBorder="1" applyAlignment="1">
      <alignment horizontal="right" vertical="top" wrapText="1"/>
      <protection/>
    </xf>
    <xf numFmtId="0" fontId="3" fillId="34" borderId="18" xfId="33" applyFont="1" applyFill="1" applyBorder="1" applyAlignment="1">
      <alignment vertical="top" wrapText="1"/>
      <protection/>
    </xf>
    <xf numFmtId="0" fontId="3" fillId="34" borderId="18" xfId="33" applyFont="1" applyFill="1" applyBorder="1" applyAlignment="1">
      <alignment horizontal="center" vertical="top" wrapText="1"/>
      <protection/>
    </xf>
    <xf numFmtId="4" fontId="3" fillId="34" borderId="18" xfId="33" applyNumberFormat="1" applyFont="1" applyFill="1" applyBorder="1">
      <alignment/>
      <protection/>
    </xf>
    <xf numFmtId="4" fontId="3" fillId="0" borderId="0" xfId="33" applyNumberFormat="1" applyFont="1" applyFill="1">
      <alignment/>
      <protection/>
    </xf>
    <xf numFmtId="0" fontId="20" fillId="0" borderId="0" xfId="54" applyFont="1">
      <alignment/>
      <protection/>
    </xf>
    <xf numFmtId="0" fontId="20" fillId="0" borderId="0" xfId="54" applyFont="1" applyFill="1">
      <alignment/>
      <protection/>
    </xf>
    <xf numFmtId="4" fontId="21" fillId="0" borderId="0" xfId="33" applyNumberFormat="1" applyFont="1" applyFill="1" applyBorder="1">
      <alignment/>
      <protection/>
    </xf>
    <xf numFmtId="0" fontId="22" fillId="0" borderId="0" xfId="54" applyFont="1">
      <alignment/>
      <protection/>
    </xf>
    <xf numFmtId="0" fontId="22" fillId="0" borderId="0" xfId="54" applyFont="1" applyFill="1">
      <alignment/>
      <protection/>
    </xf>
    <xf numFmtId="0" fontId="1" fillId="0" borderId="0" xfId="54" applyFont="1" applyFill="1">
      <alignment/>
      <protection/>
    </xf>
    <xf numFmtId="4" fontId="3" fillId="0" borderId="0" xfId="33" applyNumberFormat="1" applyFont="1" applyFill="1" applyBorder="1">
      <alignment/>
      <protection/>
    </xf>
    <xf numFmtId="0" fontId="1" fillId="0" borderId="0" xfId="33" applyFont="1" applyFill="1" applyBorder="1">
      <alignment/>
      <protection/>
    </xf>
    <xf numFmtId="0" fontId="1" fillId="0" borderId="0" xfId="54" applyFill="1">
      <alignment/>
      <protection/>
    </xf>
    <xf numFmtId="4" fontId="1" fillId="0" borderId="0" xfId="33" applyNumberFormat="1" applyFill="1">
      <alignment/>
      <protection/>
    </xf>
    <xf numFmtId="0" fontId="24" fillId="0" borderId="0" xfId="33" applyFont="1" applyAlignment="1">
      <alignment horizontal="center"/>
      <protection/>
    </xf>
    <xf numFmtId="0" fontId="25" fillId="0" borderId="0" xfId="33" applyFont="1">
      <alignment/>
      <protection/>
    </xf>
    <xf numFmtId="0" fontId="26" fillId="0" borderId="0" xfId="33" applyFont="1">
      <alignment/>
      <protection/>
    </xf>
    <xf numFmtId="0" fontId="27" fillId="0" borderId="0" xfId="33" applyFont="1">
      <alignment/>
      <protection/>
    </xf>
    <xf numFmtId="0" fontId="28" fillId="0" borderId="0" xfId="33" applyFont="1">
      <alignment/>
      <protection/>
    </xf>
    <xf numFmtId="0" fontId="3" fillId="0" borderId="11" xfId="33" applyFont="1" applyFill="1" applyBorder="1" applyAlignment="1">
      <alignment vertical="top" wrapText="1"/>
      <protection/>
    </xf>
    <xf numFmtId="0" fontId="3" fillId="0" borderId="11" xfId="33" applyFont="1" applyFill="1" applyBorder="1" applyAlignment="1">
      <alignment horizontal="center" vertical="top" wrapText="1"/>
      <protection/>
    </xf>
    <xf numFmtId="2" fontId="3" fillId="0" borderId="11" xfId="33" applyNumberFormat="1" applyFont="1" applyFill="1" applyBorder="1" applyAlignment="1">
      <alignment horizontal="center" vertical="top" wrapText="1"/>
      <protection/>
    </xf>
    <xf numFmtId="0" fontId="3" fillId="0" borderId="11" xfId="33" applyFont="1" applyFill="1" applyBorder="1" applyProtection="1">
      <alignment/>
      <protection locked="0"/>
    </xf>
    <xf numFmtId="0" fontId="17" fillId="0" borderId="10" xfId="33" applyFont="1" applyFill="1" applyBorder="1" applyAlignment="1">
      <alignment vertical="top" wrapText="1"/>
      <protection/>
    </xf>
    <xf numFmtId="2" fontId="3" fillId="0" borderId="0" xfId="33" applyNumberFormat="1" applyFont="1" applyFill="1" applyBorder="1">
      <alignment/>
      <protection/>
    </xf>
    <xf numFmtId="0" fontId="3" fillId="0" borderId="11" xfId="33" applyFont="1" applyFill="1" applyBorder="1">
      <alignment/>
      <protection/>
    </xf>
    <xf numFmtId="0" fontId="33" fillId="0" borderId="0" xfId="0" applyFont="1" applyAlignment="1">
      <alignment/>
    </xf>
    <xf numFmtId="0" fontId="3" fillId="35" borderId="12" xfId="33" applyFont="1" applyFill="1" applyBorder="1" applyAlignment="1" applyProtection="1">
      <alignment horizontal="center" vertical="center" wrapText="1"/>
      <protection locked="0"/>
    </xf>
    <xf numFmtId="4" fontId="3" fillId="35" borderId="12" xfId="33" applyNumberFormat="1" applyFont="1" applyFill="1" applyBorder="1" applyAlignment="1" applyProtection="1">
      <alignment horizontal="center" vertical="center" wrapText="1"/>
      <protection locked="0"/>
    </xf>
    <xf numFmtId="0" fontId="5" fillId="34" borderId="20" xfId="33" applyFont="1" applyFill="1" applyBorder="1" applyAlignment="1">
      <alignment horizontal="center" vertical="top" wrapText="1"/>
      <protection/>
    </xf>
    <xf numFmtId="2" fontId="3" fillId="34" borderId="20" xfId="33" applyNumberFormat="1" applyFont="1" applyFill="1" applyBorder="1" applyAlignment="1">
      <alignment horizontal="center" vertical="top" wrapText="1"/>
      <protection/>
    </xf>
    <xf numFmtId="0" fontId="3" fillId="34" borderId="20" xfId="33" applyFont="1" applyFill="1" applyBorder="1" applyProtection="1">
      <alignment/>
      <protection locked="0"/>
    </xf>
    <xf numFmtId="4" fontId="3" fillId="34" borderId="21" xfId="33" applyNumberFormat="1" applyFont="1" applyFill="1" applyBorder="1">
      <alignment/>
      <protection/>
    </xf>
    <xf numFmtId="0" fontId="9" fillId="34" borderId="22" xfId="33" applyFont="1" applyFill="1" applyBorder="1" applyAlignment="1">
      <alignment vertical="top" wrapText="1"/>
      <protection/>
    </xf>
    <xf numFmtId="0" fontId="5" fillId="34" borderId="23" xfId="33" applyFont="1" applyFill="1" applyBorder="1" applyAlignment="1">
      <alignment horizontal="center" vertical="top" wrapText="1"/>
      <protection/>
    </xf>
    <xf numFmtId="2" fontId="3" fillId="34" borderId="23" xfId="33" applyNumberFormat="1" applyFont="1" applyFill="1" applyBorder="1" applyAlignment="1">
      <alignment horizontal="center" vertical="top" wrapText="1"/>
      <protection/>
    </xf>
    <xf numFmtId="0" fontId="3" fillId="34" borderId="23" xfId="33" applyFont="1" applyFill="1" applyBorder="1" applyProtection="1">
      <alignment/>
      <protection locked="0"/>
    </xf>
    <xf numFmtId="4" fontId="3" fillId="34" borderId="24" xfId="33" applyNumberFormat="1" applyFont="1" applyFill="1" applyBorder="1">
      <alignment/>
      <protection/>
    </xf>
    <xf numFmtId="4" fontId="3" fillId="0" borderId="11" xfId="33" applyNumberFormat="1" applyFont="1" applyFill="1" applyBorder="1">
      <alignment/>
      <protection/>
    </xf>
    <xf numFmtId="0" fontId="9" fillId="34" borderId="25" xfId="33" applyFont="1" applyFill="1" applyBorder="1" applyAlignment="1">
      <alignment vertical="top" wrapText="1"/>
      <protection/>
    </xf>
    <xf numFmtId="0" fontId="34" fillId="34" borderId="10" xfId="33" applyFont="1" applyFill="1" applyBorder="1" applyAlignment="1">
      <alignment vertical="top" wrapText="1"/>
      <protection/>
    </xf>
    <xf numFmtId="0" fontId="35" fillId="34" borderId="26" xfId="33" applyFont="1" applyFill="1" applyBorder="1" applyAlignment="1">
      <alignment horizontal="center" vertical="top" wrapText="1"/>
      <protection/>
    </xf>
    <xf numFmtId="2" fontId="35" fillId="34" borderId="27" xfId="33" applyNumberFormat="1" applyFont="1" applyFill="1" applyBorder="1" applyAlignment="1">
      <alignment horizontal="center" vertical="top" wrapText="1"/>
      <protection/>
    </xf>
    <xf numFmtId="2" fontId="35" fillId="34" borderId="28" xfId="33" applyNumberFormat="1" applyFont="1" applyFill="1" applyBorder="1" applyAlignment="1">
      <alignment horizontal="center" vertical="top" wrapText="1"/>
      <protection/>
    </xf>
    <xf numFmtId="0" fontId="35" fillId="34" borderId="28" xfId="33" applyFont="1" applyFill="1" applyBorder="1" applyProtection="1">
      <alignment/>
      <protection locked="0"/>
    </xf>
    <xf numFmtId="4" fontId="35" fillId="34" borderId="29" xfId="33" applyNumberFormat="1" applyFont="1" applyFill="1" applyBorder="1">
      <alignment/>
      <protection/>
    </xf>
    <xf numFmtId="0" fontId="35" fillId="0" borderId="0" xfId="33" applyFont="1" applyFill="1">
      <alignment/>
      <protection/>
    </xf>
    <xf numFmtId="0" fontId="35" fillId="34" borderId="10" xfId="33" applyFont="1" applyFill="1" applyBorder="1" applyAlignment="1">
      <alignment vertical="top" wrapText="1"/>
      <protection/>
    </xf>
    <xf numFmtId="0" fontId="35" fillId="0" borderId="0" xfId="33" applyFont="1" applyFill="1" applyBorder="1">
      <alignment/>
      <protection/>
    </xf>
    <xf numFmtId="4" fontId="18" fillId="0" borderId="0" xfId="33" applyNumberFormat="1" applyFont="1" applyFill="1" applyBorder="1">
      <alignment/>
      <protection/>
    </xf>
    <xf numFmtId="2" fontId="35" fillId="0" borderId="0" xfId="33" applyNumberFormat="1" applyFont="1" applyFill="1" applyBorder="1">
      <alignment/>
      <protection/>
    </xf>
    <xf numFmtId="0" fontId="35" fillId="0" borderId="10" xfId="33" applyFont="1" applyFill="1" applyBorder="1" applyAlignment="1">
      <alignment horizontal="center" vertical="top" wrapText="1"/>
      <protection/>
    </xf>
    <xf numFmtId="0" fontId="35" fillId="34" borderId="10" xfId="33" applyFont="1" applyFill="1" applyBorder="1" applyAlignment="1">
      <alignment horizontal="center" vertical="top" wrapText="1"/>
      <protection/>
    </xf>
    <xf numFmtId="2" fontId="35" fillId="34" borderId="27" xfId="0" applyNumberFormat="1" applyFont="1" applyFill="1" applyBorder="1" applyAlignment="1">
      <alignment horizontal="center" vertical="top" wrapText="1"/>
    </xf>
    <xf numFmtId="2" fontId="35" fillId="34" borderId="28" xfId="0" applyNumberFormat="1" applyFont="1" applyFill="1" applyBorder="1" applyAlignment="1">
      <alignment horizontal="center" vertical="top" wrapText="1"/>
    </xf>
    <xf numFmtId="0" fontId="35" fillId="34" borderId="28" xfId="0" applyFont="1" applyFill="1" applyBorder="1" applyAlignment="1" applyProtection="1">
      <alignment/>
      <protection locked="0"/>
    </xf>
    <xf numFmtId="4" fontId="35" fillId="34" borderId="29" xfId="0" applyNumberFormat="1" applyFont="1" applyFill="1" applyBorder="1" applyAlignment="1">
      <alignment/>
    </xf>
    <xf numFmtId="0" fontId="35" fillId="34" borderId="0" xfId="0" applyFont="1" applyFill="1" applyBorder="1" applyAlignment="1" applyProtection="1">
      <alignment/>
      <protection locked="0"/>
    </xf>
    <xf numFmtId="4" fontId="35" fillId="34" borderId="0" xfId="0" applyNumberFormat="1" applyFont="1" applyFill="1" applyBorder="1" applyAlignment="1">
      <alignment/>
    </xf>
    <xf numFmtId="0" fontId="3" fillId="34" borderId="26" xfId="33" applyFont="1" applyFill="1" applyBorder="1" applyProtection="1">
      <alignment/>
      <protection locked="0"/>
    </xf>
    <xf numFmtId="4" fontId="3" fillId="34" borderId="30" xfId="33" applyNumberFormat="1" applyFont="1" applyFill="1" applyBorder="1">
      <alignment/>
      <protection/>
    </xf>
    <xf numFmtId="0" fontId="3" fillId="0" borderId="26" xfId="33" applyFont="1" applyFill="1" applyBorder="1" applyProtection="1">
      <alignment/>
      <protection locked="0"/>
    </xf>
    <xf numFmtId="4" fontId="35" fillId="34" borderId="31" xfId="0" applyNumberFormat="1" applyFont="1" applyFill="1" applyBorder="1" applyAlignment="1">
      <alignment/>
    </xf>
    <xf numFmtId="4" fontId="3" fillId="0" borderId="30" xfId="33" applyNumberFormat="1" applyFont="1" applyFill="1" applyBorder="1">
      <alignment/>
      <protection/>
    </xf>
    <xf numFmtId="4" fontId="36" fillId="0" borderId="0" xfId="33" applyNumberFormat="1" applyFont="1" applyFill="1" applyBorder="1">
      <alignment/>
      <protection/>
    </xf>
    <xf numFmtId="0" fontId="37" fillId="0" borderId="11" xfId="33" applyFont="1" applyFill="1" applyBorder="1" applyAlignment="1">
      <alignment vertical="top" wrapText="1"/>
      <protection/>
    </xf>
    <xf numFmtId="0" fontId="17" fillId="0" borderId="11" xfId="33" applyFont="1" applyFill="1" applyBorder="1" applyAlignment="1">
      <alignment vertical="top" wrapText="1"/>
      <protection/>
    </xf>
    <xf numFmtId="0" fontId="17" fillId="34" borderId="11" xfId="33" applyFont="1" applyFill="1" applyBorder="1" applyAlignment="1">
      <alignment vertical="top" wrapText="1"/>
      <protection/>
    </xf>
    <xf numFmtId="0" fontId="7" fillId="34" borderId="19" xfId="33" applyFont="1" applyFill="1" applyBorder="1" applyAlignment="1">
      <alignment horizontal="center"/>
      <protection/>
    </xf>
    <xf numFmtId="0" fontId="7" fillId="34" borderId="19" xfId="33" applyFont="1" applyFill="1" applyBorder="1" applyAlignment="1">
      <alignment horizontal="center" vertical="top" wrapText="1"/>
      <protection/>
    </xf>
    <xf numFmtId="0" fontId="13" fillId="34" borderId="19" xfId="33" applyFont="1" applyFill="1" applyBorder="1" applyAlignment="1">
      <alignment horizontal="center" vertical="top" wrapText="1"/>
      <protection/>
    </xf>
    <xf numFmtId="0" fontId="14" fillId="34" borderId="11" xfId="33" applyFont="1" applyFill="1" applyBorder="1" applyAlignment="1">
      <alignment horizontal="right" vertical="top" wrapText="1"/>
      <protection/>
    </xf>
    <xf numFmtId="0" fontId="19" fillId="34" borderId="12" xfId="33" applyFont="1" applyFill="1" applyBorder="1" applyAlignment="1">
      <alignment horizontal="right"/>
      <protection/>
    </xf>
    <xf numFmtId="0" fontId="6" fillId="34" borderId="19" xfId="33" applyFont="1" applyFill="1" applyBorder="1" applyAlignment="1">
      <alignment horizontal="center" vertical="top" wrapText="1"/>
      <protection/>
    </xf>
    <xf numFmtId="0" fontId="18" fillId="34" borderId="19" xfId="33" applyFont="1" applyFill="1" applyBorder="1" applyAlignment="1">
      <alignment horizontal="center" vertical="top" wrapText="1"/>
      <protection/>
    </xf>
    <xf numFmtId="0" fontId="19" fillId="34" borderId="19" xfId="33" applyFont="1" applyFill="1" applyBorder="1" applyAlignment="1">
      <alignment horizontal="right"/>
      <protection/>
    </xf>
    <xf numFmtId="0" fontId="14" fillId="34" borderId="11" xfId="33" applyFont="1" applyFill="1" applyBorder="1" applyAlignment="1">
      <alignment horizontal="right"/>
      <protection/>
    </xf>
    <xf numFmtId="0" fontId="6" fillId="34" borderId="19" xfId="33" applyFont="1" applyFill="1" applyBorder="1" applyAlignment="1">
      <alignment horizontal="center"/>
      <protection/>
    </xf>
    <xf numFmtId="0" fontId="6" fillId="34" borderId="19" xfId="33" applyFont="1" applyFill="1" applyBorder="1" applyAlignment="1">
      <alignment horizontal="center" wrapText="1"/>
      <protection/>
    </xf>
    <xf numFmtId="0" fontId="14" fillId="34" borderId="10" xfId="33" applyFont="1" applyFill="1" applyBorder="1" applyAlignment="1">
      <alignment horizontal="right"/>
      <protection/>
    </xf>
    <xf numFmtId="0" fontId="5" fillId="34" borderId="12" xfId="33" applyFont="1" applyFill="1" applyBorder="1" applyAlignment="1">
      <alignment horizontal="right"/>
      <protection/>
    </xf>
    <xf numFmtId="0" fontId="3" fillId="33" borderId="10" xfId="33" applyFont="1" applyFill="1" applyBorder="1" applyAlignment="1" applyProtection="1">
      <alignment horizontal="center"/>
      <protection locked="0"/>
    </xf>
    <xf numFmtId="0" fontId="5" fillId="33" borderId="10" xfId="33" applyFont="1" applyFill="1" applyBorder="1" applyAlignment="1">
      <alignment horizontal="center" vertical="center" wrapText="1"/>
      <protection/>
    </xf>
    <xf numFmtId="4" fontId="8" fillId="33" borderId="10" xfId="33" applyNumberFormat="1" applyFont="1" applyFill="1" applyBorder="1" applyAlignment="1">
      <alignment horizontal="right"/>
      <protection/>
    </xf>
    <xf numFmtId="0" fontId="7" fillId="33" borderId="10" xfId="33" applyFont="1" applyFill="1" applyBorder="1" applyAlignment="1" applyProtection="1">
      <alignment horizontal="center"/>
      <protection locked="0"/>
    </xf>
    <xf numFmtId="0" fontId="38" fillId="34" borderId="19" xfId="33" applyFont="1" applyFill="1" applyBorder="1" applyAlignment="1">
      <alignment horizontal="center" vertical="top" wrapText="1"/>
      <protection/>
    </xf>
    <xf numFmtId="0" fontId="10" fillId="33" borderId="10" xfId="33" applyFont="1" applyFill="1" applyBorder="1" applyAlignment="1" applyProtection="1">
      <alignment horizontal="center"/>
      <protection locked="0"/>
    </xf>
    <xf numFmtId="0" fontId="11" fillId="34" borderId="10" xfId="33" applyFont="1" applyFill="1" applyBorder="1" applyAlignment="1">
      <alignment horizontal="center"/>
      <protection/>
    </xf>
    <xf numFmtId="0" fontId="6" fillId="34" borderId="10" xfId="33" applyFont="1" applyFill="1" applyBorder="1" applyAlignment="1">
      <alignment horizontal="center"/>
      <protection/>
    </xf>
    <xf numFmtId="0" fontId="18" fillId="0" borderId="26" xfId="33" applyFont="1" applyFill="1" applyBorder="1" applyAlignment="1">
      <alignment horizontal="left"/>
      <protection/>
    </xf>
    <xf numFmtId="0" fontId="18" fillId="0" borderId="32" xfId="33" applyFont="1" applyFill="1" applyBorder="1" applyAlignment="1">
      <alignment horizontal="left"/>
      <protection/>
    </xf>
    <xf numFmtId="0" fontId="18" fillId="0" borderId="33" xfId="33" applyFont="1" applyFill="1" applyBorder="1" applyAlignment="1">
      <alignment horizontal="left"/>
      <protection/>
    </xf>
    <xf numFmtId="0" fontId="5" fillId="34" borderId="12" xfId="33" applyFont="1" applyFill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1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I102" sqref="I102"/>
    </sheetView>
  </sheetViews>
  <sheetFormatPr defaultColWidth="9.140625" defaultRowHeight="12.75"/>
  <cols>
    <col min="1" max="1" width="1.57421875" style="1" customWidth="1"/>
    <col min="2" max="2" width="26.421875" style="1" customWidth="1"/>
    <col min="3" max="3" width="11.140625" style="1" customWidth="1"/>
    <col min="4" max="4" width="14.00390625" style="1" customWidth="1"/>
    <col min="5" max="5" width="13.00390625" style="1" customWidth="1"/>
    <col min="6" max="6" width="15.00390625" style="1" customWidth="1"/>
    <col min="7" max="7" width="14.8515625" style="2" customWidth="1"/>
    <col min="8" max="9" width="9.140625" style="3" customWidth="1"/>
    <col min="10" max="10" width="11.57421875" style="4" customWidth="1"/>
    <col min="11" max="11" width="12.7109375" style="3" customWidth="1"/>
    <col min="12" max="85" width="9.140625" style="3" customWidth="1"/>
    <col min="86" max="16384" width="9.140625" style="5" customWidth="1"/>
  </cols>
  <sheetData>
    <row r="1" spans="2:7" ht="17.25" customHeight="1">
      <c r="B1" s="6" t="s">
        <v>142</v>
      </c>
      <c r="C1" s="6"/>
      <c r="D1" s="7"/>
      <c r="E1" s="7"/>
      <c r="F1" s="7"/>
      <c r="G1" s="8"/>
    </row>
    <row r="2" spans="1:85" s="13" customFormat="1" ht="12.75" customHeight="1">
      <c r="A2" s="9"/>
      <c r="B2" s="10" t="s">
        <v>0</v>
      </c>
      <c r="C2" s="149" t="s">
        <v>148</v>
      </c>
      <c r="D2" s="149"/>
      <c r="E2" s="149"/>
      <c r="F2" s="150" t="s">
        <v>1</v>
      </c>
      <c r="G2" s="151">
        <f>G227+G205+G111+G13</f>
        <v>0</v>
      </c>
      <c r="H2" s="11"/>
      <c r="I2" s="11"/>
      <c r="J2" s="12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</row>
    <row r="3" spans="1:85" s="13" customFormat="1" ht="15.75">
      <c r="A3" s="9"/>
      <c r="B3" s="10" t="s">
        <v>2</v>
      </c>
      <c r="C3" s="152" t="s">
        <v>139</v>
      </c>
      <c r="D3" s="152"/>
      <c r="E3" s="152"/>
      <c r="F3" s="150"/>
      <c r="G3" s="151"/>
      <c r="H3" s="11"/>
      <c r="I3" s="11"/>
      <c r="J3" s="12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</row>
    <row r="4" spans="1:85" s="13" customFormat="1" ht="15.75">
      <c r="A4" s="9"/>
      <c r="B4" s="10" t="s">
        <v>3</v>
      </c>
      <c r="C4" s="154" t="s">
        <v>139</v>
      </c>
      <c r="D4" s="154"/>
      <c r="E4" s="154"/>
      <c r="F4" s="14" t="s">
        <v>4</v>
      </c>
      <c r="G4" s="15">
        <f>G2/118*18</f>
        <v>0</v>
      </c>
      <c r="H4" s="11"/>
      <c r="I4" s="11"/>
      <c r="J4" s="12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</row>
    <row r="5" spans="1:85" s="19" customFormat="1" ht="14.25" customHeight="1">
      <c r="A5" s="16"/>
      <c r="B5" s="155" t="s">
        <v>199</v>
      </c>
      <c r="C5" s="155"/>
      <c r="D5" s="155"/>
      <c r="E5" s="155"/>
      <c r="F5" s="155"/>
      <c r="G5" s="155"/>
      <c r="H5" s="17"/>
      <c r="I5" s="17"/>
      <c r="J5" s="18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</row>
    <row r="6" spans="1:85" s="19" customFormat="1" ht="13.5" customHeight="1">
      <c r="A6" s="16"/>
      <c r="B6" s="155" t="s">
        <v>5</v>
      </c>
      <c r="C6" s="155"/>
      <c r="D6" s="155"/>
      <c r="E6" s="155"/>
      <c r="F6" s="155"/>
      <c r="G6" s="155"/>
      <c r="H6" s="17"/>
      <c r="I6" s="17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</row>
    <row r="7" spans="1:85" s="19" customFormat="1" ht="12.75" customHeight="1">
      <c r="A7" s="16"/>
      <c r="B7" s="157" t="s">
        <v>134</v>
      </c>
      <c r="C7" s="158"/>
      <c r="D7" s="158"/>
      <c r="E7" s="158"/>
      <c r="F7" s="158"/>
      <c r="G7" s="159"/>
      <c r="H7" s="17"/>
      <c r="I7" s="17"/>
      <c r="J7" s="18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</row>
    <row r="8" spans="1:85" s="19" customFormat="1" ht="12.75" customHeight="1">
      <c r="A8" s="16"/>
      <c r="B8" s="156" t="s">
        <v>153</v>
      </c>
      <c r="C8" s="156"/>
      <c r="D8" s="156"/>
      <c r="E8" s="156"/>
      <c r="F8" s="156"/>
      <c r="G8" s="156"/>
      <c r="H8" s="17"/>
      <c r="I8" s="17"/>
      <c r="J8" s="18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</row>
    <row r="9" spans="1:85" s="19" customFormat="1" ht="19.5" customHeight="1">
      <c r="A9" s="16"/>
      <c r="B9" s="95" t="s">
        <v>6</v>
      </c>
      <c r="C9" s="95" t="s">
        <v>7</v>
      </c>
      <c r="D9" s="95" t="s">
        <v>8</v>
      </c>
      <c r="E9" s="95" t="s">
        <v>9</v>
      </c>
      <c r="F9" s="95" t="s">
        <v>10</v>
      </c>
      <c r="G9" s="96" t="s">
        <v>11</v>
      </c>
      <c r="H9" s="17"/>
      <c r="I9" s="17"/>
      <c r="J9" s="18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</row>
    <row r="10" spans="2:7" ht="5.25" customHeight="1" thickBot="1">
      <c r="B10" s="160"/>
      <c r="C10" s="160"/>
      <c r="D10" s="160"/>
      <c r="E10" s="160"/>
      <c r="F10" s="160"/>
      <c r="G10" s="160"/>
    </row>
    <row r="11" spans="2:7" ht="15.75" customHeight="1" thickBot="1">
      <c r="B11" s="138" t="s">
        <v>12</v>
      </c>
      <c r="C11" s="138"/>
      <c r="D11" s="138"/>
      <c r="E11" s="138"/>
      <c r="F11" s="138"/>
      <c r="G11" s="138"/>
    </row>
    <row r="12" spans="1:85" s="6" customFormat="1" ht="12.75" customHeight="1">
      <c r="A12" s="7"/>
      <c r="B12" s="144" t="s">
        <v>13</v>
      </c>
      <c r="C12" s="144"/>
      <c r="D12" s="144"/>
      <c r="E12" s="144"/>
      <c r="F12" s="144"/>
      <c r="G12" s="20">
        <v>0</v>
      </c>
      <c r="H12" s="21"/>
      <c r="I12" s="21"/>
      <c r="J12" s="12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</row>
    <row r="13" spans="1:85" s="6" customFormat="1" ht="14.25" customHeight="1" thickBot="1">
      <c r="A13" s="7"/>
      <c r="B13" s="148" t="s">
        <v>14</v>
      </c>
      <c r="C13" s="148"/>
      <c r="D13" s="148"/>
      <c r="E13" s="148"/>
      <c r="F13" s="148"/>
      <c r="G13" s="22">
        <f>SUM(G15:G59,G61:G104)+G108</f>
        <v>0</v>
      </c>
      <c r="H13" s="21"/>
      <c r="I13" s="21"/>
      <c r="J13" s="23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</row>
    <row r="14" spans="1:85" s="6" customFormat="1" ht="15.75" customHeight="1" thickBot="1">
      <c r="A14" s="7"/>
      <c r="B14" s="145" t="s">
        <v>15</v>
      </c>
      <c r="C14" s="145"/>
      <c r="D14" s="145"/>
      <c r="E14" s="145"/>
      <c r="F14" s="145"/>
      <c r="G14" s="145"/>
      <c r="H14" s="21"/>
      <c r="I14" s="21"/>
      <c r="J14" s="23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</row>
    <row r="15" spans="1:10" s="21" customFormat="1" ht="15">
      <c r="A15" s="24"/>
      <c r="B15" s="25" t="s">
        <v>16</v>
      </c>
      <c r="C15" s="26" t="s">
        <v>17</v>
      </c>
      <c r="D15" s="27">
        <v>125</v>
      </c>
      <c r="E15" s="27">
        <f>70*(1-G12)</f>
        <v>70</v>
      </c>
      <c r="F15" s="28"/>
      <c r="G15" s="29">
        <f aca="true" t="shared" si="0" ref="G15:G59">E15*F15</f>
        <v>0</v>
      </c>
      <c r="J15" s="23"/>
    </row>
    <row r="16" spans="1:10" s="21" customFormat="1" ht="15">
      <c r="A16" s="24"/>
      <c r="B16" s="30" t="s">
        <v>18</v>
      </c>
      <c r="C16" s="31" t="s">
        <v>17</v>
      </c>
      <c r="D16" s="27">
        <v>145</v>
      </c>
      <c r="E16" s="32">
        <f>80*(1-G12)</f>
        <v>80</v>
      </c>
      <c r="F16" s="33"/>
      <c r="G16" s="34">
        <f t="shared" si="0"/>
        <v>0</v>
      </c>
      <c r="J16" s="23"/>
    </row>
    <row r="17" spans="1:10" s="21" customFormat="1" ht="15">
      <c r="A17" s="24"/>
      <c r="B17" s="30" t="s">
        <v>19</v>
      </c>
      <c r="C17" s="31" t="s">
        <v>17</v>
      </c>
      <c r="D17" s="27">
        <v>170</v>
      </c>
      <c r="E17" s="32">
        <f>95*(1-G12)</f>
        <v>95</v>
      </c>
      <c r="F17" s="33"/>
      <c r="G17" s="34">
        <f t="shared" si="0"/>
        <v>0</v>
      </c>
      <c r="J17" s="23"/>
    </row>
    <row r="18" spans="1:10" s="21" customFormat="1" ht="15">
      <c r="A18" s="24"/>
      <c r="B18" s="30" t="s">
        <v>20</v>
      </c>
      <c r="C18" s="31" t="s">
        <v>17</v>
      </c>
      <c r="D18" s="27">
        <v>145</v>
      </c>
      <c r="E18" s="32">
        <f>100*(1-G12)</f>
        <v>100</v>
      </c>
      <c r="F18" s="33"/>
      <c r="G18" s="34">
        <f t="shared" si="0"/>
        <v>0</v>
      </c>
      <c r="J18" s="23"/>
    </row>
    <row r="19" spans="1:10" s="21" customFormat="1" ht="15">
      <c r="A19" s="24"/>
      <c r="B19" s="30" t="s">
        <v>21</v>
      </c>
      <c r="C19" s="31" t="s">
        <v>17</v>
      </c>
      <c r="D19" s="27">
        <v>190</v>
      </c>
      <c r="E19" s="32">
        <f>120*(1-G12)</f>
        <v>120</v>
      </c>
      <c r="F19" s="39"/>
      <c r="G19" s="34">
        <f t="shared" si="0"/>
        <v>0</v>
      </c>
      <c r="J19" s="23"/>
    </row>
    <row r="20" spans="1:10" s="41" customFormat="1" ht="12.75" customHeight="1">
      <c r="A20" s="35"/>
      <c r="B20" s="36" t="s">
        <v>22</v>
      </c>
      <c r="C20" s="37" t="s">
        <v>17</v>
      </c>
      <c r="D20" s="27">
        <v>135</v>
      </c>
      <c r="E20" s="38">
        <f>75*(1-G12)</f>
        <v>75</v>
      </c>
      <c r="F20" s="39"/>
      <c r="G20" s="40">
        <f t="shared" si="0"/>
        <v>0</v>
      </c>
      <c r="I20" s="21"/>
      <c r="J20" s="23"/>
    </row>
    <row r="21" spans="1:10" s="21" customFormat="1" ht="15">
      <c r="A21" s="24"/>
      <c r="B21" s="30" t="s">
        <v>23</v>
      </c>
      <c r="C21" s="31" t="s">
        <v>17</v>
      </c>
      <c r="D21" s="27">
        <v>200</v>
      </c>
      <c r="E21" s="32">
        <f>110*(1-G12)</f>
        <v>110</v>
      </c>
      <c r="F21" s="33"/>
      <c r="G21" s="34">
        <f t="shared" si="0"/>
        <v>0</v>
      </c>
      <c r="J21" s="23"/>
    </row>
    <row r="22" spans="1:10" s="21" customFormat="1" ht="15">
      <c r="A22" s="24"/>
      <c r="B22" s="30" t="s">
        <v>24</v>
      </c>
      <c r="C22" s="31" t="s">
        <v>17</v>
      </c>
      <c r="D22" s="27">
        <v>145</v>
      </c>
      <c r="E22" s="32">
        <f>80*(1-G12)</f>
        <v>80</v>
      </c>
      <c r="F22" s="33"/>
      <c r="G22" s="34">
        <f t="shared" si="0"/>
        <v>0</v>
      </c>
      <c r="J22" s="23"/>
    </row>
    <row r="23" spans="1:10" s="21" customFormat="1" ht="15">
      <c r="A23" s="24"/>
      <c r="B23" s="30" t="s">
        <v>25</v>
      </c>
      <c r="C23" s="31" t="s">
        <v>17</v>
      </c>
      <c r="D23" s="27">
        <v>200</v>
      </c>
      <c r="E23" s="32">
        <f>110*(1-G12)</f>
        <v>110</v>
      </c>
      <c r="F23" s="33"/>
      <c r="G23" s="34">
        <f t="shared" si="0"/>
        <v>0</v>
      </c>
      <c r="J23" s="23"/>
    </row>
    <row r="24" spans="1:10" s="21" customFormat="1" ht="15">
      <c r="A24" s="24"/>
      <c r="B24" s="42" t="s">
        <v>26</v>
      </c>
      <c r="C24" s="37" t="s">
        <v>17</v>
      </c>
      <c r="D24" s="27">
        <v>135</v>
      </c>
      <c r="E24" s="38">
        <f>75*(1-G12)</f>
        <v>75</v>
      </c>
      <c r="F24" s="39"/>
      <c r="G24" s="43">
        <f t="shared" si="0"/>
        <v>0</v>
      </c>
      <c r="J24" s="23"/>
    </row>
    <row r="25" spans="1:10" s="21" customFormat="1" ht="15">
      <c r="A25" s="24"/>
      <c r="B25" s="42" t="s">
        <v>27</v>
      </c>
      <c r="C25" s="37" t="s">
        <v>17</v>
      </c>
      <c r="D25" s="27">
        <v>205</v>
      </c>
      <c r="E25" s="38">
        <f>115*(1-G12)</f>
        <v>115</v>
      </c>
      <c r="F25" s="39"/>
      <c r="G25" s="43">
        <f t="shared" si="0"/>
        <v>0</v>
      </c>
      <c r="J25" s="23"/>
    </row>
    <row r="26" spans="1:10" s="21" customFormat="1" ht="15">
      <c r="A26" s="24"/>
      <c r="B26" s="42" t="s">
        <v>28</v>
      </c>
      <c r="C26" s="37" t="s">
        <v>17</v>
      </c>
      <c r="D26" s="89">
        <v>215</v>
      </c>
      <c r="E26" s="38">
        <f>110*(1-G12)</f>
        <v>110</v>
      </c>
      <c r="F26" s="39"/>
      <c r="G26" s="43">
        <f t="shared" si="0"/>
        <v>0</v>
      </c>
      <c r="J26" s="23"/>
    </row>
    <row r="27" spans="1:10" s="21" customFormat="1" ht="15">
      <c r="A27" s="24"/>
      <c r="B27" s="42" t="s">
        <v>29</v>
      </c>
      <c r="C27" s="37" t="s">
        <v>17</v>
      </c>
      <c r="D27" s="27">
        <v>205</v>
      </c>
      <c r="E27" s="38">
        <f>115*(1-G12)</f>
        <v>115</v>
      </c>
      <c r="F27" s="39"/>
      <c r="G27" s="43">
        <f t="shared" si="0"/>
        <v>0</v>
      </c>
      <c r="J27" s="23"/>
    </row>
    <row r="28" spans="1:10" s="21" customFormat="1" ht="15">
      <c r="A28" s="24"/>
      <c r="B28" s="42" t="s">
        <v>30</v>
      </c>
      <c r="C28" s="37" t="s">
        <v>17</v>
      </c>
      <c r="D28" s="27">
        <v>135</v>
      </c>
      <c r="E28" s="38">
        <f>75*(1-G12)</f>
        <v>75</v>
      </c>
      <c r="F28" s="39"/>
      <c r="G28" s="43">
        <f t="shared" si="0"/>
        <v>0</v>
      </c>
      <c r="J28" s="23"/>
    </row>
    <row r="29" spans="1:10" s="21" customFormat="1" ht="15">
      <c r="A29" s="24"/>
      <c r="B29" s="42" t="s">
        <v>31</v>
      </c>
      <c r="C29" s="37" t="s">
        <v>17</v>
      </c>
      <c r="D29" s="27">
        <v>170</v>
      </c>
      <c r="E29" s="38">
        <f>95*(1-G12)</f>
        <v>95</v>
      </c>
      <c r="F29" s="39"/>
      <c r="G29" s="43">
        <f t="shared" si="0"/>
        <v>0</v>
      </c>
      <c r="J29" s="23"/>
    </row>
    <row r="30" spans="1:10" s="21" customFormat="1" ht="15">
      <c r="A30" s="24"/>
      <c r="B30" s="42" t="s">
        <v>32</v>
      </c>
      <c r="C30" s="37" t="s">
        <v>17</v>
      </c>
      <c r="D30" s="27">
        <v>135</v>
      </c>
      <c r="E30" s="38">
        <f>90*(1-G12)</f>
        <v>90</v>
      </c>
      <c r="F30" s="39"/>
      <c r="G30" s="43">
        <f t="shared" si="0"/>
        <v>0</v>
      </c>
      <c r="J30" s="23"/>
    </row>
    <row r="31" spans="1:10" s="21" customFormat="1" ht="15">
      <c r="A31" s="24"/>
      <c r="B31" s="42" t="s">
        <v>33</v>
      </c>
      <c r="C31" s="37" t="s">
        <v>17</v>
      </c>
      <c r="D31" s="27">
        <v>135</v>
      </c>
      <c r="E31" s="38">
        <f>75*(1-G12)</f>
        <v>75</v>
      </c>
      <c r="F31" s="39"/>
      <c r="G31" s="43">
        <f t="shared" si="0"/>
        <v>0</v>
      </c>
      <c r="J31" s="23"/>
    </row>
    <row r="32" spans="1:10" s="21" customFormat="1" ht="15">
      <c r="A32" s="24"/>
      <c r="B32" s="42" t="s">
        <v>34</v>
      </c>
      <c r="C32" s="37" t="s">
        <v>17</v>
      </c>
      <c r="D32" s="27">
        <v>135</v>
      </c>
      <c r="E32" s="38">
        <f>75*(1-G12)</f>
        <v>75</v>
      </c>
      <c r="F32" s="39"/>
      <c r="G32" s="43">
        <f t="shared" si="0"/>
        <v>0</v>
      </c>
      <c r="J32" s="23"/>
    </row>
    <row r="33" spans="1:10" s="21" customFormat="1" ht="15">
      <c r="A33" s="24"/>
      <c r="B33" s="91" t="s">
        <v>35</v>
      </c>
      <c r="C33" s="37" t="s">
        <v>17</v>
      </c>
      <c r="D33" s="27">
        <v>145</v>
      </c>
      <c r="E33" s="38">
        <f>80*(1-G12)</f>
        <v>80</v>
      </c>
      <c r="F33" s="39"/>
      <c r="G33" s="43">
        <f t="shared" si="0"/>
        <v>0</v>
      </c>
      <c r="J33" s="23"/>
    </row>
    <row r="34" spans="1:10" s="21" customFormat="1" ht="15">
      <c r="A34" s="24"/>
      <c r="B34" s="42" t="s">
        <v>36</v>
      </c>
      <c r="C34" s="37" t="s">
        <v>17</v>
      </c>
      <c r="D34" s="27">
        <v>180</v>
      </c>
      <c r="E34" s="38">
        <f>100*(1-G12)</f>
        <v>100</v>
      </c>
      <c r="F34" s="39"/>
      <c r="G34" s="43">
        <f t="shared" si="0"/>
        <v>0</v>
      </c>
      <c r="J34" s="23"/>
    </row>
    <row r="35" spans="1:10" s="21" customFormat="1" ht="13.5" customHeight="1">
      <c r="A35" s="24"/>
      <c r="B35" s="42" t="s">
        <v>37</v>
      </c>
      <c r="C35" s="37" t="s">
        <v>17</v>
      </c>
      <c r="D35" s="27">
        <v>135</v>
      </c>
      <c r="E35" s="38">
        <f>85*(1-G12)</f>
        <v>85</v>
      </c>
      <c r="F35" s="39"/>
      <c r="G35" s="43">
        <f t="shared" si="0"/>
        <v>0</v>
      </c>
      <c r="J35" s="23"/>
    </row>
    <row r="36" spans="1:10" s="21" customFormat="1" ht="15">
      <c r="A36" s="24"/>
      <c r="B36" s="42" t="s">
        <v>38</v>
      </c>
      <c r="C36" s="37" t="s">
        <v>17</v>
      </c>
      <c r="D36" s="27">
        <v>135</v>
      </c>
      <c r="E36" s="38">
        <f>75*(1-G12)</f>
        <v>75</v>
      </c>
      <c r="F36" s="39"/>
      <c r="G36" s="43">
        <f t="shared" si="0"/>
        <v>0</v>
      </c>
      <c r="J36" s="23"/>
    </row>
    <row r="37" spans="1:10" s="21" customFormat="1" ht="15">
      <c r="A37" s="24"/>
      <c r="B37" s="42" t="s">
        <v>39</v>
      </c>
      <c r="C37" s="37" t="s">
        <v>17</v>
      </c>
      <c r="D37" s="27">
        <v>145</v>
      </c>
      <c r="E37" s="38">
        <f>80*(1-G12)</f>
        <v>80</v>
      </c>
      <c r="F37" s="39"/>
      <c r="G37" s="43">
        <f t="shared" si="0"/>
        <v>0</v>
      </c>
      <c r="J37" s="23"/>
    </row>
    <row r="38" spans="1:10" s="21" customFormat="1" ht="15">
      <c r="A38" s="24"/>
      <c r="B38" s="42" t="s">
        <v>40</v>
      </c>
      <c r="C38" s="37" t="s">
        <v>17</v>
      </c>
      <c r="D38" s="27">
        <v>170</v>
      </c>
      <c r="E38" s="38">
        <f>95*(1-G12)</f>
        <v>95</v>
      </c>
      <c r="F38" s="39"/>
      <c r="G38" s="43">
        <f t="shared" si="0"/>
        <v>0</v>
      </c>
      <c r="J38" s="23"/>
    </row>
    <row r="39" spans="1:10" s="21" customFormat="1" ht="15">
      <c r="A39" s="24"/>
      <c r="B39" s="30" t="s">
        <v>41</v>
      </c>
      <c r="C39" s="31" t="s">
        <v>17</v>
      </c>
      <c r="D39" s="27">
        <v>160</v>
      </c>
      <c r="E39" s="32">
        <f>90*(1-G12)</f>
        <v>90</v>
      </c>
      <c r="F39" s="33"/>
      <c r="G39" s="34">
        <f t="shared" si="0"/>
        <v>0</v>
      </c>
      <c r="J39" s="23"/>
    </row>
    <row r="40" spans="1:10" s="21" customFormat="1" ht="15">
      <c r="A40" s="24"/>
      <c r="B40" s="30" t="s">
        <v>42</v>
      </c>
      <c r="C40" s="31" t="s">
        <v>17</v>
      </c>
      <c r="D40" s="27">
        <v>225</v>
      </c>
      <c r="E40" s="32">
        <f>125*(1-G12)</f>
        <v>125</v>
      </c>
      <c r="F40" s="33"/>
      <c r="G40" s="34">
        <f t="shared" si="0"/>
        <v>0</v>
      </c>
      <c r="J40" s="23"/>
    </row>
    <row r="41" spans="1:10" s="21" customFormat="1" ht="15">
      <c r="A41" s="24"/>
      <c r="B41" s="30" t="s">
        <v>43</v>
      </c>
      <c r="C41" s="31" t="s">
        <v>17</v>
      </c>
      <c r="D41" s="27">
        <v>205</v>
      </c>
      <c r="E41" s="32">
        <f>115*(1-G12)</f>
        <v>115</v>
      </c>
      <c r="F41" s="33"/>
      <c r="G41" s="34">
        <f t="shared" si="0"/>
        <v>0</v>
      </c>
      <c r="J41" s="23"/>
    </row>
    <row r="42" spans="1:10" s="21" customFormat="1" ht="15">
      <c r="A42" s="24"/>
      <c r="B42" s="30" t="s">
        <v>44</v>
      </c>
      <c r="C42" s="31" t="s">
        <v>17</v>
      </c>
      <c r="D42" s="27">
        <v>160</v>
      </c>
      <c r="E42" s="32">
        <f>90*(1-G12)</f>
        <v>90</v>
      </c>
      <c r="F42" s="33"/>
      <c r="G42" s="34">
        <f t="shared" si="0"/>
        <v>0</v>
      </c>
      <c r="J42" s="23"/>
    </row>
    <row r="43" spans="1:10" s="21" customFormat="1" ht="15">
      <c r="A43" s="24"/>
      <c r="B43" s="30" t="s">
        <v>45</v>
      </c>
      <c r="C43" s="31" t="s">
        <v>17</v>
      </c>
      <c r="D43" s="27">
        <v>200</v>
      </c>
      <c r="E43" s="32">
        <f>110*(1-G12)</f>
        <v>110</v>
      </c>
      <c r="F43" s="33"/>
      <c r="G43" s="34">
        <f t="shared" si="0"/>
        <v>0</v>
      </c>
      <c r="J43" s="23"/>
    </row>
    <row r="44" spans="1:10" s="21" customFormat="1" ht="15">
      <c r="A44" s="24"/>
      <c r="B44" s="30" t="s">
        <v>46</v>
      </c>
      <c r="C44" s="31" t="s">
        <v>17</v>
      </c>
      <c r="D44" s="27">
        <v>145</v>
      </c>
      <c r="E44" s="32">
        <f>90*(1-G12)</f>
        <v>90</v>
      </c>
      <c r="F44" s="33"/>
      <c r="G44" s="34">
        <f t="shared" si="0"/>
        <v>0</v>
      </c>
      <c r="J44" s="23"/>
    </row>
    <row r="45" spans="1:10" s="21" customFormat="1" ht="15">
      <c r="A45" s="24"/>
      <c r="B45" s="30" t="s">
        <v>47</v>
      </c>
      <c r="C45" s="31" t="s">
        <v>17</v>
      </c>
      <c r="D45" s="27">
        <v>200</v>
      </c>
      <c r="E45" s="32">
        <f>110*(1-G12)</f>
        <v>110</v>
      </c>
      <c r="F45" s="33"/>
      <c r="G45" s="34">
        <f t="shared" si="0"/>
        <v>0</v>
      </c>
      <c r="J45" s="23"/>
    </row>
    <row r="46" spans="1:10" s="21" customFormat="1" ht="15">
      <c r="A46" s="24"/>
      <c r="B46" s="30" t="s">
        <v>48</v>
      </c>
      <c r="C46" s="31" t="s">
        <v>17</v>
      </c>
      <c r="D46" s="27">
        <v>135</v>
      </c>
      <c r="E46" s="32">
        <f>75*(1-G12)</f>
        <v>75</v>
      </c>
      <c r="F46" s="33"/>
      <c r="G46" s="34">
        <f t="shared" si="0"/>
        <v>0</v>
      </c>
      <c r="J46" s="23"/>
    </row>
    <row r="47" spans="1:10" s="21" customFormat="1" ht="15">
      <c r="A47" s="24"/>
      <c r="B47" s="30" t="s">
        <v>49</v>
      </c>
      <c r="C47" s="31" t="s">
        <v>17</v>
      </c>
      <c r="D47" s="27">
        <v>145</v>
      </c>
      <c r="E47" s="32">
        <f>80*(1-G12)</f>
        <v>80</v>
      </c>
      <c r="F47" s="33"/>
      <c r="G47" s="34">
        <f t="shared" si="0"/>
        <v>0</v>
      </c>
      <c r="J47" s="23"/>
    </row>
    <row r="48" spans="1:10" s="21" customFormat="1" ht="15">
      <c r="A48" s="24"/>
      <c r="B48" s="30" t="s">
        <v>50</v>
      </c>
      <c r="C48" s="31" t="s">
        <v>17</v>
      </c>
      <c r="D48" s="27">
        <v>135</v>
      </c>
      <c r="E48" s="32">
        <f>75*(1-G12)</f>
        <v>75</v>
      </c>
      <c r="F48" s="33"/>
      <c r="G48" s="34">
        <f t="shared" si="0"/>
        <v>0</v>
      </c>
      <c r="J48" s="23"/>
    </row>
    <row r="49" spans="1:10" s="21" customFormat="1" ht="12.75" customHeight="1">
      <c r="A49" s="24"/>
      <c r="B49" s="91" t="s">
        <v>140</v>
      </c>
      <c r="C49" s="37" t="s">
        <v>17</v>
      </c>
      <c r="D49" s="89">
        <v>2500</v>
      </c>
      <c r="E49" s="38">
        <f>1500</f>
        <v>1500</v>
      </c>
      <c r="F49" s="39"/>
      <c r="G49" s="43">
        <f t="shared" si="0"/>
        <v>0</v>
      </c>
      <c r="J49" s="23"/>
    </row>
    <row r="50" spans="1:10" s="21" customFormat="1" ht="15">
      <c r="A50" s="24"/>
      <c r="B50" s="30" t="s">
        <v>51</v>
      </c>
      <c r="C50" s="31" t="s">
        <v>17</v>
      </c>
      <c r="D50" s="27">
        <v>145</v>
      </c>
      <c r="E50" s="32">
        <f>80*(1-G12)</f>
        <v>80</v>
      </c>
      <c r="F50" s="33"/>
      <c r="G50" s="34">
        <f t="shared" si="0"/>
        <v>0</v>
      </c>
      <c r="J50" s="23"/>
    </row>
    <row r="51" spans="1:10" s="21" customFormat="1" ht="15">
      <c r="A51" s="24"/>
      <c r="B51" s="30" t="s">
        <v>52</v>
      </c>
      <c r="C51" s="31" t="s">
        <v>17</v>
      </c>
      <c r="D51" s="27">
        <v>180</v>
      </c>
      <c r="E51" s="32">
        <f>110*(1-G12)</f>
        <v>110</v>
      </c>
      <c r="F51" s="33"/>
      <c r="G51" s="34">
        <f t="shared" si="0"/>
        <v>0</v>
      </c>
      <c r="J51" s="23"/>
    </row>
    <row r="52" spans="1:10" s="21" customFormat="1" ht="15">
      <c r="A52" s="24"/>
      <c r="B52" s="30" t="s">
        <v>53</v>
      </c>
      <c r="C52" s="31" t="s">
        <v>17</v>
      </c>
      <c r="D52" s="27">
        <v>200</v>
      </c>
      <c r="E52" s="32">
        <f>110*(1-G12)</f>
        <v>110</v>
      </c>
      <c r="F52" s="33"/>
      <c r="G52" s="34">
        <f t="shared" si="0"/>
        <v>0</v>
      </c>
      <c r="J52" s="23"/>
    </row>
    <row r="53" spans="1:10" s="21" customFormat="1" ht="15">
      <c r="A53" s="24"/>
      <c r="B53" s="30" t="s">
        <v>54</v>
      </c>
      <c r="C53" s="31" t="s">
        <v>17</v>
      </c>
      <c r="D53" s="27">
        <v>180</v>
      </c>
      <c r="E53" s="32">
        <f>100*(1-G12)</f>
        <v>100</v>
      </c>
      <c r="F53" s="33"/>
      <c r="G53" s="34">
        <f t="shared" si="0"/>
        <v>0</v>
      </c>
      <c r="J53" s="23"/>
    </row>
    <row r="54" spans="1:10" s="21" customFormat="1" ht="15">
      <c r="A54" s="24"/>
      <c r="B54" s="30" t="s">
        <v>55</v>
      </c>
      <c r="C54" s="31" t="s">
        <v>17</v>
      </c>
      <c r="D54" s="27">
        <v>145</v>
      </c>
      <c r="E54" s="32">
        <f>80*(1-G12)</f>
        <v>80</v>
      </c>
      <c r="F54" s="33"/>
      <c r="G54" s="34">
        <f t="shared" si="0"/>
        <v>0</v>
      </c>
      <c r="J54" s="23"/>
    </row>
    <row r="55" spans="1:10" s="21" customFormat="1" ht="15">
      <c r="A55" s="24"/>
      <c r="B55" s="30" t="s">
        <v>56</v>
      </c>
      <c r="C55" s="31" t="s">
        <v>17</v>
      </c>
      <c r="D55" s="27">
        <v>125</v>
      </c>
      <c r="E55" s="32">
        <f>70*(1-G12)</f>
        <v>70</v>
      </c>
      <c r="F55" s="33"/>
      <c r="G55" s="34">
        <f t="shared" si="0"/>
        <v>0</v>
      </c>
      <c r="J55" s="23"/>
    </row>
    <row r="56" spans="1:10" s="21" customFormat="1" ht="15">
      <c r="A56" s="24"/>
      <c r="B56" s="30" t="s">
        <v>57</v>
      </c>
      <c r="C56" s="31" t="s">
        <v>17</v>
      </c>
      <c r="D56" s="27">
        <v>125</v>
      </c>
      <c r="E56" s="32">
        <f>70*(1-G12)</f>
        <v>70</v>
      </c>
      <c r="F56" s="33"/>
      <c r="G56" s="34">
        <f t="shared" si="0"/>
        <v>0</v>
      </c>
      <c r="J56" s="23"/>
    </row>
    <row r="57" spans="1:10" s="21" customFormat="1" ht="15">
      <c r="A57" s="24"/>
      <c r="B57" s="30" t="s">
        <v>58</v>
      </c>
      <c r="C57" s="31" t="s">
        <v>17</v>
      </c>
      <c r="D57" s="27">
        <v>160</v>
      </c>
      <c r="E57" s="32">
        <f>110*(1-G12)</f>
        <v>110</v>
      </c>
      <c r="F57" s="33"/>
      <c r="G57" s="34">
        <f t="shared" si="0"/>
        <v>0</v>
      </c>
      <c r="J57" s="23"/>
    </row>
    <row r="58" spans="1:10" s="21" customFormat="1" ht="15">
      <c r="A58" s="24"/>
      <c r="B58" s="30" t="s">
        <v>59</v>
      </c>
      <c r="C58" s="31" t="s">
        <v>17</v>
      </c>
      <c r="D58" s="27">
        <v>145</v>
      </c>
      <c r="E58" s="32">
        <f>80*(1-G12)</f>
        <v>80</v>
      </c>
      <c r="F58" s="33"/>
      <c r="G58" s="34">
        <f t="shared" si="0"/>
        <v>0</v>
      </c>
      <c r="J58" s="23"/>
    </row>
    <row r="59" spans="1:10" s="21" customFormat="1" ht="15.75" thickBot="1">
      <c r="A59" s="24"/>
      <c r="B59" s="44" t="s">
        <v>60</v>
      </c>
      <c r="C59" s="45" t="s">
        <v>17</v>
      </c>
      <c r="D59" s="27">
        <v>160</v>
      </c>
      <c r="E59" s="46">
        <f>100*(1-G12)</f>
        <v>100</v>
      </c>
      <c r="F59" s="47"/>
      <c r="G59" s="48">
        <f t="shared" si="0"/>
        <v>0</v>
      </c>
      <c r="J59" s="23"/>
    </row>
    <row r="60" spans="2:10" ht="15.75" customHeight="1" thickBot="1">
      <c r="B60" s="146" t="s">
        <v>61</v>
      </c>
      <c r="C60" s="146"/>
      <c r="D60" s="146"/>
      <c r="E60" s="146"/>
      <c r="F60" s="146"/>
      <c r="G60" s="146"/>
      <c r="I60" s="21"/>
      <c r="J60" s="23"/>
    </row>
    <row r="61" spans="1:85" s="6" customFormat="1" ht="15">
      <c r="A61" s="7"/>
      <c r="B61" s="25" t="s">
        <v>62</v>
      </c>
      <c r="C61" s="26" t="s">
        <v>63</v>
      </c>
      <c r="D61" s="27">
        <v>200</v>
      </c>
      <c r="E61" s="27">
        <f>110*(1-G12)</f>
        <v>110</v>
      </c>
      <c r="F61" s="28"/>
      <c r="G61" s="29">
        <f aca="true" t="shared" si="1" ref="G61:G104">E61*F61</f>
        <v>0</v>
      </c>
      <c r="H61" s="21"/>
      <c r="I61" s="21"/>
      <c r="J61" s="23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</row>
    <row r="62" spans="1:10" s="21" customFormat="1" ht="15">
      <c r="A62" s="24"/>
      <c r="B62" s="30" t="s">
        <v>64</v>
      </c>
      <c r="C62" s="31" t="s">
        <v>63</v>
      </c>
      <c r="D62" s="27">
        <v>235</v>
      </c>
      <c r="E62" s="32">
        <f>130*(1-G12)</f>
        <v>130</v>
      </c>
      <c r="F62" s="33"/>
      <c r="G62" s="34">
        <f t="shared" si="1"/>
        <v>0</v>
      </c>
      <c r="J62" s="23"/>
    </row>
    <row r="63" spans="1:10" s="21" customFormat="1" ht="15">
      <c r="A63" s="24"/>
      <c r="B63" s="49" t="s">
        <v>65</v>
      </c>
      <c r="C63" s="31" t="s">
        <v>63</v>
      </c>
      <c r="D63" s="27">
        <v>270</v>
      </c>
      <c r="E63" s="32">
        <f>150*(1-G12)</f>
        <v>150</v>
      </c>
      <c r="F63" s="33"/>
      <c r="G63" s="34">
        <f t="shared" si="1"/>
        <v>0</v>
      </c>
      <c r="J63" s="23"/>
    </row>
    <row r="64" spans="1:10" s="21" customFormat="1" ht="15">
      <c r="A64" s="24"/>
      <c r="B64" s="30" t="s">
        <v>20</v>
      </c>
      <c r="C64" s="31" t="s">
        <v>63</v>
      </c>
      <c r="D64" s="27">
        <v>270</v>
      </c>
      <c r="E64" s="32">
        <f>150*(1-G12)</f>
        <v>150</v>
      </c>
      <c r="F64" s="33"/>
      <c r="G64" s="34">
        <f t="shared" si="1"/>
        <v>0</v>
      </c>
      <c r="J64" s="23"/>
    </row>
    <row r="65" spans="1:10" s="21" customFormat="1" ht="15">
      <c r="A65" s="24"/>
      <c r="B65" s="30" t="s">
        <v>21</v>
      </c>
      <c r="C65" s="31" t="s">
        <v>63</v>
      </c>
      <c r="D65" s="27">
        <v>340</v>
      </c>
      <c r="E65" s="32">
        <f>210*(1-G12)</f>
        <v>210</v>
      </c>
      <c r="F65" s="33"/>
      <c r="G65" s="34">
        <f t="shared" si="1"/>
        <v>0</v>
      </c>
      <c r="J65" s="23"/>
    </row>
    <row r="66" spans="1:10" s="21" customFormat="1" ht="15">
      <c r="A66" s="24"/>
      <c r="B66" s="50" t="s">
        <v>22</v>
      </c>
      <c r="C66" s="31" t="s">
        <v>63</v>
      </c>
      <c r="D66" s="27">
        <v>215</v>
      </c>
      <c r="E66" s="32">
        <f>120*(1-G12)</f>
        <v>120</v>
      </c>
      <c r="F66" s="33"/>
      <c r="G66" s="51">
        <f t="shared" si="1"/>
        <v>0</v>
      </c>
      <c r="J66" s="23"/>
    </row>
    <row r="67" spans="1:10" s="21" customFormat="1" ht="15">
      <c r="A67" s="24"/>
      <c r="B67" s="30" t="s">
        <v>23</v>
      </c>
      <c r="C67" s="31" t="s">
        <v>63</v>
      </c>
      <c r="D67" s="27">
        <v>340</v>
      </c>
      <c r="E67" s="32">
        <f>190*(1-G12)</f>
        <v>190</v>
      </c>
      <c r="F67" s="33"/>
      <c r="G67" s="34">
        <f t="shared" si="1"/>
        <v>0</v>
      </c>
      <c r="J67" s="23"/>
    </row>
    <row r="68" spans="1:10" s="21" customFormat="1" ht="15">
      <c r="A68" s="24"/>
      <c r="B68" s="30" t="s">
        <v>24</v>
      </c>
      <c r="C68" s="31" t="s">
        <v>63</v>
      </c>
      <c r="D68" s="27">
        <v>235</v>
      </c>
      <c r="E68" s="32">
        <f>130*(1-G12)</f>
        <v>130</v>
      </c>
      <c r="F68" s="33"/>
      <c r="G68" s="34">
        <f t="shared" si="1"/>
        <v>0</v>
      </c>
      <c r="J68" s="23"/>
    </row>
    <row r="69" spans="1:10" s="21" customFormat="1" ht="15">
      <c r="A69" s="24"/>
      <c r="B69" s="30" t="s">
        <v>66</v>
      </c>
      <c r="C69" s="31" t="s">
        <v>63</v>
      </c>
      <c r="D69" s="27">
        <v>340</v>
      </c>
      <c r="E69" s="32">
        <f>190*(1-G12)</f>
        <v>190</v>
      </c>
      <c r="F69" s="33"/>
      <c r="G69" s="34">
        <f t="shared" si="1"/>
        <v>0</v>
      </c>
      <c r="J69" s="23"/>
    </row>
    <row r="70" spans="1:10" s="21" customFormat="1" ht="15">
      <c r="A70" s="24"/>
      <c r="B70" s="30" t="s">
        <v>67</v>
      </c>
      <c r="C70" s="31" t="s">
        <v>63</v>
      </c>
      <c r="D70" s="27">
        <v>215</v>
      </c>
      <c r="E70" s="32">
        <f>120*(1-G12)</f>
        <v>120</v>
      </c>
      <c r="F70" s="33"/>
      <c r="G70" s="34">
        <f t="shared" si="1"/>
        <v>0</v>
      </c>
      <c r="J70" s="23"/>
    </row>
    <row r="71" spans="1:10" s="21" customFormat="1" ht="15">
      <c r="A71" s="24"/>
      <c r="B71" s="30" t="s">
        <v>27</v>
      </c>
      <c r="C71" s="31" t="s">
        <v>63</v>
      </c>
      <c r="D71" s="27">
        <v>340</v>
      </c>
      <c r="E71" s="32">
        <f>190*(1-G12)</f>
        <v>190</v>
      </c>
      <c r="F71" s="33"/>
      <c r="G71" s="34">
        <f t="shared" si="1"/>
        <v>0</v>
      </c>
      <c r="J71" s="23"/>
    </row>
    <row r="72" spans="1:10" s="21" customFormat="1" ht="15">
      <c r="A72" s="24"/>
      <c r="B72" s="30" t="s">
        <v>68</v>
      </c>
      <c r="C72" s="31" t="s">
        <v>63</v>
      </c>
      <c r="D72" s="27">
        <v>325</v>
      </c>
      <c r="E72" s="32">
        <f>180*(1-G12)</f>
        <v>180</v>
      </c>
      <c r="F72" s="33"/>
      <c r="G72" s="34">
        <f t="shared" si="1"/>
        <v>0</v>
      </c>
      <c r="J72" s="23"/>
    </row>
    <row r="73" spans="1:10" s="21" customFormat="1" ht="15">
      <c r="A73" s="24"/>
      <c r="B73" s="30" t="s">
        <v>29</v>
      </c>
      <c r="C73" s="31" t="s">
        <v>63</v>
      </c>
      <c r="D73" s="27">
        <v>325</v>
      </c>
      <c r="E73" s="32">
        <f>180*(1-G12)</f>
        <v>180</v>
      </c>
      <c r="F73" s="33"/>
      <c r="G73" s="34">
        <f t="shared" si="1"/>
        <v>0</v>
      </c>
      <c r="J73" s="23"/>
    </row>
    <row r="74" spans="1:10" s="21" customFormat="1" ht="15">
      <c r="A74" s="24"/>
      <c r="B74" s="30" t="s">
        <v>69</v>
      </c>
      <c r="C74" s="31" t="s">
        <v>63</v>
      </c>
      <c r="D74" s="27">
        <v>235</v>
      </c>
      <c r="E74" s="32">
        <f>130*(1-G12)</f>
        <v>130</v>
      </c>
      <c r="F74" s="33"/>
      <c r="G74" s="34">
        <f t="shared" si="1"/>
        <v>0</v>
      </c>
      <c r="J74" s="23"/>
    </row>
    <row r="75" spans="1:10" s="21" customFormat="1" ht="15">
      <c r="A75" s="24"/>
      <c r="B75" s="30" t="s">
        <v>31</v>
      </c>
      <c r="C75" s="31" t="s">
        <v>63</v>
      </c>
      <c r="D75" s="27">
        <v>270</v>
      </c>
      <c r="E75" s="32">
        <f>170*(1-G12)</f>
        <v>170</v>
      </c>
      <c r="F75" s="33"/>
      <c r="G75" s="34">
        <f t="shared" si="1"/>
        <v>0</v>
      </c>
      <c r="J75" s="23"/>
    </row>
    <row r="76" spans="1:10" s="21" customFormat="1" ht="15">
      <c r="A76" s="24"/>
      <c r="B76" s="30" t="s">
        <v>32</v>
      </c>
      <c r="C76" s="31" t="s">
        <v>63</v>
      </c>
      <c r="D76" s="27">
        <v>235</v>
      </c>
      <c r="E76" s="32">
        <f>170*(1-G12)</f>
        <v>170</v>
      </c>
      <c r="F76" s="33"/>
      <c r="G76" s="34">
        <f t="shared" si="1"/>
        <v>0</v>
      </c>
      <c r="J76" s="23"/>
    </row>
    <row r="77" spans="1:10" s="21" customFormat="1" ht="15">
      <c r="A77" s="24"/>
      <c r="B77" s="30" t="s">
        <v>70</v>
      </c>
      <c r="C77" s="31" t="s">
        <v>63</v>
      </c>
      <c r="D77" s="27">
        <v>235</v>
      </c>
      <c r="E77" s="32">
        <f>130*(1-G12)</f>
        <v>130</v>
      </c>
      <c r="F77" s="33"/>
      <c r="G77" s="34">
        <f t="shared" si="1"/>
        <v>0</v>
      </c>
      <c r="J77" s="23"/>
    </row>
    <row r="78" spans="1:10" s="21" customFormat="1" ht="15">
      <c r="A78" s="24"/>
      <c r="B78" s="30" t="s">
        <v>71</v>
      </c>
      <c r="C78" s="31" t="s">
        <v>63</v>
      </c>
      <c r="D78" s="27">
        <v>235</v>
      </c>
      <c r="E78" s="32">
        <f>130*(1-G12)</f>
        <v>130</v>
      </c>
      <c r="F78" s="33"/>
      <c r="G78" s="34">
        <f t="shared" si="1"/>
        <v>0</v>
      </c>
      <c r="J78" s="23"/>
    </row>
    <row r="79" spans="1:10" s="21" customFormat="1" ht="15">
      <c r="A79" s="24"/>
      <c r="B79" s="65" t="s">
        <v>35</v>
      </c>
      <c r="C79" s="31" t="s">
        <v>63</v>
      </c>
      <c r="D79" s="27">
        <v>250</v>
      </c>
      <c r="E79" s="32">
        <f>140*(1-G12)</f>
        <v>140</v>
      </c>
      <c r="F79" s="33"/>
      <c r="G79" s="34">
        <f t="shared" si="1"/>
        <v>0</v>
      </c>
      <c r="J79" s="23"/>
    </row>
    <row r="80" spans="1:10" s="21" customFormat="1" ht="15">
      <c r="A80" s="24"/>
      <c r="B80" s="30" t="s">
        <v>36</v>
      </c>
      <c r="C80" s="31" t="s">
        <v>63</v>
      </c>
      <c r="D80" s="27">
        <v>325</v>
      </c>
      <c r="E80" s="32">
        <f>180*(1-G12)</f>
        <v>180</v>
      </c>
      <c r="F80" s="33"/>
      <c r="G80" s="34">
        <f t="shared" si="1"/>
        <v>0</v>
      </c>
      <c r="J80" s="23"/>
    </row>
    <row r="81" spans="1:10" s="21" customFormat="1" ht="13.5" customHeight="1">
      <c r="A81" s="24"/>
      <c r="B81" s="30" t="s">
        <v>72</v>
      </c>
      <c r="C81" s="31" t="s">
        <v>63</v>
      </c>
      <c r="D81" s="27">
        <v>235</v>
      </c>
      <c r="E81" s="32">
        <f>170*(1-G12)</f>
        <v>170</v>
      </c>
      <c r="F81" s="33"/>
      <c r="G81" s="34">
        <f t="shared" si="1"/>
        <v>0</v>
      </c>
      <c r="J81" s="23"/>
    </row>
    <row r="82" spans="1:10" s="21" customFormat="1" ht="15">
      <c r="A82" s="24"/>
      <c r="B82" s="30" t="s">
        <v>73</v>
      </c>
      <c r="C82" s="31" t="s">
        <v>63</v>
      </c>
      <c r="D82" s="27">
        <v>215</v>
      </c>
      <c r="E82" s="32">
        <f>120*(1-G12)</f>
        <v>120</v>
      </c>
      <c r="F82" s="33"/>
      <c r="G82" s="34">
        <f t="shared" si="1"/>
        <v>0</v>
      </c>
      <c r="J82" s="23"/>
    </row>
    <row r="83" spans="1:10" s="21" customFormat="1" ht="15">
      <c r="A83" s="24"/>
      <c r="B83" s="30" t="s">
        <v>39</v>
      </c>
      <c r="C83" s="31" t="s">
        <v>63</v>
      </c>
      <c r="D83" s="27">
        <v>250</v>
      </c>
      <c r="E83" s="32">
        <f>140*(1-G12)</f>
        <v>140</v>
      </c>
      <c r="F83" s="33"/>
      <c r="G83" s="34">
        <f t="shared" si="1"/>
        <v>0</v>
      </c>
      <c r="J83" s="23"/>
    </row>
    <row r="84" spans="1:10" s="21" customFormat="1" ht="15">
      <c r="A84" s="24"/>
      <c r="B84" s="30" t="s">
        <v>40</v>
      </c>
      <c r="C84" s="31" t="s">
        <v>63</v>
      </c>
      <c r="D84" s="27">
        <v>270</v>
      </c>
      <c r="E84" s="32">
        <f>170*(1-G12)</f>
        <v>170</v>
      </c>
      <c r="F84" s="33"/>
      <c r="G84" s="34">
        <f t="shared" si="1"/>
        <v>0</v>
      </c>
      <c r="J84" s="23"/>
    </row>
    <row r="85" spans="1:10" s="21" customFormat="1" ht="15">
      <c r="A85" s="24"/>
      <c r="B85" s="30" t="s">
        <v>41</v>
      </c>
      <c r="C85" s="31" t="s">
        <v>63</v>
      </c>
      <c r="D85" s="27">
        <v>250</v>
      </c>
      <c r="E85" s="32">
        <f>140*(1-G12)</f>
        <v>140</v>
      </c>
      <c r="F85" s="33"/>
      <c r="G85" s="34">
        <f t="shared" si="1"/>
        <v>0</v>
      </c>
      <c r="J85" s="23"/>
    </row>
    <row r="86" spans="1:10" s="21" customFormat="1" ht="15">
      <c r="A86" s="24"/>
      <c r="B86" s="30" t="s">
        <v>74</v>
      </c>
      <c r="C86" s="31" t="s">
        <v>63</v>
      </c>
      <c r="D86" s="27">
        <v>380</v>
      </c>
      <c r="E86" s="32">
        <f>210*(1-G12)</f>
        <v>210</v>
      </c>
      <c r="F86" s="33"/>
      <c r="G86" s="34">
        <f t="shared" si="1"/>
        <v>0</v>
      </c>
      <c r="J86" s="23"/>
    </row>
    <row r="87" spans="1:10" s="21" customFormat="1" ht="15">
      <c r="A87" s="24"/>
      <c r="B87" s="30" t="s">
        <v>43</v>
      </c>
      <c r="C87" s="31" t="s">
        <v>63</v>
      </c>
      <c r="D87" s="27">
        <v>345</v>
      </c>
      <c r="E87" s="32">
        <f>190*(1-G12)</f>
        <v>190</v>
      </c>
      <c r="F87" s="33"/>
      <c r="G87" s="34">
        <f t="shared" si="1"/>
        <v>0</v>
      </c>
      <c r="J87" s="23"/>
    </row>
    <row r="88" spans="1:10" s="21" customFormat="1" ht="15">
      <c r="A88" s="24"/>
      <c r="B88" s="30" t="s">
        <v>44</v>
      </c>
      <c r="C88" s="31" t="s">
        <v>63</v>
      </c>
      <c r="D88" s="27">
        <v>250</v>
      </c>
      <c r="E88" s="32">
        <f>140*(1-G12)</f>
        <v>140</v>
      </c>
      <c r="F88" s="33"/>
      <c r="G88" s="34">
        <f t="shared" si="1"/>
        <v>0</v>
      </c>
      <c r="J88" s="23"/>
    </row>
    <row r="89" spans="1:10" s="21" customFormat="1" ht="15">
      <c r="A89" s="24"/>
      <c r="B89" s="30" t="s">
        <v>45</v>
      </c>
      <c r="C89" s="31" t="s">
        <v>63</v>
      </c>
      <c r="D89" s="27">
        <v>325</v>
      </c>
      <c r="E89" s="32">
        <f>180*(1-G12)</f>
        <v>180</v>
      </c>
      <c r="F89" s="33"/>
      <c r="G89" s="34">
        <f t="shared" si="1"/>
        <v>0</v>
      </c>
      <c r="J89" s="23"/>
    </row>
    <row r="90" spans="1:10" s="21" customFormat="1" ht="15">
      <c r="A90" s="24"/>
      <c r="B90" s="30" t="s">
        <v>75</v>
      </c>
      <c r="C90" s="31" t="s">
        <v>63</v>
      </c>
      <c r="D90" s="27">
        <v>245</v>
      </c>
      <c r="E90" s="32">
        <f>170*(1-G12)</f>
        <v>170</v>
      </c>
      <c r="F90" s="33"/>
      <c r="G90" s="34">
        <f t="shared" si="1"/>
        <v>0</v>
      </c>
      <c r="J90" s="23"/>
    </row>
    <row r="91" spans="1:10" s="21" customFormat="1" ht="15">
      <c r="A91" s="24"/>
      <c r="B91" s="30" t="s">
        <v>47</v>
      </c>
      <c r="C91" s="31" t="s">
        <v>63</v>
      </c>
      <c r="D91" s="27">
        <v>325</v>
      </c>
      <c r="E91" s="32">
        <f>180*(1-G12)</f>
        <v>180</v>
      </c>
      <c r="F91" s="33"/>
      <c r="G91" s="34">
        <f t="shared" si="1"/>
        <v>0</v>
      </c>
      <c r="J91" s="23"/>
    </row>
    <row r="92" spans="1:10" s="21" customFormat="1" ht="15">
      <c r="A92" s="24"/>
      <c r="B92" s="30" t="s">
        <v>76</v>
      </c>
      <c r="C92" s="31" t="s">
        <v>63</v>
      </c>
      <c r="D92" s="27">
        <v>245</v>
      </c>
      <c r="E92" s="32">
        <f>135*(1-G12)</f>
        <v>135</v>
      </c>
      <c r="F92" s="33"/>
      <c r="G92" s="34">
        <f t="shared" si="1"/>
        <v>0</v>
      </c>
      <c r="J92" s="23"/>
    </row>
    <row r="93" spans="1:10" s="21" customFormat="1" ht="15">
      <c r="A93" s="24"/>
      <c r="B93" s="42" t="s">
        <v>49</v>
      </c>
      <c r="C93" s="37" t="s">
        <v>63</v>
      </c>
      <c r="D93" s="89">
        <v>260</v>
      </c>
      <c r="E93" s="38">
        <f>130*(1-G12)</f>
        <v>130</v>
      </c>
      <c r="F93" s="39"/>
      <c r="G93" s="43">
        <f t="shared" si="1"/>
        <v>0</v>
      </c>
      <c r="J93" s="23"/>
    </row>
    <row r="94" spans="1:10" s="21" customFormat="1" ht="15">
      <c r="A94" s="24"/>
      <c r="B94" s="42" t="s">
        <v>50</v>
      </c>
      <c r="C94" s="37" t="s">
        <v>63</v>
      </c>
      <c r="D94" s="89">
        <v>235</v>
      </c>
      <c r="E94" s="38">
        <f>130*(1-G12)</f>
        <v>130</v>
      </c>
      <c r="F94" s="39"/>
      <c r="G94" s="43">
        <f t="shared" si="1"/>
        <v>0</v>
      </c>
      <c r="J94" s="23"/>
    </row>
    <row r="95" spans="1:10" s="21" customFormat="1" ht="15">
      <c r="A95" s="24"/>
      <c r="B95" s="42" t="s">
        <v>51</v>
      </c>
      <c r="C95" s="37" t="s">
        <v>63</v>
      </c>
      <c r="D95" s="89">
        <v>270</v>
      </c>
      <c r="E95" s="38">
        <f>140*(1-G12)</f>
        <v>140</v>
      </c>
      <c r="F95" s="39"/>
      <c r="G95" s="43">
        <f t="shared" si="1"/>
        <v>0</v>
      </c>
      <c r="J95" s="23"/>
    </row>
    <row r="96" spans="1:10" s="21" customFormat="1" ht="15">
      <c r="A96" s="24"/>
      <c r="B96" s="30" t="s">
        <v>52</v>
      </c>
      <c r="C96" s="31" t="s">
        <v>63</v>
      </c>
      <c r="D96" s="27">
        <v>335</v>
      </c>
      <c r="E96" s="32">
        <f>195*(1-G12)</f>
        <v>195</v>
      </c>
      <c r="F96" s="33"/>
      <c r="G96" s="34">
        <f t="shared" si="1"/>
        <v>0</v>
      </c>
      <c r="J96" s="23"/>
    </row>
    <row r="97" spans="1:10" s="21" customFormat="1" ht="15">
      <c r="A97" s="24"/>
      <c r="B97" s="30" t="s">
        <v>53</v>
      </c>
      <c r="C97" s="31" t="s">
        <v>63</v>
      </c>
      <c r="D97" s="27">
        <v>345</v>
      </c>
      <c r="E97" s="32">
        <f>190*(1-G12)</f>
        <v>190</v>
      </c>
      <c r="F97" s="33"/>
      <c r="G97" s="34">
        <f t="shared" si="1"/>
        <v>0</v>
      </c>
      <c r="J97" s="23"/>
    </row>
    <row r="98" spans="1:10" s="21" customFormat="1" ht="15">
      <c r="A98" s="24"/>
      <c r="B98" s="30" t="s">
        <v>54</v>
      </c>
      <c r="C98" s="31" t="s">
        <v>63</v>
      </c>
      <c r="D98" s="27">
        <v>325</v>
      </c>
      <c r="E98" s="32">
        <f>180*(1-G12)</f>
        <v>180</v>
      </c>
      <c r="F98" s="33"/>
      <c r="G98" s="34">
        <f t="shared" si="1"/>
        <v>0</v>
      </c>
      <c r="J98" s="23"/>
    </row>
    <row r="99" spans="1:10" s="21" customFormat="1" ht="15">
      <c r="A99" s="24"/>
      <c r="B99" s="30" t="s">
        <v>77</v>
      </c>
      <c r="C99" s="31" t="s">
        <v>63</v>
      </c>
      <c r="D99" s="27">
        <v>235</v>
      </c>
      <c r="E99" s="32">
        <f>130*(1-G12)</f>
        <v>130</v>
      </c>
      <c r="F99" s="33"/>
      <c r="G99" s="34">
        <f t="shared" si="1"/>
        <v>0</v>
      </c>
      <c r="J99" s="23"/>
    </row>
    <row r="100" spans="1:10" s="21" customFormat="1" ht="15">
      <c r="A100" s="24"/>
      <c r="B100" s="30" t="s">
        <v>78</v>
      </c>
      <c r="C100" s="31" t="s">
        <v>63</v>
      </c>
      <c r="D100" s="27">
        <v>205</v>
      </c>
      <c r="E100" s="32">
        <f>115*(1-G12)</f>
        <v>115</v>
      </c>
      <c r="F100" s="33"/>
      <c r="G100" s="34">
        <f t="shared" si="1"/>
        <v>0</v>
      </c>
      <c r="J100" s="23"/>
    </row>
    <row r="101" spans="1:10" s="21" customFormat="1" ht="15">
      <c r="A101" s="24"/>
      <c r="B101" s="30" t="s">
        <v>57</v>
      </c>
      <c r="C101" s="31" t="s">
        <v>63</v>
      </c>
      <c r="D101" s="27">
        <v>205</v>
      </c>
      <c r="E101" s="32">
        <f>115*(1-G12)</f>
        <v>115</v>
      </c>
      <c r="F101" s="33"/>
      <c r="G101" s="34">
        <f t="shared" si="1"/>
        <v>0</v>
      </c>
      <c r="J101" s="23"/>
    </row>
    <row r="102" spans="1:10" s="21" customFormat="1" ht="15">
      <c r="A102" s="24"/>
      <c r="B102" s="30" t="s">
        <v>58</v>
      </c>
      <c r="C102" s="31" t="s">
        <v>63</v>
      </c>
      <c r="D102" s="27">
        <v>290</v>
      </c>
      <c r="E102" s="32">
        <f>180*(1-G12)</f>
        <v>180</v>
      </c>
      <c r="F102" s="33"/>
      <c r="G102" s="34">
        <f t="shared" si="1"/>
        <v>0</v>
      </c>
      <c r="J102" s="23"/>
    </row>
    <row r="103" spans="1:10" s="21" customFormat="1" ht="15">
      <c r="A103" s="24"/>
      <c r="B103" s="30" t="s">
        <v>59</v>
      </c>
      <c r="C103" s="31" t="s">
        <v>63</v>
      </c>
      <c r="D103" s="27">
        <v>270</v>
      </c>
      <c r="E103" s="32">
        <f>150*(1-G12)</f>
        <v>150</v>
      </c>
      <c r="F103" s="33"/>
      <c r="G103" s="34">
        <f t="shared" si="1"/>
        <v>0</v>
      </c>
      <c r="J103" s="23"/>
    </row>
    <row r="104" spans="1:10" s="21" customFormat="1" ht="15.75" thickBot="1">
      <c r="A104" s="24"/>
      <c r="B104" s="30" t="s">
        <v>60</v>
      </c>
      <c r="C104" s="31" t="s">
        <v>63</v>
      </c>
      <c r="D104" s="27">
        <v>300</v>
      </c>
      <c r="E104" s="32">
        <f>180*(1-G12)</f>
        <v>180</v>
      </c>
      <c r="F104" s="33"/>
      <c r="G104" s="34">
        <f t="shared" si="1"/>
        <v>0</v>
      </c>
      <c r="J104" s="23"/>
    </row>
    <row r="105" spans="2:10" ht="15.75" customHeight="1" thickBot="1">
      <c r="B105" s="146" t="s">
        <v>154</v>
      </c>
      <c r="C105" s="146"/>
      <c r="D105" s="146"/>
      <c r="E105" s="146"/>
      <c r="F105" s="146"/>
      <c r="G105" s="146"/>
      <c r="I105" s="21"/>
      <c r="J105" s="23"/>
    </row>
    <row r="106" spans="1:10" s="21" customFormat="1" ht="15">
      <c r="A106" s="24"/>
      <c r="B106" s="65" t="s">
        <v>155</v>
      </c>
      <c r="C106" s="31" t="s">
        <v>84</v>
      </c>
      <c r="D106" s="27">
        <v>2000</v>
      </c>
      <c r="E106" s="32">
        <f>1100*(1-G11)</f>
        <v>1100</v>
      </c>
      <c r="F106" s="33"/>
      <c r="G106" s="34">
        <f>E106*F106</f>
        <v>0</v>
      </c>
      <c r="J106" s="23"/>
    </row>
    <row r="107" spans="1:10" s="21" customFormat="1" ht="15">
      <c r="A107" s="24"/>
      <c r="B107" s="65" t="s">
        <v>159</v>
      </c>
      <c r="C107" s="31" t="s">
        <v>84</v>
      </c>
      <c r="D107" s="27">
        <v>2000</v>
      </c>
      <c r="E107" s="32">
        <f>1100*(1-G11)</f>
        <v>1100</v>
      </c>
      <c r="F107" s="33"/>
      <c r="G107" s="34">
        <f>E107*F107</f>
        <v>0</v>
      </c>
      <c r="J107" s="23"/>
    </row>
    <row r="108" spans="1:10" s="21" customFormat="1" ht="15.75" thickBot="1">
      <c r="A108" s="24"/>
      <c r="B108" s="65" t="s">
        <v>160</v>
      </c>
      <c r="C108" s="31" t="s">
        <v>84</v>
      </c>
      <c r="D108" s="27">
        <v>2000</v>
      </c>
      <c r="E108" s="32">
        <f>1100*(1-G12)</f>
        <v>1100</v>
      </c>
      <c r="F108" s="33"/>
      <c r="G108" s="34">
        <f>E108*F108</f>
        <v>0</v>
      </c>
      <c r="J108" s="23"/>
    </row>
    <row r="109" spans="2:10" ht="16.5" customHeight="1" thickBot="1">
      <c r="B109" s="142" t="s">
        <v>79</v>
      </c>
      <c r="C109" s="142"/>
      <c r="D109" s="142"/>
      <c r="E109" s="142"/>
      <c r="F109" s="142"/>
      <c r="G109" s="142"/>
      <c r="I109" s="21"/>
      <c r="J109" s="23"/>
    </row>
    <row r="110" spans="1:85" s="6" customFormat="1" ht="17.25" customHeight="1">
      <c r="A110" s="7"/>
      <c r="B110" s="147" t="s">
        <v>80</v>
      </c>
      <c r="C110" s="147"/>
      <c r="D110" s="147"/>
      <c r="E110" s="147"/>
      <c r="F110" s="147"/>
      <c r="G110" s="52">
        <v>0</v>
      </c>
      <c r="H110" s="21"/>
      <c r="I110" s="21"/>
      <c r="J110" s="23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</row>
    <row r="111" spans="1:85" s="6" customFormat="1" ht="16.5" customHeight="1" thickBot="1">
      <c r="A111" s="7"/>
      <c r="B111" s="148" t="s">
        <v>81</v>
      </c>
      <c r="C111" s="148"/>
      <c r="D111" s="148"/>
      <c r="E111" s="148"/>
      <c r="F111" s="148"/>
      <c r="G111" s="22">
        <f>SUM(G114:G121,G124:G127,G134:G147,G149:G158,G161:G171,G173:G182,G191:G202)</f>
        <v>0</v>
      </c>
      <c r="H111" s="21"/>
      <c r="I111" s="21"/>
      <c r="J111" s="23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</row>
    <row r="112" spans="1:85" s="6" customFormat="1" ht="16.5" thickBot="1">
      <c r="A112" s="7"/>
      <c r="B112" s="136" t="s">
        <v>82</v>
      </c>
      <c r="C112" s="136"/>
      <c r="D112" s="136"/>
      <c r="E112" s="136"/>
      <c r="F112" s="136"/>
      <c r="G112" s="136"/>
      <c r="H112" s="21"/>
      <c r="I112" s="21"/>
      <c r="J112" s="23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</row>
    <row r="113" spans="1:11" s="21" customFormat="1" ht="15">
      <c r="A113" s="24"/>
      <c r="B113" s="135" t="s">
        <v>165</v>
      </c>
      <c r="C113" s="26" t="s">
        <v>84</v>
      </c>
      <c r="D113" s="27">
        <v>135</v>
      </c>
      <c r="E113" s="27">
        <f>75*(1-G109)</f>
        <v>75</v>
      </c>
      <c r="F113" s="28"/>
      <c r="G113" s="29">
        <f>E113*F113</f>
        <v>0</v>
      </c>
      <c r="H113" s="21" t="s">
        <v>167</v>
      </c>
      <c r="J113" s="23"/>
      <c r="K113" s="92"/>
    </row>
    <row r="114" spans="1:11" s="21" customFormat="1" ht="15">
      <c r="A114" s="24"/>
      <c r="B114" s="25" t="s">
        <v>83</v>
      </c>
      <c r="C114" s="26" t="s">
        <v>84</v>
      </c>
      <c r="D114" s="27">
        <v>135</v>
      </c>
      <c r="E114" s="27">
        <f>75*(1-G110)</f>
        <v>75</v>
      </c>
      <c r="F114" s="28"/>
      <c r="G114" s="29">
        <f aca="true" t="shared" si="2" ref="G114:G127">E114*F114</f>
        <v>0</v>
      </c>
      <c r="J114" s="23"/>
      <c r="K114" s="92"/>
    </row>
    <row r="115" spans="1:11" s="21" customFormat="1" ht="15">
      <c r="A115" s="24"/>
      <c r="B115" s="30" t="s">
        <v>85</v>
      </c>
      <c r="C115" s="31" t="s">
        <v>84</v>
      </c>
      <c r="D115" s="32">
        <v>135</v>
      </c>
      <c r="E115" s="32">
        <f>75*(1-G109)</f>
        <v>75</v>
      </c>
      <c r="F115" s="33"/>
      <c r="G115" s="34">
        <f>E115*F115</f>
        <v>0</v>
      </c>
      <c r="J115" s="23"/>
      <c r="K115" s="92"/>
    </row>
    <row r="116" spans="1:11" s="21" customFormat="1" ht="15">
      <c r="A116" s="24"/>
      <c r="B116" s="65" t="s">
        <v>163</v>
      </c>
      <c r="C116" s="31" t="s">
        <v>84</v>
      </c>
      <c r="D116" s="32">
        <v>135</v>
      </c>
      <c r="E116" s="32">
        <f>75*(1-G110)</f>
        <v>75</v>
      </c>
      <c r="F116" s="33"/>
      <c r="G116" s="34">
        <f t="shared" si="2"/>
        <v>0</v>
      </c>
      <c r="H116" s="21" t="s">
        <v>167</v>
      </c>
      <c r="J116" s="23"/>
      <c r="K116" s="92"/>
    </row>
    <row r="117" spans="1:11" s="21" customFormat="1" ht="25.5">
      <c r="A117" s="24"/>
      <c r="B117" s="30" t="s">
        <v>143</v>
      </c>
      <c r="C117" s="31" t="s">
        <v>84</v>
      </c>
      <c r="D117" s="32">
        <v>135</v>
      </c>
      <c r="E117" s="32">
        <f>75*(1-G110)</f>
        <v>75</v>
      </c>
      <c r="F117" s="33"/>
      <c r="G117" s="34">
        <f>E117*F117</f>
        <v>0</v>
      </c>
      <c r="J117" s="23"/>
      <c r="K117" s="92"/>
    </row>
    <row r="118" spans="1:11" s="21" customFormat="1" ht="15">
      <c r="A118" s="24"/>
      <c r="B118" s="30" t="s">
        <v>173</v>
      </c>
      <c r="C118" s="31" t="s">
        <v>84</v>
      </c>
      <c r="D118" s="32">
        <v>135</v>
      </c>
      <c r="E118" s="32">
        <f>75*(1-G110)</f>
        <v>75</v>
      </c>
      <c r="F118" s="33"/>
      <c r="G118" s="34">
        <f t="shared" si="2"/>
        <v>0</v>
      </c>
      <c r="J118" s="23"/>
      <c r="K118" s="92"/>
    </row>
    <row r="119" spans="1:11" s="21" customFormat="1" ht="15">
      <c r="A119" s="24"/>
      <c r="B119" s="30" t="s">
        <v>86</v>
      </c>
      <c r="C119" s="31" t="s">
        <v>84</v>
      </c>
      <c r="D119" s="32">
        <v>135</v>
      </c>
      <c r="E119" s="32">
        <f>75*(1-G109)</f>
        <v>75</v>
      </c>
      <c r="F119" s="33"/>
      <c r="G119" s="34">
        <f>E119*F119</f>
        <v>0</v>
      </c>
      <c r="J119" s="23"/>
      <c r="K119" s="92"/>
    </row>
    <row r="120" spans="1:11" s="21" customFormat="1" ht="15">
      <c r="A120" s="24"/>
      <c r="B120" s="30" t="s">
        <v>161</v>
      </c>
      <c r="C120" s="31" t="s">
        <v>84</v>
      </c>
      <c r="D120" s="32">
        <v>135</v>
      </c>
      <c r="E120" s="32">
        <f>75*(1-G109)</f>
        <v>75</v>
      </c>
      <c r="F120" s="33"/>
      <c r="G120" s="34">
        <f>E120*F120</f>
        <v>0</v>
      </c>
      <c r="J120" s="23"/>
      <c r="K120" s="92"/>
    </row>
    <row r="121" spans="1:11" s="21" customFormat="1" ht="15">
      <c r="A121" s="24"/>
      <c r="B121" s="65" t="s">
        <v>162</v>
      </c>
      <c r="C121" s="31" t="s">
        <v>84</v>
      </c>
      <c r="D121" s="32">
        <v>135</v>
      </c>
      <c r="E121" s="32">
        <f>75*(1-G110)</f>
        <v>75</v>
      </c>
      <c r="F121" s="33"/>
      <c r="G121" s="34">
        <f t="shared" si="2"/>
        <v>0</v>
      </c>
      <c r="H121" s="21" t="s">
        <v>167</v>
      </c>
      <c r="J121" s="23"/>
      <c r="K121" s="92"/>
    </row>
    <row r="122" spans="1:11" s="116" customFormat="1" ht="12.75" customHeight="1">
      <c r="A122" s="114"/>
      <c r="B122" s="115" t="s">
        <v>166</v>
      </c>
      <c r="C122" s="120" t="s">
        <v>84</v>
      </c>
      <c r="D122" s="121" t="s">
        <v>141</v>
      </c>
      <c r="E122" s="122"/>
      <c r="F122" s="123"/>
      <c r="G122" s="124"/>
      <c r="H122" s="116" t="s">
        <v>167</v>
      </c>
      <c r="J122" s="117"/>
      <c r="K122" s="118"/>
    </row>
    <row r="123" spans="1:11" s="21" customFormat="1" ht="15">
      <c r="A123" s="24"/>
      <c r="B123" s="30" t="s">
        <v>88</v>
      </c>
      <c r="C123" s="31" t="s">
        <v>84</v>
      </c>
      <c r="D123" s="32">
        <v>135</v>
      </c>
      <c r="E123" s="32">
        <f>75*(1-G109)</f>
        <v>75</v>
      </c>
      <c r="F123" s="33"/>
      <c r="G123" s="34">
        <f>E123*F123</f>
        <v>0</v>
      </c>
      <c r="J123" s="23"/>
      <c r="K123" s="92"/>
    </row>
    <row r="124" spans="1:11" s="21" customFormat="1" ht="15">
      <c r="A124" s="24"/>
      <c r="B124" s="65" t="s">
        <v>164</v>
      </c>
      <c r="C124" s="31" t="s">
        <v>84</v>
      </c>
      <c r="D124" s="32">
        <v>135</v>
      </c>
      <c r="E124" s="32">
        <f>75*(1-G110)</f>
        <v>75</v>
      </c>
      <c r="F124" s="33"/>
      <c r="G124" s="34">
        <f t="shared" si="2"/>
        <v>0</v>
      </c>
      <c r="H124" s="21" t="s">
        <v>167</v>
      </c>
      <c r="J124" s="23"/>
      <c r="K124" s="92"/>
    </row>
    <row r="125" spans="1:11" s="21" customFormat="1" ht="15">
      <c r="A125" s="24"/>
      <c r="B125" s="30" t="s">
        <v>89</v>
      </c>
      <c r="C125" s="31" t="s">
        <v>84</v>
      </c>
      <c r="D125" s="32">
        <v>135</v>
      </c>
      <c r="E125" s="32">
        <f>75*(1-G110)</f>
        <v>75</v>
      </c>
      <c r="F125" s="33"/>
      <c r="G125" s="34">
        <f t="shared" si="2"/>
        <v>0</v>
      </c>
      <c r="J125" s="23"/>
      <c r="K125" s="92"/>
    </row>
    <row r="126" spans="1:11" s="21" customFormat="1" ht="15">
      <c r="A126" s="24"/>
      <c r="B126" s="30" t="s">
        <v>146</v>
      </c>
      <c r="C126" s="31" t="s">
        <v>84</v>
      </c>
      <c r="D126" s="32">
        <v>135</v>
      </c>
      <c r="E126" s="32">
        <f>75*(1-G110)</f>
        <v>75</v>
      </c>
      <c r="F126" s="33"/>
      <c r="G126" s="34">
        <f>E126*F126</f>
        <v>0</v>
      </c>
      <c r="J126" s="23"/>
      <c r="K126" s="92"/>
    </row>
    <row r="127" spans="1:11" s="21" customFormat="1" ht="16.5" customHeight="1" thickBot="1">
      <c r="A127" s="24"/>
      <c r="B127" s="30" t="s">
        <v>147</v>
      </c>
      <c r="C127" s="31" t="s">
        <v>84</v>
      </c>
      <c r="D127" s="32">
        <v>135</v>
      </c>
      <c r="E127" s="32">
        <f>75*(1-G110)</f>
        <v>75</v>
      </c>
      <c r="F127" s="33"/>
      <c r="G127" s="34">
        <f t="shared" si="2"/>
        <v>0</v>
      </c>
      <c r="J127" s="23"/>
      <c r="K127" s="92"/>
    </row>
    <row r="128" spans="1:85" s="6" customFormat="1" ht="16.5" thickBot="1">
      <c r="A128" s="7"/>
      <c r="B128" s="136" t="s">
        <v>91</v>
      </c>
      <c r="C128" s="136"/>
      <c r="D128" s="136"/>
      <c r="E128" s="136"/>
      <c r="F128" s="136"/>
      <c r="G128" s="136"/>
      <c r="H128" s="21"/>
      <c r="I128" s="21"/>
      <c r="J128" s="132"/>
      <c r="K128" s="92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</row>
    <row r="129" spans="1:11" s="21" customFormat="1" ht="15">
      <c r="A129" s="24"/>
      <c r="B129" s="134" t="s">
        <v>165</v>
      </c>
      <c r="C129" s="88" t="s">
        <v>92</v>
      </c>
      <c r="D129" s="89">
        <v>200</v>
      </c>
      <c r="E129" s="89">
        <f>110*(1-G109)</f>
        <v>110</v>
      </c>
      <c r="F129" s="90"/>
      <c r="G129" s="106">
        <f>E129*F129</f>
        <v>0</v>
      </c>
      <c r="H129" s="21" t="s">
        <v>167</v>
      </c>
      <c r="J129" s="23"/>
      <c r="K129" s="92"/>
    </row>
    <row r="130" spans="1:11" s="21" customFormat="1" ht="15">
      <c r="A130" s="24"/>
      <c r="B130" s="87" t="s">
        <v>83</v>
      </c>
      <c r="C130" s="88" t="s">
        <v>92</v>
      </c>
      <c r="D130" s="89">
        <v>200</v>
      </c>
      <c r="E130" s="89">
        <f>110*(1-G106)</f>
        <v>110</v>
      </c>
      <c r="F130" s="90"/>
      <c r="G130" s="106">
        <f>E130*F130</f>
        <v>0</v>
      </c>
      <c r="J130" s="23"/>
      <c r="K130" s="92"/>
    </row>
    <row r="131" spans="1:11" s="21" customFormat="1" ht="15">
      <c r="A131" s="24"/>
      <c r="B131" s="133" t="s">
        <v>168</v>
      </c>
      <c r="C131" s="88" t="s">
        <v>92</v>
      </c>
      <c r="D131" s="89">
        <v>200</v>
      </c>
      <c r="E131" s="89">
        <f>110*(1-G107)</f>
        <v>110</v>
      </c>
      <c r="F131" s="90"/>
      <c r="G131" s="106">
        <f>E131*F131</f>
        <v>0</v>
      </c>
      <c r="H131" s="21" t="s">
        <v>172</v>
      </c>
      <c r="J131" s="23"/>
      <c r="K131" s="92"/>
    </row>
    <row r="132" spans="1:11" s="21" customFormat="1" ht="15">
      <c r="A132" s="24"/>
      <c r="B132" s="133" t="s">
        <v>169</v>
      </c>
      <c r="C132" s="88" t="s">
        <v>92</v>
      </c>
      <c r="D132" s="89">
        <v>200</v>
      </c>
      <c r="E132" s="89">
        <f>110*(1-G108)</f>
        <v>110</v>
      </c>
      <c r="F132" s="90"/>
      <c r="G132" s="106">
        <f>E132*F132</f>
        <v>0</v>
      </c>
      <c r="H132" s="21" t="s">
        <v>172</v>
      </c>
      <c r="J132" s="23"/>
      <c r="K132" s="92"/>
    </row>
    <row r="133" spans="1:11" s="21" customFormat="1" ht="15">
      <c r="A133" s="24"/>
      <c r="B133" s="133" t="s">
        <v>170</v>
      </c>
      <c r="C133" s="88" t="s">
        <v>92</v>
      </c>
      <c r="D133" s="89">
        <v>200</v>
      </c>
      <c r="E133" s="89">
        <f>110*(1-G109)</f>
        <v>110</v>
      </c>
      <c r="F133" s="90"/>
      <c r="G133" s="106">
        <f>E133*F133</f>
        <v>0</v>
      </c>
      <c r="H133" s="21" t="s">
        <v>172</v>
      </c>
      <c r="J133" s="23"/>
      <c r="K133" s="92"/>
    </row>
    <row r="134" spans="1:11" s="21" customFormat="1" ht="15">
      <c r="A134" s="24"/>
      <c r="B134" s="133" t="s">
        <v>171</v>
      </c>
      <c r="C134" s="88" t="s">
        <v>92</v>
      </c>
      <c r="D134" s="89">
        <v>200</v>
      </c>
      <c r="E134" s="89">
        <f>110*(1-G110)</f>
        <v>110</v>
      </c>
      <c r="F134" s="90"/>
      <c r="G134" s="106">
        <f aca="true" t="shared" si="3" ref="G134:G147">E134*F134</f>
        <v>0</v>
      </c>
      <c r="H134" s="21" t="s">
        <v>172</v>
      </c>
      <c r="J134" s="23"/>
      <c r="K134" s="92"/>
    </row>
    <row r="135" spans="1:11" s="21" customFormat="1" ht="15">
      <c r="A135" s="24"/>
      <c r="B135" s="30" t="s">
        <v>85</v>
      </c>
      <c r="C135" s="31" t="s">
        <v>92</v>
      </c>
      <c r="D135" s="32">
        <v>200</v>
      </c>
      <c r="E135" s="32">
        <f>110*(1-G109)</f>
        <v>110</v>
      </c>
      <c r="F135" s="90"/>
      <c r="G135" s="34">
        <f>E135*F135</f>
        <v>0</v>
      </c>
      <c r="J135" s="23"/>
      <c r="K135" s="92"/>
    </row>
    <row r="136" spans="1:11" s="21" customFormat="1" ht="15">
      <c r="A136" s="24"/>
      <c r="B136" s="65" t="s">
        <v>163</v>
      </c>
      <c r="C136" s="31" t="s">
        <v>92</v>
      </c>
      <c r="D136" s="32">
        <v>200</v>
      </c>
      <c r="E136" s="32">
        <f>110*(1-G110)</f>
        <v>110</v>
      </c>
      <c r="F136" s="90"/>
      <c r="G136" s="34">
        <f t="shared" si="3"/>
        <v>0</v>
      </c>
      <c r="H136" s="21" t="s">
        <v>167</v>
      </c>
      <c r="J136" s="23"/>
      <c r="K136" s="92"/>
    </row>
    <row r="137" spans="1:11" s="21" customFormat="1" ht="25.5">
      <c r="A137" s="24"/>
      <c r="B137" s="30" t="s">
        <v>143</v>
      </c>
      <c r="C137" s="31" t="s">
        <v>92</v>
      </c>
      <c r="D137" s="32">
        <v>200</v>
      </c>
      <c r="E137" s="32">
        <f>110*(1-G110)</f>
        <v>110</v>
      </c>
      <c r="F137" s="90"/>
      <c r="G137" s="34">
        <f>E137*F137</f>
        <v>0</v>
      </c>
      <c r="J137" s="23"/>
      <c r="K137" s="92"/>
    </row>
    <row r="138" spans="1:11" s="21" customFormat="1" ht="15">
      <c r="A138" s="24"/>
      <c r="B138" s="30" t="s">
        <v>174</v>
      </c>
      <c r="C138" s="31" t="s">
        <v>92</v>
      </c>
      <c r="D138" s="32">
        <v>200</v>
      </c>
      <c r="E138" s="32">
        <f>110*(1-G110)</f>
        <v>110</v>
      </c>
      <c r="F138" s="90"/>
      <c r="G138" s="34">
        <f t="shared" si="3"/>
        <v>0</v>
      </c>
      <c r="J138" s="23"/>
      <c r="K138" s="92"/>
    </row>
    <row r="139" spans="1:11" s="21" customFormat="1" ht="15">
      <c r="A139" s="24"/>
      <c r="B139" s="30" t="s">
        <v>86</v>
      </c>
      <c r="C139" s="31" t="s">
        <v>92</v>
      </c>
      <c r="D139" s="46">
        <v>180</v>
      </c>
      <c r="E139" s="46">
        <f>100*(1-G109)</f>
        <v>100</v>
      </c>
      <c r="F139" s="90"/>
      <c r="G139" s="48">
        <f>E139*F139</f>
        <v>0</v>
      </c>
      <c r="J139" s="23"/>
      <c r="K139" s="92"/>
    </row>
    <row r="140" spans="1:11" s="21" customFormat="1" ht="15">
      <c r="A140" s="24"/>
      <c r="B140" s="30" t="s">
        <v>161</v>
      </c>
      <c r="C140" s="31" t="s">
        <v>92</v>
      </c>
      <c r="D140" s="46">
        <v>180</v>
      </c>
      <c r="E140" s="46">
        <f>100*(1-G109)</f>
        <v>100</v>
      </c>
      <c r="F140" s="90"/>
      <c r="G140" s="48">
        <f>E140*F140</f>
        <v>0</v>
      </c>
      <c r="J140" s="23"/>
      <c r="K140" s="92"/>
    </row>
    <row r="141" spans="1:11" s="21" customFormat="1" ht="15">
      <c r="A141" s="24"/>
      <c r="B141" s="65" t="s">
        <v>162</v>
      </c>
      <c r="C141" s="31" t="s">
        <v>92</v>
      </c>
      <c r="D141" s="46">
        <v>180</v>
      </c>
      <c r="E141" s="46">
        <f>100*(1-G110)</f>
        <v>100</v>
      </c>
      <c r="F141" s="90"/>
      <c r="G141" s="48">
        <f t="shared" si="3"/>
        <v>0</v>
      </c>
      <c r="H141" s="21" t="s">
        <v>167</v>
      </c>
      <c r="J141" s="23"/>
      <c r="K141" s="92"/>
    </row>
    <row r="142" spans="1:11" s="116" customFormat="1" ht="15">
      <c r="A142" s="114"/>
      <c r="B142" s="115" t="s">
        <v>87</v>
      </c>
      <c r="C142" s="109" t="s">
        <v>92</v>
      </c>
      <c r="D142" s="110" t="s">
        <v>141</v>
      </c>
      <c r="E142" s="111"/>
      <c r="F142" s="90"/>
      <c r="G142" s="113"/>
      <c r="H142" s="116" t="s">
        <v>167</v>
      </c>
      <c r="J142" s="117"/>
      <c r="K142" s="118"/>
    </row>
    <row r="143" spans="1:11" s="21" customFormat="1" ht="15">
      <c r="A143" s="24"/>
      <c r="B143" s="30" t="s">
        <v>88</v>
      </c>
      <c r="C143" s="31" t="s">
        <v>92</v>
      </c>
      <c r="D143" s="27">
        <v>200</v>
      </c>
      <c r="E143" s="27">
        <f>110*(1-G109)</f>
        <v>110</v>
      </c>
      <c r="F143" s="90"/>
      <c r="G143" s="29">
        <f>E143*F143</f>
        <v>0</v>
      </c>
      <c r="J143" s="23"/>
      <c r="K143" s="92"/>
    </row>
    <row r="144" spans="1:11" s="21" customFormat="1" ht="15">
      <c r="A144" s="24"/>
      <c r="B144" s="65" t="s">
        <v>164</v>
      </c>
      <c r="C144" s="31" t="s">
        <v>92</v>
      </c>
      <c r="D144" s="27">
        <v>200</v>
      </c>
      <c r="E144" s="27">
        <f>110*(1-G110)</f>
        <v>110</v>
      </c>
      <c r="F144" s="90"/>
      <c r="G144" s="29">
        <f t="shared" si="3"/>
        <v>0</v>
      </c>
      <c r="H144" s="21" t="s">
        <v>167</v>
      </c>
      <c r="J144" s="23"/>
      <c r="K144" s="92"/>
    </row>
    <row r="145" spans="1:11" s="21" customFormat="1" ht="15">
      <c r="A145" s="24"/>
      <c r="B145" s="30" t="s">
        <v>89</v>
      </c>
      <c r="C145" s="31" t="s">
        <v>92</v>
      </c>
      <c r="D145" s="32">
        <v>180</v>
      </c>
      <c r="E145" s="32">
        <f>100*(1-G110)</f>
        <v>100</v>
      </c>
      <c r="F145" s="90"/>
      <c r="G145" s="34">
        <f t="shared" si="3"/>
        <v>0</v>
      </c>
      <c r="J145" s="23"/>
      <c r="K145" s="92"/>
    </row>
    <row r="146" spans="1:11" s="21" customFormat="1" ht="15">
      <c r="A146" s="24"/>
      <c r="B146" s="30" t="s">
        <v>146</v>
      </c>
      <c r="C146" s="31" t="s">
        <v>92</v>
      </c>
      <c r="D146" s="32">
        <v>200</v>
      </c>
      <c r="E146" s="32">
        <f>110*(1-G110)</f>
        <v>110</v>
      </c>
      <c r="F146" s="90"/>
      <c r="G146" s="34">
        <f>E146*F146</f>
        <v>0</v>
      </c>
      <c r="J146" s="23"/>
      <c r="K146" s="92"/>
    </row>
    <row r="147" spans="1:11" s="21" customFormat="1" ht="15" customHeight="1" thickBot="1">
      <c r="A147" s="24"/>
      <c r="B147" s="30" t="s">
        <v>147</v>
      </c>
      <c r="C147" s="31" t="s">
        <v>92</v>
      </c>
      <c r="D147" s="32">
        <v>200</v>
      </c>
      <c r="E147" s="32">
        <f>110*(1-G110)</f>
        <v>110</v>
      </c>
      <c r="F147" s="90"/>
      <c r="G147" s="34">
        <f t="shared" si="3"/>
        <v>0</v>
      </c>
      <c r="J147" s="23"/>
      <c r="K147" s="92"/>
    </row>
    <row r="148" spans="1:85" s="6" customFormat="1" ht="16.5" thickBot="1">
      <c r="A148" s="7"/>
      <c r="B148" s="136" t="s">
        <v>93</v>
      </c>
      <c r="C148" s="136"/>
      <c r="D148" s="136"/>
      <c r="E148" s="136"/>
      <c r="F148" s="136"/>
      <c r="G148" s="136"/>
      <c r="H148" s="21"/>
      <c r="I148" s="21"/>
      <c r="J148" s="23"/>
      <c r="K148" s="92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</row>
    <row r="149" spans="1:11" s="21" customFormat="1" ht="15">
      <c r="A149" s="24"/>
      <c r="B149" s="25" t="s">
        <v>83</v>
      </c>
      <c r="C149" s="26" t="s">
        <v>94</v>
      </c>
      <c r="D149" s="27">
        <v>270</v>
      </c>
      <c r="E149" s="27">
        <f>150*(1-G110)</f>
        <v>150</v>
      </c>
      <c r="F149" s="28"/>
      <c r="G149" s="29">
        <f aca="true" t="shared" si="4" ref="G149:G158">E149*F149</f>
        <v>0</v>
      </c>
      <c r="J149" s="23"/>
      <c r="K149" s="92"/>
    </row>
    <row r="150" spans="1:11" s="21" customFormat="1" ht="15.75" customHeight="1">
      <c r="A150" s="24"/>
      <c r="B150" s="30" t="s">
        <v>85</v>
      </c>
      <c r="C150" s="31" t="s">
        <v>94</v>
      </c>
      <c r="D150" s="32">
        <v>290</v>
      </c>
      <c r="E150" s="32">
        <f>160*(1-G110)</f>
        <v>160</v>
      </c>
      <c r="F150" s="33"/>
      <c r="G150" s="34">
        <f t="shared" si="4"/>
        <v>0</v>
      </c>
      <c r="J150" s="23"/>
      <c r="K150" s="92"/>
    </row>
    <row r="151" spans="1:11" s="21" customFormat="1" ht="27.75" customHeight="1">
      <c r="A151" s="24"/>
      <c r="B151" s="42" t="s">
        <v>143</v>
      </c>
      <c r="C151" s="37" t="s">
        <v>94</v>
      </c>
      <c r="D151" s="38">
        <v>270</v>
      </c>
      <c r="E151" s="38">
        <f>150*(1-G110)</f>
        <v>150</v>
      </c>
      <c r="F151" s="39"/>
      <c r="G151" s="43">
        <f t="shared" si="4"/>
        <v>0</v>
      </c>
      <c r="J151" s="23"/>
      <c r="K151" s="92"/>
    </row>
    <row r="152" spans="1:11" s="21" customFormat="1" ht="15">
      <c r="A152" s="24"/>
      <c r="B152" s="30" t="s">
        <v>86</v>
      </c>
      <c r="C152" s="31" t="s">
        <v>94</v>
      </c>
      <c r="D152" s="32">
        <v>270</v>
      </c>
      <c r="E152" s="32">
        <f>150*(1-G110)</f>
        <v>150</v>
      </c>
      <c r="F152" s="33"/>
      <c r="G152" s="34">
        <f t="shared" si="4"/>
        <v>0</v>
      </c>
      <c r="J152" s="23"/>
      <c r="K152" s="92"/>
    </row>
    <row r="153" spans="1:11" s="116" customFormat="1" ht="15">
      <c r="A153" s="114"/>
      <c r="B153" s="115" t="s">
        <v>87</v>
      </c>
      <c r="C153" s="120" t="s">
        <v>94</v>
      </c>
      <c r="D153" s="121" t="s">
        <v>141</v>
      </c>
      <c r="E153" s="122"/>
      <c r="F153" s="123"/>
      <c r="G153" s="124"/>
      <c r="J153" s="117"/>
      <c r="K153" s="118"/>
    </row>
    <row r="154" spans="1:11" s="21" customFormat="1" ht="15">
      <c r="A154" s="24"/>
      <c r="B154" s="30" t="s">
        <v>88</v>
      </c>
      <c r="C154" s="31" t="s">
        <v>94</v>
      </c>
      <c r="D154" s="32">
        <v>320</v>
      </c>
      <c r="E154" s="32">
        <f>180*(1-G110)</f>
        <v>180</v>
      </c>
      <c r="F154" s="33"/>
      <c r="G154" s="34">
        <f t="shared" si="4"/>
        <v>0</v>
      </c>
      <c r="J154" s="23"/>
      <c r="K154" s="92"/>
    </row>
    <row r="155" spans="1:11" s="21" customFormat="1" ht="15">
      <c r="A155" s="24"/>
      <c r="B155" s="30" t="s">
        <v>89</v>
      </c>
      <c r="C155" s="31" t="s">
        <v>94</v>
      </c>
      <c r="D155" s="32">
        <v>270</v>
      </c>
      <c r="E155" s="32">
        <f>150*(1-G110)</f>
        <v>150</v>
      </c>
      <c r="F155" s="33"/>
      <c r="G155" s="34">
        <f t="shared" si="4"/>
        <v>0</v>
      </c>
      <c r="J155" s="23"/>
      <c r="K155" s="92"/>
    </row>
    <row r="156" spans="1:11" s="21" customFormat="1" ht="15">
      <c r="A156" s="24"/>
      <c r="B156" s="30" t="s">
        <v>146</v>
      </c>
      <c r="C156" s="31" t="s">
        <v>94</v>
      </c>
      <c r="D156" s="32">
        <v>270</v>
      </c>
      <c r="E156" s="32">
        <f>150*(1-G110)</f>
        <v>150</v>
      </c>
      <c r="F156" s="33"/>
      <c r="G156" s="34">
        <f>E156*F156</f>
        <v>0</v>
      </c>
      <c r="J156" s="23"/>
      <c r="K156" s="92"/>
    </row>
    <row r="157" spans="1:11" s="21" customFormat="1" ht="15.75" customHeight="1">
      <c r="A157" s="24"/>
      <c r="B157" s="30" t="s">
        <v>147</v>
      </c>
      <c r="C157" s="31" t="s">
        <v>94</v>
      </c>
      <c r="D157" s="32">
        <v>270</v>
      </c>
      <c r="E157" s="32">
        <f>150*(1-G110)</f>
        <v>150</v>
      </c>
      <c r="F157" s="33"/>
      <c r="G157" s="34">
        <f t="shared" si="4"/>
        <v>0</v>
      </c>
      <c r="J157" s="23"/>
      <c r="K157" s="92"/>
    </row>
    <row r="158" spans="1:11" s="21" customFormat="1" ht="15.75" thickBot="1">
      <c r="A158" s="24"/>
      <c r="B158" s="44" t="s">
        <v>90</v>
      </c>
      <c r="C158" s="45" t="s">
        <v>94</v>
      </c>
      <c r="D158" s="46">
        <v>270</v>
      </c>
      <c r="E158" s="46">
        <f>140*(1-G110)</f>
        <v>140</v>
      </c>
      <c r="F158" s="47"/>
      <c r="G158" s="48">
        <f t="shared" si="4"/>
        <v>0</v>
      </c>
      <c r="J158" s="23"/>
      <c r="K158" s="92"/>
    </row>
    <row r="159" spans="1:85" s="6" customFormat="1" ht="16.5" thickBot="1">
      <c r="A159" s="7"/>
      <c r="B159" s="136" t="s">
        <v>95</v>
      </c>
      <c r="C159" s="136"/>
      <c r="D159" s="136"/>
      <c r="E159" s="136"/>
      <c r="F159" s="136"/>
      <c r="G159" s="136"/>
      <c r="H159" s="21"/>
      <c r="I159" s="21"/>
      <c r="J159" s="23"/>
      <c r="K159" s="92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</row>
    <row r="160" spans="1:11" s="21" customFormat="1" ht="15">
      <c r="A160" s="24"/>
      <c r="B160" s="25" t="s">
        <v>83</v>
      </c>
      <c r="C160" s="26" t="s">
        <v>95</v>
      </c>
      <c r="D160" s="27">
        <v>450</v>
      </c>
      <c r="E160" s="27">
        <f>250*(1-G109)</f>
        <v>250</v>
      </c>
      <c r="F160" s="28"/>
      <c r="G160" s="29">
        <f>E160*F160</f>
        <v>0</v>
      </c>
      <c r="J160" s="23"/>
      <c r="K160" s="92"/>
    </row>
    <row r="161" spans="1:11" s="21" customFormat="1" ht="15">
      <c r="A161" s="24"/>
      <c r="B161" s="25" t="s">
        <v>83</v>
      </c>
      <c r="C161" s="26" t="s">
        <v>95</v>
      </c>
      <c r="D161" s="27">
        <v>450</v>
      </c>
      <c r="E161" s="27">
        <f>250*(1-G110)</f>
        <v>250</v>
      </c>
      <c r="F161" s="28"/>
      <c r="G161" s="29">
        <f aca="true" t="shared" si="5" ref="G161:G171">E161*F161</f>
        <v>0</v>
      </c>
      <c r="J161" s="23"/>
      <c r="K161" s="92"/>
    </row>
    <row r="162" spans="1:11" s="21" customFormat="1" ht="15">
      <c r="A162" s="24"/>
      <c r="B162" s="30" t="s">
        <v>85</v>
      </c>
      <c r="C162" s="31" t="s">
        <v>95</v>
      </c>
      <c r="D162" s="32">
        <v>490</v>
      </c>
      <c r="E162" s="32">
        <f>270*(1-G110)</f>
        <v>270</v>
      </c>
      <c r="F162" s="33"/>
      <c r="G162" s="34">
        <f t="shared" si="5"/>
        <v>0</v>
      </c>
      <c r="J162" s="23"/>
      <c r="K162" s="92"/>
    </row>
    <row r="163" spans="1:11" s="21" customFormat="1" ht="26.25" customHeight="1">
      <c r="A163" s="24"/>
      <c r="B163" s="30" t="s">
        <v>143</v>
      </c>
      <c r="C163" s="37" t="s">
        <v>95</v>
      </c>
      <c r="D163" s="38">
        <v>450</v>
      </c>
      <c r="E163" s="38">
        <f>250*(1-G110)</f>
        <v>250</v>
      </c>
      <c r="F163" s="39"/>
      <c r="G163" s="43">
        <f>E163*F163</f>
        <v>0</v>
      </c>
      <c r="J163" s="23"/>
      <c r="K163" s="92"/>
    </row>
    <row r="164" spans="1:11" s="116" customFormat="1" ht="14.25" customHeight="1" hidden="1">
      <c r="A164" s="114"/>
      <c r="B164" s="115" t="s">
        <v>138</v>
      </c>
      <c r="C164" s="119" t="s">
        <v>95</v>
      </c>
      <c r="D164" s="110" t="s">
        <v>141</v>
      </c>
      <c r="E164" s="111"/>
      <c r="F164" s="112"/>
      <c r="G164" s="113"/>
      <c r="J164" s="117"/>
      <c r="K164" s="118"/>
    </row>
    <row r="165" spans="1:11" s="21" customFormat="1" ht="15">
      <c r="A165" s="24"/>
      <c r="B165" s="30" t="s">
        <v>86</v>
      </c>
      <c r="C165" s="31" t="s">
        <v>95</v>
      </c>
      <c r="D165" s="46">
        <v>450</v>
      </c>
      <c r="E165" s="46">
        <f>250*(1-G110)</f>
        <v>250</v>
      </c>
      <c r="F165" s="47"/>
      <c r="G165" s="48">
        <f t="shared" si="5"/>
        <v>0</v>
      </c>
      <c r="J165" s="23"/>
      <c r="K165" s="92"/>
    </row>
    <row r="166" spans="1:11" s="21" customFormat="1" ht="15">
      <c r="A166" s="24"/>
      <c r="B166" s="108" t="s">
        <v>87</v>
      </c>
      <c r="C166" s="109" t="s">
        <v>95</v>
      </c>
      <c r="D166" s="110" t="s">
        <v>141</v>
      </c>
      <c r="E166" s="111"/>
      <c r="F166" s="112"/>
      <c r="G166" s="113"/>
      <c r="J166" s="23"/>
      <c r="K166" s="92"/>
    </row>
    <row r="167" spans="1:11" s="21" customFormat="1" ht="15">
      <c r="A167" s="24"/>
      <c r="B167" s="30" t="s">
        <v>88</v>
      </c>
      <c r="C167" s="31" t="s">
        <v>95</v>
      </c>
      <c r="D167" s="27">
        <v>540</v>
      </c>
      <c r="E167" s="27">
        <f>300*(1-G110)</f>
        <v>300</v>
      </c>
      <c r="F167" s="28"/>
      <c r="G167" s="29">
        <f t="shared" si="5"/>
        <v>0</v>
      </c>
      <c r="J167" s="23"/>
      <c r="K167" s="92"/>
    </row>
    <row r="168" spans="1:11" s="21" customFormat="1" ht="15">
      <c r="A168" s="24"/>
      <c r="B168" s="30" t="s">
        <v>89</v>
      </c>
      <c r="C168" s="31" t="s">
        <v>95</v>
      </c>
      <c r="D168" s="32">
        <v>450</v>
      </c>
      <c r="E168" s="32">
        <f>250*(1-G110)</f>
        <v>250</v>
      </c>
      <c r="F168" s="33"/>
      <c r="G168" s="34">
        <f t="shared" si="5"/>
        <v>0</v>
      </c>
      <c r="J168" s="23"/>
      <c r="K168" s="92"/>
    </row>
    <row r="169" spans="1:11" s="21" customFormat="1" ht="15">
      <c r="A169" s="24"/>
      <c r="B169" s="30" t="s">
        <v>146</v>
      </c>
      <c r="C169" s="31" t="s">
        <v>95</v>
      </c>
      <c r="D169" s="32">
        <v>450</v>
      </c>
      <c r="E169" s="32">
        <f>260*(1-G110)</f>
        <v>260</v>
      </c>
      <c r="F169" s="33"/>
      <c r="G169" s="34">
        <f>E169*F169</f>
        <v>0</v>
      </c>
      <c r="J169" s="23"/>
      <c r="K169" s="92"/>
    </row>
    <row r="170" spans="1:11" s="21" customFormat="1" ht="15.75" customHeight="1">
      <c r="A170" s="24"/>
      <c r="B170" s="30" t="s">
        <v>147</v>
      </c>
      <c r="C170" s="31" t="s">
        <v>95</v>
      </c>
      <c r="D170" s="32">
        <v>450</v>
      </c>
      <c r="E170" s="32">
        <f>260*(1-G110)</f>
        <v>260</v>
      </c>
      <c r="F170" s="33"/>
      <c r="G170" s="34">
        <f t="shared" si="5"/>
        <v>0</v>
      </c>
      <c r="J170" s="23"/>
      <c r="K170" s="92"/>
    </row>
    <row r="171" spans="1:11" s="21" customFormat="1" ht="15.75" thickBot="1">
      <c r="A171" s="24"/>
      <c r="B171" s="44" t="s">
        <v>90</v>
      </c>
      <c r="C171" s="31" t="s">
        <v>95</v>
      </c>
      <c r="D171" s="46">
        <v>450</v>
      </c>
      <c r="E171" s="46">
        <f>250*(1-G110)</f>
        <v>250</v>
      </c>
      <c r="F171" s="47"/>
      <c r="G171" s="48">
        <f t="shared" si="5"/>
        <v>0</v>
      </c>
      <c r="J171" s="23"/>
      <c r="K171" s="92"/>
    </row>
    <row r="172" spans="1:85" s="6" customFormat="1" ht="16.5" thickBot="1">
      <c r="A172" s="7"/>
      <c r="B172" s="136" t="s">
        <v>135</v>
      </c>
      <c r="C172" s="136"/>
      <c r="D172" s="136"/>
      <c r="E172" s="136"/>
      <c r="F172" s="136"/>
      <c r="G172" s="136"/>
      <c r="H172" s="21"/>
      <c r="I172" s="21"/>
      <c r="J172" s="23"/>
      <c r="K172" s="92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</row>
    <row r="173" spans="1:11" s="21" customFormat="1" ht="15.75" customHeight="1">
      <c r="A173" s="24"/>
      <c r="B173" s="87" t="s">
        <v>83</v>
      </c>
      <c r="C173" s="88" t="s">
        <v>96</v>
      </c>
      <c r="D173" s="89">
        <v>1800</v>
      </c>
      <c r="E173" s="89">
        <f>1000*(1-G110)</f>
        <v>1000</v>
      </c>
      <c r="F173" s="93"/>
      <c r="G173" s="43">
        <f>E173*F173</f>
        <v>0</v>
      </c>
      <c r="J173" s="23"/>
      <c r="K173" s="92"/>
    </row>
    <row r="174" spans="1:11" s="21" customFormat="1" ht="15">
      <c r="A174" s="24"/>
      <c r="B174" s="30" t="s">
        <v>85</v>
      </c>
      <c r="C174" s="31" t="s">
        <v>96</v>
      </c>
      <c r="D174" s="32">
        <v>1800</v>
      </c>
      <c r="E174" s="32">
        <f>1000*(1-G110)</f>
        <v>1000</v>
      </c>
      <c r="F174" s="33"/>
      <c r="G174" s="34">
        <f>E174*F174</f>
        <v>0</v>
      </c>
      <c r="J174" s="23"/>
      <c r="K174" s="92"/>
    </row>
    <row r="175" spans="1:11" s="21" customFormat="1" ht="25.5">
      <c r="A175" s="24"/>
      <c r="B175" s="30" t="s">
        <v>143</v>
      </c>
      <c r="C175" s="31" t="s">
        <v>96</v>
      </c>
      <c r="D175" s="32">
        <v>1800</v>
      </c>
      <c r="E175" s="32">
        <f>1000*(1-G110)</f>
        <v>1000</v>
      </c>
      <c r="F175" s="33"/>
      <c r="G175" s="34">
        <f>E175*F175</f>
        <v>0</v>
      </c>
      <c r="J175" s="23"/>
      <c r="K175" s="92"/>
    </row>
    <row r="176" spans="1:11" s="21" customFormat="1" ht="15">
      <c r="A176" s="24"/>
      <c r="B176" s="30" t="s">
        <v>173</v>
      </c>
      <c r="C176" s="31" t="s">
        <v>96</v>
      </c>
      <c r="D176" s="32">
        <v>1800</v>
      </c>
      <c r="E176" s="32">
        <f>1000*(1-G110)</f>
        <v>1000</v>
      </c>
      <c r="F176" s="33"/>
      <c r="G176" s="34">
        <f aca="true" t="shared" si="6" ref="G176:G182">E176*F176</f>
        <v>0</v>
      </c>
      <c r="J176" s="23"/>
      <c r="K176" s="92"/>
    </row>
    <row r="177" spans="1:11" s="21" customFormat="1" ht="15">
      <c r="A177" s="24"/>
      <c r="B177" s="30" t="s">
        <v>86</v>
      </c>
      <c r="C177" s="31" t="s">
        <v>96</v>
      </c>
      <c r="D177" s="32">
        <v>1600</v>
      </c>
      <c r="E177" s="32">
        <f>900*(1-G109)</f>
        <v>900</v>
      </c>
      <c r="F177" s="33"/>
      <c r="G177" s="34">
        <f>E177*F177</f>
        <v>0</v>
      </c>
      <c r="J177" s="23"/>
      <c r="K177" s="92"/>
    </row>
    <row r="178" spans="1:11" s="21" customFormat="1" ht="15">
      <c r="A178" s="24"/>
      <c r="B178" s="30" t="s">
        <v>88</v>
      </c>
      <c r="C178" s="31" t="s">
        <v>96</v>
      </c>
      <c r="D178" s="32">
        <v>2000</v>
      </c>
      <c r="E178" s="32">
        <f>1200*(1-G109)</f>
        <v>1200</v>
      </c>
      <c r="F178" s="33"/>
      <c r="G178" s="34">
        <f t="shared" si="6"/>
        <v>0</v>
      </c>
      <c r="J178" s="23"/>
      <c r="K178" s="92"/>
    </row>
    <row r="179" spans="1:11" s="21" customFormat="1" ht="15">
      <c r="A179" s="24"/>
      <c r="B179" s="30" t="s">
        <v>89</v>
      </c>
      <c r="C179" s="31" t="s">
        <v>96</v>
      </c>
      <c r="D179" s="32">
        <v>1600</v>
      </c>
      <c r="E179" s="32">
        <f>900*(1-G109)</f>
        <v>900</v>
      </c>
      <c r="F179" s="33"/>
      <c r="G179" s="34">
        <f t="shared" si="6"/>
        <v>0</v>
      </c>
      <c r="J179" s="23"/>
      <c r="K179" s="92"/>
    </row>
    <row r="180" spans="1:11" s="21" customFormat="1" ht="15">
      <c r="A180" s="24"/>
      <c r="B180" s="30" t="s">
        <v>146</v>
      </c>
      <c r="C180" s="31" t="s">
        <v>96</v>
      </c>
      <c r="D180" s="32">
        <v>1800</v>
      </c>
      <c r="E180" s="32">
        <f>1000*(1-G109)</f>
        <v>1000</v>
      </c>
      <c r="F180" s="33"/>
      <c r="G180" s="34">
        <f>E180*F180</f>
        <v>0</v>
      </c>
      <c r="J180" s="23"/>
      <c r="K180" s="92"/>
    </row>
    <row r="181" spans="1:85" s="6" customFormat="1" ht="16.5" customHeight="1">
      <c r="A181" s="24"/>
      <c r="B181" s="30" t="s">
        <v>147</v>
      </c>
      <c r="C181" s="31" t="s">
        <v>96</v>
      </c>
      <c r="D181" s="32">
        <v>1800</v>
      </c>
      <c r="E181" s="32">
        <f>1000*(1-G109)</f>
        <v>1000</v>
      </c>
      <c r="F181" s="33"/>
      <c r="G181" s="34">
        <f t="shared" si="6"/>
        <v>0</v>
      </c>
      <c r="H181" s="21"/>
      <c r="I181" s="21"/>
      <c r="J181" s="23"/>
      <c r="K181" s="92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</row>
    <row r="182" spans="1:11" s="21" customFormat="1" ht="15.75" thickBot="1">
      <c r="A182" s="24"/>
      <c r="B182" s="44" t="s">
        <v>90</v>
      </c>
      <c r="C182" s="31" t="s">
        <v>96</v>
      </c>
      <c r="D182" s="46">
        <v>1600</v>
      </c>
      <c r="E182" s="46">
        <f>900*(1-G109)</f>
        <v>900</v>
      </c>
      <c r="F182" s="47"/>
      <c r="G182" s="48">
        <f t="shared" si="6"/>
        <v>0</v>
      </c>
      <c r="J182" s="23"/>
      <c r="K182" s="92"/>
    </row>
    <row r="183" spans="1:11" s="21" customFormat="1" ht="16.5" thickBot="1">
      <c r="A183" s="7"/>
      <c r="B183" s="136" t="s">
        <v>151</v>
      </c>
      <c r="C183" s="136"/>
      <c r="D183" s="136"/>
      <c r="E183" s="136"/>
      <c r="F183" s="136"/>
      <c r="G183" s="136"/>
      <c r="J183" s="23"/>
      <c r="K183" s="92"/>
    </row>
    <row r="184" spans="1:11" s="21" customFormat="1" ht="15">
      <c r="A184" s="24"/>
      <c r="B184" s="135" t="s">
        <v>165</v>
      </c>
      <c r="C184" s="26" t="s">
        <v>97</v>
      </c>
      <c r="D184" s="27">
        <v>2800</v>
      </c>
      <c r="E184" s="27">
        <f aca="true" t="shared" si="7" ref="E184:E189">1700*(1-G108)</f>
        <v>1700</v>
      </c>
      <c r="F184" s="28"/>
      <c r="G184" s="29">
        <f>E184*F184</f>
        <v>0</v>
      </c>
      <c r="H184" s="21" t="s">
        <v>167</v>
      </c>
      <c r="J184" s="23"/>
      <c r="K184" s="92"/>
    </row>
    <row r="185" spans="1:11" s="21" customFormat="1" ht="15">
      <c r="A185" s="24"/>
      <c r="B185" s="25" t="s">
        <v>83</v>
      </c>
      <c r="C185" s="26" t="s">
        <v>97</v>
      </c>
      <c r="D185" s="27">
        <v>2800</v>
      </c>
      <c r="E185" s="27">
        <f t="shared" si="7"/>
        <v>1700</v>
      </c>
      <c r="F185" s="28"/>
      <c r="G185" s="29">
        <f aca="true" t="shared" si="8" ref="G185:G190">E185*F185</f>
        <v>0</v>
      </c>
      <c r="J185" s="23"/>
      <c r="K185" s="92"/>
    </row>
    <row r="186" spans="1:11" s="21" customFormat="1" ht="15">
      <c r="A186" s="24"/>
      <c r="B186" s="133" t="s">
        <v>168</v>
      </c>
      <c r="C186" s="26" t="s">
        <v>97</v>
      </c>
      <c r="D186" s="27">
        <v>2800</v>
      </c>
      <c r="E186" s="27">
        <f t="shared" si="7"/>
        <v>1700</v>
      </c>
      <c r="F186" s="90"/>
      <c r="G186" s="106">
        <f t="shared" si="8"/>
        <v>0</v>
      </c>
      <c r="H186" s="21" t="s">
        <v>172</v>
      </c>
      <c r="J186" s="23"/>
      <c r="K186" s="92"/>
    </row>
    <row r="187" spans="1:11" s="21" customFormat="1" ht="15">
      <c r="A187" s="24"/>
      <c r="B187" s="133" t="s">
        <v>169</v>
      </c>
      <c r="C187" s="26" t="s">
        <v>97</v>
      </c>
      <c r="D187" s="27">
        <v>2800</v>
      </c>
      <c r="E187" s="27">
        <f t="shared" si="7"/>
        <v>1700</v>
      </c>
      <c r="F187" s="90"/>
      <c r="G187" s="106">
        <f t="shared" si="8"/>
        <v>0</v>
      </c>
      <c r="H187" s="21" t="s">
        <v>172</v>
      </c>
      <c r="J187" s="23"/>
      <c r="K187" s="92"/>
    </row>
    <row r="188" spans="1:11" s="21" customFormat="1" ht="15">
      <c r="A188" s="24"/>
      <c r="B188" s="133" t="s">
        <v>170</v>
      </c>
      <c r="C188" s="26" t="s">
        <v>97</v>
      </c>
      <c r="D188" s="27">
        <v>2800</v>
      </c>
      <c r="E188" s="27">
        <f t="shared" si="7"/>
        <v>1700</v>
      </c>
      <c r="F188" s="90"/>
      <c r="G188" s="106">
        <f t="shared" si="8"/>
        <v>0</v>
      </c>
      <c r="H188" s="21" t="s">
        <v>172</v>
      </c>
      <c r="J188" s="23"/>
      <c r="K188" s="92"/>
    </row>
    <row r="189" spans="1:11" s="21" customFormat="1" ht="15">
      <c r="A189" s="24"/>
      <c r="B189" s="133" t="s">
        <v>171</v>
      </c>
      <c r="C189" s="26" t="s">
        <v>97</v>
      </c>
      <c r="D189" s="27">
        <v>2800</v>
      </c>
      <c r="E189" s="27">
        <f t="shared" si="7"/>
        <v>1700</v>
      </c>
      <c r="F189" s="90"/>
      <c r="G189" s="106">
        <f t="shared" si="8"/>
        <v>0</v>
      </c>
      <c r="H189" s="21" t="s">
        <v>172</v>
      </c>
      <c r="J189" s="23"/>
      <c r="K189" s="92"/>
    </row>
    <row r="190" spans="1:11" s="21" customFormat="1" ht="15">
      <c r="A190" s="24"/>
      <c r="B190" s="30" t="s">
        <v>85</v>
      </c>
      <c r="C190" s="31" t="s">
        <v>97</v>
      </c>
      <c r="D190" s="32">
        <v>3000</v>
      </c>
      <c r="E190" s="32">
        <f>1800*(1-G109)</f>
        <v>1800</v>
      </c>
      <c r="F190" s="33"/>
      <c r="G190" s="34">
        <f t="shared" si="8"/>
        <v>0</v>
      </c>
      <c r="J190" s="23"/>
      <c r="K190" s="92"/>
    </row>
    <row r="191" spans="1:11" s="21" customFormat="1" ht="15">
      <c r="A191" s="24"/>
      <c r="B191" s="65" t="s">
        <v>163</v>
      </c>
      <c r="C191" s="31" t="s">
        <v>97</v>
      </c>
      <c r="D191" s="32">
        <v>3000</v>
      </c>
      <c r="E191" s="32">
        <f>1800*(1-G110)</f>
        <v>1800</v>
      </c>
      <c r="F191" s="33"/>
      <c r="G191" s="34">
        <f aca="true" t="shared" si="9" ref="G191:G202">E191*F191</f>
        <v>0</v>
      </c>
      <c r="H191" s="21" t="s">
        <v>167</v>
      </c>
      <c r="J191" s="23"/>
      <c r="K191" s="92"/>
    </row>
    <row r="192" spans="1:11" s="21" customFormat="1" ht="25.5">
      <c r="A192" s="24"/>
      <c r="B192" s="30" t="s">
        <v>143</v>
      </c>
      <c r="C192" s="31" t="s">
        <v>97</v>
      </c>
      <c r="D192" s="32">
        <v>2800</v>
      </c>
      <c r="E192" s="32">
        <f>1700*(1-G110)</f>
        <v>1700</v>
      </c>
      <c r="F192" s="33"/>
      <c r="G192" s="34">
        <f>E192*F192</f>
        <v>0</v>
      </c>
      <c r="J192" s="23"/>
      <c r="K192" s="92"/>
    </row>
    <row r="193" spans="1:11" s="21" customFormat="1" ht="15">
      <c r="A193" s="24"/>
      <c r="B193" s="30" t="s">
        <v>173</v>
      </c>
      <c r="C193" s="31" t="s">
        <v>97</v>
      </c>
      <c r="D193" s="32">
        <v>2800</v>
      </c>
      <c r="E193" s="32">
        <f>1700*(1-G110)</f>
        <v>1700</v>
      </c>
      <c r="F193" s="33"/>
      <c r="G193" s="48">
        <f t="shared" si="9"/>
        <v>0</v>
      </c>
      <c r="J193" s="23"/>
      <c r="K193" s="92"/>
    </row>
    <row r="194" spans="1:11" s="21" customFormat="1" ht="15">
      <c r="A194" s="24"/>
      <c r="B194" s="42" t="s">
        <v>86</v>
      </c>
      <c r="C194" s="37" t="s">
        <v>97</v>
      </c>
      <c r="D194" s="38">
        <v>2500</v>
      </c>
      <c r="E194" s="38">
        <f>1500*(1-G108)</f>
        <v>1500</v>
      </c>
      <c r="F194" s="129"/>
      <c r="G194" s="131">
        <f t="shared" si="9"/>
        <v>0</v>
      </c>
      <c r="J194" s="23"/>
      <c r="K194" s="92"/>
    </row>
    <row r="195" spans="1:11" s="21" customFormat="1" ht="15">
      <c r="A195" s="24"/>
      <c r="B195" s="30" t="s">
        <v>161</v>
      </c>
      <c r="C195" s="37" t="s">
        <v>97</v>
      </c>
      <c r="D195" s="38">
        <v>2500</v>
      </c>
      <c r="E195" s="38">
        <f>1500*(1-G109)</f>
        <v>1500</v>
      </c>
      <c r="F195" s="129"/>
      <c r="G195" s="131">
        <f>E195*F195</f>
        <v>0</v>
      </c>
      <c r="J195" s="23"/>
      <c r="K195" s="92"/>
    </row>
    <row r="196" spans="1:11" s="21" customFormat="1" ht="15">
      <c r="A196" s="24"/>
      <c r="B196" s="91" t="s">
        <v>162</v>
      </c>
      <c r="C196" s="37" t="s">
        <v>97</v>
      </c>
      <c r="D196" s="38">
        <v>2500</v>
      </c>
      <c r="E196" s="38">
        <f>1500*(1-G110)</f>
        <v>1500</v>
      </c>
      <c r="F196" s="129"/>
      <c r="G196" s="131">
        <f t="shared" si="9"/>
        <v>0</v>
      </c>
      <c r="H196" s="21" t="s">
        <v>167</v>
      </c>
      <c r="J196" s="23"/>
      <c r="K196" s="92"/>
    </row>
    <row r="197" spans="1:11" s="116" customFormat="1" ht="15">
      <c r="A197" s="114"/>
      <c r="B197" s="108" t="s">
        <v>87</v>
      </c>
      <c r="C197" s="120" t="s">
        <v>97</v>
      </c>
      <c r="D197" s="121" t="s">
        <v>141</v>
      </c>
      <c r="E197" s="122"/>
      <c r="F197" s="123"/>
      <c r="G197" s="130"/>
      <c r="H197" s="125" t="s">
        <v>167</v>
      </c>
      <c r="I197" s="126"/>
      <c r="J197" s="117"/>
      <c r="K197" s="118"/>
    </row>
    <row r="198" spans="1:11" s="21" customFormat="1" ht="15">
      <c r="A198" s="24"/>
      <c r="B198" s="30" t="s">
        <v>88</v>
      </c>
      <c r="C198" s="31" t="s">
        <v>97</v>
      </c>
      <c r="D198" s="32">
        <v>3100</v>
      </c>
      <c r="E198" s="32">
        <f>1900*(1-G109)</f>
        <v>1900</v>
      </c>
      <c r="F198" s="127"/>
      <c r="G198" s="128">
        <f>E198*F198</f>
        <v>0</v>
      </c>
      <c r="J198" s="23"/>
      <c r="K198" s="92"/>
    </row>
    <row r="199" spans="1:11" s="21" customFormat="1" ht="15">
      <c r="A199" s="24"/>
      <c r="B199" s="65" t="s">
        <v>164</v>
      </c>
      <c r="C199" s="31" t="s">
        <v>97</v>
      </c>
      <c r="D199" s="32">
        <v>3100</v>
      </c>
      <c r="E199" s="32">
        <f>1900*(1-G110)</f>
        <v>1900</v>
      </c>
      <c r="F199" s="127"/>
      <c r="G199" s="128">
        <f t="shared" si="9"/>
        <v>0</v>
      </c>
      <c r="H199" s="21" t="s">
        <v>167</v>
      </c>
      <c r="J199" s="23"/>
      <c r="K199" s="92"/>
    </row>
    <row r="200" spans="1:11" s="21" customFormat="1" ht="15">
      <c r="A200" s="24"/>
      <c r="B200" s="30" t="s">
        <v>89</v>
      </c>
      <c r="C200" s="31" t="s">
        <v>97</v>
      </c>
      <c r="D200" s="32">
        <v>2500</v>
      </c>
      <c r="E200" s="32">
        <f>1500*(1-G110)</f>
        <v>1500</v>
      </c>
      <c r="F200" s="33"/>
      <c r="G200" s="29">
        <f t="shared" si="9"/>
        <v>0</v>
      </c>
      <c r="J200" s="23"/>
      <c r="K200" s="92"/>
    </row>
    <row r="201" spans="1:11" s="21" customFormat="1" ht="15">
      <c r="A201" s="24"/>
      <c r="B201" s="30" t="s">
        <v>146</v>
      </c>
      <c r="C201" s="31" t="s">
        <v>97</v>
      </c>
      <c r="D201" s="32">
        <v>2800</v>
      </c>
      <c r="E201" s="32">
        <f>1700*(1-G110)</f>
        <v>1700</v>
      </c>
      <c r="F201" s="33"/>
      <c r="G201" s="34">
        <f>E201*F201</f>
        <v>0</v>
      </c>
      <c r="J201" s="23"/>
      <c r="K201" s="92"/>
    </row>
    <row r="202" spans="1:85" ht="18" customHeight="1" thickBot="1">
      <c r="A202" s="24"/>
      <c r="B202" s="30" t="s">
        <v>147</v>
      </c>
      <c r="C202" s="31" t="s">
        <v>97</v>
      </c>
      <c r="D202" s="32">
        <v>2800</v>
      </c>
      <c r="E202" s="32">
        <f>1700*(1-G110)</f>
        <v>1700</v>
      </c>
      <c r="F202" s="33"/>
      <c r="G202" s="34">
        <f t="shared" si="9"/>
        <v>0</v>
      </c>
      <c r="I202" s="21"/>
      <c r="J202" s="23"/>
      <c r="K202" s="92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</row>
    <row r="203" spans="1:85" ht="17.25" customHeight="1" thickBot="1">
      <c r="A203" s="5"/>
      <c r="B203" s="138" t="s">
        <v>98</v>
      </c>
      <c r="C203" s="138"/>
      <c r="D203" s="138"/>
      <c r="E203" s="138"/>
      <c r="F203" s="138"/>
      <c r="G203" s="138"/>
      <c r="I203" s="21"/>
      <c r="J203" s="23"/>
      <c r="K203" s="92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</row>
    <row r="204" spans="1:11" s="21" customFormat="1" ht="16.5" customHeight="1">
      <c r="A204" s="5"/>
      <c r="B204" s="139" t="s">
        <v>99</v>
      </c>
      <c r="C204" s="139"/>
      <c r="D204" s="139"/>
      <c r="E204" s="139"/>
      <c r="F204" s="139"/>
      <c r="G204" s="53">
        <v>0</v>
      </c>
      <c r="J204" s="23"/>
      <c r="K204" s="92"/>
    </row>
    <row r="205" spans="1:11" s="21" customFormat="1" ht="15" customHeight="1" thickBot="1">
      <c r="A205" s="5"/>
      <c r="B205" s="140" t="s">
        <v>100</v>
      </c>
      <c r="C205" s="140"/>
      <c r="D205" s="140"/>
      <c r="E205" s="140"/>
      <c r="F205" s="140"/>
      <c r="G205" s="54">
        <f>SUM(G206:G218,G220:G225)</f>
        <v>0</v>
      </c>
      <c r="J205" s="23"/>
      <c r="K205" s="92"/>
    </row>
    <row r="206" spans="1:11" s="21" customFormat="1" ht="16.5" customHeight="1">
      <c r="A206" s="24"/>
      <c r="B206" s="55" t="s">
        <v>101</v>
      </c>
      <c r="C206" s="56" t="s">
        <v>102</v>
      </c>
      <c r="D206" s="57">
        <v>2500</v>
      </c>
      <c r="E206" s="57">
        <f>1400*(1-G204)</f>
        <v>1400</v>
      </c>
      <c r="F206" s="58"/>
      <c r="G206" s="59">
        <f aca="true" t="shared" si="10" ref="G206:G218">E206*F206</f>
        <v>0</v>
      </c>
      <c r="J206" s="23"/>
      <c r="K206" s="92"/>
    </row>
    <row r="207" spans="1:11" s="21" customFormat="1" ht="16.5" customHeight="1">
      <c r="A207" s="24"/>
      <c r="B207" s="60" t="s">
        <v>103</v>
      </c>
      <c r="C207" s="61" t="s">
        <v>104</v>
      </c>
      <c r="D207" s="32">
        <v>2300</v>
      </c>
      <c r="E207" s="32">
        <f>1250*(1-G204)</f>
        <v>1250</v>
      </c>
      <c r="F207" s="33"/>
      <c r="G207" s="62">
        <f t="shared" si="10"/>
        <v>0</v>
      </c>
      <c r="J207" s="23"/>
      <c r="K207" s="92"/>
    </row>
    <row r="208" spans="1:11" s="21" customFormat="1" ht="18" customHeight="1">
      <c r="A208" s="24"/>
      <c r="B208" s="101" t="s">
        <v>105</v>
      </c>
      <c r="C208" s="102" t="s">
        <v>106</v>
      </c>
      <c r="D208" s="103">
        <v>1400</v>
      </c>
      <c r="E208" s="103">
        <f>700*(1-G203)</f>
        <v>700</v>
      </c>
      <c r="F208" s="104"/>
      <c r="G208" s="105">
        <f>E208*F208</f>
        <v>0</v>
      </c>
      <c r="J208" s="23"/>
      <c r="K208" s="92"/>
    </row>
    <row r="209" spans="1:11" s="21" customFormat="1" ht="18" customHeight="1" thickBot="1">
      <c r="A209" s="24"/>
      <c r="B209" s="107" t="s">
        <v>156</v>
      </c>
      <c r="C209" s="97" t="s">
        <v>150</v>
      </c>
      <c r="D209" s="98">
        <v>450</v>
      </c>
      <c r="E209" s="98">
        <f>250*(1-G204)</f>
        <v>250</v>
      </c>
      <c r="F209" s="99"/>
      <c r="G209" s="100">
        <f t="shared" si="10"/>
        <v>0</v>
      </c>
      <c r="J209" s="23"/>
      <c r="K209" s="92"/>
    </row>
    <row r="210" spans="1:11" s="21" customFormat="1" ht="15.75" customHeight="1">
      <c r="A210" s="24"/>
      <c r="B210" s="30" t="s">
        <v>27</v>
      </c>
      <c r="C210" s="31" t="s">
        <v>107</v>
      </c>
      <c r="D210" s="110" t="s">
        <v>141</v>
      </c>
      <c r="E210" s="32">
        <f>70*(1-G204)</f>
        <v>70</v>
      </c>
      <c r="F210" s="33"/>
      <c r="G210" s="34">
        <f t="shared" si="10"/>
        <v>0</v>
      </c>
      <c r="H210" s="21" t="s">
        <v>167</v>
      </c>
      <c r="J210" s="23"/>
      <c r="K210" s="92"/>
    </row>
    <row r="211" spans="1:11" s="21" customFormat="1" ht="16.5" customHeight="1">
      <c r="A211" s="24"/>
      <c r="B211" s="30" t="s">
        <v>35</v>
      </c>
      <c r="C211" s="31" t="s">
        <v>107</v>
      </c>
      <c r="D211" s="110" t="s">
        <v>141</v>
      </c>
      <c r="E211" s="32">
        <f>70*(1-G204)</f>
        <v>70</v>
      </c>
      <c r="F211" s="33"/>
      <c r="G211" s="34">
        <f t="shared" si="10"/>
        <v>0</v>
      </c>
      <c r="H211" s="21" t="s">
        <v>167</v>
      </c>
      <c r="J211" s="23"/>
      <c r="K211" s="92"/>
    </row>
    <row r="212" spans="1:11" s="21" customFormat="1" ht="15.75" customHeight="1">
      <c r="A212" s="24"/>
      <c r="B212" s="30" t="s">
        <v>108</v>
      </c>
      <c r="C212" s="31" t="s">
        <v>107</v>
      </c>
      <c r="D212" s="110" t="s">
        <v>141</v>
      </c>
      <c r="E212" s="32">
        <f>70*(1-G204)</f>
        <v>70</v>
      </c>
      <c r="F212" s="33"/>
      <c r="G212" s="34">
        <f t="shared" si="10"/>
        <v>0</v>
      </c>
      <c r="H212" s="21" t="s">
        <v>167</v>
      </c>
      <c r="J212" s="23"/>
      <c r="K212" s="92"/>
    </row>
    <row r="213" spans="1:11" s="116" customFormat="1" ht="14.25" customHeight="1">
      <c r="A213" s="114"/>
      <c r="B213" s="108" t="s">
        <v>109</v>
      </c>
      <c r="C213" s="120" t="s">
        <v>107</v>
      </c>
      <c r="D213" s="110" t="s">
        <v>141</v>
      </c>
      <c r="E213" s="111"/>
      <c r="F213" s="112"/>
      <c r="G213" s="113"/>
      <c r="H213" s="21" t="s">
        <v>167</v>
      </c>
      <c r="J213" s="117"/>
      <c r="K213" s="118"/>
    </row>
    <row r="214" spans="1:11" s="21" customFormat="1" ht="15.75" customHeight="1">
      <c r="A214" s="66"/>
      <c r="B214" s="30" t="s">
        <v>157</v>
      </c>
      <c r="C214" s="31" t="s">
        <v>107</v>
      </c>
      <c r="D214" s="110" t="s">
        <v>141</v>
      </c>
      <c r="E214" s="32">
        <f>70*(1-G204)</f>
        <v>70</v>
      </c>
      <c r="F214" s="33"/>
      <c r="G214" s="34">
        <f t="shared" si="10"/>
        <v>0</v>
      </c>
      <c r="H214" s="21" t="s">
        <v>167</v>
      </c>
      <c r="J214" s="23"/>
      <c r="K214" s="92"/>
    </row>
    <row r="215" spans="1:85" ht="13.5" customHeight="1">
      <c r="A215" s="24"/>
      <c r="B215" s="30" t="s">
        <v>24</v>
      </c>
      <c r="C215" s="31" t="s">
        <v>107</v>
      </c>
      <c r="D215" s="110" t="s">
        <v>141</v>
      </c>
      <c r="E215" s="32">
        <f>70*(1-G204)</f>
        <v>70</v>
      </c>
      <c r="F215" s="33"/>
      <c r="G215" s="34">
        <f t="shared" si="10"/>
        <v>0</v>
      </c>
      <c r="H215" s="21" t="s">
        <v>167</v>
      </c>
      <c r="I215" s="21"/>
      <c r="J215" s="23"/>
      <c r="K215" s="92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</row>
    <row r="216" spans="1:11" s="116" customFormat="1" ht="13.5" customHeight="1">
      <c r="A216" s="114"/>
      <c r="B216" s="42" t="s">
        <v>49</v>
      </c>
      <c r="C216" s="120" t="s">
        <v>107</v>
      </c>
      <c r="D216" s="110" t="s">
        <v>141</v>
      </c>
      <c r="E216" s="111"/>
      <c r="F216" s="112"/>
      <c r="G216" s="113"/>
      <c r="H216" s="21" t="s">
        <v>167</v>
      </c>
      <c r="J216" s="117"/>
      <c r="K216" s="118"/>
    </row>
    <row r="217" spans="1:11" s="21" customFormat="1" ht="15" customHeight="1">
      <c r="A217" s="24"/>
      <c r="B217" s="30" t="s">
        <v>110</v>
      </c>
      <c r="C217" s="31" t="s">
        <v>107</v>
      </c>
      <c r="D217" s="110" t="s">
        <v>141</v>
      </c>
      <c r="E217" s="32">
        <f>70*(1-G204)</f>
        <v>70</v>
      </c>
      <c r="F217" s="33"/>
      <c r="G217" s="34">
        <f t="shared" si="10"/>
        <v>0</v>
      </c>
      <c r="H217" s="21" t="s">
        <v>167</v>
      </c>
      <c r="J217" s="23"/>
      <c r="K217" s="92"/>
    </row>
    <row r="218" spans="1:85" ht="15" customHeight="1" thickBot="1">
      <c r="A218" s="24"/>
      <c r="B218" s="30" t="s">
        <v>158</v>
      </c>
      <c r="C218" s="31" t="s">
        <v>107</v>
      </c>
      <c r="D218" s="110" t="s">
        <v>141</v>
      </c>
      <c r="E218" s="32">
        <f>70*(1-G204)</f>
        <v>70</v>
      </c>
      <c r="F218" s="33"/>
      <c r="G218" s="34">
        <f t="shared" si="10"/>
        <v>0</v>
      </c>
      <c r="H218" s="21" t="s">
        <v>167</v>
      </c>
      <c r="I218" s="21"/>
      <c r="J218" s="23"/>
      <c r="K218" s="92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</row>
    <row r="219" spans="1:11" s="21" customFormat="1" ht="15.75" thickBot="1">
      <c r="A219" s="5"/>
      <c r="B219" s="141" t="s">
        <v>111</v>
      </c>
      <c r="C219" s="141"/>
      <c r="D219" s="141"/>
      <c r="E219" s="141"/>
      <c r="F219" s="141"/>
      <c r="G219" s="141"/>
      <c r="J219" s="23"/>
      <c r="K219" s="92"/>
    </row>
    <row r="220" spans="1:85" ht="15.75" customHeight="1">
      <c r="A220" s="24"/>
      <c r="B220" s="87" t="s">
        <v>136</v>
      </c>
      <c r="C220" s="88" t="s">
        <v>112</v>
      </c>
      <c r="D220" s="89">
        <v>180</v>
      </c>
      <c r="E220" s="46">
        <f>100*(1-G204)</f>
        <v>100</v>
      </c>
      <c r="F220" s="90"/>
      <c r="G220" s="48">
        <f>E220*F220</f>
        <v>0</v>
      </c>
      <c r="I220" s="21"/>
      <c r="J220" s="23"/>
      <c r="K220" s="92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</row>
    <row r="221" spans="1:85" ht="15.75" customHeight="1" thickBot="1">
      <c r="A221" s="24"/>
      <c r="B221" s="44" t="s">
        <v>137</v>
      </c>
      <c r="C221" s="45" t="s">
        <v>112</v>
      </c>
      <c r="D221" s="46">
        <v>180</v>
      </c>
      <c r="E221" s="46">
        <f>100*(1-G203)</f>
        <v>100</v>
      </c>
      <c r="F221" s="47"/>
      <c r="G221" s="48">
        <f>E221*F221</f>
        <v>0</v>
      </c>
      <c r="I221" s="21"/>
      <c r="J221" s="23"/>
      <c r="K221" s="92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</row>
    <row r="222" spans="1:11" s="21" customFormat="1" ht="15.75" thickBot="1">
      <c r="A222" s="5"/>
      <c r="B222" s="153" t="s">
        <v>180</v>
      </c>
      <c r="C222" s="153"/>
      <c r="D222" s="153"/>
      <c r="E222" s="153"/>
      <c r="F222" s="153"/>
      <c r="G222" s="153"/>
      <c r="J222" s="23"/>
      <c r="K222" s="92"/>
    </row>
    <row r="223" spans="1:85" ht="15.75" customHeight="1">
      <c r="A223" s="24"/>
      <c r="B223" s="87" t="s">
        <v>184</v>
      </c>
      <c r="C223" s="88" t="s">
        <v>181</v>
      </c>
      <c r="D223" s="89">
        <v>180</v>
      </c>
      <c r="E223" s="46">
        <f>100*(1-G207)</f>
        <v>100</v>
      </c>
      <c r="F223" s="90"/>
      <c r="G223" s="48">
        <f>E223*F223</f>
        <v>0</v>
      </c>
      <c r="H223" s="3" t="s">
        <v>167</v>
      </c>
      <c r="I223" s="21"/>
      <c r="J223" s="23"/>
      <c r="K223" s="92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</row>
    <row r="224" spans="1:85" ht="15.75" customHeight="1">
      <c r="A224" s="24"/>
      <c r="B224" s="44" t="s">
        <v>183</v>
      </c>
      <c r="C224" s="45" t="s">
        <v>181</v>
      </c>
      <c r="D224" s="46">
        <v>180</v>
      </c>
      <c r="E224" s="46">
        <f>100*(1-G206)</f>
        <v>100</v>
      </c>
      <c r="F224" s="47"/>
      <c r="G224" s="48">
        <f>E224*F224</f>
        <v>0</v>
      </c>
      <c r="H224" s="3" t="s">
        <v>167</v>
      </c>
      <c r="I224" s="21"/>
      <c r="J224" s="23"/>
      <c r="K224" s="92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</row>
    <row r="225" spans="1:85" ht="15.75" customHeight="1" thickBot="1">
      <c r="A225" s="24"/>
      <c r="B225" s="44" t="s">
        <v>185</v>
      </c>
      <c r="C225" s="45" t="s">
        <v>182</v>
      </c>
      <c r="D225" s="46"/>
      <c r="E225" s="46"/>
      <c r="F225" s="47"/>
      <c r="G225" s="48">
        <f>E225*F225</f>
        <v>0</v>
      </c>
      <c r="H225" s="3" t="s">
        <v>167</v>
      </c>
      <c r="I225" s="21"/>
      <c r="J225" s="23"/>
      <c r="K225" s="92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</row>
    <row r="226" spans="1:11" s="21" customFormat="1" ht="15.75" thickBot="1">
      <c r="A226" s="5"/>
      <c r="B226" s="142" t="s">
        <v>113</v>
      </c>
      <c r="C226" s="142"/>
      <c r="D226" s="142"/>
      <c r="E226" s="142"/>
      <c r="F226" s="142"/>
      <c r="G226" s="142"/>
      <c r="J226" s="23"/>
      <c r="K226" s="92"/>
    </row>
    <row r="227" spans="1:11" s="21" customFormat="1" ht="15" customHeight="1" thickBot="1">
      <c r="A227" s="5"/>
      <c r="B227" s="143" t="s">
        <v>114</v>
      </c>
      <c r="C227" s="143"/>
      <c r="D227" s="143"/>
      <c r="E227" s="143"/>
      <c r="F227" s="143"/>
      <c r="G227" s="67">
        <f>SUM(G228:G232)</f>
        <v>0</v>
      </c>
      <c r="J227" s="23"/>
      <c r="K227" s="92"/>
    </row>
    <row r="228" spans="1:11" s="21" customFormat="1" ht="14.25" customHeight="1">
      <c r="A228" s="24"/>
      <c r="B228" s="25" t="s">
        <v>132</v>
      </c>
      <c r="C228" s="26" t="s">
        <v>115</v>
      </c>
      <c r="D228" s="27">
        <v>270</v>
      </c>
      <c r="E228" s="27">
        <v>150</v>
      </c>
      <c r="F228" s="28"/>
      <c r="G228" s="29">
        <f>E228*F228</f>
        <v>0</v>
      </c>
      <c r="H228" s="21" t="s">
        <v>167</v>
      </c>
      <c r="J228" s="23"/>
      <c r="K228" s="92"/>
    </row>
    <row r="229" spans="1:11" s="21" customFormat="1" ht="15">
      <c r="A229" s="24"/>
      <c r="B229" s="30" t="s">
        <v>133</v>
      </c>
      <c r="C229" s="31" t="s">
        <v>115</v>
      </c>
      <c r="D229" s="32">
        <v>270</v>
      </c>
      <c r="E229" s="32">
        <v>150</v>
      </c>
      <c r="F229" s="33"/>
      <c r="G229" s="29">
        <f>E229*F229</f>
        <v>0</v>
      </c>
      <c r="H229" s="21" t="s">
        <v>167</v>
      </c>
      <c r="J229" s="23"/>
      <c r="K229" s="92"/>
    </row>
    <row r="230" spans="1:11" s="116" customFormat="1" ht="14.25" customHeight="1">
      <c r="A230" s="114"/>
      <c r="B230" s="115" t="s">
        <v>116</v>
      </c>
      <c r="C230" s="120" t="s">
        <v>115</v>
      </c>
      <c r="D230" s="110" t="s">
        <v>141</v>
      </c>
      <c r="E230" s="111"/>
      <c r="F230" s="112"/>
      <c r="G230" s="113"/>
      <c r="H230" s="116" t="s">
        <v>167</v>
      </c>
      <c r="J230" s="117"/>
      <c r="K230" s="118"/>
    </row>
    <row r="231" spans="1:85" ht="14.25" customHeight="1">
      <c r="A231" s="24"/>
      <c r="B231" s="30" t="s">
        <v>117</v>
      </c>
      <c r="C231" s="31" t="s">
        <v>115</v>
      </c>
      <c r="D231" s="32">
        <v>270</v>
      </c>
      <c r="E231" s="32">
        <v>150</v>
      </c>
      <c r="F231" s="33"/>
      <c r="G231" s="34">
        <f>E231*F231</f>
        <v>0</v>
      </c>
      <c r="H231" s="79" t="s">
        <v>167</v>
      </c>
      <c r="I231" s="21"/>
      <c r="J231" s="23"/>
      <c r="K231" s="92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</row>
    <row r="232" spans="1:85" ht="15" customHeight="1" thickBot="1">
      <c r="A232" s="24"/>
      <c r="B232" s="68" t="s">
        <v>118</v>
      </c>
      <c r="C232" s="69" t="s">
        <v>115</v>
      </c>
      <c r="D232" s="63">
        <v>270</v>
      </c>
      <c r="E232" s="63">
        <v>150</v>
      </c>
      <c r="F232" s="64"/>
      <c r="G232" s="70">
        <f>E232*F232</f>
        <v>0</v>
      </c>
      <c r="H232" s="3" t="s">
        <v>167</v>
      </c>
      <c r="I232" s="21"/>
      <c r="J232" s="23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</row>
    <row r="233" spans="1:85" ht="15" customHeight="1" thickBot="1">
      <c r="A233" s="5"/>
      <c r="B233" s="142" t="s">
        <v>177</v>
      </c>
      <c r="C233" s="142"/>
      <c r="D233" s="142"/>
      <c r="E233" s="142"/>
      <c r="F233" s="142"/>
      <c r="G233" s="142"/>
      <c r="I233" s="21"/>
      <c r="J233" s="23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</row>
    <row r="234" spans="1:11" s="21" customFormat="1" ht="14.25" customHeight="1" thickBot="1">
      <c r="A234" s="24"/>
      <c r="B234" s="25" t="s">
        <v>175</v>
      </c>
      <c r="C234" s="26" t="s">
        <v>176</v>
      </c>
      <c r="D234" s="27"/>
      <c r="E234" s="27"/>
      <c r="F234" s="28"/>
      <c r="G234" s="29">
        <f>E234*F234</f>
        <v>0</v>
      </c>
      <c r="H234" s="21" t="s">
        <v>167</v>
      </c>
      <c r="J234" s="23"/>
      <c r="K234" s="92"/>
    </row>
    <row r="235" spans="1:85" ht="15.75" customHeight="1" thickBot="1">
      <c r="A235" s="5"/>
      <c r="B235" s="137" t="s">
        <v>178</v>
      </c>
      <c r="C235" s="137"/>
      <c r="D235" s="137"/>
      <c r="E235" s="137"/>
      <c r="F235" s="137"/>
      <c r="G235" s="137"/>
      <c r="I235" s="21"/>
      <c r="J235" s="23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</row>
    <row r="236" spans="1:85" ht="15.75" customHeight="1" thickBot="1">
      <c r="A236" s="5"/>
      <c r="B236" s="142" t="s">
        <v>186</v>
      </c>
      <c r="C236" s="142"/>
      <c r="D236" s="142"/>
      <c r="E236" s="142"/>
      <c r="F236" s="142"/>
      <c r="G236" s="142"/>
      <c r="I236" s="21"/>
      <c r="J236" s="23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</row>
    <row r="237" spans="1:11" s="21" customFormat="1" ht="15.75" customHeight="1">
      <c r="A237" s="24"/>
      <c r="B237" s="87" t="s">
        <v>188</v>
      </c>
      <c r="C237" s="88" t="s">
        <v>187</v>
      </c>
      <c r="D237" s="89">
        <v>1800</v>
      </c>
      <c r="E237" s="89">
        <f>130*(1-G170)</f>
        <v>130</v>
      </c>
      <c r="F237" s="93"/>
      <c r="G237" s="43">
        <f aca="true" t="shared" si="11" ref="G237:G246">E237*F237</f>
        <v>0</v>
      </c>
      <c r="H237" s="21" t="s">
        <v>167</v>
      </c>
      <c r="J237" s="23"/>
      <c r="K237" s="92"/>
    </row>
    <row r="238" spans="1:11" s="21" customFormat="1" ht="14.25" customHeight="1">
      <c r="A238" s="24"/>
      <c r="B238" s="30" t="s">
        <v>189</v>
      </c>
      <c r="C238" s="88" t="s">
        <v>187</v>
      </c>
      <c r="D238" s="32">
        <v>1800</v>
      </c>
      <c r="E238" s="89">
        <f aca="true" t="shared" si="12" ref="E238:E246">130*(1-G171)</f>
        <v>130</v>
      </c>
      <c r="F238" s="33"/>
      <c r="G238" s="34">
        <f t="shared" si="11"/>
        <v>0</v>
      </c>
      <c r="H238" s="21" t="s">
        <v>167</v>
      </c>
      <c r="J238" s="23"/>
      <c r="K238" s="92"/>
    </row>
    <row r="239" spans="1:11" s="21" customFormat="1" ht="15">
      <c r="A239" s="24"/>
      <c r="B239" s="30" t="s">
        <v>191</v>
      </c>
      <c r="C239" s="88" t="s">
        <v>187</v>
      </c>
      <c r="D239" s="32">
        <v>1800</v>
      </c>
      <c r="E239" s="89">
        <f t="shared" si="12"/>
        <v>130</v>
      </c>
      <c r="F239" s="33"/>
      <c r="G239" s="34">
        <f t="shared" si="11"/>
        <v>0</v>
      </c>
      <c r="H239" s="21" t="s">
        <v>167</v>
      </c>
      <c r="J239" s="23"/>
      <c r="K239" s="92"/>
    </row>
    <row r="240" spans="1:11" s="21" customFormat="1" ht="15">
      <c r="A240" s="24"/>
      <c r="B240" s="30" t="s">
        <v>190</v>
      </c>
      <c r="C240" s="88" t="s">
        <v>187</v>
      </c>
      <c r="D240" s="32">
        <v>1800</v>
      </c>
      <c r="E240" s="89">
        <f t="shared" si="12"/>
        <v>130</v>
      </c>
      <c r="F240" s="33"/>
      <c r="G240" s="34">
        <f t="shared" si="11"/>
        <v>0</v>
      </c>
      <c r="H240" s="21" t="s">
        <v>167</v>
      </c>
      <c r="J240" s="23"/>
      <c r="K240" s="92"/>
    </row>
    <row r="241" spans="1:11" s="21" customFormat="1" ht="15">
      <c r="A241" s="24"/>
      <c r="B241" s="30" t="s">
        <v>198</v>
      </c>
      <c r="C241" s="88" t="s">
        <v>187</v>
      </c>
      <c r="D241" s="32">
        <v>1600</v>
      </c>
      <c r="E241" s="89">
        <f t="shared" si="12"/>
        <v>130</v>
      </c>
      <c r="F241" s="33"/>
      <c r="G241" s="34">
        <f t="shared" si="11"/>
        <v>0</v>
      </c>
      <c r="H241" s="21" t="s">
        <v>167</v>
      </c>
      <c r="J241" s="23"/>
      <c r="K241" s="92"/>
    </row>
    <row r="242" spans="1:11" s="21" customFormat="1" ht="15">
      <c r="A242" s="24"/>
      <c r="B242" s="30" t="s">
        <v>192</v>
      </c>
      <c r="C242" s="88" t="s">
        <v>193</v>
      </c>
      <c r="D242" s="32">
        <v>2000</v>
      </c>
      <c r="E242" s="89">
        <f t="shared" si="12"/>
        <v>130</v>
      </c>
      <c r="F242" s="33"/>
      <c r="G242" s="34">
        <f t="shared" si="11"/>
        <v>0</v>
      </c>
      <c r="H242" s="21" t="s">
        <v>167</v>
      </c>
      <c r="J242" s="23"/>
      <c r="K242" s="92"/>
    </row>
    <row r="243" spans="1:11" s="21" customFormat="1" ht="15">
      <c r="A243" s="24"/>
      <c r="B243" s="30" t="s">
        <v>194</v>
      </c>
      <c r="C243" s="88" t="s">
        <v>187</v>
      </c>
      <c r="D243" s="32">
        <v>1600</v>
      </c>
      <c r="E243" s="89">
        <f t="shared" si="12"/>
        <v>130</v>
      </c>
      <c r="F243" s="33"/>
      <c r="G243" s="34">
        <f t="shared" si="11"/>
        <v>0</v>
      </c>
      <c r="H243" s="21" t="s">
        <v>167</v>
      </c>
      <c r="J243" s="23"/>
      <c r="K243" s="92"/>
    </row>
    <row r="244" spans="1:11" s="21" customFormat="1" ht="15">
      <c r="A244" s="24"/>
      <c r="B244" s="30" t="s">
        <v>195</v>
      </c>
      <c r="C244" s="88" t="s">
        <v>187</v>
      </c>
      <c r="D244" s="32">
        <v>1800</v>
      </c>
      <c r="E244" s="89">
        <f t="shared" si="12"/>
        <v>130</v>
      </c>
      <c r="F244" s="33"/>
      <c r="G244" s="34">
        <f t="shared" si="11"/>
        <v>0</v>
      </c>
      <c r="H244" s="21" t="s">
        <v>167</v>
      </c>
      <c r="J244" s="23"/>
      <c r="K244" s="92"/>
    </row>
    <row r="245" spans="1:85" s="6" customFormat="1" ht="16.5" customHeight="1">
      <c r="A245" s="24"/>
      <c r="B245" s="30" t="s">
        <v>196</v>
      </c>
      <c r="C245" s="88" t="s">
        <v>187</v>
      </c>
      <c r="D245" s="32">
        <v>1800</v>
      </c>
      <c r="E245" s="89">
        <f t="shared" si="12"/>
        <v>130</v>
      </c>
      <c r="F245" s="33"/>
      <c r="G245" s="34">
        <f t="shared" si="11"/>
        <v>0</v>
      </c>
      <c r="H245" s="21" t="s">
        <v>167</v>
      </c>
      <c r="I245" s="21"/>
      <c r="J245" s="23"/>
      <c r="K245" s="92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</row>
    <row r="246" spans="1:11" s="21" customFormat="1" ht="15.75" thickBot="1">
      <c r="A246" s="24"/>
      <c r="B246" s="44" t="s">
        <v>197</v>
      </c>
      <c r="C246" s="88" t="s">
        <v>187</v>
      </c>
      <c r="D246" s="46">
        <v>1600</v>
      </c>
      <c r="E246" s="89">
        <f t="shared" si="12"/>
        <v>130</v>
      </c>
      <c r="F246" s="47"/>
      <c r="G246" s="48">
        <f t="shared" si="11"/>
        <v>0</v>
      </c>
      <c r="H246" s="21" t="s">
        <v>167</v>
      </c>
      <c r="J246" s="23"/>
      <c r="K246" s="92"/>
    </row>
    <row r="247" spans="1:85" ht="3" customHeight="1" thickBot="1">
      <c r="A247" s="5"/>
      <c r="B247" s="142"/>
      <c r="C247" s="142"/>
      <c r="D247" s="142"/>
      <c r="E247" s="142"/>
      <c r="F247" s="142"/>
      <c r="G247" s="142"/>
      <c r="I247" s="21"/>
      <c r="J247" s="23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</row>
    <row r="248" spans="1:85" ht="15">
      <c r="A248" s="72" t="s">
        <v>152</v>
      </c>
      <c r="B248" s="73"/>
      <c r="C248" s="73"/>
      <c r="D248" s="73"/>
      <c r="E248" s="73"/>
      <c r="F248" s="73"/>
      <c r="G248" s="74"/>
      <c r="I248" s="21"/>
      <c r="J248" s="23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</row>
    <row r="249" spans="1:85" ht="15">
      <c r="A249" s="75" t="s">
        <v>149</v>
      </c>
      <c r="B249" s="76"/>
      <c r="C249" s="76"/>
      <c r="D249" s="76"/>
      <c r="E249" s="76"/>
      <c r="F249" s="77"/>
      <c r="G249" s="78"/>
      <c r="I249" s="21"/>
      <c r="J249" s="23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</row>
    <row r="250" spans="1:85" ht="15">
      <c r="A250" s="75" t="s">
        <v>179</v>
      </c>
      <c r="B250" s="76"/>
      <c r="C250" s="76"/>
      <c r="D250" s="76"/>
      <c r="E250" s="76"/>
      <c r="F250" s="80"/>
      <c r="G250" s="71"/>
      <c r="I250" s="21"/>
      <c r="J250" s="23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</row>
    <row r="251" spans="1:85" ht="15">
      <c r="A251" s="75" t="s">
        <v>119</v>
      </c>
      <c r="B251" s="76"/>
      <c r="C251" s="76"/>
      <c r="D251" s="76"/>
      <c r="E251" s="76"/>
      <c r="F251" s="80"/>
      <c r="G251" s="71"/>
      <c r="I251" s="21"/>
      <c r="J251" s="23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</row>
    <row r="252" spans="1:85" ht="15">
      <c r="A252" s="66"/>
      <c r="B252" s="24"/>
      <c r="C252" s="24"/>
      <c r="D252" s="24"/>
      <c r="E252" s="24"/>
      <c r="F252" s="24"/>
      <c r="G252" s="71"/>
      <c r="I252" s="21"/>
      <c r="J252" s="23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</row>
    <row r="253" spans="1:85" ht="15">
      <c r="A253" s="66"/>
      <c r="B253" s="24"/>
      <c r="C253" s="24"/>
      <c r="D253" s="24"/>
      <c r="E253" s="24"/>
      <c r="F253" s="24"/>
      <c r="G253" s="71"/>
      <c r="I253" s="21"/>
      <c r="J253" s="23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</row>
    <row r="254" spans="1:85" ht="15">
      <c r="A254" s="66"/>
      <c r="B254" s="24"/>
      <c r="C254" s="24"/>
      <c r="D254" s="24"/>
      <c r="E254" s="24"/>
      <c r="F254" s="24"/>
      <c r="G254" s="71"/>
      <c r="I254" s="21"/>
      <c r="J254" s="23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</row>
    <row r="255" spans="1:85" ht="15">
      <c r="A255" s="66"/>
      <c r="B255" s="24"/>
      <c r="C255" s="24"/>
      <c r="D255" s="24"/>
      <c r="E255" s="24"/>
      <c r="F255" s="24"/>
      <c r="G255" s="71"/>
      <c r="I255" s="21"/>
      <c r="J255" s="23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</row>
    <row r="256" spans="1:85" ht="15">
      <c r="A256" s="66"/>
      <c r="B256" s="24"/>
      <c r="C256" s="24"/>
      <c r="D256" s="24"/>
      <c r="E256" s="24"/>
      <c r="F256" s="24"/>
      <c r="G256" s="71"/>
      <c r="I256" s="21"/>
      <c r="J256" s="23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</row>
    <row r="257" spans="1:85" ht="15">
      <c r="A257" s="66"/>
      <c r="B257" s="24"/>
      <c r="C257" s="24"/>
      <c r="D257" s="24"/>
      <c r="E257" s="24"/>
      <c r="F257" s="24"/>
      <c r="G257" s="71"/>
      <c r="I257" s="21"/>
      <c r="J257" s="23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</row>
    <row r="258" spans="1:85" ht="15">
      <c r="A258" s="66"/>
      <c r="B258" s="24"/>
      <c r="C258" s="24"/>
      <c r="D258" s="24"/>
      <c r="E258" s="24"/>
      <c r="F258" s="24"/>
      <c r="G258" s="71"/>
      <c r="I258" s="21"/>
      <c r="J258" s="23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</row>
    <row r="259" spans="1:85" ht="15">
      <c r="A259" s="66"/>
      <c r="B259" s="24"/>
      <c r="C259" s="24"/>
      <c r="D259" s="24"/>
      <c r="E259" s="24"/>
      <c r="F259" s="24"/>
      <c r="G259" s="71"/>
      <c r="I259" s="21"/>
      <c r="J259" s="23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</row>
    <row r="260" spans="1:85" ht="15">
      <c r="A260" s="66"/>
      <c r="B260" s="24"/>
      <c r="C260" s="24"/>
      <c r="D260" s="24"/>
      <c r="E260" s="24"/>
      <c r="F260" s="24"/>
      <c r="G260" s="71"/>
      <c r="I260" s="21"/>
      <c r="J260" s="23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</row>
    <row r="261" spans="1:85" ht="15">
      <c r="A261" s="66"/>
      <c r="B261" s="24"/>
      <c r="C261" s="24"/>
      <c r="D261" s="24"/>
      <c r="E261" s="24"/>
      <c r="F261" s="24"/>
      <c r="G261" s="71"/>
      <c r="I261" s="21"/>
      <c r="J261" s="23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</row>
    <row r="262" spans="1:85" ht="15">
      <c r="A262" s="66"/>
      <c r="B262" s="24"/>
      <c r="C262" s="24"/>
      <c r="D262" s="24"/>
      <c r="E262" s="24"/>
      <c r="F262" s="24"/>
      <c r="G262" s="71"/>
      <c r="I262" s="21"/>
      <c r="J262" s="23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</row>
    <row r="263" spans="1:85" ht="15">
      <c r="A263" s="66"/>
      <c r="B263" s="24"/>
      <c r="C263" s="24"/>
      <c r="D263" s="24"/>
      <c r="E263" s="24"/>
      <c r="F263" s="24"/>
      <c r="G263" s="71"/>
      <c r="I263" s="21"/>
      <c r="J263" s="23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</row>
    <row r="264" spans="1:85" ht="15">
      <c r="A264" s="66"/>
      <c r="B264" s="24"/>
      <c r="C264" s="24"/>
      <c r="D264" s="24"/>
      <c r="E264" s="24"/>
      <c r="F264" s="24"/>
      <c r="G264" s="71"/>
      <c r="I264" s="21"/>
      <c r="J264" s="23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</row>
    <row r="265" spans="1:85" ht="15">
      <c r="A265" s="66"/>
      <c r="B265" s="24"/>
      <c r="C265" s="24"/>
      <c r="D265" s="24"/>
      <c r="E265" s="24"/>
      <c r="F265" s="24"/>
      <c r="G265" s="71"/>
      <c r="I265" s="21"/>
      <c r="J265" s="23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</row>
    <row r="266" spans="1:85" ht="15">
      <c r="A266" s="66"/>
      <c r="B266" s="24"/>
      <c r="C266" s="24"/>
      <c r="D266" s="24"/>
      <c r="E266" s="24"/>
      <c r="F266" s="24"/>
      <c r="G266" s="71"/>
      <c r="I266" s="21"/>
      <c r="J266" s="23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</row>
    <row r="267" spans="1:85" ht="15">
      <c r="A267" s="66"/>
      <c r="B267" s="24"/>
      <c r="C267" s="24"/>
      <c r="D267" s="24"/>
      <c r="E267" s="24"/>
      <c r="F267" s="24"/>
      <c r="G267" s="71"/>
      <c r="I267" s="21"/>
      <c r="J267" s="23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</row>
    <row r="268" spans="1:85" ht="15">
      <c r="A268" s="66"/>
      <c r="B268" s="24"/>
      <c r="C268" s="24"/>
      <c r="D268" s="24"/>
      <c r="E268" s="24"/>
      <c r="F268" s="24"/>
      <c r="G268" s="71"/>
      <c r="I268" s="21"/>
      <c r="J268" s="23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</row>
    <row r="269" spans="1:85" ht="15">
      <c r="A269" s="66"/>
      <c r="B269" s="24"/>
      <c r="C269" s="24"/>
      <c r="D269" s="24"/>
      <c r="E269" s="24"/>
      <c r="F269" s="24"/>
      <c r="G269" s="71"/>
      <c r="I269" s="21"/>
      <c r="J269" s="23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</row>
    <row r="270" spans="1:85" ht="15">
      <c r="A270" s="66"/>
      <c r="B270" s="24"/>
      <c r="C270" s="24"/>
      <c r="D270" s="24"/>
      <c r="E270" s="24"/>
      <c r="F270" s="24"/>
      <c r="G270" s="71"/>
      <c r="I270" s="21"/>
      <c r="J270" s="23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</row>
    <row r="271" spans="1:85" ht="15">
      <c r="A271" s="66"/>
      <c r="B271" s="24"/>
      <c r="C271" s="24"/>
      <c r="D271" s="24"/>
      <c r="E271" s="24"/>
      <c r="F271" s="24"/>
      <c r="G271" s="71"/>
      <c r="I271" s="21"/>
      <c r="J271" s="23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</row>
    <row r="272" spans="1:85" ht="15">
      <c r="A272" s="66"/>
      <c r="B272" s="24"/>
      <c r="C272" s="24"/>
      <c r="D272" s="24"/>
      <c r="E272" s="24"/>
      <c r="F272" s="24"/>
      <c r="G272" s="71"/>
      <c r="I272" s="21"/>
      <c r="J272" s="23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</row>
    <row r="273" spans="1:85" ht="15">
      <c r="A273" s="66"/>
      <c r="B273" s="24"/>
      <c r="C273" s="24"/>
      <c r="D273" s="24"/>
      <c r="E273" s="24"/>
      <c r="F273" s="24"/>
      <c r="G273" s="71"/>
      <c r="I273" s="21"/>
      <c r="J273" s="23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</row>
    <row r="274" spans="1:85" ht="15">
      <c r="A274" s="66"/>
      <c r="B274" s="24"/>
      <c r="C274" s="24"/>
      <c r="D274" s="24"/>
      <c r="E274" s="24"/>
      <c r="F274" s="24"/>
      <c r="G274" s="71"/>
      <c r="I274" s="21"/>
      <c r="J274" s="23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</row>
    <row r="275" spans="1:85" ht="15">
      <c r="A275" s="66"/>
      <c r="B275" s="24"/>
      <c r="C275" s="24"/>
      <c r="D275" s="24"/>
      <c r="E275" s="24"/>
      <c r="F275" s="24"/>
      <c r="G275" s="71"/>
      <c r="I275" s="21"/>
      <c r="J275" s="23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</row>
    <row r="276" spans="1:85" ht="15">
      <c r="A276" s="66"/>
      <c r="B276" s="24"/>
      <c r="C276" s="24"/>
      <c r="D276" s="24"/>
      <c r="E276" s="24"/>
      <c r="F276" s="24"/>
      <c r="G276" s="71"/>
      <c r="I276" s="21"/>
      <c r="J276" s="23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</row>
    <row r="277" spans="1:85" ht="15">
      <c r="A277" s="66"/>
      <c r="B277" s="24"/>
      <c r="C277" s="24"/>
      <c r="D277" s="24"/>
      <c r="E277" s="24"/>
      <c r="F277" s="24"/>
      <c r="G277" s="71"/>
      <c r="I277" s="21"/>
      <c r="J277" s="23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</row>
    <row r="278" spans="1:85" ht="15">
      <c r="A278" s="66"/>
      <c r="B278" s="24"/>
      <c r="C278" s="24"/>
      <c r="D278" s="24"/>
      <c r="E278" s="24"/>
      <c r="F278" s="24"/>
      <c r="G278" s="71"/>
      <c r="I278" s="21"/>
      <c r="J278" s="23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</row>
    <row r="279" spans="1:85" ht="15">
      <c r="A279" s="66"/>
      <c r="B279" s="24"/>
      <c r="C279" s="24"/>
      <c r="D279" s="24"/>
      <c r="E279" s="24"/>
      <c r="F279" s="24"/>
      <c r="G279" s="71"/>
      <c r="I279" s="21"/>
      <c r="J279" s="23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</row>
    <row r="280" spans="1:85" ht="15">
      <c r="A280" s="66"/>
      <c r="B280" s="24"/>
      <c r="C280" s="24"/>
      <c r="D280" s="24"/>
      <c r="E280" s="24"/>
      <c r="F280" s="24"/>
      <c r="G280" s="71"/>
      <c r="I280" s="21"/>
      <c r="J280" s="23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</row>
    <row r="281" spans="1:85" ht="15">
      <c r="A281" s="66"/>
      <c r="B281" s="24"/>
      <c r="C281" s="24"/>
      <c r="D281" s="24"/>
      <c r="E281" s="24"/>
      <c r="F281" s="24"/>
      <c r="G281" s="71"/>
      <c r="I281" s="21"/>
      <c r="J281" s="23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</row>
    <row r="282" spans="1:85" ht="15">
      <c r="A282" s="66"/>
      <c r="B282" s="24"/>
      <c r="C282" s="24"/>
      <c r="D282" s="24"/>
      <c r="E282" s="24"/>
      <c r="F282" s="24"/>
      <c r="G282" s="71"/>
      <c r="I282" s="21"/>
      <c r="J282" s="23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</row>
    <row r="283" spans="1:85" ht="15">
      <c r="A283" s="66"/>
      <c r="B283" s="24"/>
      <c r="C283" s="24"/>
      <c r="D283" s="24"/>
      <c r="E283" s="24"/>
      <c r="F283" s="24"/>
      <c r="G283" s="71"/>
      <c r="I283" s="21"/>
      <c r="J283" s="23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</row>
    <row r="284" spans="1:85" ht="15">
      <c r="A284" s="66"/>
      <c r="B284" s="24"/>
      <c r="C284" s="24"/>
      <c r="D284" s="24"/>
      <c r="E284" s="24"/>
      <c r="F284" s="24"/>
      <c r="G284" s="71"/>
      <c r="I284" s="21"/>
      <c r="J284" s="23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</row>
    <row r="285" spans="1:85" ht="15">
      <c r="A285" s="66"/>
      <c r="B285" s="24"/>
      <c r="C285" s="24"/>
      <c r="D285" s="24"/>
      <c r="E285" s="24"/>
      <c r="F285" s="24"/>
      <c r="G285" s="71"/>
      <c r="I285" s="21"/>
      <c r="J285" s="23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</row>
    <row r="286" spans="1:85" ht="15">
      <c r="A286" s="66"/>
      <c r="B286" s="24"/>
      <c r="C286" s="24"/>
      <c r="D286" s="24"/>
      <c r="E286" s="24"/>
      <c r="F286" s="24"/>
      <c r="G286" s="71"/>
      <c r="I286" s="21"/>
      <c r="J286" s="23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</row>
    <row r="287" spans="1:85" ht="15">
      <c r="A287" s="66"/>
      <c r="B287" s="24"/>
      <c r="C287" s="24"/>
      <c r="D287" s="24"/>
      <c r="E287" s="24"/>
      <c r="F287" s="24"/>
      <c r="G287" s="71"/>
      <c r="I287" s="21"/>
      <c r="J287" s="23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</row>
    <row r="288" spans="1:85" ht="15">
      <c r="A288" s="66"/>
      <c r="B288" s="24"/>
      <c r="C288" s="24"/>
      <c r="D288" s="24"/>
      <c r="E288" s="24"/>
      <c r="F288" s="24"/>
      <c r="G288" s="71"/>
      <c r="I288" s="21"/>
      <c r="J288" s="23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</row>
    <row r="289" spans="1:85" ht="15">
      <c r="A289" s="66"/>
      <c r="B289" s="24"/>
      <c r="C289" s="24"/>
      <c r="D289" s="24"/>
      <c r="E289" s="24"/>
      <c r="F289" s="24"/>
      <c r="G289" s="71"/>
      <c r="I289" s="21"/>
      <c r="J289" s="23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</row>
    <row r="290" spans="1:85" ht="15">
      <c r="A290" s="66"/>
      <c r="B290" s="24"/>
      <c r="C290" s="24"/>
      <c r="D290" s="24"/>
      <c r="E290" s="24"/>
      <c r="F290" s="24"/>
      <c r="G290" s="71"/>
      <c r="I290" s="21"/>
      <c r="J290" s="23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</row>
    <row r="291" spans="1:85" ht="15">
      <c r="A291" s="66"/>
      <c r="B291" s="24"/>
      <c r="C291" s="24"/>
      <c r="D291" s="24"/>
      <c r="E291" s="24"/>
      <c r="F291" s="24"/>
      <c r="G291" s="71"/>
      <c r="I291" s="21"/>
      <c r="J291" s="23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</row>
    <row r="292" spans="1:85" ht="15">
      <c r="A292" s="66"/>
      <c r="B292" s="24"/>
      <c r="C292" s="24"/>
      <c r="D292" s="24"/>
      <c r="E292" s="24"/>
      <c r="F292" s="24"/>
      <c r="G292" s="71"/>
      <c r="I292" s="21"/>
      <c r="J292" s="23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</row>
    <row r="293" spans="1:85" ht="12.75">
      <c r="A293" s="66"/>
      <c r="B293" s="24"/>
      <c r="C293" s="24"/>
      <c r="D293" s="24"/>
      <c r="E293" s="24"/>
      <c r="F293" s="24"/>
      <c r="G293" s="71"/>
      <c r="I293" s="21"/>
      <c r="J293" s="3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</row>
    <row r="294" spans="1:85" ht="12.75">
      <c r="A294" s="66"/>
      <c r="B294" s="24"/>
      <c r="C294" s="24"/>
      <c r="D294" s="24"/>
      <c r="E294" s="24"/>
      <c r="F294" s="24"/>
      <c r="G294" s="71"/>
      <c r="I294" s="21"/>
      <c r="J294" s="3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</row>
    <row r="295" spans="1:85" ht="12.75">
      <c r="A295" s="66"/>
      <c r="B295" s="24"/>
      <c r="C295" s="24"/>
      <c r="D295" s="24"/>
      <c r="E295" s="24"/>
      <c r="F295" s="24"/>
      <c r="G295" s="71"/>
      <c r="I295" s="21"/>
      <c r="J295" s="3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</row>
    <row r="296" spans="1:85" ht="12.75">
      <c r="A296" s="66"/>
      <c r="B296" s="24"/>
      <c r="C296" s="24"/>
      <c r="D296" s="24"/>
      <c r="E296" s="24"/>
      <c r="F296" s="24"/>
      <c r="G296" s="71"/>
      <c r="I296" s="21"/>
      <c r="J296" s="3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</row>
    <row r="297" spans="1:85" ht="12.75">
      <c r="A297" s="66"/>
      <c r="B297" s="24"/>
      <c r="C297" s="24"/>
      <c r="D297" s="24"/>
      <c r="E297" s="24"/>
      <c r="F297" s="24"/>
      <c r="G297" s="71"/>
      <c r="I297" s="21"/>
      <c r="J297" s="3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</row>
    <row r="298" spans="1:85" ht="12.75">
      <c r="A298" s="66"/>
      <c r="B298" s="24"/>
      <c r="C298" s="24"/>
      <c r="D298" s="24"/>
      <c r="E298" s="24"/>
      <c r="F298" s="24"/>
      <c r="G298" s="71"/>
      <c r="I298" s="21"/>
      <c r="J298" s="3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</row>
    <row r="299" spans="1:85" ht="12.75">
      <c r="A299" s="66"/>
      <c r="B299" s="24"/>
      <c r="C299" s="24"/>
      <c r="D299" s="24"/>
      <c r="E299" s="24"/>
      <c r="F299" s="24"/>
      <c r="G299" s="71"/>
      <c r="I299" s="21"/>
      <c r="J299" s="3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</row>
    <row r="300" spans="1:85" ht="12.75">
      <c r="A300" s="66"/>
      <c r="B300" s="24"/>
      <c r="C300" s="24"/>
      <c r="D300" s="24"/>
      <c r="E300" s="24"/>
      <c r="F300" s="24"/>
      <c r="G300" s="71"/>
      <c r="I300" s="21"/>
      <c r="J300" s="3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</row>
    <row r="301" spans="1:85" ht="12.75">
      <c r="A301" s="66"/>
      <c r="B301" s="24"/>
      <c r="C301" s="24"/>
      <c r="D301" s="24"/>
      <c r="E301" s="24"/>
      <c r="F301" s="24"/>
      <c r="G301" s="71"/>
      <c r="I301" s="21"/>
      <c r="J301" s="3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</row>
    <row r="302" spans="1:85" ht="12.75">
      <c r="A302" s="66"/>
      <c r="B302" s="24"/>
      <c r="C302" s="24"/>
      <c r="D302" s="24"/>
      <c r="E302" s="24"/>
      <c r="F302" s="24"/>
      <c r="G302" s="71"/>
      <c r="I302" s="21"/>
      <c r="J302" s="3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</row>
    <row r="303" spans="1:85" ht="12.75">
      <c r="A303" s="66"/>
      <c r="B303" s="24"/>
      <c r="C303" s="24"/>
      <c r="D303" s="24"/>
      <c r="E303" s="24"/>
      <c r="F303" s="24"/>
      <c r="G303" s="71"/>
      <c r="I303" s="21"/>
      <c r="J303" s="3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</row>
    <row r="304" spans="1:85" ht="12.75">
      <c r="A304" s="66"/>
      <c r="B304" s="24"/>
      <c r="C304" s="24"/>
      <c r="D304" s="24"/>
      <c r="E304" s="24"/>
      <c r="F304" s="24"/>
      <c r="G304" s="71"/>
      <c r="I304" s="21"/>
      <c r="J304" s="3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</row>
    <row r="305" spans="1:85" ht="12.75">
      <c r="A305" s="66"/>
      <c r="B305" s="24"/>
      <c r="C305" s="24"/>
      <c r="D305" s="24"/>
      <c r="E305" s="24"/>
      <c r="F305" s="24"/>
      <c r="G305" s="71"/>
      <c r="I305" s="21"/>
      <c r="J305" s="3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</row>
    <row r="306" spans="1:85" ht="12.75">
      <c r="A306" s="66"/>
      <c r="B306" s="24"/>
      <c r="C306" s="24"/>
      <c r="D306" s="24"/>
      <c r="E306" s="24"/>
      <c r="F306" s="24"/>
      <c r="G306" s="71"/>
      <c r="I306" s="21"/>
      <c r="J306" s="3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</row>
    <row r="307" spans="1:85" ht="12.75">
      <c r="A307" s="66"/>
      <c r="B307" s="24"/>
      <c r="C307" s="24"/>
      <c r="D307" s="24"/>
      <c r="E307" s="24"/>
      <c r="F307" s="24"/>
      <c r="G307" s="71"/>
      <c r="I307" s="21"/>
      <c r="J307" s="3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</row>
    <row r="308" spans="1:85" ht="12.75">
      <c r="A308" s="66"/>
      <c r="B308" s="24"/>
      <c r="C308" s="24"/>
      <c r="D308" s="24"/>
      <c r="E308" s="24"/>
      <c r="F308" s="24"/>
      <c r="G308" s="71"/>
      <c r="I308" s="21"/>
      <c r="J308" s="3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</row>
    <row r="309" spans="1:85" ht="12.75">
      <c r="A309" s="66"/>
      <c r="B309" s="66"/>
      <c r="C309" s="66"/>
      <c r="D309" s="66"/>
      <c r="E309" s="66"/>
      <c r="F309" s="66"/>
      <c r="G309" s="81"/>
      <c r="I309" s="21"/>
      <c r="J309" s="3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</row>
    <row r="310" spans="1:9" ht="15">
      <c r="A310" s="66"/>
      <c r="B310" s="66"/>
      <c r="C310" s="66"/>
      <c r="D310" s="66"/>
      <c r="E310" s="66"/>
      <c r="F310" s="66"/>
      <c r="G310" s="81"/>
      <c r="I310" s="21"/>
    </row>
    <row r="311" spans="1:9" ht="15">
      <c r="A311" s="66"/>
      <c r="B311" s="66"/>
      <c r="C311" s="66"/>
      <c r="D311" s="66"/>
      <c r="E311" s="66"/>
      <c r="F311" s="66"/>
      <c r="G311" s="81"/>
      <c r="I311" s="21"/>
    </row>
    <row r="312" ht="15">
      <c r="I312" s="21"/>
    </row>
    <row r="313" ht="15">
      <c r="I313" s="21"/>
    </row>
    <row r="314" ht="15">
      <c r="I314" s="21"/>
    </row>
  </sheetData>
  <sheetProtection/>
  <protectedRanges>
    <protectedRange sqref="F1:F121 F123:F65536" name="Диапазон2"/>
    <protectedRange sqref="F1:F121 F123:F65536" name="Диапазон1"/>
  </protectedRanges>
  <autoFilter ref="B9:G235"/>
  <mergeCells count="36">
    <mergeCell ref="B247:G247"/>
    <mergeCell ref="B236:G236"/>
    <mergeCell ref="B222:G222"/>
    <mergeCell ref="C4:E4"/>
    <mergeCell ref="B5:G5"/>
    <mergeCell ref="B6:G6"/>
    <mergeCell ref="B8:G8"/>
    <mergeCell ref="B7:G7"/>
    <mergeCell ref="B10:G10"/>
    <mergeCell ref="B13:F13"/>
    <mergeCell ref="B111:F111"/>
    <mergeCell ref="B105:G105"/>
    <mergeCell ref="C2:E2"/>
    <mergeCell ref="F2:F3"/>
    <mergeCell ref="G2:G3"/>
    <mergeCell ref="C3:E3"/>
    <mergeCell ref="B227:F227"/>
    <mergeCell ref="B233:G233"/>
    <mergeCell ref="B112:G112"/>
    <mergeCell ref="B11:G11"/>
    <mergeCell ref="B12:F12"/>
    <mergeCell ref="B128:G128"/>
    <mergeCell ref="B14:G14"/>
    <mergeCell ref="B60:G60"/>
    <mergeCell ref="B109:G109"/>
    <mergeCell ref="B110:F110"/>
    <mergeCell ref="B148:G148"/>
    <mergeCell ref="B159:G159"/>
    <mergeCell ref="B172:G172"/>
    <mergeCell ref="B183:G183"/>
    <mergeCell ref="B235:G235"/>
    <mergeCell ref="B203:G203"/>
    <mergeCell ref="B204:F204"/>
    <mergeCell ref="B205:F205"/>
    <mergeCell ref="B219:G219"/>
    <mergeCell ref="B226:G226"/>
  </mergeCells>
  <printOptions/>
  <pageMargins left="0.75" right="0.75" top="1" bottom="1" header="0.5118055555555555" footer="0.5118055555555555"/>
  <pageSetup fitToHeight="6" fitToWidth="1" horizontalDpi="300" verticalDpi="3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G25"/>
  <sheetViews>
    <sheetView zoomScalePageLayoutView="0" workbookViewId="0" topLeftCell="A2">
      <selection activeCell="G12" sqref="G12"/>
    </sheetView>
  </sheetViews>
  <sheetFormatPr defaultColWidth="8.7109375" defaultRowHeight="12.75"/>
  <cols>
    <col min="1" max="16384" width="8.7109375" style="1" customWidth="1"/>
  </cols>
  <sheetData>
    <row r="4" ht="30">
      <c r="G4" s="82" t="s">
        <v>120</v>
      </c>
    </row>
    <row r="5" ht="15.75">
      <c r="B5" s="83"/>
    </row>
    <row r="6" ht="18.75">
      <c r="B6" s="84"/>
    </row>
    <row r="7" ht="22.5">
      <c r="B7" s="85" t="s">
        <v>121</v>
      </c>
    </row>
    <row r="8" ht="23.25">
      <c r="B8" s="86" t="s">
        <v>122</v>
      </c>
    </row>
    <row r="9" ht="23.25">
      <c r="B9" s="85" t="s">
        <v>123</v>
      </c>
    </row>
    <row r="10" ht="23.25">
      <c r="B10" s="94" t="s">
        <v>145</v>
      </c>
    </row>
    <row r="11" ht="23.25">
      <c r="B11" s="85" t="s">
        <v>124</v>
      </c>
    </row>
    <row r="12" ht="23.25">
      <c r="B12" s="85" t="s">
        <v>125</v>
      </c>
    </row>
    <row r="13" ht="23.25">
      <c r="B13" s="85" t="s">
        <v>126</v>
      </c>
    </row>
    <row r="14" ht="23.25">
      <c r="B14" s="86" t="s">
        <v>127</v>
      </c>
    </row>
    <row r="15" ht="23.25">
      <c r="B15" s="85" t="s">
        <v>128</v>
      </c>
    </row>
    <row r="16" ht="23.25">
      <c r="B16" s="85" t="s">
        <v>129</v>
      </c>
    </row>
    <row r="17" ht="23.25">
      <c r="B17" s="86"/>
    </row>
    <row r="21" ht="22.5">
      <c r="B21" s="85" t="s">
        <v>144</v>
      </c>
    </row>
    <row r="23" s="85" customFormat="1" ht="22.5">
      <c r="B23" s="85" t="s">
        <v>130</v>
      </c>
    </row>
    <row r="24" s="85" customFormat="1" ht="22.5"/>
    <row r="25" s="85" customFormat="1" ht="22.5">
      <c r="B25" s="85" t="s">
        <v>131</v>
      </c>
    </row>
    <row r="26" s="86" customFormat="1" ht="23.25"/>
    <row r="27" s="86" customFormat="1" ht="23.25"/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Loner-XP</cp:lastModifiedBy>
  <dcterms:created xsi:type="dcterms:W3CDTF">2012-11-12T14:28:31Z</dcterms:created>
  <dcterms:modified xsi:type="dcterms:W3CDTF">2013-08-09T03:03:37Z</dcterms:modified>
  <cp:category/>
  <cp:version/>
  <cp:contentType/>
  <cp:contentStatus/>
</cp:coreProperties>
</file>