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65" yWindow="-75" windowWidth="17580" windowHeight="12690" activeTab="10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</sheets>
  <calcPr calcId="125725"/>
</workbook>
</file>

<file path=xl/calcChain.xml><?xml version="1.0" encoding="utf-8"?>
<calcChain xmlns="http://schemas.openxmlformats.org/spreadsheetml/2006/main">
  <c r="B31" i="6"/>
  <c r="B25"/>
  <c r="B50"/>
  <c r="B28"/>
  <c r="B18"/>
  <c r="B19"/>
  <c r="B44"/>
  <c r="B37"/>
  <c r="B4"/>
  <c r="B17"/>
  <c r="E20" i="11"/>
  <c r="E38"/>
  <c r="F5" s="1"/>
  <c r="D12"/>
  <c r="E35"/>
  <c r="E34"/>
  <c r="E32"/>
  <c r="E31"/>
  <c r="E29"/>
  <c r="E28"/>
  <c r="E26"/>
  <c r="E24"/>
  <c r="E22"/>
  <c r="E18"/>
  <c r="E17"/>
  <c r="E16"/>
  <c r="E14"/>
  <c r="E13"/>
  <c r="E12"/>
  <c r="E10"/>
  <c r="E9"/>
  <c r="E8"/>
  <c r="E7"/>
  <c r="E6"/>
  <c r="E5"/>
  <c r="D26"/>
  <c r="D24"/>
  <c r="D7"/>
  <c r="F12" l="1"/>
  <c r="G12" s="1"/>
  <c r="F37"/>
  <c r="G37" s="1"/>
  <c r="B1" l="1"/>
  <c r="D18"/>
  <c r="D17"/>
  <c r="D16"/>
  <c r="D10"/>
  <c r="D9"/>
  <c r="D8"/>
  <c r="D6"/>
  <c r="D5"/>
  <c r="D14"/>
  <c r="D13"/>
  <c r="D32"/>
  <c r="D31"/>
  <c r="D20"/>
  <c r="D29"/>
  <c r="D28"/>
  <c r="D22"/>
  <c r="D35"/>
  <c r="D34"/>
  <c r="J49" i="10"/>
  <c r="D57"/>
  <c r="E35" i="7"/>
  <c r="D26"/>
  <c r="E26"/>
  <c r="E13" i="10"/>
  <c r="E47"/>
  <c r="J55"/>
  <c r="D56"/>
  <c r="E57"/>
  <c r="J7"/>
  <c r="J34"/>
  <c r="J46"/>
  <c r="F26" i="11" l="1"/>
  <c r="G26" s="1"/>
  <c r="I26" s="1"/>
  <c r="I25" s="1"/>
  <c r="K25" s="1"/>
  <c r="F24"/>
  <c r="G24" s="1"/>
  <c r="I24" s="1"/>
  <c r="I23" s="1"/>
  <c r="K23" s="1"/>
  <c r="F13"/>
  <c r="G13" s="1"/>
  <c r="I13" s="1"/>
  <c r="F7"/>
  <c r="G7" s="1"/>
  <c r="I7" s="1"/>
  <c r="F20"/>
  <c r="F31"/>
  <c r="G31" s="1"/>
  <c r="I31" s="1"/>
  <c r="F16"/>
  <c r="G16" s="1"/>
  <c r="I16" s="1"/>
  <c r="F10"/>
  <c r="G10" s="1"/>
  <c r="I10" s="1"/>
  <c r="G5"/>
  <c r="I5" s="1"/>
  <c r="F14"/>
  <c r="G14" s="1"/>
  <c r="I14" s="1"/>
  <c r="F32"/>
  <c r="G32" s="1"/>
  <c r="I32" s="1"/>
  <c r="G38"/>
  <c r="F17"/>
  <c r="G17" s="1"/>
  <c r="I17" s="1"/>
  <c r="F6"/>
  <c r="G6" s="1"/>
  <c r="I6" s="1"/>
  <c r="F34"/>
  <c r="G34" s="1"/>
  <c r="I34" s="1"/>
  <c r="F8"/>
  <c r="G8" s="1"/>
  <c r="I8" s="1"/>
  <c r="I12"/>
  <c r="I11" s="1"/>
  <c r="K11" s="1"/>
  <c r="F28"/>
  <c r="G28" s="1"/>
  <c r="I28" s="1"/>
  <c r="F22"/>
  <c r="G22" s="1"/>
  <c r="I22" s="1"/>
  <c r="I21" s="1"/>
  <c r="K21" s="1"/>
  <c r="F35"/>
  <c r="G35" s="1"/>
  <c r="I35" s="1"/>
  <c r="G20"/>
  <c r="I20" s="1"/>
  <c r="I19" s="1"/>
  <c r="K19" s="1"/>
  <c r="F9"/>
  <c r="G9" s="1"/>
  <c r="I9" s="1"/>
  <c r="F29"/>
  <c r="G29" s="1"/>
  <c r="I29" s="1"/>
  <c r="F18"/>
  <c r="G18" s="1"/>
  <c r="I18" s="1"/>
  <c r="E60" i="10"/>
  <c r="J51"/>
  <c r="J40"/>
  <c r="J9"/>
  <c r="J20"/>
  <c r="J17"/>
  <c r="J12"/>
  <c r="J30"/>
  <c r="J4"/>
  <c r="J24"/>
  <c r="I30" i="11" l="1"/>
  <c r="K30" s="1"/>
  <c r="I15"/>
  <c r="K15" s="1"/>
  <c r="I4"/>
  <c r="K4" s="1"/>
  <c r="I33"/>
  <c r="K33" s="1"/>
  <c r="I27"/>
  <c r="K27" s="1"/>
  <c r="J14" i="10"/>
  <c r="F52"/>
  <c r="G52" s="1"/>
  <c r="J14" i="9" l="1"/>
  <c r="G30"/>
  <c r="E54" i="10" l="1"/>
  <c r="E53"/>
  <c r="E52"/>
  <c r="E50"/>
  <c r="E48"/>
  <c r="E45"/>
  <c r="E43"/>
  <c r="E42"/>
  <c r="E41"/>
  <c r="E39"/>
  <c r="E37"/>
  <c r="E36"/>
  <c r="E35"/>
  <c r="E33"/>
  <c r="E32"/>
  <c r="E31"/>
  <c r="E29"/>
  <c r="E28"/>
  <c r="E27"/>
  <c r="E26"/>
  <c r="E25"/>
  <c r="E23"/>
  <c r="E22"/>
  <c r="E21"/>
  <c r="E19"/>
  <c r="E18"/>
  <c r="C41"/>
  <c r="C39"/>
  <c r="C33"/>
  <c r="C19"/>
  <c r="E16"/>
  <c r="E15"/>
  <c r="E11"/>
  <c r="E10"/>
  <c r="E8"/>
  <c r="E6"/>
  <c r="E5"/>
  <c r="D54"/>
  <c r="D53"/>
  <c r="D52"/>
  <c r="D45"/>
  <c r="D37"/>
  <c r="D36"/>
  <c r="D35"/>
  <c r="D29"/>
  <c r="D28"/>
  <c r="D27"/>
  <c r="D26"/>
  <c r="D25"/>
  <c r="D39"/>
  <c r="D33"/>
  <c r="D32"/>
  <c r="D31"/>
  <c r="D43"/>
  <c r="D42"/>
  <c r="D41"/>
  <c r="D19"/>
  <c r="D18"/>
  <c r="D16"/>
  <c r="D15"/>
  <c r="D13"/>
  <c r="D11"/>
  <c r="D10"/>
  <c r="D8"/>
  <c r="D6"/>
  <c r="D5"/>
  <c r="D59"/>
  <c r="D50"/>
  <c r="D48"/>
  <c r="D47"/>
  <c r="D23"/>
  <c r="D22"/>
  <c r="D21"/>
  <c r="F53" l="1"/>
  <c r="G53" s="1"/>
  <c r="I53" s="1"/>
  <c r="G60"/>
  <c r="F25"/>
  <c r="G25" s="1"/>
  <c r="I25" s="1"/>
  <c r="F5"/>
  <c r="G5" s="1"/>
  <c r="I5" s="1"/>
  <c r="F13"/>
  <c r="G13" s="1"/>
  <c r="I13" s="1"/>
  <c r="I12" s="1"/>
  <c r="K12" s="1"/>
  <c r="B60" i="6" s="1"/>
  <c r="F18" i="10"/>
  <c r="G18" s="1"/>
  <c r="I18" s="1"/>
  <c r="F41"/>
  <c r="G41" s="1"/>
  <c r="I41" s="1"/>
  <c r="F43"/>
  <c r="G43" s="1"/>
  <c r="I43" s="1"/>
  <c r="F32"/>
  <c r="G32" s="1"/>
  <c r="I32" s="1"/>
  <c r="F29"/>
  <c r="G29" s="1"/>
  <c r="I29" s="1"/>
  <c r="F36"/>
  <c r="G36" s="1"/>
  <c r="I36" s="1"/>
  <c r="F33"/>
  <c r="G33" s="1"/>
  <c r="I33" s="1"/>
  <c r="F45"/>
  <c r="G45" s="1"/>
  <c r="I45" s="1"/>
  <c r="I44" s="1"/>
  <c r="K44" s="1"/>
  <c r="B36" i="6" s="1"/>
  <c r="F39" i="10"/>
  <c r="G39" s="1"/>
  <c r="I39" s="1"/>
  <c r="I38" s="1"/>
  <c r="K38" s="1"/>
  <c r="B3" i="6" s="1"/>
  <c r="F26" i="10"/>
  <c r="G26" s="1"/>
  <c r="I26" s="1"/>
  <c r="F10"/>
  <c r="G10" s="1"/>
  <c r="I10" s="1"/>
  <c r="F16"/>
  <c r="G16" s="1"/>
  <c r="I16" s="1"/>
  <c r="F27"/>
  <c r="G27" s="1"/>
  <c r="I27" s="1"/>
  <c r="I52"/>
  <c r="F6"/>
  <c r="G6" s="1"/>
  <c r="I6" s="1"/>
  <c r="F11"/>
  <c r="G11" s="1"/>
  <c r="I11" s="1"/>
  <c r="F19"/>
  <c r="G19" s="1"/>
  <c r="I19" s="1"/>
  <c r="F42"/>
  <c r="G42" s="1"/>
  <c r="I42" s="1"/>
  <c r="F31"/>
  <c r="G31" s="1"/>
  <c r="I31" s="1"/>
  <c r="F28"/>
  <c r="G28" s="1"/>
  <c r="I28" s="1"/>
  <c r="F35"/>
  <c r="G35" s="1"/>
  <c r="I35" s="1"/>
  <c r="F37"/>
  <c r="G37" s="1"/>
  <c r="I37" s="1"/>
  <c r="F8"/>
  <c r="G8" s="1"/>
  <c r="I8" s="1"/>
  <c r="I7" s="1"/>
  <c r="K7" s="1"/>
  <c r="B49" i="6" s="1"/>
  <c r="F15" i="10"/>
  <c r="G15" s="1"/>
  <c r="I15" s="1"/>
  <c r="F54"/>
  <c r="G54" s="1"/>
  <c r="I54" s="1"/>
  <c r="F56"/>
  <c r="G56" s="1"/>
  <c r="I56" s="1"/>
  <c r="F59"/>
  <c r="G59" s="1"/>
  <c r="F57"/>
  <c r="G57" s="1"/>
  <c r="I57" s="1"/>
  <c r="F50"/>
  <c r="G50" s="1"/>
  <c r="I50" s="1"/>
  <c r="F48"/>
  <c r="G48" s="1"/>
  <c r="I48" s="1"/>
  <c r="F47"/>
  <c r="G47" s="1"/>
  <c r="I47" s="1"/>
  <c r="F23"/>
  <c r="G23" s="1"/>
  <c r="I23" s="1"/>
  <c r="F21"/>
  <c r="G21" s="1"/>
  <c r="I21" s="1"/>
  <c r="F22"/>
  <c r="G22" s="1"/>
  <c r="I22" s="1"/>
  <c r="I51" l="1"/>
  <c r="K51" s="1"/>
  <c r="B22" i="6" s="1"/>
  <c r="I14" i="10"/>
  <c r="K14" s="1"/>
  <c r="B51" i="6" s="1"/>
  <c r="I40" i="10"/>
  <c r="K40" s="1"/>
  <c r="B20" i="6" s="1"/>
  <c r="I17" i="10"/>
  <c r="K17" s="1"/>
  <c r="B2" i="6" s="1"/>
  <c r="I34" i="10"/>
  <c r="K34" s="1"/>
  <c r="B43" i="6" s="1"/>
  <c r="I9" i="10"/>
  <c r="K9" s="1"/>
  <c r="B16" i="6" s="1"/>
  <c r="I24" i="10"/>
  <c r="K24" s="1"/>
  <c r="B35" i="6" s="1"/>
  <c r="I4" i="10"/>
  <c r="K4" s="1"/>
  <c r="I30"/>
  <c r="K30" s="1"/>
  <c r="B39" i="6" s="1"/>
  <c r="I20" i="10"/>
  <c r="K20" s="1"/>
  <c r="B41" i="6" s="1"/>
  <c r="I49" i="10"/>
  <c r="K49" s="1"/>
  <c r="I46"/>
  <c r="K46" s="1"/>
  <c r="B56" i="6" s="1"/>
  <c r="I55" i="10"/>
  <c r="K55" s="1"/>
  <c r="J4" i="9" l="1"/>
  <c r="E7" l="1"/>
  <c r="J18"/>
  <c r="J21" l="1"/>
  <c r="J9"/>
  <c r="J19" i="8"/>
  <c r="J26" i="9"/>
  <c r="J16" i="8"/>
  <c r="E29" i="9" l="1"/>
  <c r="J28" i="8" l="1"/>
  <c r="J22"/>
  <c r="J12"/>
  <c r="J33"/>
  <c r="J4"/>
  <c r="J8"/>
  <c r="J25"/>
  <c r="J31"/>
  <c r="E15"/>
  <c r="D15" i="9" l="1"/>
  <c r="C16"/>
  <c r="D16" s="1"/>
  <c r="C15"/>
  <c r="C13"/>
  <c r="D13" s="1"/>
  <c r="C8"/>
  <c r="E27"/>
  <c r="E25"/>
  <c r="E20"/>
  <c r="E19"/>
  <c r="E17"/>
  <c r="E16"/>
  <c r="E15"/>
  <c r="E13"/>
  <c r="E12"/>
  <c r="E11"/>
  <c r="E10"/>
  <c r="E8"/>
  <c r="E6"/>
  <c r="E5"/>
  <c r="C25"/>
  <c r="D25" s="1"/>
  <c r="D12"/>
  <c r="D11"/>
  <c r="D10"/>
  <c r="D7"/>
  <c r="D29"/>
  <c r="D27"/>
  <c r="D23"/>
  <c r="D22"/>
  <c r="D20"/>
  <c r="D19"/>
  <c r="D17"/>
  <c r="D8"/>
  <c r="D6"/>
  <c r="D5"/>
  <c r="E34" i="8"/>
  <c r="E32"/>
  <c r="E30"/>
  <c r="E29"/>
  <c r="E27"/>
  <c r="E26"/>
  <c r="E24"/>
  <c r="E23"/>
  <c r="E21"/>
  <c r="E20"/>
  <c r="E18"/>
  <c r="E17"/>
  <c r="E14"/>
  <c r="E13"/>
  <c r="E11"/>
  <c r="E10"/>
  <c r="E9"/>
  <c r="E7"/>
  <c r="E6"/>
  <c r="E5"/>
  <c r="D30"/>
  <c r="D29"/>
  <c r="D27"/>
  <c r="D26"/>
  <c r="D36"/>
  <c r="D21"/>
  <c r="D20"/>
  <c r="D18"/>
  <c r="D17"/>
  <c r="D15"/>
  <c r="D14"/>
  <c r="D13"/>
  <c r="D32"/>
  <c r="D11"/>
  <c r="D10"/>
  <c r="D9"/>
  <c r="D7"/>
  <c r="D6"/>
  <c r="D5"/>
  <c r="D34"/>
  <c r="D24"/>
  <c r="D23"/>
  <c r="E18" i="7"/>
  <c r="F14" i="1"/>
  <c r="J30" i="7"/>
  <c r="J19"/>
  <c r="J17"/>
  <c r="E11"/>
  <c r="E10"/>
  <c r="E37" i="8" l="1"/>
  <c r="F27" s="1"/>
  <c r="G27" s="1"/>
  <c r="I27" s="1"/>
  <c r="E30" i="9"/>
  <c r="F26" i="8"/>
  <c r="G26" s="1"/>
  <c r="I26" s="1"/>
  <c r="F9"/>
  <c r="G9" s="1"/>
  <c r="I9" s="1"/>
  <c r="F14"/>
  <c r="G14" s="1"/>
  <c r="I14" s="1"/>
  <c r="F15"/>
  <c r="G15" s="1"/>
  <c r="I15" s="1"/>
  <c r="F32"/>
  <c r="G32" s="1"/>
  <c r="I32" s="1"/>
  <c r="I31" s="1"/>
  <c r="K31" s="1"/>
  <c r="B57" i="6" s="1"/>
  <c r="J28" i="4"/>
  <c r="F21" i="8" l="1"/>
  <c r="G21" s="1"/>
  <c r="I21" s="1"/>
  <c r="I19" s="1"/>
  <c r="K19" s="1"/>
  <c r="F10"/>
  <c r="G10" s="1"/>
  <c r="I10" s="1"/>
  <c r="F7"/>
  <c r="G7" s="1"/>
  <c r="I7" s="1"/>
  <c r="I4" s="1"/>
  <c r="K4" s="1"/>
  <c r="F34"/>
  <c r="G34" s="1"/>
  <c r="I34" s="1"/>
  <c r="I33" s="1"/>
  <c r="K33" s="1"/>
  <c r="F24"/>
  <c r="G24" s="1"/>
  <c r="I24" s="1"/>
  <c r="F20"/>
  <c r="G20" s="1"/>
  <c r="I20" s="1"/>
  <c r="F29"/>
  <c r="G29" s="1"/>
  <c r="I29" s="1"/>
  <c r="I28" s="1"/>
  <c r="K28" s="1"/>
  <c r="B6" i="6" s="1"/>
  <c r="G37" i="8"/>
  <c r="F5"/>
  <c r="G5" s="1"/>
  <c r="I5" s="1"/>
  <c r="F23"/>
  <c r="G23" s="1"/>
  <c r="I23" s="1"/>
  <c r="F6"/>
  <c r="G6" s="1"/>
  <c r="I6" s="1"/>
  <c r="F11"/>
  <c r="G11" s="1"/>
  <c r="I11" s="1"/>
  <c r="F13"/>
  <c r="G13" s="1"/>
  <c r="I13" s="1"/>
  <c r="I12" s="1"/>
  <c r="K12" s="1"/>
  <c r="B55" i="6" s="1"/>
  <c r="F18" i="8"/>
  <c r="G18" s="1"/>
  <c r="I18" s="1"/>
  <c r="F17"/>
  <c r="G17" s="1"/>
  <c r="I17" s="1"/>
  <c r="I16" s="1"/>
  <c r="K16" s="1"/>
  <c r="F30"/>
  <c r="G30" s="1"/>
  <c r="I30" s="1"/>
  <c r="F36"/>
  <c r="G36" s="1"/>
  <c r="F15" i="9"/>
  <c r="G15" s="1"/>
  <c r="I15" s="1"/>
  <c r="F8"/>
  <c r="G8" s="1"/>
  <c r="I8" s="1"/>
  <c r="F7"/>
  <c r="G7" s="1"/>
  <c r="I7" s="1"/>
  <c r="F13"/>
  <c r="G13" s="1"/>
  <c r="I13" s="1"/>
  <c r="F12"/>
  <c r="G12" s="1"/>
  <c r="I12" s="1"/>
  <c r="F11"/>
  <c r="G11" s="1"/>
  <c r="I11" s="1"/>
  <c r="F10"/>
  <c r="G10" s="1"/>
  <c r="I10" s="1"/>
  <c r="F29"/>
  <c r="G29" s="1"/>
  <c r="F27"/>
  <c r="G27" s="1"/>
  <c r="I27" s="1"/>
  <c r="I26" s="1"/>
  <c r="K26" s="1"/>
  <c r="F16"/>
  <c r="F25"/>
  <c r="G25" s="1"/>
  <c r="I25" s="1"/>
  <c r="I24" s="1"/>
  <c r="K24" s="1"/>
  <c r="F23"/>
  <c r="G23" s="1"/>
  <c r="I23" s="1"/>
  <c r="F20"/>
  <c r="G20" s="1"/>
  <c r="I20" s="1"/>
  <c r="F22"/>
  <c r="G22" s="1"/>
  <c r="I22" s="1"/>
  <c r="F17"/>
  <c r="G17" s="1"/>
  <c r="I17" s="1"/>
  <c r="F5"/>
  <c r="G5" s="1"/>
  <c r="I5" s="1"/>
  <c r="F6"/>
  <c r="G6" s="1"/>
  <c r="I6" s="1"/>
  <c r="F19"/>
  <c r="G19" s="1"/>
  <c r="I19" s="1"/>
  <c r="I25" i="8"/>
  <c r="K25" s="1"/>
  <c r="B24" i="6" s="1"/>
  <c r="I8" i="8"/>
  <c r="K8" s="1"/>
  <c r="I22"/>
  <c r="K22" s="1"/>
  <c r="J27" i="5"/>
  <c r="B48" i="6" l="1"/>
  <c r="I18" i="9"/>
  <c r="K18" s="1"/>
  <c r="G16"/>
  <c r="I16" s="1"/>
  <c r="I14" s="1"/>
  <c r="K14" s="1"/>
  <c r="I4"/>
  <c r="K4" s="1"/>
  <c r="I9"/>
  <c r="K9" s="1"/>
  <c r="I21"/>
  <c r="K21" s="1"/>
  <c r="C14" i="7"/>
  <c r="C11"/>
  <c r="D11" s="1"/>
  <c r="C10"/>
  <c r="D10" s="1"/>
  <c r="E32"/>
  <c r="E31"/>
  <c r="E29"/>
  <c r="E28"/>
  <c r="E24"/>
  <c r="E23"/>
  <c r="E22"/>
  <c r="E21"/>
  <c r="E20"/>
  <c r="E16"/>
  <c r="E15"/>
  <c r="E14"/>
  <c r="E12"/>
  <c r="E8"/>
  <c r="E6"/>
  <c r="E5"/>
  <c r="D14"/>
  <c r="D24"/>
  <c r="D23"/>
  <c r="D22"/>
  <c r="D16"/>
  <c r="D15"/>
  <c r="D34"/>
  <c r="D32"/>
  <c r="D31"/>
  <c r="D29"/>
  <c r="D28"/>
  <c r="D21"/>
  <c r="D20"/>
  <c r="D18"/>
  <c r="D12"/>
  <c r="D8"/>
  <c r="D6"/>
  <c r="D5"/>
  <c r="J36" i="5"/>
  <c r="J4"/>
  <c r="F10" i="7" l="1"/>
  <c r="G10" s="1"/>
  <c r="J21" i="5"/>
  <c r="F24" i="7" l="1"/>
  <c r="G24" s="1"/>
  <c r="I24" s="1"/>
  <c r="F23"/>
  <c r="G23" s="1"/>
  <c r="I23" s="1"/>
  <c r="F22"/>
  <c r="G22" s="1"/>
  <c r="I22" s="1"/>
  <c r="F16"/>
  <c r="G16" s="1"/>
  <c r="I16" s="1"/>
  <c r="F15"/>
  <c r="G15" s="1"/>
  <c r="I15" s="1"/>
  <c r="F14"/>
  <c r="G14" s="1"/>
  <c r="I14" s="1"/>
  <c r="F34"/>
  <c r="G34" s="1"/>
  <c r="F21"/>
  <c r="G21" s="1"/>
  <c r="I21" s="1"/>
  <c r="I10"/>
  <c r="F8"/>
  <c r="G8" s="1"/>
  <c r="I8" s="1"/>
  <c r="I7" s="1"/>
  <c r="K7" s="1"/>
  <c r="F6"/>
  <c r="G6" s="1"/>
  <c r="I6" s="1"/>
  <c r="G35"/>
  <c r="F31"/>
  <c r="G31" s="1"/>
  <c r="I31" s="1"/>
  <c r="F29"/>
  <c r="G29" s="1"/>
  <c r="I29" s="1"/>
  <c r="F12"/>
  <c r="G12" s="1"/>
  <c r="I12" s="1"/>
  <c r="F26"/>
  <c r="G26" s="1"/>
  <c r="I26" s="1"/>
  <c r="F32"/>
  <c r="G32" s="1"/>
  <c r="I32" s="1"/>
  <c r="F28"/>
  <c r="G28" s="1"/>
  <c r="I28" s="1"/>
  <c r="I27" s="1"/>
  <c r="K27" s="1"/>
  <c r="B21" i="6" s="1"/>
  <c r="F5" i="7"/>
  <c r="F11"/>
  <c r="G11" s="1"/>
  <c r="I11" s="1"/>
  <c r="F18"/>
  <c r="G18" s="1"/>
  <c r="I18" s="1"/>
  <c r="F20"/>
  <c r="G20" s="1"/>
  <c r="I20" s="1"/>
  <c r="J7" i="5"/>
  <c r="J31"/>
  <c r="J33"/>
  <c r="J9"/>
  <c r="J39" i="4"/>
  <c r="J24" i="5"/>
  <c r="G5" i="7" l="1"/>
  <c r="I5" s="1"/>
  <c r="I4" s="1"/>
  <c r="K4" s="1"/>
  <c r="B40" i="6" s="1"/>
  <c r="I13" i="7"/>
  <c r="K13" s="1"/>
  <c r="B8" i="6" s="1"/>
  <c r="I19" i="7"/>
  <c r="K19" s="1"/>
  <c r="I30"/>
  <c r="K30" s="1"/>
  <c r="B58" i="6" s="1"/>
  <c r="I9" i="7"/>
  <c r="K9" s="1"/>
  <c r="I25"/>
  <c r="K25" s="1"/>
  <c r="I17"/>
  <c r="K17" s="1"/>
  <c r="J45" i="4"/>
  <c r="J33"/>
  <c r="D12" i="5"/>
  <c r="E61" i="4"/>
  <c r="D61"/>
  <c r="E38" i="5"/>
  <c r="E37"/>
  <c r="E35"/>
  <c r="E34"/>
  <c r="E32"/>
  <c r="E30"/>
  <c r="E29"/>
  <c r="E28"/>
  <c r="E26"/>
  <c r="E25"/>
  <c r="E23"/>
  <c r="E22"/>
  <c r="E20"/>
  <c r="E19"/>
  <c r="E18"/>
  <c r="E17"/>
  <c r="E16"/>
  <c r="E15"/>
  <c r="E14"/>
  <c r="E13"/>
  <c r="E12"/>
  <c r="E11"/>
  <c r="E10"/>
  <c r="E8"/>
  <c r="E6"/>
  <c r="E5"/>
  <c r="D14"/>
  <c r="D13"/>
  <c r="D16"/>
  <c r="D15"/>
  <c r="D11"/>
  <c r="D18"/>
  <c r="D17"/>
  <c r="D40"/>
  <c r="D38"/>
  <c r="D37"/>
  <c r="D32"/>
  <c r="D35"/>
  <c r="D34"/>
  <c r="D30"/>
  <c r="D29"/>
  <c r="D28"/>
  <c r="D26"/>
  <c r="D25"/>
  <c r="D23"/>
  <c r="D22"/>
  <c r="D20"/>
  <c r="D19"/>
  <c r="D10"/>
  <c r="D8"/>
  <c r="D6"/>
  <c r="D5"/>
  <c r="E41" l="1"/>
  <c r="F14" s="1"/>
  <c r="G14" s="1"/>
  <c r="I14" s="1"/>
  <c r="F40" l="1"/>
  <c r="G40" s="1"/>
  <c r="F10"/>
  <c r="G10" s="1"/>
  <c r="I10" s="1"/>
  <c r="F30"/>
  <c r="G30" s="1"/>
  <c r="I30" s="1"/>
  <c r="F19"/>
  <c r="G19" s="1"/>
  <c r="I19" s="1"/>
  <c r="F22"/>
  <c r="G22" s="1"/>
  <c r="I22" s="1"/>
  <c r="F18"/>
  <c r="G18" s="1"/>
  <c r="I18" s="1"/>
  <c r="F13"/>
  <c r="G13" s="1"/>
  <c r="I13" s="1"/>
  <c r="F34"/>
  <c r="G34" s="1"/>
  <c r="I34" s="1"/>
  <c r="F38"/>
  <c r="G38" s="1"/>
  <c r="I38" s="1"/>
  <c r="F17"/>
  <c r="G17" s="1"/>
  <c r="I17" s="1"/>
  <c r="F12"/>
  <c r="G12" s="1"/>
  <c r="I12" s="1"/>
  <c r="F25"/>
  <c r="G25" s="1"/>
  <c r="I25" s="1"/>
  <c r="F32"/>
  <c r="G32" s="1"/>
  <c r="I32" s="1"/>
  <c r="I31" s="1"/>
  <c r="K31" s="1"/>
  <c r="F37"/>
  <c r="G37" s="1"/>
  <c r="I37" s="1"/>
  <c r="F26"/>
  <c r="G26" s="1"/>
  <c r="I26" s="1"/>
  <c r="F28"/>
  <c r="G28" s="1"/>
  <c r="I28" s="1"/>
  <c r="F15"/>
  <c r="G15" s="1"/>
  <c r="I15" s="1"/>
  <c r="G41"/>
  <c r="F6"/>
  <c r="G6" s="1"/>
  <c r="I6" s="1"/>
  <c r="I4" s="1"/>
  <c r="K4" s="1"/>
  <c r="B53" i="6" s="1"/>
  <c r="F23" i="5"/>
  <c r="G23" s="1"/>
  <c r="I23" s="1"/>
  <c r="F16"/>
  <c r="G16" s="1"/>
  <c r="I16" s="1"/>
  <c r="F29"/>
  <c r="G29" s="1"/>
  <c r="I29" s="1"/>
  <c r="F20"/>
  <c r="G20" s="1"/>
  <c r="I20" s="1"/>
  <c r="F5"/>
  <c r="G5" s="1"/>
  <c r="I5" s="1"/>
  <c r="F35"/>
  <c r="G35" s="1"/>
  <c r="I35" s="1"/>
  <c r="F8"/>
  <c r="G8" s="1"/>
  <c r="I8" s="1"/>
  <c r="I7" s="1"/>
  <c r="K7" s="1"/>
  <c r="B47" i="6" s="1"/>
  <c r="F11" i="5"/>
  <c r="G11" s="1"/>
  <c r="I11" s="1"/>
  <c r="I36"/>
  <c r="K36" s="1"/>
  <c r="I24" l="1"/>
  <c r="K24" s="1"/>
  <c r="I9"/>
  <c r="K9" s="1"/>
  <c r="I21"/>
  <c r="K21" s="1"/>
  <c r="I27"/>
  <c r="K27" s="1"/>
  <c r="I33"/>
  <c r="K33" s="1"/>
  <c r="B13" i="6" s="1"/>
  <c r="J24" i="4"/>
  <c r="J7"/>
  <c r="J14"/>
  <c r="J50"/>
  <c r="J55"/>
  <c r="J64"/>
  <c r="J66"/>
  <c r="E75" l="1"/>
  <c r="J74" l="1"/>
  <c r="E16" l="1"/>
  <c r="D16"/>
  <c r="E76" l="1"/>
  <c r="E73"/>
  <c r="E72"/>
  <c r="E71"/>
  <c r="E69"/>
  <c r="E68"/>
  <c r="E67"/>
  <c r="E65"/>
  <c r="E63"/>
  <c r="E60"/>
  <c r="E59"/>
  <c r="E58"/>
  <c r="E57"/>
  <c r="E56"/>
  <c r="E54"/>
  <c r="E52"/>
  <c r="E51"/>
  <c r="E49"/>
  <c r="E48"/>
  <c r="E47"/>
  <c r="E46"/>
  <c r="E44"/>
  <c r="E43"/>
  <c r="E42"/>
  <c r="E41"/>
  <c r="E40"/>
  <c r="E38"/>
  <c r="D73"/>
  <c r="D72"/>
  <c r="D71"/>
  <c r="D69"/>
  <c r="D68"/>
  <c r="D67"/>
  <c r="D65"/>
  <c r="D63"/>
  <c r="D57"/>
  <c r="D60"/>
  <c r="D59"/>
  <c r="D58"/>
  <c r="D56"/>
  <c r="D52"/>
  <c r="D51"/>
  <c r="D54"/>
  <c r="D49"/>
  <c r="D48"/>
  <c r="D47"/>
  <c r="D46"/>
  <c r="D42"/>
  <c r="D38"/>
  <c r="E35"/>
  <c r="E34"/>
  <c r="E32"/>
  <c r="E31"/>
  <c r="E30"/>
  <c r="E29"/>
  <c r="E27"/>
  <c r="E26"/>
  <c r="E25"/>
  <c r="E23"/>
  <c r="E22"/>
  <c r="E20"/>
  <c r="E18"/>
  <c r="E17"/>
  <c r="E15"/>
  <c r="E13"/>
  <c r="E11"/>
  <c r="E10"/>
  <c r="E9"/>
  <c r="E8"/>
  <c r="D15"/>
  <c r="E79" l="1"/>
  <c r="G79" s="1"/>
  <c r="D78"/>
  <c r="D76"/>
  <c r="D75"/>
  <c r="D44"/>
  <c r="D43"/>
  <c r="D41"/>
  <c r="D40"/>
  <c r="D35"/>
  <c r="D34"/>
  <c r="D32"/>
  <c r="D31"/>
  <c r="D30"/>
  <c r="D29"/>
  <c r="D27"/>
  <c r="D26"/>
  <c r="D25"/>
  <c r="D23"/>
  <c r="D22"/>
  <c r="D18"/>
  <c r="D17"/>
  <c r="D13"/>
  <c r="D11"/>
  <c r="D10"/>
  <c r="D9"/>
  <c r="D8"/>
  <c r="D20"/>
  <c r="F16" l="1"/>
  <c r="G16" s="1"/>
  <c r="I16" s="1"/>
  <c r="F8"/>
  <c r="G8" s="1"/>
  <c r="I8" s="1"/>
  <c r="F76"/>
  <c r="G76" s="1"/>
  <c r="I76" s="1"/>
  <c r="F61"/>
  <c r="F73"/>
  <c r="G73" s="1"/>
  <c r="I73" s="1"/>
  <c r="F72"/>
  <c r="G72" s="1"/>
  <c r="I72" s="1"/>
  <c r="F71"/>
  <c r="G71" s="1"/>
  <c r="I71" s="1"/>
  <c r="F69"/>
  <c r="G69" s="1"/>
  <c r="I69" s="1"/>
  <c r="F68"/>
  <c r="G68" s="1"/>
  <c r="I68" s="1"/>
  <c r="F67"/>
  <c r="G67" s="1"/>
  <c r="I67" s="1"/>
  <c r="F65"/>
  <c r="G65" s="1"/>
  <c r="I65" s="1"/>
  <c r="I64" s="1"/>
  <c r="K64" s="1"/>
  <c r="F57"/>
  <c r="G57" s="1"/>
  <c r="I57" s="1"/>
  <c r="F63"/>
  <c r="G63" s="1"/>
  <c r="I63" s="1"/>
  <c r="I62" s="1"/>
  <c r="K62" s="1"/>
  <c r="F60"/>
  <c r="G60" s="1"/>
  <c r="I60" s="1"/>
  <c r="F59"/>
  <c r="G59" s="1"/>
  <c r="I59" s="1"/>
  <c r="F58"/>
  <c r="G58" s="1"/>
  <c r="I58" s="1"/>
  <c r="F56"/>
  <c r="G56" s="1"/>
  <c r="I56" s="1"/>
  <c r="F52"/>
  <c r="G52" s="1"/>
  <c r="I52" s="1"/>
  <c r="F51"/>
  <c r="G51" s="1"/>
  <c r="I51" s="1"/>
  <c r="F54"/>
  <c r="G54" s="1"/>
  <c r="I54" s="1"/>
  <c r="F42"/>
  <c r="G42" s="1"/>
  <c r="I42" s="1"/>
  <c r="F49"/>
  <c r="G49" s="1"/>
  <c r="I49" s="1"/>
  <c r="F48"/>
  <c r="G48" s="1"/>
  <c r="I48" s="1"/>
  <c r="F47"/>
  <c r="G47" s="1"/>
  <c r="I47" s="1"/>
  <c r="F46"/>
  <c r="G46" s="1"/>
  <c r="I46" s="1"/>
  <c r="F11"/>
  <c r="G11" s="1"/>
  <c r="I11" s="1"/>
  <c r="F38"/>
  <c r="G38" s="1"/>
  <c r="I38" s="1"/>
  <c r="F10"/>
  <c r="G10" s="1"/>
  <c r="I10" s="1"/>
  <c r="F15"/>
  <c r="G15" s="1"/>
  <c r="I15" s="1"/>
  <c r="F13"/>
  <c r="G13" s="1"/>
  <c r="I13" s="1"/>
  <c r="I12" s="1"/>
  <c r="K12" s="1"/>
  <c r="F20"/>
  <c r="G20" s="1"/>
  <c r="F9"/>
  <c r="G9" s="1"/>
  <c r="I9" s="1"/>
  <c r="F17"/>
  <c r="G17" s="1"/>
  <c r="I17" s="1"/>
  <c r="F41"/>
  <c r="G41" s="1"/>
  <c r="I41" s="1"/>
  <c r="F78"/>
  <c r="G78" s="1"/>
  <c r="F44"/>
  <c r="G44" s="1"/>
  <c r="I44" s="1"/>
  <c r="F35"/>
  <c r="G35" s="1"/>
  <c r="I35" s="1"/>
  <c r="F32"/>
  <c r="G32" s="1"/>
  <c r="I32" s="1"/>
  <c r="F29"/>
  <c r="G29" s="1"/>
  <c r="I29" s="1"/>
  <c r="F25"/>
  <c r="G25" s="1"/>
  <c r="I25" s="1"/>
  <c r="F22"/>
  <c r="G22" s="1"/>
  <c r="I22" s="1"/>
  <c r="F18"/>
  <c r="G18" s="1"/>
  <c r="I18" s="1"/>
  <c r="F23"/>
  <c r="G23" s="1"/>
  <c r="I23" s="1"/>
  <c r="F26"/>
  <c r="G26" s="1"/>
  <c r="I26" s="1"/>
  <c r="F27"/>
  <c r="G27" s="1"/>
  <c r="I27" s="1"/>
  <c r="F30"/>
  <c r="G30" s="1"/>
  <c r="I30" s="1"/>
  <c r="F31"/>
  <c r="G31" s="1"/>
  <c r="I31" s="1"/>
  <c r="F34"/>
  <c r="G34" s="1"/>
  <c r="I34" s="1"/>
  <c r="F40"/>
  <c r="G40" s="1"/>
  <c r="I40" s="1"/>
  <c r="F43"/>
  <c r="G43" s="1"/>
  <c r="I43" s="1"/>
  <c r="F75"/>
  <c r="G75" s="1"/>
  <c r="I75" s="1"/>
  <c r="I74" l="1"/>
  <c r="I61"/>
  <c r="I55" s="1"/>
  <c r="K55" s="1"/>
  <c r="B11" i="6" s="1"/>
  <c r="G61" i="4"/>
  <c r="I20"/>
  <c r="I19" s="1"/>
  <c r="K19" s="1"/>
  <c r="I70"/>
  <c r="K70" s="1"/>
  <c r="B34" i="6" s="1"/>
  <c r="I66" i="4"/>
  <c r="K66" s="1"/>
  <c r="B45" i="6" s="1"/>
  <c r="I50" i="4"/>
  <c r="K50" s="1"/>
  <c r="B15" i="6" s="1"/>
  <c r="I37" i="4"/>
  <c r="K37" s="1"/>
  <c r="I53"/>
  <c r="K53" s="1"/>
  <c r="I39"/>
  <c r="I45"/>
  <c r="I14"/>
  <c r="K14" s="1"/>
  <c r="I7"/>
  <c r="K7" s="1"/>
  <c r="B32" i="6" s="1"/>
  <c r="I21" i="4"/>
  <c r="K21" s="1"/>
  <c r="I28"/>
  <c r="K28" s="1"/>
  <c r="I24"/>
  <c r="K24" s="1"/>
  <c r="B14" i="6" s="1"/>
  <c r="K74" i="4"/>
  <c r="K39"/>
  <c r="I33"/>
  <c r="K33" s="1"/>
  <c r="K45" l="1"/>
  <c r="B23" i="6" s="1"/>
  <c r="E47" i="3"/>
  <c r="E46"/>
  <c r="E45"/>
  <c r="E44"/>
  <c r="E43"/>
  <c r="E41"/>
  <c r="E40"/>
  <c r="E39"/>
  <c r="E38"/>
  <c r="E36"/>
  <c r="E35"/>
  <c r="E34"/>
  <c r="E33"/>
  <c r="E31"/>
  <c r="E30"/>
  <c r="E29"/>
  <c r="E28"/>
  <c r="E27"/>
  <c r="E25"/>
  <c r="E24"/>
  <c r="E23"/>
  <c r="E22"/>
  <c r="E20"/>
  <c r="E19"/>
  <c r="E17"/>
  <c r="E16"/>
  <c r="E14"/>
  <c r="E12"/>
  <c r="E11"/>
  <c r="E10"/>
  <c r="E9"/>
  <c r="E8"/>
  <c r="E7"/>
  <c r="E5"/>
  <c r="D5"/>
  <c r="C16"/>
  <c r="D16" s="1"/>
  <c r="D45"/>
  <c r="D44"/>
  <c r="D39"/>
  <c r="D38"/>
  <c r="D34"/>
  <c r="D29"/>
  <c r="D28"/>
  <c r="D23"/>
  <c r="D9"/>
  <c r="D8"/>
  <c r="D49"/>
  <c r="D47"/>
  <c r="D46"/>
  <c r="D43"/>
  <c r="D41"/>
  <c r="D40"/>
  <c r="D36"/>
  <c r="D35"/>
  <c r="D33"/>
  <c r="D14"/>
  <c r="D31"/>
  <c r="D30"/>
  <c r="D27"/>
  <c r="D20"/>
  <c r="D19"/>
  <c r="D25"/>
  <c r="D24"/>
  <c r="D22"/>
  <c r="D12"/>
  <c r="D11"/>
  <c r="D10"/>
  <c r="D7"/>
  <c r="D17"/>
  <c r="J32" i="2"/>
  <c r="J22"/>
  <c r="J10"/>
  <c r="J8"/>
  <c r="J35"/>
  <c r="J26"/>
  <c r="E50" i="3" l="1"/>
  <c r="G50" s="1"/>
  <c r="J28" i="2"/>
  <c r="J41"/>
  <c r="J15"/>
  <c r="J5"/>
  <c r="F5" i="3" l="1"/>
  <c r="G5" s="1"/>
  <c r="F45"/>
  <c r="F44"/>
  <c r="F34"/>
  <c r="F39"/>
  <c r="F38"/>
  <c r="F23"/>
  <c r="F29"/>
  <c r="F28"/>
  <c r="F24"/>
  <c r="F9"/>
  <c r="F8"/>
  <c r="F22"/>
  <c r="F43"/>
  <c r="F20"/>
  <c r="F47"/>
  <c r="F19"/>
  <c r="F35"/>
  <c r="F33"/>
  <c r="F10"/>
  <c r="F16"/>
  <c r="F14"/>
  <c r="F30"/>
  <c r="F49"/>
  <c r="G49" s="1"/>
  <c r="F36"/>
  <c r="F17"/>
  <c r="F12"/>
  <c r="F41"/>
  <c r="F40"/>
  <c r="F7"/>
  <c r="F31"/>
  <c r="F11"/>
  <c r="F46"/>
  <c r="F27"/>
  <c r="F25"/>
  <c r="E34" i="2"/>
  <c r="E33"/>
  <c r="E31"/>
  <c r="E30"/>
  <c r="E29"/>
  <c r="E27"/>
  <c r="E25"/>
  <c r="E24"/>
  <c r="E23"/>
  <c r="E21"/>
  <c r="E20"/>
  <c r="E18"/>
  <c r="E17"/>
  <c r="E16"/>
  <c r="D46"/>
  <c r="D37"/>
  <c r="D36"/>
  <c r="D34"/>
  <c r="D33"/>
  <c r="D40"/>
  <c r="D39"/>
  <c r="D31"/>
  <c r="D30"/>
  <c r="D29"/>
  <c r="D27"/>
  <c r="D25"/>
  <c r="D24"/>
  <c r="D23"/>
  <c r="D43"/>
  <c r="D42"/>
  <c r="D16"/>
  <c r="E9"/>
  <c r="E7"/>
  <c r="E6"/>
  <c r="E14"/>
  <c r="E13"/>
  <c r="E12"/>
  <c r="E11"/>
  <c r="D21"/>
  <c r="D44"/>
  <c r="D20"/>
  <c r="D12"/>
  <c r="D13"/>
  <c r="D14"/>
  <c r="D17"/>
  <c r="D18"/>
  <c r="D11"/>
  <c r="D9"/>
  <c r="D7"/>
  <c r="D6"/>
  <c r="E47" l="1"/>
  <c r="G40" i="3"/>
  <c r="I40" s="1"/>
  <c r="G14"/>
  <c r="I14" s="1"/>
  <c r="I13" s="1"/>
  <c r="K13" s="1"/>
  <c r="B9" i="6" s="1"/>
  <c r="G24" i="3"/>
  <c r="I24" s="1"/>
  <c r="G45"/>
  <c r="I45" s="1"/>
  <c r="G7"/>
  <c r="I7" s="1"/>
  <c r="G30"/>
  <c r="I30" s="1"/>
  <c r="G20"/>
  <c r="I20" s="1"/>
  <c r="G9"/>
  <c r="I9" s="1"/>
  <c r="G44"/>
  <c r="I44" s="1"/>
  <c r="G25"/>
  <c r="I25" s="1"/>
  <c r="G31"/>
  <c r="I31" s="1"/>
  <c r="G12"/>
  <c r="I12" s="1"/>
  <c r="G10"/>
  <c r="I10" s="1"/>
  <c r="G47"/>
  <c r="I47" s="1"/>
  <c r="G8"/>
  <c r="I8" s="1"/>
  <c r="G29"/>
  <c r="I29" s="1"/>
  <c r="G34"/>
  <c r="I34" s="1"/>
  <c r="G46"/>
  <c r="I46" s="1"/>
  <c r="G35"/>
  <c r="I35" s="1"/>
  <c r="G43"/>
  <c r="I43" s="1"/>
  <c r="G38"/>
  <c r="I38" s="1"/>
  <c r="G27"/>
  <c r="I27" s="1"/>
  <c r="G17"/>
  <c r="I17" s="1"/>
  <c r="G33"/>
  <c r="I33" s="1"/>
  <c r="G23"/>
  <c r="I23" s="1"/>
  <c r="G11"/>
  <c r="I11" s="1"/>
  <c r="G41"/>
  <c r="I41" s="1"/>
  <c r="G36"/>
  <c r="I36" s="1"/>
  <c r="G16"/>
  <c r="I16" s="1"/>
  <c r="G19"/>
  <c r="I19" s="1"/>
  <c r="G22"/>
  <c r="I22" s="1"/>
  <c r="G28"/>
  <c r="I28" s="1"/>
  <c r="G39"/>
  <c r="I39" s="1"/>
  <c r="I5"/>
  <c r="I4" s="1"/>
  <c r="K4" s="1"/>
  <c r="G5" i="1"/>
  <c r="F44" i="2" l="1"/>
  <c r="G44" s="1"/>
  <c r="I44" s="1"/>
  <c r="G47"/>
  <c r="F6"/>
  <c r="G6" s="1"/>
  <c r="I6" s="1"/>
  <c r="I6" i="3"/>
  <c r="I18"/>
  <c r="K18" s="1"/>
  <c r="B59" i="6" s="1"/>
  <c r="I37" i="3"/>
  <c r="K37" s="1"/>
  <c r="B5" i="6" s="1"/>
  <c r="I21" i="3"/>
  <c r="I26"/>
  <c r="K26" s="1"/>
  <c r="B46" i="6" s="1"/>
  <c r="I15" i="3"/>
  <c r="K15" s="1"/>
  <c r="I42"/>
  <c r="K42" s="1"/>
  <c r="I32"/>
  <c r="K32" s="1"/>
  <c r="K6"/>
  <c r="B30" i="6" s="1"/>
  <c r="F46" i="2"/>
  <c r="G46" s="1"/>
  <c r="F27"/>
  <c r="G27" s="1"/>
  <c r="I27" s="1"/>
  <c r="I26" s="1"/>
  <c r="K26" s="1"/>
  <c r="F37"/>
  <c r="G37" s="1"/>
  <c r="I37" s="1"/>
  <c r="F36"/>
  <c r="G36" s="1"/>
  <c r="I36" s="1"/>
  <c r="F16"/>
  <c r="G16" s="1"/>
  <c r="I16" s="1"/>
  <c r="F24"/>
  <c r="G24" s="1"/>
  <c r="I24" s="1"/>
  <c r="F17"/>
  <c r="G17" s="1"/>
  <c r="I17" s="1"/>
  <c r="F18"/>
  <c r="G18" s="1"/>
  <c r="I18" s="1"/>
  <c r="F33"/>
  <c r="G33" s="1"/>
  <c r="I33" s="1"/>
  <c r="F34"/>
  <c r="G34" s="1"/>
  <c r="I34" s="1"/>
  <c r="F11"/>
  <c r="G11" s="1"/>
  <c r="I11" s="1"/>
  <c r="F12"/>
  <c r="G12" s="1"/>
  <c r="I12" s="1"/>
  <c r="F25"/>
  <c r="G25" s="1"/>
  <c r="I25" s="1"/>
  <c r="F31"/>
  <c r="G31" s="1"/>
  <c r="I31" s="1"/>
  <c r="F7"/>
  <c r="G7" s="1"/>
  <c r="I7" s="1"/>
  <c r="F39"/>
  <c r="G39" s="1"/>
  <c r="I39" s="1"/>
  <c r="F13"/>
  <c r="G13" s="1"/>
  <c r="I13" s="1"/>
  <c r="F20"/>
  <c r="G20" s="1"/>
  <c r="I20" s="1"/>
  <c r="F9"/>
  <c r="G9" s="1"/>
  <c r="I9" s="1"/>
  <c r="I8" s="1"/>
  <c r="K8" s="1"/>
  <c r="B29" i="6" s="1"/>
  <c r="F14" i="2"/>
  <c r="G14" s="1"/>
  <c r="I14" s="1"/>
  <c r="F21"/>
  <c r="G21" s="1"/>
  <c r="I21" s="1"/>
  <c r="F43"/>
  <c r="G43" s="1"/>
  <c r="I43" s="1"/>
  <c r="F42"/>
  <c r="G42" s="1"/>
  <c r="I42" s="1"/>
  <c r="F23"/>
  <c r="G23" s="1"/>
  <c r="I23" s="1"/>
  <c r="F30"/>
  <c r="G30" s="1"/>
  <c r="I30" s="1"/>
  <c r="F29"/>
  <c r="G29" s="1"/>
  <c r="I29" s="1"/>
  <c r="F40"/>
  <c r="G40" s="1"/>
  <c r="I40" s="1"/>
  <c r="H5" i="1"/>
  <c r="B14"/>
  <c r="D9"/>
  <c r="D7"/>
  <c r="D11"/>
  <c r="D12"/>
  <c r="D13"/>
  <c r="D5"/>
  <c r="B42" i="6" l="1"/>
  <c r="K21" i="3"/>
  <c r="I22" i="2"/>
  <c r="K22" s="1"/>
  <c r="B10" i="6" s="1"/>
  <c r="I5" i="2"/>
  <c r="K5" s="1"/>
  <c r="B7" i="6" s="1"/>
  <c r="I41" i="2"/>
  <c r="K41" s="1"/>
  <c r="B12" i="6" s="1"/>
  <c r="I35" i="2"/>
  <c r="K35" s="1"/>
  <c r="I28"/>
  <c r="K28" s="1"/>
  <c r="B26" i="6" s="1"/>
  <c r="I19" i="2"/>
  <c r="K19" s="1"/>
  <c r="B52" i="6" s="1"/>
  <c r="I15" i="2"/>
  <c r="K15" s="1"/>
  <c r="B54" i="6" s="1"/>
  <c r="I38" i="2"/>
  <c r="K38" s="1"/>
  <c r="B38" i="6" s="1"/>
  <c r="I10" i="2"/>
  <c r="K10" s="1"/>
  <c r="B27" i="6" s="1"/>
  <c r="I32" i="2"/>
  <c r="K32" s="1"/>
  <c r="B33" i="6" s="1"/>
  <c r="D14" i="1"/>
  <c r="E13" s="1"/>
  <c r="F13" s="1"/>
  <c r="E12" l="1"/>
  <c r="F12" s="1"/>
  <c r="E9"/>
  <c r="F9" s="1"/>
  <c r="E5"/>
  <c r="F5" s="1"/>
  <c r="E7"/>
  <c r="F7" s="1"/>
  <c r="E11"/>
  <c r="F11" s="1"/>
</calcChain>
</file>

<file path=xl/sharedStrings.xml><?xml version="1.0" encoding="utf-8"?>
<sst xmlns="http://schemas.openxmlformats.org/spreadsheetml/2006/main" count="616" uniqueCount="371">
  <si>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</si>
  <si>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</si>
  <si>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</si>
  <si>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</si>
  <si>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</si>
  <si>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</si>
  <si>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</si>
  <si>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</si>
  <si>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</si>
  <si>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</si>
  <si>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</si>
  <si>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</si>
  <si>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</si>
  <si>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</si>
  <si>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</si>
  <si>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</si>
  <si>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</si>
  <si>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</si>
  <si>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</si>
  <si>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</si>
  <si>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</si>
  <si>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</si>
  <si>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</si>
  <si>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</si>
  <si>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</si>
  <si>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</si>
  <si>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</si>
  <si>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</si>
  <si>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</si>
  <si>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</si>
  <si>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</si>
  <si>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</si>
  <si>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</si>
  <si>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</si>
  <si>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</si>
  <si>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</si>
  <si>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</si>
  <si>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</si>
  <si>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</si>
  <si>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</si>
  <si>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</si>
  <si>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</si>
  <si>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</si>
  <si>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</si>
  <si>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</si>
  <si>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</si>
  <si>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</si>
  <si>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</si>
  <si>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</si>
  <si>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</si>
  <si>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</si>
  <si>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</si>
  <si>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</si>
  <si>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</si>
  <si>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</si>
  <si>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</si>
  <si>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</si>
  <si>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</si>
  <si>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</si>
  <si>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</si>
  <si>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</si>
  <si>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</si>
  <si>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</si>
  <si>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</si>
  <si>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</si>
  <si>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</si>
  <si>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</si>
  <si>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</si>
  <si>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</si>
  <si>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</si>
  <si>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</si>
  <si>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</si>
  <si>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</si>
  <si>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</si>
  <si>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</si>
  <si>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</si>
  <si>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</si>
  <si>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</si>
  <si>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</si>
  <si>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</si>
  <si>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</si>
  <si>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</si>
  <si>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</si>
  <si>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</si>
  <si>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</si>
  <si>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</si>
  <si>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</si>
  <si>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</si>
  <si>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</si>
  <si>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</si>
  <si>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</si>
  <si>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</si>
  <si>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</si>
  <si>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</si>
  <si>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</si>
  <si>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</si>
  <si>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</si>
  <si>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</si>
  <si>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</si>
  <si>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</si>
  <si>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</si>
  <si>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</si>
  <si>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</si>
  <si>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</si>
  <si>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</si>
  <si>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</si>
  <si>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</si>
  <si>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</si>
  <si>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</si>
  <si>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</si>
  <si>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</si>
  <si>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</si>
  <si>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</si>
  <si>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</si>
  <si>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</si>
  <si>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</si>
  <si>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</si>
  <si>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</si>
  <si>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</si>
  <si>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</si>
  <si>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</si>
  <si>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</si>
  <si>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</si>
  <si>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</si>
  <si>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</si>
  <si>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</si>
  <si>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</si>
  <si>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</si>
  <si>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</si>
  <si>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</si>
  <si>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</si>
  <si>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</si>
  <si>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</si>
  <si>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</si>
  <si>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</si>
  <si>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</si>
  <si>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</si>
  <si>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</si>
  <si>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</si>
  <si>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</si>
  <si>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</si>
  <si>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</si>
  <si>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</si>
  <si>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</si>
  <si>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</si>
  <si>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</si>
  <si>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</si>
  <si>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</si>
  <si>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</si>
  <si>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</si>
  <si>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</si>
  <si>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</si>
  <si>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</si>
  <si>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</si>
  <si>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</si>
  <si>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</si>
  <si>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</si>
  <si>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</si>
  <si>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</si>
  <si>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</si>
  <si>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</si>
  <si>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</si>
  <si>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</si>
  <si>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</si>
  <si>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</si>
  <si>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</si>
  <si>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</si>
  <si>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</si>
  <si>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</si>
  <si>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</si>
  <si>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</si>
  <si>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</si>
  <si>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</si>
  <si>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</si>
  <si>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</si>
  <si>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</si>
  <si>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</si>
  <si>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</si>
  <si>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</si>
  <si>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</si>
  <si>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</si>
  <si>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</si>
  <si>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</si>
  <si>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</si>
  <si>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</si>
  <si>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</si>
  <si>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</si>
  <si>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</si>
  <si>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</si>
  <si>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</si>
  <si>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</si>
  <si>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</si>
  <si>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</si>
  <si>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</si>
  <si>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</si>
  <si>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</si>
  <si>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</si>
  <si>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</si>
  <si>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</si>
  <si>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</si>
  <si>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</si>
  <si>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</si>
  <si>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</si>
  <si>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</si>
  <si>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</si>
  <si>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</si>
  <si>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</si>
  <si>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</si>
  <si>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</si>
  <si>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</si>
  <si>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</si>
  <si>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</si>
  <si>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</si>
  <si>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</si>
  <si>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</si>
  <si>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</si>
  <si>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</si>
  <si>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</si>
  <si>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</si>
  <si>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</si>
  <si>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</si>
  <si>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</si>
  <si>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</si>
  <si>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</si>
  <si>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</si>
  <si>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</si>
  <si>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</si>
  <si>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</si>
  <si>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</si>
  <si>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</si>
  <si>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</si>
  <si>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</si>
  <si>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</si>
  <si>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</si>
  <si>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</si>
  <si>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</si>
  <si>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</si>
  <si>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</si>
  <si>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</si>
  <si>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</si>
  <si>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</si>
  <si>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</si>
  <si>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</si>
  <si>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</si>
  <si>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</si>
  <si>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</si>
  <si>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</si>
  <si>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</si>
  <si>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</si>
  <si>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</si>
  <si>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</si>
  <si>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</si>
  <si>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</si>
  <si>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</si>
  <si>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</si>
  <si>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</si>
  <si>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</si>
  <si>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</si>
  <si>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</si>
  <si>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</si>
  <si>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</si>
  <si>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</si>
  <si>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</si>
  <si>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</si>
  <si>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</si>
  <si>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</si>
  <si>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</si>
  <si>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</si>
  <si>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</si>
  <si>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</si>
  <si>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</si>
  <si>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</si>
  <si>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</si>
  <si>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</si>
  <si>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</si>
  <si>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</si>
  <si>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</si>
  <si>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</si>
  <si>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</si>
  <si>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</si>
  <si>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</si>
  <si>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</si>
  <si>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</si>
  <si>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</si>
  <si>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</si>
  <si>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</si>
  <si>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4, 5, 6, 7, 8</t>
  </si>
  <si>
    <t>2, 3, 4, 8</t>
  </si>
  <si>
    <t>2, 3, 4, 6, 8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</si>
  <si>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</si>
  <si>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</si>
  <si>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</si>
  <si>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</si>
  <si>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</si>
  <si>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</si>
  <si>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</si>
  <si>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</si>
  <si>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</si>
  <si>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</si>
  <si>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</si>
  <si>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</si>
  <si>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</si>
  <si>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</si>
  <si>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</si>
  <si>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</si>
  <si>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</si>
  <si>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</si>
  <si>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</si>
  <si>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</si>
  <si>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</si>
  <si>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</si>
  <si>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</si>
  <si>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</si>
  <si>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</si>
  <si>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</si>
  <si>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</si>
  <si>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</si>
  <si>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</si>
  <si>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</si>
  <si>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</si>
  <si>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</si>
  <si>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</si>
  <si>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</si>
  <si>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</si>
  <si>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</si>
  <si>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</si>
  <si>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</si>
  <si>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</si>
  <si>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</si>
  <si>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</si>
  <si>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</si>
  <si>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</si>
  <si>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</si>
  <si>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</si>
  <si>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3, 4, 6, 7,9</t>
  </si>
  <si>
    <t>5, 8, 9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</si>
  <si>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</si>
  <si>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</si>
  <si>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</si>
  <si>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</si>
  <si>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</si>
  <si>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</si>
  <si>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</si>
  <si>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</si>
  <si>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</si>
  <si>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</si>
  <si>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</si>
  <si>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</si>
  <si>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</si>
  <si>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</si>
  <si>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</si>
  <si>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</si>
  <si>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</si>
  <si>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</si>
  <si>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</si>
  <si>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</si>
  <si>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</si>
  <si>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</si>
  <si>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</si>
  <si>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</si>
  <si>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</si>
  <si>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</si>
  <si>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</si>
  <si>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</si>
  <si>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</si>
  <si>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</si>
  <si>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6, 10</t>
  </si>
  <si>
    <t>5, 10</t>
  </si>
  <si>
    <t>3, 4, 7, 9, 10</t>
  </si>
  <si>
    <t>2, 4, 10</t>
  </si>
  <si>
    <t>4, 7, 10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</si>
</sst>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0" fillId="0" borderId="3" xfId="0" applyNumberFormat="1" applyBorder="1" applyAlignment="1">
      <alignment horizontal="center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9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opLeftCell="A22" workbookViewId="0">
      <selection activeCell="B32" sqref="B32"/>
    </sheetView>
  </sheetViews>
  <sheetFormatPr defaultRowHeight="15"/>
  <cols>
    <col min="1" max="1" width="20.7109375" customWidth="1"/>
    <col min="2" max="2" width="17.28515625" style="41" customWidth="1"/>
    <col min="3" max="3" width="16" style="41" customWidth="1"/>
  </cols>
  <sheetData>
    <row r="1" spans="1:4" ht="40.5" customHeight="1">
      <c r="A1" s="69" t="s">
        <v>169</v>
      </c>
      <c r="B1" s="70" t="s">
        <v>170</v>
      </c>
      <c r="C1" s="70" t="s">
        <v>172</v>
      </c>
      <c r="D1" s="71" t="s">
        <v>171</v>
      </c>
    </row>
    <row r="2" spans="1:4">
      <c r="A2" s="104">
        <v>51150</v>
      </c>
      <c r="B2" s="34">
        <f>'9'!K17</f>
        <v>2.2024084363238217E-2</v>
      </c>
      <c r="C2" s="6">
        <v>9</v>
      </c>
    </row>
    <row r="3" spans="1:4">
      <c r="A3" s="3" t="s">
        <v>99</v>
      </c>
      <c r="B3" s="34">
        <f>'3'!K42+'4'!K33+'9'!K38</f>
        <v>-7.9377163718951351</v>
      </c>
      <c r="C3" s="6" t="s">
        <v>336</v>
      </c>
    </row>
    <row r="4" spans="1:4">
      <c r="A4" s="3" t="s">
        <v>216</v>
      </c>
      <c r="B4" s="34">
        <f>'6'!K9+'10'!K11</f>
        <v>-4134.0645220239567</v>
      </c>
      <c r="C4" s="6" t="s">
        <v>366</v>
      </c>
    </row>
    <row r="5" spans="1:4">
      <c r="A5" s="3" t="s">
        <v>94</v>
      </c>
      <c r="B5" s="34">
        <f>'3'!K37+'8'!K14</f>
        <v>-3.8651789382897732</v>
      </c>
      <c r="C5" s="6" t="s">
        <v>285</v>
      </c>
    </row>
    <row r="6" spans="1:4">
      <c r="A6" s="3" t="s">
        <v>260</v>
      </c>
      <c r="B6" s="34">
        <f>'7n'!K28</f>
        <v>0.19436787907420694</v>
      </c>
      <c r="C6" s="6">
        <v>7</v>
      </c>
    </row>
    <row r="7" spans="1:4">
      <c r="A7" s="3" t="s">
        <v>18</v>
      </c>
      <c r="B7" s="34">
        <f>'2'!K5</f>
        <v>-18.360362166064988</v>
      </c>
      <c r="C7" s="6">
        <v>2</v>
      </c>
    </row>
    <row r="8" spans="1:4">
      <c r="A8" s="3" t="s">
        <v>220</v>
      </c>
      <c r="B8" s="34">
        <f>'6'!K13</f>
        <v>56.724288616462218</v>
      </c>
      <c r="C8" s="6">
        <v>6</v>
      </c>
    </row>
    <row r="9" spans="1:4">
      <c r="A9" s="3" t="s">
        <v>77</v>
      </c>
      <c r="B9" s="34">
        <f>'3'!K13</f>
        <v>20.366267281105991</v>
      </c>
      <c r="C9" s="6">
        <v>3</v>
      </c>
    </row>
    <row r="10" spans="1:4">
      <c r="A10" s="3" t="s">
        <v>90</v>
      </c>
      <c r="B10" s="34">
        <f>'2'!K22+'3'!K32+'4'!K37+'6'!K7+'8'!K24</f>
        <v>-8.890476943735564</v>
      </c>
      <c r="C10" s="6" t="s">
        <v>288</v>
      </c>
    </row>
    <row r="11" spans="1:4">
      <c r="A11" s="3" t="s">
        <v>146</v>
      </c>
      <c r="B11" s="34">
        <f>'4'!K55+'5'!K24</f>
        <v>1.4832353088727359</v>
      </c>
      <c r="C11" s="6" t="s">
        <v>209</v>
      </c>
    </row>
    <row r="12" spans="1:4">
      <c r="A12" s="3" t="s">
        <v>54</v>
      </c>
      <c r="B12" s="34">
        <f>'2'!K41+'8'!K4</f>
        <v>18.236454732670381</v>
      </c>
      <c r="C12" s="6" t="s">
        <v>284</v>
      </c>
    </row>
    <row r="13" spans="1:4">
      <c r="A13" s="3" t="s">
        <v>201</v>
      </c>
      <c r="B13" s="34">
        <f>'5'!K33</f>
        <v>0.14392093673404815</v>
      </c>
      <c r="C13" s="6">
        <v>5</v>
      </c>
    </row>
    <row r="14" spans="1:4">
      <c r="A14" s="3" t="s">
        <v>122</v>
      </c>
      <c r="B14" s="34">
        <f>'4'!K24</f>
        <v>-0.19496901104821518</v>
      </c>
      <c r="C14" s="6">
        <v>4</v>
      </c>
    </row>
    <row r="15" spans="1:4">
      <c r="A15" s="3" t="s">
        <v>143</v>
      </c>
      <c r="B15" s="34">
        <f>'4'!K50+'5'!K36+'6'!K19+'7n'!K33+'8'!K18</f>
        <v>-0.25511364155636329</v>
      </c>
      <c r="C15" s="6" t="s">
        <v>286</v>
      </c>
    </row>
    <row r="16" spans="1:4">
      <c r="A16" s="3" t="s">
        <v>126</v>
      </c>
      <c r="B16" s="34">
        <f>'4'!K28+'9'!K9</f>
        <v>0.29688413578378459</v>
      </c>
      <c r="C16" s="6">
        <v>4.9000000000000004</v>
      </c>
    </row>
    <row r="17" spans="1:3">
      <c r="A17" s="3" t="s">
        <v>341</v>
      </c>
      <c r="B17" s="34">
        <f>'10'!K4</f>
        <v>-5347.6787119297569</v>
      </c>
      <c r="C17" s="6">
        <v>10</v>
      </c>
    </row>
    <row r="18" spans="1:3">
      <c r="A18" s="3" t="s">
        <v>354</v>
      </c>
      <c r="B18" s="34">
        <f>'10'!K23</f>
        <v>-1008.53247351043</v>
      </c>
      <c r="C18" s="6">
        <v>10</v>
      </c>
    </row>
    <row r="19" spans="1:3">
      <c r="A19" s="3" t="s">
        <v>352</v>
      </c>
      <c r="B19" s="34">
        <f>'10'!K21</f>
        <v>-943.56993756267923</v>
      </c>
      <c r="C19" s="6">
        <v>10</v>
      </c>
    </row>
    <row r="20" spans="1:3">
      <c r="A20" s="3" t="s">
        <v>322</v>
      </c>
      <c r="B20" s="34">
        <f>'9'!K40</f>
        <v>0.46922662433371443</v>
      </c>
      <c r="C20" s="6">
        <v>9</v>
      </c>
    </row>
    <row r="21" spans="1:3">
      <c r="A21" s="3" t="s">
        <v>13</v>
      </c>
      <c r="B21" s="34">
        <f>'3'!K21+'4'!K62+'6'!K27+'7n'!K19+'9'!K4</f>
        <v>0.14618756019120838</v>
      </c>
      <c r="C21" s="6" t="s">
        <v>334</v>
      </c>
    </row>
    <row r="22" spans="1:3">
      <c r="A22" s="3" t="s">
        <v>329</v>
      </c>
      <c r="B22" s="34">
        <f>'9'!K51</f>
        <v>0.12960947953297364</v>
      </c>
      <c r="C22" s="6">
        <v>9</v>
      </c>
    </row>
    <row r="23" spans="1:3">
      <c r="A23" s="3" t="s">
        <v>139</v>
      </c>
      <c r="B23" s="34">
        <f>'4'!K45</f>
        <v>-0.30356238210697484</v>
      </c>
      <c r="C23" s="6">
        <v>4</v>
      </c>
    </row>
    <row r="24" spans="1:3">
      <c r="A24" s="3" t="s">
        <v>257</v>
      </c>
      <c r="B24" s="34">
        <f>'7n'!K25</f>
        <v>0.3532323638573871</v>
      </c>
      <c r="C24" s="6">
        <v>7</v>
      </c>
    </row>
    <row r="25" spans="1:3">
      <c r="A25" s="3" t="s">
        <v>41</v>
      </c>
      <c r="B25" s="34">
        <f>'2'!K26+'4'!K12+'10'!K30</f>
        <v>-1292.9524805587705</v>
      </c>
      <c r="C25" s="6" t="s">
        <v>369</v>
      </c>
    </row>
    <row r="26" spans="1:3">
      <c r="A26" s="3" t="s">
        <v>42</v>
      </c>
      <c r="B26" s="34">
        <f>'2'!K28</f>
        <v>-0.10794086642636103</v>
      </c>
      <c r="C26" s="6">
        <v>2</v>
      </c>
    </row>
    <row r="27" spans="1:3">
      <c r="A27" s="3" t="s">
        <v>23</v>
      </c>
      <c r="B27" s="34">
        <f>'2'!K10+'4'!K53</f>
        <v>-0.16346633469470362</v>
      </c>
      <c r="C27" s="6" t="s">
        <v>173</v>
      </c>
    </row>
    <row r="28" spans="1:3">
      <c r="A28" s="3" t="s">
        <v>356</v>
      </c>
      <c r="B28" s="34">
        <f>'10'!K25</f>
        <v>-1652.2835031760746</v>
      </c>
      <c r="C28" s="6">
        <v>10</v>
      </c>
    </row>
    <row r="29" spans="1:3">
      <c r="A29" s="3" t="s">
        <v>21</v>
      </c>
      <c r="B29" s="34">
        <f>'2'!K8</f>
        <v>-0.39916534296037298</v>
      </c>
      <c r="C29" s="6">
        <v>2</v>
      </c>
    </row>
    <row r="30" spans="1:3">
      <c r="A30" s="3" t="s">
        <v>70</v>
      </c>
      <c r="B30" s="34">
        <f>'3'!K6+'4'!K39+'5'!K9</f>
        <v>1.4198148523973941E-3</v>
      </c>
      <c r="C30" s="6" t="s">
        <v>208</v>
      </c>
    </row>
    <row r="31" spans="1:3">
      <c r="A31" s="3" t="s">
        <v>161</v>
      </c>
      <c r="B31" s="34">
        <f>'4'!K74+'7n'!K22+'10'!K33</f>
        <v>-1052.4624866234346</v>
      </c>
      <c r="C31" s="6" t="s">
        <v>370</v>
      </c>
    </row>
    <row r="32" spans="1:3">
      <c r="A32" s="3" t="s">
        <v>114</v>
      </c>
      <c r="B32" s="34">
        <f>'4'!K7+'5'!K31+'6'!K17</f>
        <v>9.4405335253607063</v>
      </c>
      <c r="C32" s="6" t="s">
        <v>234</v>
      </c>
    </row>
    <row r="33" spans="1:5">
      <c r="A33" s="3" t="s">
        <v>46</v>
      </c>
      <c r="B33" s="34">
        <f>'2'!K32</f>
        <v>2.9856063537904447</v>
      </c>
      <c r="C33" s="6">
        <v>2</v>
      </c>
    </row>
    <row r="34" spans="1:5">
      <c r="A34" s="3" t="s">
        <v>157</v>
      </c>
      <c r="B34" s="34">
        <f>'4'!K70</f>
        <v>-44.924969011048233</v>
      </c>
      <c r="C34" s="6">
        <v>4</v>
      </c>
    </row>
    <row r="35" spans="1:5">
      <c r="A35" s="3" t="s">
        <v>310</v>
      </c>
      <c r="B35" s="34">
        <f>'9'!K24</f>
        <v>-0.4461356162823904</v>
      </c>
      <c r="C35" s="6">
        <v>9</v>
      </c>
    </row>
    <row r="36" spans="1:5">
      <c r="A36" s="3" t="s">
        <v>326</v>
      </c>
      <c r="B36" s="34">
        <f>'9'!K44</f>
        <v>-0.31687810409346184</v>
      </c>
      <c r="C36" s="6">
        <v>9</v>
      </c>
    </row>
    <row r="37" spans="1:5">
      <c r="A37" s="3" t="s">
        <v>192</v>
      </c>
      <c r="B37" s="34">
        <f>'5'!K21+'10'!K15</f>
        <v>-7711.3617352695301</v>
      </c>
      <c r="C37" s="6" t="s">
        <v>367</v>
      </c>
    </row>
    <row r="38" spans="1:5">
      <c r="A38" s="3" t="s">
        <v>51</v>
      </c>
      <c r="B38" s="34">
        <f>'4'!K19+'2'!K38</f>
        <v>-25.262903624603268</v>
      </c>
      <c r="C38" s="6" t="s">
        <v>173</v>
      </c>
    </row>
    <row r="39" spans="1:5">
      <c r="A39" s="53" t="s">
        <v>196</v>
      </c>
      <c r="B39" s="94">
        <f>'5'!K27+'8'!K9+'9'!K30</f>
        <v>0.19443641593170469</v>
      </c>
      <c r="C39" s="55" t="s">
        <v>335</v>
      </c>
    </row>
    <row r="40" spans="1:5">
      <c r="A40" s="53" t="s">
        <v>213</v>
      </c>
      <c r="B40" s="94">
        <f>'6'!K4</f>
        <v>39.613976882661746</v>
      </c>
      <c r="C40" s="55">
        <v>6</v>
      </c>
    </row>
    <row r="41" spans="1:5">
      <c r="A41" s="3" t="s">
        <v>306</v>
      </c>
      <c r="B41" s="34">
        <f>'9'!K20</f>
        <v>-3.4623199909219693E-2</v>
      </c>
      <c r="C41" s="6">
        <v>9</v>
      </c>
    </row>
    <row r="42" spans="1:5">
      <c r="A42" s="3" t="s">
        <v>12</v>
      </c>
      <c r="B42" s="34">
        <f>'3'!K15+'4'!K14+'2'!K35+'8'!K21</f>
        <v>-3.5721767072118382E-2</v>
      </c>
      <c r="C42" s="6" t="s">
        <v>287</v>
      </c>
      <c r="D42" s="105"/>
      <c r="E42" s="105"/>
    </row>
    <row r="43" spans="1:5">
      <c r="A43" s="3" t="s">
        <v>318</v>
      </c>
      <c r="B43" s="34">
        <f>'9'!K34</f>
        <v>-0.33867921533055778</v>
      </c>
      <c r="C43" s="6">
        <v>9</v>
      </c>
      <c r="D43" s="105"/>
      <c r="E43" s="105"/>
    </row>
    <row r="44" spans="1:5">
      <c r="A44" s="3" t="s">
        <v>350</v>
      </c>
      <c r="B44" s="34">
        <f>'10'!K19</f>
        <v>-1887.1398751253585</v>
      </c>
      <c r="C44" s="6">
        <v>10</v>
      </c>
      <c r="D44" s="105"/>
      <c r="E44" s="105"/>
    </row>
    <row r="45" spans="1:5">
      <c r="A45" s="20" t="s">
        <v>153</v>
      </c>
      <c r="B45" s="72">
        <f>'4'!K66</f>
        <v>-0.31894233360253565</v>
      </c>
      <c r="C45" s="73">
        <v>4</v>
      </c>
    </row>
    <row r="46" spans="1:5">
      <c r="A46" s="3" t="s">
        <v>85</v>
      </c>
      <c r="B46" s="34">
        <f>'3'!K26+'4'!K64+'6'!K25+'7n'!K16</f>
        <v>-0.39478098394704375</v>
      </c>
      <c r="C46" s="6" t="s">
        <v>266</v>
      </c>
    </row>
    <row r="47" spans="1:5">
      <c r="A47" s="3" t="s">
        <v>180</v>
      </c>
      <c r="B47" s="34">
        <f>'5'!K7</f>
        <v>-0.47683953163289061</v>
      </c>
      <c r="C47" s="6">
        <v>5</v>
      </c>
    </row>
    <row r="48" spans="1:5">
      <c r="A48" s="3" t="s">
        <v>239</v>
      </c>
      <c r="B48" s="34">
        <f>'7n'!K4+'8'!K26</f>
        <v>0.23651123391709916</v>
      </c>
      <c r="C48" s="6" t="s">
        <v>289</v>
      </c>
    </row>
    <row r="49" spans="1:3">
      <c r="A49" s="3" t="s">
        <v>295</v>
      </c>
      <c r="B49" s="34">
        <f>'9'!K7</f>
        <v>-0.17658169860533235</v>
      </c>
      <c r="C49" s="6">
        <v>9</v>
      </c>
    </row>
    <row r="50" spans="1:3">
      <c r="A50" s="3" t="s">
        <v>68</v>
      </c>
      <c r="B50" s="34">
        <f>'3'!K4+'4'!K21+'7n'!K8+'9'!K55+'10'!K27</f>
        <v>-1310.019475548891</v>
      </c>
      <c r="C50" s="6" t="s">
        <v>368</v>
      </c>
    </row>
    <row r="51" spans="1:3">
      <c r="A51" s="3" t="s">
        <v>301</v>
      </c>
      <c r="B51" s="34">
        <f>'9'!K14</f>
        <v>0.44137680009089308</v>
      </c>
      <c r="C51" s="6">
        <v>9</v>
      </c>
    </row>
    <row r="52" spans="1:3">
      <c r="A52" s="3" t="s">
        <v>35</v>
      </c>
      <c r="B52" s="34">
        <f>'2'!K19</f>
        <v>9.6842599277806585E-2</v>
      </c>
      <c r="C52" s="6">
        <v>2</v>
      </c>
    </row>
    <row r="53" spans="1:3">
      <c r="A53" s="3" t="s">
        <v>177</v>
      </c>
      <c r="B53" s="34">
        <f>'5'!K4</f>
        <v>8.6885068531046272E-2</v>
      </c>
      <c r="C53" s="6">
        <v>5</v>
      </c>
    </row>
    <row r="54" spans="1:3">
      <c r="A54" s="3" t="s">
        <v>31</v>
      </c>
      <c r="B54" s="34">
        <f>'2'!K15</f>
        <v>-0.41264548736489814</v>
      </c>
      <c r="C54" s="6">
        <v>2</v>
      </c>
    </row>
    <row r="55" spans="1:3">
      <c r="A55" s="3" t="s">
        <v>247</v>
      </c>
      <c r="B55" s="34">
        <f>'7n'!K12</f>
        <v>0.43503569741551473</v>
      </c>
      <c r="C55" s="6">
        <v>7</v>
      </c>
    </row>
    <row r="56" spans="1:3">
      <c r="A56" s="3" t="s">
        <v>327</v>
      </c>
      <c r="B56" s="34">
        <f>'9'!K46</f>
        <v>0.45718562195258983</v>
      </c>
      <c r="C56" s="6">
        <v>9</v>
      </c>
    </row>
    <row r="57" spans="1:3">
      <c r="A57" s="3" t="s">
        <v>262</v>
      </c>
      <c r="B57" s="34">
        <f>'7n'!K31</f>
        <v>0.39930327282547751</v>
      </c>
      <c r="C57" s="6">
        <v>7</v>
      </c>
    </row>
    <row r="58" spans="1:3">
      <c r="A58" s="3" t="s">
        <v>230</v>
      </c>
      <c r="B58" s="34">
        <f>'6'!K30+'9'!K49</f>
        <v>-7.7019570843958718E-2</v>
      </c>
      <c r="C58" s="6">
        <v>6.9</v>
      </c>
    </row>
    <row r="59" spans="1:3">
      <c r="A59" s="3" t="s">
        <v>81</v>
      </c>
      <c r="B59" s="34">
        <f>'3'!K18</f>
        <v>116.85769585253456</v>
      </c>
      <c r="C59" s="6">
        <v>3</v>
      </c>
    </row>
    <row r="60" spans="1:3">
      <c r="A60" s="3" t="s">
        <v>299</v>
      </c>
      <c r="B60" s="34">
        <f>'9'!K12</f>
        <v>0.48790588502106402</v>
      </c>
      <c r="C60" s="6">
        <v>9</v>
      </c>
    </row>
  </sheetData>
  <sortState ref="A2:D33">
    <sortCondition ref="A2:A3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62"/>
  <sheetViews>
    <sheetView topLeftCell="A40" workbookViewId="0">
      <selection activeCell="D67" sqref="D67"/>
    </sheetView>
  </sheetViews>
  <sheetFormatPr defaultRowHeight="1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>
      <c r="A1" s="1" t="s">
        <v>5</v>
      </c>
      <c r="B1" s="45">
        <v>0.38</v>
      </c>
      <c r="C1" s="1"/>
      <c r="J1" t="s">
        <v>292</v>
      </c>
      <c r="K1" s="101">
        <v>41923</v>
      </c>
    </row>
    <row r="2" spans="1:12" ht="21">
      <c r="A2" s="8" t="s">
        <v>267</v>
      </c>
    </row>
    <row r="3" spans="1:12" ht="45.75" customHeight="1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2">
      <c r="A4" s="9" t="s">
        <v>13</v>
      </c>
      <c r="B4" s="9"/>
      <c r="C4" s="9"/>
      <c r="D4" s="87"/>
      <c r="E4" s="9"/>
      <c r="F4" s="10"/>
      <c r="G4" s="10"/>
      <c r="H4" s="75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30">
      <c r="A5" s="18" t="s">
        <v>293</v>
      </c>
      <c r="B5" s="3">
        <v>1</v>
      </c>
      <c r="C5" s="3">
        <v>1167</v>
      </c>
      <c r="D5" s="84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5"/>
      <c r="I5" s="34">
        <f>H5-G5</f>
        <v>-671.53658169860523</v>
      </c>
      <c r="J5" s="39"/>
      <c r="K5" s="40"/>
    </row>
    <row r="6" spans="1:12" ht="30">
      <c r="A6" s="18" t="s">
        <v>294</v>
      </c>
      <c r="B6" s="3">
        <v>1</v>
      </c>
      <c r="C6" s="3">
        <v>1167</v>
      </c>
      <c r="D6" s="83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5"/>
      <c r="I6" s="34">
        <f>H6-G6</f>
        <v>-671.53658169860523</v>
      </c>
      <c r="J6" s="39"/>
      <c r="K6" s="40"/>
    </row>
    <row r="7" spans="1:12">
      <c r="A7" s="9" t="s">
        <v>295</v>
      </c>
      <c r="B7" s="9"/>
      <c r="C7" s="9"/>
      <c r="D7" s="87"/>
      <c r="E7" s="9"/>
      <c r="F7" s="10"/>
      <c r="G7" s="10"/>
      <c r="H7" s="75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25">
      <c r="A8" s="95" t="s">
        <v>296</v>
      </c>
      <c r="B8" s="3">
        <v>1</v>
      </c>
      <c r="C8" s="3">
        <v>1147</v>
      </c>
      <c r="D8" s="84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5"/>
      <c r="I8" s="34">
        <f>H8-G8</f>
        <v>-663.17658169860533</v>
      </c>
      <c r="J8" s="39"/>
      <c r="K8" s="40"/>
    </row>
    <row r="9" spans="1:12">
      <c r="A9" s="9" t="s">
        <v>126</v>
      </c>
      <c r="B9" s="9"/>
      <c r="C9" s="9"/>
      <c r="D9" s="87"/>
      <c r="E9" s="9"/>
      <c r="F9" s="10"/>
      <c r="G9" s="10"/>
      <c r="H9" s="75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5">
      <c r="A10" s="18" t="s">
        <v>297</v>
      </c>
      <c r="B10" s="3">
        <v>1</v>
      </c>
      <c r="C10" s="3">
        <v>685</v>
      </c>
      <c r="D10" s="84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5"/>
      <c r="I10" s="34">
        <f>H10-G10</f>
        <v>-470.06058169860529</v>
      </c>
      <c r="J10" s="39"/>
      <c r="K10" s="40"/>
    </row>
    <row r="11" spans="1:12" ht="35.25">
      <c r="A11" s="95" t="s">
        <v>298</v>
      </c>
      <c r="B11" s="3">
        <v>1</v>
      </c>
      <c r="C11" s="3">
        <v>1468</v>
      </c>
      <c r="D11" s="83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5"/>
      <c r="I11" s="34">
        <f>H11-G11</f>
        <v>-852.47375620818684</v>
      </c>
      <c r="J11" s="39"/>
      <c r="K11" s="40"/>
    </row>
    <row r="12" spans="1:12">
      <c r="A12" s="9" t="s">
        <v>299</v>
      </c>
      <c r="B12" s="9"/>
      <c r="C12" s="9"/>
      <c r="D12" s="87"/>
      <c r="E12" s="9"/>
      <c r="F12" s="10"/>
      <c r="G12" s="10"/>
      <c r="H12" s="75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>
      <c r="A13" s="18" t="s">
        <v>300</v>
      </c>
      <c r="B13" s="3">
        <v>1</v>
      </c>
      <c r="C13" s="3">
        <v>1749</v>
      </c>
      <c r="D13" s="84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5"/>
      <c r="I13" s="34">
        <f>H13-G13</f>
        <v>-1392.5120941149789</v>
      </c>
      <c r="J13" s="39"/>
      <c r="K13" s="40"/>
    </row>
    <row r="14" spans="1:12">
      <c r="A14" s="9" t="s">
        <v>301</v>
      </c>
      <c r="B14" s="9"/>
      <c r="C14" s="9"/>
      <c r="D14" s="87"/>
      <c r="E14" s="9"/>
      <c r="F14" s="10"/>
      <c r="G14" s="10"/>
      <c r="H14" s="75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82"/>
    </row>
    <row r="15" spans="1:12" ht="24">
      <c r="A15" s="95" t="s">
        <v>302</v>
      </c>
      <c r="B15" s="3">
        <v>1</v>
      </c>
      <c r="C15" s="3">
        <v>1725</v>
      </c>
      <c r="D15" s="84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5"/>
      <c r="I15" s="34">
        <f>H15-G15</f>
        <v>-1272.2417450958158</v>
      </c>
      <c r="J15" s="39"/>
      <c r="K15" s="40"/>
    </row>
    <row r="16" spans="1:12" ht="30">
      <c r="A16" s="18" t="s">
        <v>303</v>
      </c>
      <c r="B16" s="3">
        <v>1</v>
      </c>
      <c r="C16" s="3">
        <v>794</v>
      </c>
      <c r="D16" s="83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5"/>
      <c r="I16" s="34">
        <f>H16-G16</f>
        <v>-451.31687810409346</v>
      </c>
      <c r="J16" s="39"/>
      <c r="K16" s="40"/>
    </row>
    <row r="17" spans="1:12">
      <c r="A17" s="92">
        <v>51150</v>
      </c>
      <c r="B17" s="9"/>
      <c r="C17" s="9"/>
      <c r="D17" s="87"/>
      <c r="E17" s="9"/>
      <c r="F17" s="10"/>
      <c r="G17" s="10"/>
      <c r="H17" s="75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339</v>
      </c>
    </row>
    <row r="18" spans="1:12" ht="24">
      <c r="A18" s="95" t="s">
        <v>304</v>
      </c>
      <c r="B18" s="3">
        <v>1</v>
      </c>
      <c r="C18" s="3">
        <v>1146</v>
      </c>
      <c r="D18" s="84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5"/>
      <c r="I18" s="34">
        <f>H18-G18</f>
        <v>-708.69122712325657</v>
      </c>
      <c r="J18" s="39"/>
      <c r="K18" s="40"/>
    </row>
    <row r="19" spans="1:12" ht="30">
      <c r="A19" s="79" t="s">
        <v>305</v>
      </c>
      <c r="B19" s="3">
        <v>1</v>
      </c>
      <c r="C19" s="3">
        <f>2476/1000*300</f>
        <v>742.8</v>
      </c>
      <c r="D19" s="83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5"/>
      <c r="I19" s="34">
        <f>H19-G19</f>
        <v>-554.28674879238008</v>
      </c>
      <c r="J19" s="39"/>
      <c r="K19" s="40"/>
    </row>
    <row r="20" spans="1:12">
      <c r="A20" s="9" t="s">
        <v>306</v>
      </c>
      <c r="B20" s="9"/>
      <c r="C20" s="9"/>
      <c r="D20" s="87"/>
      <c r="E20" s="9"/>
      <c r="F20" s="10"/>
      <c r="G20" s="10"/>
      <c r="H20" s="75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30">
      <c r="A21" s="18" t="s">
        <v>307</v>
      </c>
      <c r="B21" s="3">
        <v>1</v>
      </c>
      <c r="C21" s="3">
        <v>806</v>
      </c>
      <c r="D21" s="84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5"/>
      <c r="I21" s="34">
        <f t="shared" ref="I21:I23" si="10">H21-G21</f>
        <v>-456.33287810409342</v>
      </c>
      <c r="J21" s="39"/>
      <c r="K21" s="40"/>
    </row>
    <row r="22" spans="1:12">
      <c r="A22" s="18" t="s">
        <v>308</v>
      </c>
      <c r="B22" s="3">
        <v>1</v>
      </c>
      <c r="C22" s="3">
        <v>1728</v>
      </c>
      <c r="D22" s="84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5"/>
      <c r="I22" s="34">
        <f t="shared" si="10"/>
        <v>-1053.0190470574894</v>
      </c>
      <c r="J22" s="39"/>
      <c r="K22" s="40"/>
    </row>
    <row r="23" spans="1:12">
      <c r="A23" s="18" t="s">
        <v>309</v>
      </c>
      <c r="B23" s="3">
        <v>1</v>
      </c>
      <c r="C23" s="3">
        <v>967</v>
      </c>
      <c r="D23" s="84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5"/>
      <c r="I23" s="34">
        <f t="shared" si="10"/>
        <v>-624.68269803832629</v>
      </c>
      <c r="J23" s="39"/>
      <c r="K23" s="40"/>
    </row>
    <row r="24" spans="1:12">
      <c r="A24" s="9" t="s">
        <v>310</v>
      </c>
      <c r="B24" s="9"/>
      <c r="C24" s="9"/>
      <c r="D24" s="87"/>
      <c r="E24" s="9"/>
      <c r="F24" s="10"/>
      <c r="G24" s="10"/>
      <c r="H24" s="75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30">
      <c r="A25" s="18" t="s">
        <v>307</v>
      </c>
      <c r="B25" s="3">
        <v>1</v>
      </c>
      <c r="C25" s="3">
        <v>806</v>
      </c>
      <c r="D25" s="84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5"/>
      <c r="I25" s="34">
        <f t="shared" ref="I25:I29" si="12">H25-G25</f>
        <v>-456.33287810409342</v>
      </c>
      <c r="J25" s="39"/>
      <c r="K25" s="40"/>
    </row>
    <row r="26" spans="1:12">
      <c r="A26" s="18" t="s">
        <v>311</v>
      </c>
      <c r="B26" s="3">
        <v>1</v>
      </c>
      <c r="C26" s="3">
        <v>672</v>
      </c>
      <c r="D26" s="84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5"/>
      <c r="I26" s="34">
        <f t="shared" si="12"/>
        <v>-464.62658169860526</v>
      </c>
      <c r="J26" s="39"/>
      <c r="K26" s="40"/>
    </row>
    <row r="27" spans="1:12">
      <c r="A27" s="18" t="s">
        <v>312</v>
      </c>
      <c r="B27" s="3">
        <v>1</v>
      </c>
      <c r="C27" s="3">
        <v>849</v>
      </c>
      <c r="D27" s="84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5"/>
      <c r="I27" s="34">
        <f t="shared" si="12"/>
        <v>-538.61258169860525</v>
      </c>
      <c r="J27" s="39"/>
      <c r="K27" s="40"/>
    </row>
    <row r="28" spans="1:12">
      <c r="A28" s="18" t="s">
        <v>313</v>
      </c>
      <c r="B28" s="3">
        <v>1</v>
      </c>
      <c r="C28" s="3">
        <v>1730</v>
      </c>
      <c r="D28" s="84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5"/>
      <c r="I28" s="34">
        <f t="shared" si="12"/>
        <v>-1053.8550470574894</v>
      </c>
      <c r="J28" s="39"/>
      <c r="K28" s="40"/>
    </row>
    <row r="29" spans="1:12" ht="30">
      <c r="A29" s="18" t="s">
        <v>314</v>
      </c>
      <c r="B29" s="3">
        <v>1</v>
      </c>
      <c r="C29" s="3">
        <v>1728</v>
      </c>
      <c r="D29" s="84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5"/>
      <c r="I29" s="34">
        <f t="shared" si="12"/>
        <v>-1053.0190470574894</v>
      </c>
      <c r="J29" s="39"/>
      <c r="K29" s="40"/>
    </row>
    <row r="30" spans="1:12">
      <c r="A30" s="9" t="s">
        <v>196</v>
      </c>
      <c r="B30" s="9"/>
      <c r="C30" s="9"/>
      <c r="D30" s="87"/>
      <c r="E30" s="9"/>
      <c r="F30" s="10"/>
      <c r="G30" s="10"/>
      <c r="H30" s="75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337</v>
      </c>
    </row>
    <row r="31" spans="1:12">
      <c r="A31" s="18" t="s">
        <v>315</v>
      </c>
      <c r="B31" s="3">
        <v>1</v>
      </c>
      <c r="C31" s="3">
        <v>1344</v>
      </c>
      <c r="D31" s="84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5"/>
      <c r="I31" s="34">
        <f t="shared" ref="I31:I33" si="14">H31-G31</f>
        <v>-653.65729084930263</v>
      </c>
      <c r="J31" s="39"/>
      <c r="K31" s="40"/>
    </row>
    <row r="32" spans="1:12">
      <c r="A32" s="18" t="s">
        <v>316</v>
      </c>
      <c r="B32" s="3">
        <v>1</v>
      </c>
      <c r="C32" s="3">
        <v>1167</v>
      </c>
      <c r="D32" s="84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5"/>
      <c r="I32" s="34">
        <f t="shared" si="14"/>
        <v>-671.53658169860523</v>
      </c>
      <c r="J32" s="39"/>
      <c r="K32" s="40"/>
    </row>
    <row r="33" spans="1:12">
      <c r="A33" s="79" t="s">
        <v>317</v>
      </c>
      <c r="B33" s="3">
        <v>1</v>
      </c>
      <c r="C33" s="3">
        <f>2476/1000*100</f>
        <v>247.6</v>
      </c>
      <c r="D33" s="84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5"/>
      <c r="I33" s="34">
        <f t="shared" si="14"/>
        <v>-184.76224959746</v>
      </c>
      <c r="J33" s="39"/>
      <c r="K33" s="40"/>
    </row>
    <row r="34" spans="1:12">
      <c r="A34" s="9" t="s">
        <v>318</v>
      </c>
      <c r="B34" s="9"/>
      <c r="C34" s="9"/>
      <c r="D34" s="87"/>
      <c r="E34" s="9"/>
      <c r="F34" s="10"/>
      <c r="G34" s="10"/>
      <c r="H34" s="75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30">
      <c r="A35" s="18" t="s">
        <v>140</v>
      </c>
      <c r="B35" s="3">
        <v>1</v>
      </c>
      <c r="C35" s="3">
        <v>794</v>
      </c>
      <c r="D35" s="84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5"/>
      <c r="I35" s="34">
        <f t="shared" ref="I35:I37" si="16">H35-G35</f>
        <v>-451.31687810409346</v>
      </c>
      <c r="J35" s="39"/>
      <c r="K35" s="40"/>
    </row>
    <row r="36" spans="1:12">
      <c r="A36" s="18" t="s">
        <v>319</v>
      </c>
      <c r="B36" s="3">
        <v>1</v>
      </c>
      <c r="C36" s="3">
        <v>664</v>
      </c>
      <c r="D36" s="84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5"/>
      <c r="I36" s="34">
        <f t="shared" si="16"/>
        <v>-440.08289919492006</v>
      </c>
      <c r="J36" s="39"/>
      <c r="K36" s="40"/>
    </row>
    <row r="37" spans="1:12">
      <c r="A37" s="18" t="s">
        <v>320</v>
      </c>
      <c r="B37" s="3">
        <v>1</v>
      </c>
      <c r="C37" s="3">
        <v>828</v>
      </c>
      <c r="D37" s="84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5"/>
      <c r="I37" s="34">
        <f t="shared" si="16"/>
        <v>-463.93890191631698</v>
      </c>
      <c r="J37" s="39"/>
      <c r="K37" s="40"/>
    </row>
    <row r="38" spans="1:12">
      <c r="A38" s="9" t="s">
        <v>99</v>
      </c>
      <c r="B38" s="9"/>
      <c r="C38" s="9"/>
      <c r="D38" s="87"/>
      <c r="E38" s="9"/>
      <c r="F38" s="10"/>
      <c r="G38" s="10"/>
      <c r="H38" s="75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>
      <c r="A39" s="18" t="s">
        <v>321</v>
      </c>
      <c r="B39" s="3">
        <v>1</v>
      </c>
      <c r="C39" s="3">
        <f>2476/1000*250</f>
        <v>619</v>
      </c>
      <c r="D39" s="84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5"/>
      <c r="I39" s="34">
        <f>H39-G39</f>
        <v>-461.90562399365001</v>
      </c>
      <c r="J39" s="39"/>
      <c r="K39" s="40"/>
    </row>
    <row r="40" spans="1:12">
      <c r="A40" s="9" t="s">
        <v>322</v>
      </c>
      <c r="B40" s="9"/>
      <c r="C40" s="9"/>
      <c r="D40" s="87"/>
      <c r="E40" s="9"/>
      <c r="F40" s="10"/>
      <c r="G40" s="10"/>
      <c r="H40" s="75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338</v>
      </c>
    </row>
    <row r="41" spans="1:12" ht="30">
      <c r="A41" s="79" t="s">
        <v>323</v>
      </c>
      <c r="B41" s="3">
        <v>1</v>
      </c>
      <c r="C41" s="3">
        <f>2476/1000*200</f>
        <v>495.2</v>
      </c>
      <c r="D41" s="84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5"/>
      <c r="I41" s="34">
        <f t="shared" ref="I41:I43" si="20">H41-G41</f>
        <v>-369.52449919492</v>
      </c>
      <c r="J41" s="39"/>
      <c r="K41" s="40"/>
    </row>
    <row r="42" spans="1:12">
      <c r="A42" s="18" t="s">
        <v>324</v>
      </c>
      <c r="B42" s="3">
        <v>1</v>
      </c>
      <c r="C42" s="3">
        <v>1146</v>
      </c>
      <c r="D42" s="84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5"/>
      <c r="I42" s="34">
        <f t="shared" si="20"/>
        <v>-708.69122712325657</v>
      </c>
      <c r="J42" s="39"/>
      <c r="K42" s="40"/>
    </row>
    <row r="43" spans="1:12" ht="30">
      <c r="A43" s="18" t="s">
        <v>325</v>
      </c>
      <c r="B43" s="3">
        <v>1</v>
      </c>
      <c r="C43" s="3">
        <v>1700</v>
      </c>
      <c r="D43" s="84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5"/>
      <c r="I43" s="34">
        <f t="shared" si="20"/>
        <v>-1041.3150470574894</v>
      </c>
      <c r="J43" s="39"/>
      <c r="K43" s="40"/>
    </row>
    <row r="44" spans="1:12">
      <c r="A44" s="9" t="s">
        <v>326</v>
      </c>
      <c r="B44" s="9"/>
      <c r="C44" s="9"/>
      <c r="D44" s="87"/>
      <c r="E44" s="9"/>
      <c r="F44" s="10"/>
      <c r="G44" s="10"/>
      <c r="H44" s="75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30">
      <c r="A45" s="18" t="s">
        <v>303</v>
      </c>
      <c r="B45" s="3">
        <v>1</v>
      </c>
      <c r="C45" s="3">
        <v>794</v>
      </c>
      <c r="D45" s="84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5"/>
      <c r="I45" s="34">
        <f>H45-G45</f>
        <v>-451.31687810409346</v>
      </c>
      <c r="J45" s="39"/>
      <c r="K45" s="40"/>
    </row>
    <row r="46" spans="1:12">
      <c r="A46" s="9" t="s">
        <v>327</v>
      </c>
      <c r="B46" s="9"/>
      <c r="C46" s="9"/>
      <c r="D46" s="87"/>
      <c r="E46" s="9"/>
      <c r="F46" s="10"/>
      <c r="G46" s="10"/>
      <c r="H46" s="75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30">
      <c r="A47" s="18" t="s">
        <v>307</v>
      </c>
      <c r="B47" s="3">
        <v>1</v>
      </c>
      <c r="C47" s="3">
        <v>806</v>
      </c>
      <c r="D47" s="84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5"/>
      <c r="I47" s="34">
        <f t="shared" ref="I47:I48" si="24">H47-G47</f>
        <v>-456.33287810409342</v>
      </c>
      <c r="J47" s="39"/>
      <c r="K47" s="40"/>
    </row>
    <row r="48" spans="1:12">
      <c r="A48" s="102" t="s">
        <v>333</v>
      </c>
      <c r="B48" s="3">
        <v>1</v>
      </c>
      <c r="C48" s="3">
        <v>934</v>
      </c>
      <c r="D48" s="84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5"/>
      <c r="I48" s="34">
        <f t="shared" si="24"/>
        <v>-528.20993627395399</v>
      </c>
      <c r="J48" s="39"/>
      <c r="K48" s="40"/>
    </row>
    <row r="49" spans="1:12">
      <c r="A49" s="9" t="s">
        <v>230</v>
      </c>
      <c r="B49" s="9"/>
      <c r="C49" s="9"/>
      <c r="D49" s="87"/>
      <c r="E49" s="9"/>
      <c r="F49" s="10"/>
      <c r="G49" s="10"/>
      <c r="H49" s="75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>
      <c r="A50" s="18" t="s">
        <v>328</v>
      </c>
      <c r="B50" s="3">
        <v>1</v>
      </c>
      <c r="C50" s="3">
        <v>1344</v>
      </c>
      <c r="D50" s="84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5"/>
      <c r="I50" s="34">
        <f t="shared" ref="I50" si="25">H50-G50</f>
        <v>-653.65729084930263</v>
      </c>
      <c r="J50" s="39"/>
      <c r="K50" s="40"/>
    </row>
    <row r="51" spans="1:12">
      <c r="A51" s="9" t="s">
        <v>329</v>
      </c>
      <c r="B51" s="9"/>
      <c r="C51" s="9"/>
      <c r="D51" s="87"/>
      <c r="E51" s="9"/>
      <c r="F51" s="10"/>
      <c r="G51" s="10"/>
      <c r="H51" s="75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>
      <c r="A52" s="18" t="s">
        <v>308</v>
      </c>
      <c r="B52" s="3">
        <v>1</v>
      </c>
      <c r="C52" s="3">
        <v>1728</v>
      </c>
      <c r="D52" s="84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5"/>
      <c r="I52" s="34">
        <f t="shared" ref="I52:I54" si="26">H52-G52</f>
        <v>-1053.0190470574894</v>
      </c>
      <c r="J52" s="39"/>
      <c r="K52" s="40"/>
    </row>
    <row r="53" spans="1:12" ht="30">
      <c r="A53" s="18" t="s">
        <v>330</v>
      </c>
      <c r="B53" s="3">
        <v>1</v>
      </c>
      <c r="C53" s="3">
        <v>835</v>
      </c>
      <c r="D53" s="84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5"/>
      <c r="I53" s="34">
        <f t="shared" si="26"/>
        <v>-477.64140718902377</v>
      </c>
      <c r="J53" s="39"/>
      <c r="K53" s="40"/>
    </row>
    <row r="54" spans="1:12">
      <c r="A54" s="102" t="s">
        <v>333</v>
      </c>
      <c r="B54" s="3">
        <v>1</v>
      </c>
      <c r="C54" s="3">
        <v>934</v>
      </c>
      <c r="D54" s="84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5"/>
      <c r="I54" s="34">
        <f t="shared" si="26"/>
        <v>-528.20993627395399</v>
      </c>
      <c r="J54" s="39"/>
      <c r="K54" s="40"/>
    </row>
    <row r="55" spans="1:12">
      <c r="A55" s="9" t="s">
        <v>68</v>
      </c>
      <c r="B55" s="9"/>
      <c r="C55" s="9"/>
      <c r="D55" s="87"/>
      <c r="E55" s="9"/>
      <c r="F55" s="10"/>
      <c r="G55" s="10"/>
      <c r="H55" s="75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82" t="s">
        <v>340</v>
      </c>
    </row>
    <row r="56" spans="1:12" ht="30">
      <c r="A56" s="68" t="s">
        <v>331</v>
      </c>
      <c r="B56" s="106">
        <v>1</v>
      </c>
      <c r="C56" s="106"/>
      <c r="D56" s="107">
        <f t="shared" ref="D56:D57" si="29">B56*C56*0.1</f>
        <v>0</v>
      </c>
      <c r="E56" s="106"/>
      <c r="F56" s="108">
        <f>E56/$E$60*$F$60</f>
        <v>0</v>
      </c>
      <c r="G56" s="108">
        <f t="shared" ref="G56:G59" si="30">(B56*C56)*$B$1+D56*$B$1+F56*$B$1</f>
        <v>0</v>
      </c>
      <c r="H56" s="106"/>
      <c r="I56" s="109">
        <f>H56-G56</f>
        <v>0</v>
      </c>
      <c r="J56" s="110"/>
      <c r="K56" s="111"/>
    </row>
    <row r="57" spans="1:12" ht="45">
      <c r="A57" s="18" t="s">
        <v>332</v>
      </c>
      <c r="B57" s="3">
        <v>1</v>
      </c>
      <c r="C57" s="3">
        <v>1146</v>
      </c>
      <c r="D57" s="83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5"/>
      <c r="I57" s="34">
        <f>H57-G57</f>
        <v>-708.69122712325657</v>
      </c>
      <c r="J57" s="39"/>
      <c r="K57" s="40"/>
    </row>
    <row r="58" spans="1:12">
      <c r="A58" s="91" t="s">
        <v>30</v>
      </c>
      <c r="B58" s="89"/>
      <c r="C58" s="89"/>
      <c r="D58" s="87"/>
      <c r="E58" s="87"/>
      <c r="F58" s="10"/>
      <c r="G58" s="10"/>
      <c r="H58" s="75"/>
      <c r="I58" s="42"/>
      <c r="J58" s="38"/>
      <c r="K58" s="38"/>
    </row>
    <row r="59" spans="1:12">
      <c r="A59" s="93"/>
      <c r="B59" s="84"/>
      <c r="C59" s="84"/>
      <c r="D59" s="84">
        <f t="shared" ref="D59" si="31">B59*C59*0.1</f>
        <v>0</v>
      </c>
      <c r="E59" s="84">
        <v>0.30249999999999999</v>
      </c>
      <c r="F59" s="30">
        <f>E59/$E$60*$F$60</f>
        <v>562.53543485655962</v>
      </c>
      <c r="G59" s="30">
        <f t="shared" si="30"/>
        <v>213.76346524549265</v>
      </c>
      <c r="H59" s="75"/>
      <c r="I59" s="28"/>
      <c r="J59" s="28"/>
      <c r="K59" s="28"/>
    </row>
    <row r="60" spans="1:12">
      <c r="A60" s="27"/>
      <c r="B60" s="28"/>
      <c r="C60" s="28"/>
      <c r="D60" s="28"/>
      <c r="E60" s="103">
        <f>SUM(E5:E59)</f>
        <v>11.023750000000001</v>
      </c>
      <c r="F60" s="29">
        <v>20500</v>
      </c>
      <c r="G60" s="28">
        <f>F60/E60</f>
        <v>1859.6212722530897</v>
      </c>
      <c r="H60" s="75"/>
      <c r="I60" s="28"/>
      <c r="J60" s="28"/>
      <c r="K60" s="28"/>
    </row>
    <row r="62" spans="1:12" ht="63.75" customHeight="1">
      <c r="A62" s="112" t="s">
        <v>210</v>
      </c>
      <c r="B62" s="113"/>
      <c r="C62" s="113"/>
      <c r="D62" s="113"/>
      <c r="E62" s="113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A26" sqref="A26"/>
    </sheetView>
  </sheetViews>
  <sheetFormatPr defaultRowHeight="1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>
      <c r="A1" s="1" t="s">
        <v>5</v>
      </c>
      <c r="B1" s="45">
        <f>0.5237*1.02</f>
        <v>0.53417400000000004</v>
      </c>
      <c r="C1" s="1"/>
      <c r="J1" t="s">
        <v>292</v>
      </c>
      <c r="K1" s="101">
        <v>42053</v>
      </c>
    </row>
    <row r="2" spans="1:11" ht="21">
      <c r="A2" s="8" t="s">
        <v>267</v>
      </c>
    </row>
    <row r="3" spans="1:11" ht="45.75" customHeight="1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1">
      <c r="A4" s="114" t="s">
        <v>341</v>
      </c>
      <c r="B4" s="9"/>
      <c r="C4" s="9"/>
      <c r="D4" s="87"/>
      <c r="E4" s="9"/>
      <c r="F4" s="10"/>
      <c r="G4" s="10"/>
      <c r="H4" s="75"/>
      <c r="I4" s="42">
        <f>SUM(I5:I10)</f>
        <v>-5347.6787119297569</v>
      </c>
      <c r="J4" s="38"/>
      <c r="K4" s="38">
        <f>J4+I4</f>
        <v>-5347.6787119297569</v>
      </c>
    </row>
    <row r="5" spans="1:11">
      <c r="A5" s="115" t="s">
        <v>342</v>
      </c>
      <c r="B5" s="3">
        <v>1</v>
      </c>
      <c r="C5" s="3">
        <v>685</v>
      </c>
      <c r="D5" s="84">
        <f>B5*C5*0.1</f>
        <v>68.5</v>
      </c>
      <c r="E5" s="3">
        <f>0.2*1.3</f>
        <v>0.26</v>
      </c>
      <c r="F5" s="30">
        <f>E5/$E$38*$F$38</f>
        <v>444.01866044651791</v>
      </c>
      <c r="G5" s="30">
        <f>(B5*C5)*$B$1+D5*$B$1+F5*$B$1</f>
        <v>639.68333292535829</v>
      </c>
      <c r="H5" s="75"/>
      <c r="I5" s="34">
        <f t="shared" ref="I5:I10" si="0">H5-G5</f>
        <v>-639.68333292535829</v>
      </c>
      <c r="J5" s="39"/>
      <c r="K5" s="40"/>
    </row>
    <row r="6" spans="1:11">
      <c r="A6" s="115" t="s">
        <v>343</v>
      </c>
      <c r="B6" s="3">
        <v>1</v>
      </c>
      <c r="C6" s="3">
        <v>670</v>
      </c>
      <c r="D6" s="84">
        <f>B6*C6*0.1</f>
        <v>67</v>
      </c>
      <c r="E6" s="3">
        <f>0.2*1.3</f>
        <v>0.26</v>
      </c>
      <c r="F6" s="30">
        <f>E6/$E$38*$F$38</f>
        <v>444.01866044651791</v>
      </c>
      <c r="G6" s="30">
        <f t="shared" ref="G6:G9" si="1">(B6*C6)*$B$1+D6*$B$1+F6*$B$1</f>
        <v>630.86946192535834</v>
      </c>
      <c r="H6" s="75"/>
      <c r="I6" s="34">
        <f t="shared" si="0"/>
        <v>-630.86946192535834</v>
      </c>
      <c r="J6" s="39"/>
      <c r="K6" s="40"/>
    </row>
    <row r="7" spans="1:11">
      <c r="A7" s="24" t="s">
        <v>308</v>
      </c>
      <c r="B7" s="3">
        <v>1</v>
      </c>
      <c r="C7" s="3">
        <v>1728</v>
      </c>
      <c r="D7" s="84">
        <f>B7*C7*0.1</f>
        <v>172.8</v>
      </c>
      <c r="E7" s="3">
        <f>0.36*1.3</f>
        <v>0.46799999999999997</v>
      </c>
      <c r="F7" s="30">
        <f>E7/$E$38*$F$38</f>
        <v>799.23358880373212</v>
      </c>
      <c r="G7" s="30">
        <f t="shared" ref="G7" si="2">(B7*C7)*$B$1+D7*$B$1+F7*$B$1</f>
        <v>1442.2877422656447</v>
      </c>
      <c r="H7" s="75"/>
      <c r="I7" s="34">
        <f t="shared" ref="I7" si="3">H7-G7</f>
        <v>-1442.2877422656447</v>
      </c>
      <c r="J7" s="39"/>
      <c r="K7" s="40"/>
    </row>
    <row r="8" spans="1:11">
      <c r="A8" s="116" t="s">
        <v>37</v>
      </c>
      <c r="B8" s="26">
        <v>1</v>
      </c>
      <c r="C8" s="26">
        <v>935</v>
      </c>
      <c r="D8" s="84">
        <f>B8*C8*0.1</f>
        <v>93.5</v>
      </c>
      <c r="E8" s="96">
        <f>0.15*1.3*B8</f>
        <v>0.19500000000000001</v>
      </c>
      <c r="F8" s="30">
        <f>E8/$E$38*$F$38</f>
        <v>333.01399533488836</v>
      </c>
      <c r="G8" s="30">
        <f t="shared" si="1"/>
        <v>727.28537694401871</v>
      </c>
      <c r="H8" s="75"/>
      <c r="I8" s="34">
        <f t="shared" si="0"/>
        <v>-727.28537694401871</v>
      </c>
      <c r="J8" s="39"/>
      <c r="K8" s="40"/>
    </row>
    <row r="9" spans="1:11">
      <c r="A9" s="115" t="s">
        <v>242</v>
      </c>
      <c r="B9" s="3">
        <v>1</v>
      </c>
      <c r="C9" s="3">
        <v>1404</v>
      </c>
      <c r="D9" s="84">
        <f>B9*C9*0.1</f>
        <v>140.4</v>
      </c>
      <c r="E9" s="3">
        <f>0.1*1.3</f>
        <v>0.13</v>
      </c>
      <c r="F9" s="30">
        <f>E9/$E$38*$F$38</f>
        <v>222.00933022325896</v>
      </c>
      <c r="G9" s="30">
        <f t="shared" si="1"/>
        <v>943.56993756267923</v>
      </c>
      <c r="H9" s="75"/>
      <c r="I9" s="34">
        <f t="shared" si="0"/>
        <v>-943.56993756267923</v>
      </c>
      <c r="J9" s="39"/>
      <c r="K9" s="40"/>
    </row>
    <row r="10" spans="1:11">
      <c r="A10" s="115" t="s">
        <v>344</v>
      </c>
      <c r="B10" s="117">
        <v>1</v>
      </c>
      <c r="C10" s="3">
        <v>1136</v>
      </c>
      <c r="D10" s="84">
        <f>C10*0.1</f>
        <v>113.60000000000001</v>
      </c>
      <c r="E10" s="3">
        <f>0.25*1.3</f>
        <v>0.32500000000000001</v>
      </c>
      <c r="F10" s="30">
        <f>E10/$E$38*$F$38</f>
        <v>555.02332555814735</v>
      </c>
      <c r="G10" s="30">
        <f>(B10*C10)*$B$1+D10*$B$1*B10+F10*$B$1*B10</f>
        <v>963.98286030669783</v>
      </c>
      <c r="H10" s="75"/>
      <c r="I10" s="34">
        <f t="shared" si="0"/>
        <v>-963.98286030669783</v>
      </c>
      <c r="J10" s="39"/>
      <c r="K10" s="40"/>
    </row>
    <row r="11" spans="1:11">
      <c r="A11" s="114" t="s">
        <v>216</v>
      </c>
      <c r="B11" s="9"/>
      <c r="C11" s="9"/>
      <c r="D11" s="87"/>
      <c r="E11" s="9"/>
      <c r="F11" s="10"/>
      <c r="G11" s="10"/>
      <c r="H11" s="75"/>
      <c r="I11" s="42">
        <f>SUM(I12:I14)</f>
        <v>-4365.9422111658123</v>
      </c>
      <c r="J11" s="38"/>
      <c r="K11" s="38">
        <f>J11+I11</f>
        <v>-4365.9422111658123</v>
      </c>
    </row>
    <row r="12" spans="1:11">
      <c r="A12" s="115" t="s">
        <v>345</v>
      </c>
      <c r="B12" s="121">
        <v>2</v>
      </c>
      <c r="C12" s="3">
        <v>925</v>
      </c>
      <c r="D12" s="84">
        <f>B12*C12*0.1</f>
        <v>185</v>
      </c>
      <c r="E12" s="3">
        <f>0.08*2*1.3</f>
        <v>0.20800000000000002</v>
      </c>
      <c r="F12" s="30">
        <f>E12/$E$38*$F$38</f>
        <v>355.21492835721432</v>
      </c>
      <c r="G12" s="30">
        <f>(B12*C12)*$B$1+D12*$B$1+F12*$B$1</f>
        <v>1276.7906691402868</v>
      </c>
      <c r="H12" s="75"/>
      <c r="I12" s="34">
        <f t="shared" ref="I12:I14" si="4">H12-G12</f>
        <v>-1276.7906691402868</v>
      </c>
      <c r="J12" s="39"/>
      <c r="K12" s="40"/>
    </row>
    <row r="13" spans="1:11">
      <c r="A13" s="115" t="s">
        <v>346</v>
      </c>
      <c r="B13" s="121">
        <v>2</v>
      </c>
      <c r="C13" s="3">
        <v>925</v>
      </c>
      <c r="D13" s="84">
        <f>B13*C13*0.1</f>
        <v>185</v>
      </c>
      <c r="E13" s="3">
        <f t="shared" ref="E13" si="5">0.08*2*1.3</f>
        <v>0.20800000000000002</v>
      </c>
      <c r="F13" s="30">
        <f>E13/$E$38*$F$38</f>
        <v>355.21492835721432</v>
      </c>
      <c r="G13" s="30">
        <f t="shared" ref="G13" si="6">(B13*C13)*$B$1+D13*$B$1+F13*$B$1</f>
        <v>1276.7906691402868</v>
      </c>
      <c r="H13" s="75"/>
      <c r="I13" s="34">
        <f t="shared" si="4"/>
        <v>-1276.7906691402868</v>
      </c>
      <c r="J13" s="39"/>
      <c r="K13" s="40"/>
    </row>
    <row r="14" spans="1:11">
      <c r="A14" s="115" t="s">
        <v>347</v>
      </c>
      <c r="B14" s="115">
        <v>1</v>
      </c>
      <c r="C14" s="3">
        <v>1299</v>
      </c>
      <c r="D14" s="84">
        <f>C14*0.1</f>
        <v>129.9</v>
      </c>
      <c r="E14" s="3">
        <f>1*1.15</f>
        <v>1.1499999999999999</v>
      </c>
      <c r="F14" s="30">
        <f>E14/$E$38*$F$38</f>
        <v>1963.928690436521</v>
      </c>
      <c r="G14" s="30">
        <f>(B14*C14)*$B$1+D14*$B$1*B14+F14*$B$1*B14</f>
        <v>1812.3608728852385</v>
      </c>
      <c r="H14" s="75"/>
      <c r="I14" s="34">
        <f t="shared" si="4"/>
        <v>-1812.3608728852385</v>
      </c>
      <c r="J14" s="39"/>
      <c r="K14" s="40"/>
    </row>
    <row r="15" spans="1:11">
      <c r="A15" s="114" t="s">
        <v>192</v>
      </c>
      <c r="B15" s="114"/>
      <c r="C15" s="9"/>
      <c r="D15" s="87"/>
      <c r="E15" s="9"/>
      <c r="F15" s="10"/>
      <c r="G15" s="10"/>
      <c r="H15" s="75"/>
      <c r="I15" s="42">
        <f>SUM(I16:I18)</f>
        <v>-7711.7564392506501</v>
      </c>
      <c r="J15" s="38"/>
      <c r="K15" s="38">
        <f>J15+I15</f>
        <v>-7711.7564392506501</v>
      </c>
    </row>
    <row r="16" spans="1:11">
      <c r="A16" s="115" t="s">
        <v>348</v>
      </c>
      <c r="B16" s="115">
        <v>1</v>
      </c>
      <c r="C16" s="3">
        <v>2748</v>
      </c>
      <c r="D16" s="84">
        <f>B16*C16*0.1</f>
        <v>274.8</v>
      </c>
      <c r="E16" s="3">
        <f>1.6*1.15</f>
        <v>1.8399999999999999</v>
      </c>
      <c r="F16" s="30">
        <f>E16/$E$38*$F$38</f>
        <v>3142.285904698434</v>
      </c>
      <c r="G16" s="30">
        <f>(B16*C16)*$B$1+D16*$B$1+F16*$B$1</f>
        <v>3293.2285980563815</v>
      </c>
      <c r="H16" s="75"/>
      <c r="I16" s="34">
        <f t="shared" ref="I16:I18" si="7">H16-G16</f>
        <v>-3293.2285980563815</v>
      </c>
      <c r="J16" s="39"/>
      <c r="K16" s="40"/>
    </row>
    <row r="17" spans="1:12">
      <c r="A17" s="115" t="s">
        <v>349</v>
      </c>
      <c r="B17" s="115">
        <v>1</v>
      </c>
      <c r="C17" s="3">
        <v>2344</v>
      </c>
      <c r="D17" s="84">
        <f>B17*C17*0.1</f>
        <v>234.4</v>
      </c>
      <c r="E17" s="3">
        <f>0.98*1.15</f>
        <v>1.127</v>
      </c>
      <c r="F17" s="30">
        <f>E17/$E$38*$F$38</f>
        <v>1924.6501166277908</v>
      </c>
      <c r="G17" s="30">
        <f t="shared" ref="G17" si="8">(B17*C17)*$B$1+D17*$B$1+F17*$B$1</f>
        <v>2405.4122929995337</v>
      </c>
      <c r="H17" s="75"/>
      <c r="I17" s="34">
        <f t="shared" si="7"/>
        <v>-2405.4122929995337</v>
      </c>
      <c r="J17" s="39"/>
      <c r="K17" s="40"/>
    </row>
    <row r="18" spans="1:12">
      <c r="A18" s="115" t="s">
        <v>365</v>
      </c>
      <c r="B18" s="115">
        <v>1</v>
      </c>
      <c r="C18" s="3">
        <v>2316</v>
      </c>
      <c r="D18" s="84">
        <f>C18*0.1</f>
        <v>231.60000000000002</v>
      </c>
      <c r="E18" s="3">
        <f>(0.3+0.25)*1.3</f>
        <v>0.71500000000000008</v>
      </c>
      <c r="F18" s="30">
        <f>E18/$E$38*$F$38</f>
        <v>1221.0513162279242</v>
      </c>
      <c r="G18" s="30">
        <f>(B18*C18)*$B$1+D18*$B$1*B18+F18*$B$1*B18</f>
        <v>2013.1155481947353</v>
      </c>
      <c r="H18" s="75"/>
      <c r="I18" s="34">
        <f t="shared" si="7"/>
        <v>-2013.1155481947353</v>
      </c>
      <c r="J18" s="39"/>
      <c r="K18" s="40"/>
    </row>
    <row r="19" spans="1:12">
      <c r="A19" s="114" t="s">
        <v>350</v>
      </c>
      <c r="B19" s="114"/>
      <c r="C19" s="9"/>
      <c r="D19" s="87"/>
      <c r="E19" s="9"/>
      <c r="F19" s="10"/>
      <c r="G19" s="10"/>
      <c r="H19" s="75"/>
      <c r="I19" s="42">
        <f>SUM(I20:I20)</f>
        <v>-1887.1398751253585</v>
      </c>
      <c r="J19" s="38"/>
      <c r="K19" s="38">
        <f>J19+I19</f>
        <v>-1887.1398751253585</v>
      </c>
    </row>
    <row r="20" spans="1:12">
      <c r="A20" s="115" t="s">
        <v>351</v>
      </c>
      <c r="B20" s="121">
        <v>2</v>
      </c>
      <c r="C20" s="3">
        <v>1404</v>
      </c>
      <c r="D20" s="84">
        <f t="shared" ref="D20" si="9">B20*C20*0.1</f>
        <v>280.8</v>
      </c>
      <c r="E20" s="3">
        <f>0.1*1.3*2</f>
        <v>0.26</v>
      </c>
      <c r="F20" s="30">
        <f>E20/$E$38*$F$38</f>
        <v>444.01866044651791</v>
      </c>
      <c r="G20" s="30">
        <f t="shared" ref="G20" si="10">(B20*C20)*$B$1+D20*$B$1+F20*$B$1</f>
        <v>1887.1398751253585</v>
      </c>
      <c r="H20" s="75"/>
      <c r="I20" s="34">
        <f>H20-G20</f>
        <v>-1887.1398751253585</v>
      </c>
      <c r="J20" s="39"/>
      <c r="K20" s="40"/>
    </row>
    <row r="21" spans="1:12">
      <c r="A21" s="114" t="s">
        <v>352</v>
      </c>
      <c r="B21" s="9"/>
      <c r="C21" s="9"/>
      <c r="D21" s="87"/>
      <c r="E21" s="9"/>
      <c r="F21" s="10"/>
      <c r="G21" s="10"/>
      <c r="H21" s="75"/>
      <c r="I21" s="42">
        <f>SUM(I22:I22)</f>
        <v>-943.56993756267923</v>
      </c>
      <c r="J21" s="38"/>
      <c r="K21" s="38">
        <f>J21+I21</f>
        <v>-943.56993756267923</v>
      </c>
    </row>
    <row r="22" spans="1:12">
      <c r="A22" s="115" t="s">
        <v>353</v>
      </c>
      <c r="B22" s="3">
        <v>1</v>
      </c>
      <c r="C22" s="3">
        <v>1404</v>
      </c>
      <c r="D22" s="84">
        <f t="shared" ref="D22" si="11">B22*C22*0.1</f>
        <v>140.4</v>
      </c>
      <c r="E22" s="3">
        <f>0.1*1.3</f>
        <v>0.13</v>
      </c>
      <c r="F22" s="30">
        <f>E22/$E$38*$F$38</f>
        <v>222.00933022325896</v>
      </c>
      <c r="G22" s="30">
        <f t="shared" ref="G22" si="12">(B22*C22)*$B$1+D22*$B$1+F22*$B$1</f>
        <v>943.56993756267923</v>
      </c>
      <c r="H22" s="75"/>
      <c r="I22" s="34">
        <f>H22-G22</f>
        <v>-943.56993756267923</v>
      </c>
      <c r="J22" s="39"/>
      <c r="K22" s="40"/>
    </row>
    <row r="23" spans="1:12">
      <c r="A23" s="114" t="s">
        <v>354</v>
      </c>
      <c r="B23" s="9"/>
      <c r="C23" s="9"/>
      <c r="D23" s="87"/>
      <c r="E23" s="9"/>
      <c r="F23" s="10"/>
      <c r="G23" s="10"/>
      <c r="H23" s="75"/>
      <c r="I23" s="42">
        <f>SUM(I24:I24)</f>
        <v>-1008.53247351043</v>
      </c>
      <c r="J23" s="38"/>
      <c r="K23" s="38">
        <f>J23+I23</f>
        <v>-1008.53247351043</v>
      </c>
    </row>
    <row r="24" spans="1:12">
      <c r="A24" s="118" t="s">
        <v>355</v>
      </c>
      <c r="B24" s="3">
        <v>1</v>
      </c>
      <c r="C24" s="3">
        <v>1232</v>
      </c>
      <c r="D24" s="84">
        <f t="shared" ref="D24" si="13">B24*C24*0.1</f>
        <v>123.2</v>
      </c>
      <c r="E24" s="3">
        <f>0.24*1.3</f>
        <v>0.312</v>
      </c>
      <c r="F24" s="30">
        <f>E24/$E$38*$F$38</f>
        <v>532.82239253582145</v>
      </c>
      <c r="G24" s="30">
        <f t="shared" ref="G24" si="14">(B24*C24)*$B$1+D24*$B$1+F24*$B$1</f>
        <v>1008.53247351043</v>
      </c>
      <c r="H24" s="75"/>
      <c r="I24" s="34">
        <f>H24-G24</f>
        <v>-1008.53247351043</v>
      </c>
      <c r="J24" s="39"/>
      <c r="K24" s="40"/>
    </row>
    <row r="25" spans="1:12">
      <c r="A25" s="114" t="s">
        <v>356</v>
      </c>
      <c r="B25" s="9"/>
      <c r="C25" s="9"/>
      <c r="D25" s="87"/>
      <c r="E25" s="9"/>
      <c r="F25" s="10"/>
      <c r="G25" s="10"/>
      <c r="H25" s="75"/>
      <c r="I25" s="42">
        <f>SUM(I26:I26)</f>
        <v>-1652.2835031760746</v>
      </c>
      <c r="J25" s="38"/>
      <c r="K25" s="38">
        <f>J25+I25</f>
        <v>-1652.2835031760746</v>
      </c>
    </row>
    <row r="26" spans="1:12">
      <c r="A26" s="118" t="s">
        <v>357</v>
      </c>
      <c r="B26" s="3">
        <v>1</v>
      </c>
      <c r="C26" s="3">
        <v>1601</v>
      </c>
      <c r="D26" s="84">
        <f t="shared" ref="D26" si="15">B26*C26*0.1</f>
        <v>160.10000000000002</v>
      </c>
      <c r="E26" s="3">
        <f>0.6*1.3</f>
        <v>0.78</v>
      </c>
      <c r="F26" s="30">
        <f>E26/$E$38*$F$38</f>
        <v>1332.0559813395535</v>
      </c>
      <c r="G26" s="30">
        <f t="shared" ref="G26" si="16">(B26*C26)*$B$1+D26*$B$1+F26*$B$1</f>
        <v>1652.2835031760746</v>
      </c>
      <c r="H26" s="75"/>
      <c r="I26" s="34">
        <f>H26-G26</f>
        <v>-1652.2835031760746</v>
      </c>
      <c r="J26" s="39"/>
      <c r="K26" s="40"/>
    </row>
    <row r="27" spans="1:12">
      <c r="A27" s="114" t="s">
        <v>68</v>
      </c>
      <c r="B27" s="9"/>
      <c r="C27" s="9"/>
      <c r="D27" s="87"/>
      <c r="E27" s="9"/>
      <c r="F27" s="10"/>
      <c r="G27" s="10"/>
      <c r="H27" s="75"/>
      <c r="I27" s="42">
        <f>SUM(I28:I29)</f>
        <v>-1993.1374405947352</v>
      </c>
      <c r="J27" s="38"/>
      <c r="K27" s="38">
        <f>J27+I27</f>
        <v>-1993.1374405947352</v>
      </c>
    </row>
    <row r="28" spans="1:12">
      <c r="A28" s="115" t="s">
        <v>358</v>
      </c>
      <c r="B28" s="3">
        <v>1</v>
      </c>
      <c r="C28" s="3">
        <v>1146</v>
      </c>
      <c r="D28" s="84">
        <f t="shared" ref="D28:D29" si="17">B28*C28*0.1</f>
        <v>114.60000000000001</v>
      </c>
      <c r="E28" s="3">
        <f>0.25*1.3</f>
        <v>0.32500000000000001</v>
      </c>
      <c r="F28" s="30">
        <f>E28/$E$38*$F$38</f>
        <v>555.02332555814735</v>
      </c>
      <c r="G28" s="30">
        <f>(B28*C28)*$B$1+D28*$B$1+F28*$B$1</f>
        <v>969.8587743066978</v>
      </c>
      <c r="H28" s="75"/>
      <c r="I28" s="34">
        <f>H28-G28</f>
        <v>-969.8587743066978</v>
      </c>
      <c r="J28" s="39"/>
      <c r="K28" s="40"/>
    </row>
    <row r="29" spans="1:12">
      <c r="A29" s="115" t="s">
        <v>359</v>
      </c>
      <c r="B29" s="3">
        <v>1</v>
      </c>
      <c r="C29" s="3">
        <v>1136</v>
      </c>
      <c r="D29" s="83">
        <f t="shared" si="17"/>
        <v>113.60000000000001</v>
      </c>
      <c r="E29" s="3">
        <f>0.3*1.3</f>
        <v>0.39</v>
      </c>
      <c r="F29" s="30">
        <f>E29/$E$38*$F$38</f>
        <v>666.02799066977673</v>
      </c>
      <c r="G29" s="30">
        <f>(B29*C29)*$B$1+D29*$B$1+F29*$B$1</f>
        <v>1023.2786662880374</v>
      </c>
      <c r="H29" s="75"/>
      <c r="I29" s="34">
        <f>H29-G29</f>
        <v>-1023.2786662880374</v>
      </c>
      <c r="J29" s="39"/>
      <c r="K29" s="40"/>
    </row>
    <row r="30" spans="1:12">
      <c r="A30" s="114" t="s">
        <v>360</v>
      </c>
      <c r="B30" s="9"/>
      <c r="C30" s="9"/>
      <c r="D30" s="87"/>
      <c r="E30" s="9"/>
      <c r="F30" s="10"/>
      <c r="G30" s="10"/>
      <c r="H30" s="75"/>
      <c r="I30" s="42">
        <f>SUM(I31:I32)</f>
        <v>-1279.3666658507166</v>
      </c>
      <c r="J30" s="38"/>
      <c r="K30" s="38">
        <f t="shared" ref="K30" si="18">J30+I30</f>
        <v>-1279.3666658507166</v>
      </c>
      <c r="L30" s="82"/>
    </row>
    <row r="31" spans="1:12">
      <c r="A31" s="115" t="s">
        <v>342</v>
      </c>
      <c r="B31" s="3">
        <v>1</v>
      </c>
      <c r="C31" s="3">
        <v>685</v>
      </c>
      <c r="D31" s="84">
        <f t="shared" ref="D31:D32" si="19">B31*C31*0.1</f>
        <v>68.5</v>
      </c>
      <c r="E31" s="3">
        <f>0.2*1.3</f>
        <v>0.26</v>
      </c>
      <c r="F31" s="30">
        <f>E31/$E$38*$F$38</f>
        <v>444.01866044651791</v>
      </c>
      <c r="G31" s="30">
        <f t="shared" ref="G31:G32" si="20">(B31*C31)*$B$1+D31*$B$1+F31*$B$1</f>
        <v>639.68333292535829</v>
      </c>
      <c r="H31" s="75"/>
      <c r="I31" s="34">
        <f>H31-G31</f>
        <v>-639.68333292535829</v>
      </c>
      <c r="J31" s="39"/>
      <c r="K31" s="40"/>
    </row>
    <row r="32" spans="1:12">
      <c r="A32" s="115" t="s">
        <v>361</v>
      </c>
      <c r="B32" s="3">
        <v>1</v>
      </c>
      <c r="C32" s="3">
        <v>685</v>
      </c>
      <c r="D32" s="83">
        <f t="shared" si="19"/>
        <v>68.5</v>
      </c>
      <c r="E32" s="3">
        <f>0.2*1.3</f>
        <v>0.26</v>
      </c>
      <c r="F32" s="30">
        <f>E32/$E$38*$F$38</f>
        <v>444.01866044651791</v>
      </c>
      <c r="G32" s="30">
        <f t="shared" si="20"/>
        <v>639.68333292535829</v>
      </c>
      <c r="H32" s="75"/>
      <c r="I32" s="34">
        <f>H32-G32</f>
        <v>-639.68333292535829</v>
      </c>
      <c r="J32" s="39"/>
      <c r="K32" s="40"/>
    </row>
    <row r="33" spans="1:11">
      <c r="A33" s="114" t="s">
        <v>161</v>
      </c>
      <c r="B33" s="9"/>
      <c r="C33" s="9"/>
      <c r="D33" s="87"/>
      <c r="E33" s="9"/>
      <c r="F33" s="10"/>
      <c r="G33" s="10"/>
      <c r="H33" s="75"/>
      <c r="I33" s="42">
        <f>SUM(I34:I35)</f>
        <v>-1052.8110125440189</v>
      </c>
      <c r="J33" s="38"/>
      <c r="K33" s="38">
        <f>J33+I33</f>
        <v>-1052.8110125440189</v>
      </c>
    </row>
    <row r="34" spans="1:11">
      <c r="A34" s="3" t="s">
        <v>362</v>
      </c>
      <c r="B34" s="3">
        <v>1</v>
      </c>
      <c r="C34" s="3">
        <v>551</v>
      </c>
      <c r="D34" s="84">
        <f t="shared" ref="D34:D35" si="21">B34*C34*0.1</f>
        <v>55.1</v>
      </c>
      <c r="E34" s="3">
        <f>0.05*1.3</f>
        <v>6.5000000000000002E-2</v>
      </c>
      <c r="F34" s="30">
        <f>E34/$E$38*$F$38</f>
        <v>111.00466511162948</v>
      </c>
      <c r="G34" s="30">
        <f>(B34*C34)*$B$1+D34*$B$1+F34*$B$1</f>
        <v>383.0586673813396</v>
      </c>
      <c r="H34" s="75"/>
      <c r="I34" s="34">
        <f>H34-G34</f>
        <v>-383.0586673813396</v>
      </c>
      <c r="J34" s="39"/>
      <c r="K34" s="40"/>
    </row>
    <row r="35" spans="1:11">
      <c r="A35" s="3" t="s">
        <v>363</v>
      </c>
      <c r="B35" s="3">
        <v>1</v>
      </c>
      <c r="C35" s="3">
        <v>938</v>
      </c>
      <c r="D35" s="83">
        <f t="shared" si="21"/>
        <v>93.800000000000011</v>
      </c>
      <c r="E35" s="3">
        <f>0.1*1.3</f>
        <v>0.13</v>
      </c>
      <c r="F35" s="30">
        <f>E35/$E$38*$F$38</f>
        <v>222.00933022325896</v>
      </c>
      <c r="G35" s="30">
        <f>(B35*C35)*$B$1+D35*$B$1+F35*$B$1</f>
        <v>669.75234516267926</v>
      </c>
      <c r="H35" s="75"/>
      <c r="I35" s="34">
        <f>H35-G35</f>
        <v>-669.75234516267926</v>
      </c>
      <c r="J35" s="39"/>
      <c r="K35" s="40"/>
    </row>
    <row r="36" spans="1:11">
      <c r="A36" s="91" t="s">
        <v>30</v>
      </c>
      <c r="B36" s="89"/>
      <c r="C36" s="89"/>
      <c r="D36" s="87"/>
      <c r="E36" s="87"/>
      <c r="F36" s="10"/>
      <c r="G36" s="10"/>
      <c r="H36" s="75"/>
      <c r="I36" s="42"/>
      <c r="J36" s="38"/>
      <c r="K36" s="38"/>
    </row>
    <row r="37" spans="1:11">
      <c r="A37" s="93"/>
      <c r="B37" s="84"/>
      <c r="C37" s="84"/>
      <c r="D37" s="84"/>
      <c r="E37" s="84">
        <v>2.206</v>
      </c>
      <c r="F37" s="30">
        <f>E37/$E$38*$F$38</f>
        <v>3767.3275574808399</v>
      </c>
      <c r="G37" s="30">
        <f t="shared" ref="G37" si="22">(B37*C37)*$B$1+D37*$B$1+F37*$B$1</f>
        <v>2012.4084306897703</v>
      </c>
      <c r="H37" s="75"/>
      <c r="I37" s="28"/>
      <c r="J37" s="28"/>
      <c r="K37" s="28"/>
    </row>
    <row r="38" spans="1:11">
      <c r="A38" s="27"/>
      <c r="B38" s="28"/>
      <c r="C38" s="28"/>
      <c r="D38" s="28"/>
      <c r="E38" s="103">
        <f>SUM(E4:E37)</f>
        <v>12.004</v>
      </c>
      <c r="F38" s="98">
        <v>20500</v>
      </c>
      <c r="G38" s="28">
        <f>F38/E38</f>
        <v>1707.7640786404531</v>
      </c>
      <c r="H38" s="75"/>
      <c r="I38" s="28"/>
      <c r="J38" s="28"/>
      <c r="K38" s="28"/>
    </row>
    <row r="40" spans="1:11" ht="36.75" customHeight="1">
      <c r="A40" s="119" t="s">
        <v>364</v>
      </c>
      <c r="B40" s="120"/>
      <c r="C40" s="120"/>
      <c r="D40" s="120"/>
      <c r="E40" s="120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F14" sqref="F14"/>
    </sheetView>
  </sheetViews>
  <sheetFormatPr defaultRowHeight="15"/>
  <cols>
    <col min="1" max="1" width="33.42578125" bestFit="1" customWidth="1"/>
    <col min="2" max="2" width="13.7109375" customWidth="1"/>
    <col min="3" max="3" width="20.5703125" customWidth="1"/>
    <col min="4" max="4" width="16.7109375" customWidth="1"/>
    <col min="5" max="5" width="15.7109375" customWidth="1"/>
    <col min="6" max="6" width="13.7109375" customWidth="1"/>
  </cols>
  <sheetData>
    <row r="1" spans="1:8">
      <c r="C1" s="2" t="s">
        <v>5</v>
      </c>
      <c r="D1" s="1">
        <v>0.32</v>
      </c>
    </row>
    <row r="2" spans="1:8" ht="21">
      <c r="A2" s="8" t="s">
        <v>11</v>
      </c>
    </row>
    <row r="3" spans="1:8" ht="22.5" customHeight="1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>
      <c r="A4" s="11" t="s">
        <v>14</v>
      </c>
      <c r="B4" s="10"/>
      <c r="C4" s="10"/>
      <c r="D4" s="10"/>
      <c r="E4" s="10"/>
      <c r="F4" s="10"/>
      <c r="G4" s="3"/>
    </row>
    <row r="5" spans="1:8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>
      <c r="A6" s="9" t="s">
        <v>12</v>
      </c>
      <c r="B6" s="10"/>
      <c r="C6" s="10"/>
      <c r="D6" s="10"/>
      <c r="E6" s="10"/>
      <c r="F6" s="10"/>
      <c r="G6" s="3"/>
    </row>
    <row r="7" spans="1:8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>
      <c r="A8" s="9" t="s">
        <v>13</v>
      </c>
      <c r="B8" s="10"/>
      <c r="C8" s="10"/>
      <c r="D8" s="10"/>
      <c r="E8" s="10"/>
      <c r="F8" s="10"/>
      <c r="G8" s="3"/>
    </row>
    <row r="9" spans="1:8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>
      <c r="A10" s="9" t="s">
        <v>16</v>
      </c>
      <c r="B10" s="10"/>
      <c r="C10" s="10"/>
      <c r="D10" s="10"/>
      <c r="E10" s="10"/>
      <c r="F10" s="10"/>
      <c r="G10" s="3"/>
    </row>
    <row r="11" spans="1:8" ht="39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4.5">
      <c r="A16" s="12" t="s">
        <v>63</v>
      </c>
    </row>
    <row r="17" spans="1:1" ht="98.25" customHeight="1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5"/>
  <cols>
    <col min="1" max="1" width="27.28515625" customWidth="1"/>
    <col min="2" max="2" width="11.28515625" customWidth="1"/>
    <col min="3" max="3" width="8.28515625" customWidth="1"/>
    <col min="4" max="4" width="7.7109375" customWidth="1"/>
    <col min="5" max="5" width="12.85546875" customWidth="1"/>
    <col min="6" max="6" width="10.7109375" customWidth="1"/>
    <col min="7" max="7" width="10.5703125" customWidth="1"/>
    <col min="8" max="8" width="2.7109375" customWidth="1"/>
    <col min="9" max="9" width="12.140625" style="41" customWidth="1"/>
    <col min="10" max="10" width="10.28515625" customWidth="1"/>
    <col min="11" max="11" width="12.5703125" style="37" customWidth="1"/>
  </cols>
  <sheetData>
    <row r="1" spans="1:11">
      <c r="A1" s="1" t="s">
        <v>5</v>
      </c>
      <c r="B1" s="1">
        <v>0.33900000000000002</v>
      </c>
      <c r="C1" s="1" t="s">
        <v>67</v>
      </c>
    </row>
    <row r="2" spans="1:11">
      <c r="A2" s="1"/>
      <c r="B2" s="1"/>
      <c r="C2" s="1"/>
    </row>
    <row r="3" spans="1:11" ht="21">
      <c r="A3" s="8"/>
    </row>
    <row r="4" spans="1:11" ht="29.45" customHeight="1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4"/>
      <c r="I4" s="21" t="s">
        <v>62</v>
      </c>
      <c r="J4" s="6" t="s">
        <v>17</v>
      </c>
      <c r="K4" s="21" t="s">
        <v>62</v>
      </c>
    </row>
    <row r="5" spans="1:11">
      <c r="A5" s="33" t="s">
        <v>18</v>
      </c>
      <c r="B5" s="11"/>
      <c r="C5" s="10"/>
      <c r="D5" s="10"/>
      <c r="E5" s="10"/>
      <c r="F5" s="10"/>
      <c r="G5" s="10"/>
      <c r="H5" s="75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30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5"/>
      <c r="I6" s="34">
        <f>H6-G6</f>
        <v>-409.28133068592058</v>
      </c>
      <c r="J6" s="39"/>
      <c r="K6" s="40"/>
    </row>
    <row r="7" spans="1:11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5"/>
      <c r="I7" s="34">
        <f>H7-G7</f>
        <v>-433.07903148014447</v>
      </c>
      <c r="J7" s="39"/>
      <c r="K7" s="40"/>
    </row>
    <row r="8" spans="1:11">
      <c r="A8" s="33" t="s">
        <v>21</v>
      </c>
      <c r="B8" s="9"/>
      <c r="C8" s="10"/>
      <c r="D8" s="10"/>
      <c r="E8" s="10"/>
      <c r="F8" s="10"/>
      <c r="G8" s="35"/>
      <c r="H8" s="75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5"/>
      <c r="I9" s="34">
        <f>H9-G9</f>
        <v>-600.39916534296037</v>
      </c>
      <c r="J9" s="39"/>
      <c r="K9" s="40"/>
    </row>
    <row r="10" spans="1:11">
      <c r="A10" s="33" t="s">
        <v>23</v>
      </c>
      <c r="B10" s="11"/>
      <c r="C10" s="11"/>
      <c r="D10" s="10"/>
      <c r="E10" s="10"/>
      <c r="F10" s="10"/>
      <c r="G10" s="35"/>
      <c r="H10" s="75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30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5"/>
      <c r="I11" s="34">
        <f>H11-G11</f>
        <v>-413.55881494584844</v>
      </c>
      <c r="J11" s="39"/>
      <c r="K11" s="40"/>
    </row>
    <row r="12" spans="1:11" ht="4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5"/>
      <c r="I12" s="34">
        <f>H12-G12</f>
        <v>-433.62013974729246</v>
      </c>
      <c r="J12" s="39"/>
      <c r="K12" s="40"/>
    </row>
    <row r="13" spans="1:11" ht="39" customHeight="1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5"/>
      <c r="I13" s="34">
        <f>H13-G13</f>
        <v>-580.49133068592062</v>
      </c>
      <c r="J13" s="39"/>
      <c r="K13" s="40"/>
    </row>
    <row r="14" spans="1:11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5"/>
      <c r="I14" s="34">
        <f>H14-G14</f>
        <v>-1390.2739920577619</v>
      </c>
      <c r="J14" s="39"/>
      <c r="K14" s="40"/>
    </row>
    <row r="15" spans="1:11">
      <c r="A15" s="32" t="s">
        <v>31</v>
      </c>
      <c r="B15" s="32"/>
      <c r="C15" s="32"/>
      <c r="D15" s="10"/>
      <c r="E15" s="10"/>
      <c r="F15" s="10"/>
      <c r="G15" s="35"/>
      <c r="H15" s="75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5"/>
      <c r="I16" s="34">
        <f>H16-G16</f>
        <v>-600.83816534296034</v>
      </c>
      <c r="J16" s="39"/>
      <c r="K16" s="40"/>
    </row>
    <row r="17" spans="1:11" ht="30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5"/>
      <c r="I17" s="34">
        <f>H17-G17</f>
        <v>-836.40882671480153</v>
      </c>
      <c r="J17" s="39"/>
      <c r="K17" s="40"/>
    </row>
    <row r="18" spans="1:11" ht="30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5"/>
      <c r="I18" s="34">
        <f>H18-G18</f>
        <v>-1994.1656534296033</v>
      </c>
      <c r="J18" s="39"/>
      <c r="K18" s="40"/>
    </row>
    <row r="19" spans="1:11">
      <c r="A19" s="32" t="s">
        <v>35</v>
      </c>
      <c r="B19" s="32"/>
      <c r="C19" s="32"/>
      <c r="D19" s="10"/>
      <c r="E19" s="10"/>
      <c r="F19" s="10"/>
      <c r="G19" s="35"/>
      <c r="H19" s="75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60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5"/>
      <c r="I20" s="34">
        <f>H20-G20</f>
        <v>-1322.5249093862817</v>
      </c>
      <c r="J20" s="39"/>
      <c r="K20" s="40"/>
    </row>
    <row r="21" spans="1:11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5"/>
      <c r="I21" s="34">
        <f>H21-G21</f>
        <v>-479.37824801444043</v>
      </c>
      <c r="J21" s="39"/>
      <c r="K21" s="40"/>
    </row>
    <row r="22" spans="1:11">
      <c r="A22" s="32" t="s">
        <v>38</v>
      </c>
      <c r="B22" s="32"/>
      <c r="C22" s="32"/>
      <c r="D22" s="10"/>
      <c r="E22" s="10"/>
      <c r="F22" s="10"/>
      <c r="G22" s="35"/>
      <c r="H22" s="75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30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5"/>
      <c r="I23" s="34">
        <f>H23-G23</f>
        <v>-635.9484133574008</v>
      </c>
      <c r="J23" s="39"/>
      <c r="K23" s="40"/>
    </row>
    <row r="24" spans="1:11" ht="30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5"/>
      <c r="I24" s="34">
        <f>H24-G24</f>
        <v>-407.08633068592059</v>
      </c>
      <c r="J24" s="39"/>
      <c r="K24" s="40"/>
    </row>
    <row r="25" spans="1:11" ht="30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5"/>
      <c r="I25" s="34">
        <f>H25-G25</f>
        <v>-413.55881494584844</v>
      </c>
      <c r="J25" s="39"/>
      <c r="K25" s="40"/>
    </row>
    <row r="26" spans="1:11">
      <c r="A26" s="32" t="s">
        <v>41</v>
      </c>
      <c r="B26" s="32"/>
      <c r="C26" s="32"/>
      <c r="D26" s="10"/>
      <c r="E26" s="10"/>
      <c r="F26" s="10"/>
      <c r="G26" s="35"/>
      <c r="H26" s="75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5"/>
      <c r="I27" s="34">
        <f>H27-G27</f>
        <v>-479.37824801444043</v>
      </c>
      <c r="J27" s="39"/>
      <c r="K27" s="40"/>
    </row>
    <row r="28" spans="1:11">
      <c r="A28" s="32" t="s">
        <v>42</v>
      </c>
      <c r="B28" s="32"/>
      <c r="C28" s="32"/>
      <c r="D28" s="10"/>
      <c r="E28" s="10"/>
      <c r="F28" s="10"/>
      <c r="G28" s="35"/>
      <c r="H28" s="75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30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5"/>
      <c r="I29" s="34">
        <f>H29-G29</f>
        <v>-918.27679523465713</v>
      </c>
      <c r="J29" s="39"/>
      <c r="K29" s="40"/>
    </row>
    <row r="30" spans="1:11" ht="60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5"/>
      <c r="I30" s="34">
        <f>H30-G30</f>
        <v>-571.27233068592068</v>
      </c>
      <c r="J30" s="39"/>
      <c r="K30" s="40"/>
    </row>
    <row r="31" spans="1:11" ht="4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5"/>
      <c r="I31" s="34">
        <f>H31-G31</f>
        <v>-413.55881494584844</v>
      </c>
      <c r="J31" s="39"/>
      <c r="K31" s="40"/>
    </row>
    <row r="32" spans="1:11">
      <c r="A32" s="32" t="s">
        <v>46</v>
      </c>
      <c r="B32" s="32"/>
      <c r="C32" s="32"/>
      <c r="D32" s="10"/>
      <c r="E32" s="10"/>
      <c r="F32" s="10"/>
      <c r="G32" s="35"/>
      <c r="H32" s="75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30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5"/>
      <c r="I33" s="34">
        <f>H33-G33</f>
        <v>-514.32459841155242</v>
      </c>
      <c r="J33" s="39"/>
      <c r="K33" s="40"/>
    </row>
    <row r="34" spans="1:12" ht="4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5"/>
      <c r="I34" s="34">
        <f>H34-G34</f>
        <v>-947.68979523465714</v>
      </c>
      <c r="J34" s="39"/>
      <c r="K34" s="40"/>
      <c r="L34" t="s">
        <v>66</v>
      </c>
    </row>
    <row r="35" spans="1:12">
      <c r="A35" s="32" t="s">
        <v>12</v>
      </c>
      <c r="B35" s="32"/>
      <c r="C35" s="32"/>
      <c r="D35" s="10"/>
      <c r="E35" s="10"/>
      <c r="F35" s="10"/>
      <c r="G35" s="35"/>
      <c r="H35" s="75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5"/>
      <c r="I36" s="34">
        <f>H36-G36</f>
        <v>-554.52919682310471</v>
      </c>
      <c r="J36" s="39"/>
      <c r="K36" s="40"/>
    </row>
    <row r="37" spans="1:12" ht="31.9" customHeight="1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5"/>
      <c r="I37" s="34">
        <f>H37-G37</f>
        <v>-1293.5509093862818</v>
      </c>
      <c r="J37" s="39"/>
      <c r="K37" s="40"/>
    </row>
    <row r="38" spans="1:12">
      <c r="A38" s="32" t="s">
        <v>51</v>
      </c>
      <c r="B38" s="32"/>
      <c r="C38" s="32"/>
      <c r="D38" s="10"/>
      <c r="E38" s="10"/>
      <c r="F38" s="10"/>
      <c r="G38" s="35"/>
      <c r="H38" s="75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5"/>
      <c r="I39" s="34">
        <f>H39-G39</f>
        <v>-594.10033068592065</v>
      </c>
      <c r="J39" s="39"/>
      <c r="K39" s="40"/>
    </row>
    <row r="40" spans="1:12" ht="4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5"/>
      <c r="I40" s="34">
        <f>H40-G40</f>
        <v>-584.8813306859206</v>
      </c>
      <c r="J40" s="39"/>
      <c r="K40" s="40"/>
    </row>
    <row r="41" spans="1:12">
      <c r="A41" s="32" t="s">
        <v>54</v>
      </c>
      <c r="B41" s="32"/>
      <c r="C41" s="32"/>
      <c r="D41" s="10"/>
      <c r="E41" s="10"/>
      <c r="F41" s="10"/>
      <c r="G41" s="35"/>
      <c r="H41" s="75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30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5"/>
      <c r="I42" s="34">
        <f>H42-G42</f>
        <v>-433.62013974729246</v>
      </c>
      <c r="J42" s="39"/>
      <c r="K42" s="40"/>
    </row>
    <row r="43" spans="1:12" ht="30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5"/>
      <c r="I43" s="34">
        <f>H43-G43</f>
        <v>-406.64733068592062</v>
      </c>
      <c r="J43" s="39"/>
      <c r="K43" s="40"/>
    </row>
    <row r="44" spans="1:12" ht="30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5"/>
      <c r="I44" s="34">
        <f>H44-G44</f>
        <v>-413.55881494584844</v>
      </c>
      <c r="J44" s="39"/>
      <c r="K44" s="40"/>
    </row>
    <row r="45" spans="1:12">
      <c r="A45" s="9" t="s">
        <v>30</v>
      </c>
      <c r="B45" s="9"/>
      <c r="C45" s="10"/>
      <c r="D45" s="10"/>
      <c r="E45" s="10"/>
      <c r="F45" s="10"/>
      <c r="G45" s="10"/>
      <c r="H45" s="75"/>
      <c r="I45" s="43"/>
      <c r="J45" s="38"/>
      <c r="K45" s="38"/>
    </row>
    <row r="46" spans="1:12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5"/>
      <c r="I46" s="28"/>
      <c r="J46" s="28"/>
      <c r="K46" s="28"/>
    </row>
    <row r="47" spans="1:12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5"/>
      <c r="I47" s="28"/>
      <c r="J47" s="28"/>
      <c r="K47" s="28"/>
    </row>
    <row r="49" spans="1:5" ht="58.9" customHeight="1">
      <c r="A49" s="112" t="s">
        <v>64</v>
      </c>
      <c r="B49" s="113"/>
      <c r="C49" s="113"/>
      <c r="D49" s="113"/>
      <c r="E49" s="113"/>
    </row>
    <row r="52" spans="1:5" ht="28.5">
      <c r="A52" s="36" t="s">
        <v>48</v>
      </c>
    </row>
    <row r="53" spans="1:5">
      <c r="A53" s="32" t="s">
        <v>46</v>
      </c>
    </row>
    <row r="54" spans="1:5" ht="4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62"/>
  <sheetViews>
    <sheetView topLeftCell="A19" workbookViewId="0">
      <selection activeCell="B25" sqref="B25"/>
    </sheetView>
  </sheetViews>
  <sheetFormatPr defaultRowHeight="15"/>
  <cols>
    <col min="1" max="1" width="27.28515625" customWidth="1"/>
    <col min="2" max="2" width="13.140625" style="41" customWidth="1"/>
    <col min="3" max="3" width="8.28515625" customWidth="1"/>
    <col min="4" max="4" width="7.7109375" customWidth="1"/>
    <col min="5" max="5" width="15.28515625" customWidth="1"/>
    <col min="6" max="6" width="10.7109375" customWidth="1"/>
    <col min="7" max="7" width="12" customWidth="1"/>
    <col min="8" max="8" width="2.7109375" customWidth="1"/>
    <col min="9" max="9" width="12.140625" style="41" customWidth="1"/>
    <col min="10" max="10" width="11" customWidth="1"/>
    <col min="11" max="11" width="12.5703125" style="37" customWidth="1"/>
  </cols>
  <sheetData>
    <row r="1" spans="1:11">
      <c r="A1" s="1" t="s">
        <v>5</v>
      </c>
      <c r="B1" s="45">
        <v>0.32</v>
      </c>
      <c r="C1" s="1" t="s">
        <v>67</v>
      </c>
    </row>
    <row r="2" spans="1:11" ht="21">
      <c r="A2" s="8"/>
    </row>
    <row r="3" spans="1:11" ht="30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4"/>
      <c r="I3" s="21" t="s">
        <v>62</v>
      </c>
      <c r="J3" s="6" t="s">
        <v>17</v>
      </c>
      <c r="K3" s="21" t="s">
        <v>62</v>
      </c>
    </row>
    <row r="4" spans="1:11">
      <c r="A4" s="33" t="s">
        <v>68</v>
      </c>
      <c r="B4" s="46"/>
      <c r="C4" s="33"/>
      <c r="D4" s="10"/>
      <c r="E4" s="10"/>
      <c r="F4" s="10"/>
      <c r="G4" s="35"/>
      <c r="H4" s="75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5"/>
      <c r="I5" s="34">
        <f>H5-G5</f>
        <v>-787.98318894009219</v>
      </c>
      <c r="J5" s="39"/>
      <c r="K5" s="40"/>
    </row>
    <row r="6" spans="1:11">
      <c r="A6" s="33" t="s">
        <v>70</v>
      </c>
      <c r="B6" s="46"/>
      <c r="C6" s="33"/>
      <c r="D6" s="10"/>
      <c r="E6" s="10"/>
      <c r="F6" s="10"/>
      <c r="G6" s="10"/>
      <c r="H6" s="75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5"/>
      <c r="I7" s="34">
        <f t="shared" ref="I7:I12" si="3">H7-G7</f>
        <v>-1082.3870230414748</v>
      </c>
      <c r="J7" s="39"/>
      <c r="K7" s="40"/>
    </row>
    <row r="8" spans="1:11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5"/>
      <c r="I8" s="34">
        <f t="shared" si="3"/>
        <v>-485.75528110599078</v>
      </c>
      <c r="J8" s="39"/>
      <c r="K8" s="40"/>
    </row>
    <row r="9" spans="1:11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5"/>
      <c r="I9" s="34">
        <f t="shared" si="3"/>
        <v>-489.27528110599081</v>
      </c>
      <c r="J9" s="39"/>
      <c r="K9" s="40"/>
    </row>
    <row r="10" spans="1:11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5"/>
      <c r="I10" s="34">
        <f t="shared" si="3"/>
        <v>-170.08545622119817</v>
      </c>
      <c r="J10" s="39"/>
      <c r="K10" s="40"/>
    </row>
    <row r="11" spans="1:11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5"/>
      <c r="I11" s="34">
        <f t="shared" si="3"/>
        <v>-397.05246082949304</v>
      </c>
      <c r="J11" s="39"/>
      <c r="K11" s="40"/>
    </row>
    <row r="12" spans="1:11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5"/>
      <c r="I12" s="34">
        <f t="shared" si="3"/>
        <v>-362.06377880184334</v>
      </c>
      <c r="J12" s="39"/>
      <c r="K12" s="40"/>
    </row>
    <row r="13" spans="1:11">
      <c r="A13" s="33" t="s">
        <v>77</v>
      </c>
      <c r="B13" s="46"/>
      <c r="C13" s="33"/>
      <c r="D13" s="10"/>
      <c r="E13" s="10"/>
      <c r="F13" s="10"/>
      <c r="G13" s="10"/>
      <c r="H13" s="75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5"/>
      <c r="I14" s="34">
        <f>H14-G14</f>
        <v>-342.63373271889401</v>
      </c>
      <c r="J14" s="39"/>
      <c r="K14" s="40"/>
    </row>
    <row r="15" spans="1:11">
      <c r="A15" s="33" t="s">
        <v>12</v>
      </c>
      <c r="B15" s="46"/>
      <c r="C15" s="33"/>
      <c r="D15" s="10"/>
      <c r="E15" s="10"/>
      <c r="F15" s="10"/>
      <c r="G15" s="10"/>
      <c r="H15" s="75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30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5"/>
      <c r="I16" s="34">
        <f>H16-G16</f>
        <v>-766.07292165898616</v>
      </c>
      <c r="J16" s="39"/>
      <c r="K16" s="40"/>
    </row>
    <row r="17" spans="1:12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5"/>
      <c r="I17" s="34">
        <f>H17-G17</f>
        <v>-496.66728110599075</v>
      </c>
      <c r="J17" s="39"/>
      <c r="K17" s="40"/>
    </row>
    <row r="18" spans="1:12">
      <c r="A18" s="33" t="s">
        <v>81</v>
      </c>
      <c r="B18" s="46"/>
      <c r="C18" s="33"/>
      <c r="D18" s="10"/>
      <c r="E18" s="10"/>
      <c r="F18" s="10"/>
      <c r="G18" s="10"/>
      <c r="H18" s="75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5"/>
      <c r="I19" s="34">
        <f>H19-G19</f>
        <v>-1082.3870230414748</v>
      </c>
      <c r="J19" s="39"/>
      <c r="K19" s="40"/>
    </row>
    <row r="20" spans="1:12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5"/>
      <c r="I20" s="34">
        <f>H20-G20</f>
        <v>-485.75528110599078</v>
      </c>
      <c r="J20" s="39"/>
      <c r="K20" s="40"/>
    </row>
    <row r="21" spans="1:12">
      <c r="A21" s="33" t="s">
        <v>13</v>
      </c>
      <c r="B21" s="46"/>
      <c r="C21" s="33"/>
      <c r="D21" s="10"/>
      <c r="E21" s="10"/>
      <c r="F21" s="10"/>
      <c r="G21" s="10"/>
      <c r="H21" s="75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30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5"/>
      <c r="I22" s="34">
        <f>H22-G22</f>
        <v>-777.13710599078354</v>
      </c>
      <c r="J22" s="39"/>
      <c r="K22" s="40"/>
    </row>
    <row r="23" spans="1:12" ht="30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5"/>
      <c r="I23" s="34">
        <f>H23-G23</f>
        <v>-530.45810138248851</v>
      </c>
      <c r="J23" s="39"/>
      <c r="K23" s="40"/>
    </row>
    <row r="24" spans="1:12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5"/>
      <c r="I24" s="34">
        <f>H24-G24</f>
        <v>-362.06377880184334</v>
      </c>
      <c r="J24" s="39"/>
      <c r="K24" s="40"/>
    </row>
    <row r="25" spans="1:12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5"/>
      <c r="I25" s="34">
        <f>H25-G25</f>
        <v>-496.66728110599075</v>
      </c>
      <c r="J25" s="39"/>
      <c r="K25" s="40"/>
    </row>
    <row r="26" spans="1:12">
      <c r="A26" s="33" t="s">
        <v>85</v>
      </c>
      <c r="B26" s="46"/>
      <c r="C26" s="33"/>
      <c r="D26" s="10"/>
      <c r="E26" s="10"/>
      <c r="F26" s="10"/>
      <c r="G26" s="10"/>
      <c r="H26" s="75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5"/>
      <c r="I27" s="34">
        <f>H27-G27</f>
        <v>-485.75528110599078</v>
      </c>
      <c r="J27" s="39"/>
      <c r="K27" s="40"/>
    </row>
    <row r="28" spans="1:12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5"/>
      <c r="I28" s="34">
        <f>H28-G28</f>
        <v>-342.63373271889401</v>
      </c>
      <c r="J28" s="39"/>
      <c r="K28" s="40"/>
    </row>
    <row r="29" spans="1:12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5"/>
      <c r="I29" s="34">
        <f>H29-G29</f>
        <v>-397.05246082949304</v>
      </c>
      <c r="J29" s="39"/>
      <c r="K29" s="40"/>
    </row>
    <row r="30" spans="1:12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5"/>
      <c r="I30" s="34">
        <f>H30-G30</f>
        <v>-489.27528110599081</v>
      </c>
      <c r="J30" s="39"/>
      <c r="K30" s="40"/>
    </row>
    <row r="31" spans="1:12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5"/>
      <c r="I31" s="34">
        <f>H31-G31</f>
        <v>-530.45810138248851</v>
      </c>
      <c r="J31" s="39"/>
      <c r="K31" s="40"/>
    </row>
    <row r="32" spans="1:12">
      <c r="A32" s="33" t="s">
        <v>90</v>
      </c>
      <c r="B32" s="46"/>
      <c r="C32" s="33"/>
      <c r="D32" s="10"/>
      <c r="E32" s="10"/>
      <c r="F32" s="10"/>
      <c r="G32" s="10"/>
      <c r="H32" s="75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5"/>
      <c r="I33" s="34">
        <f>H33-G33</f>
        <v>-362.06377880184334</v>
      </c>
      <c r="J33" s="39"/>
      <c r="K33" s="40"/>
    </row>
    <row r="34" spans="1:11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5"/>
      <c r="I34" s="34">
        <f>H34-G34</f>
        <v>-913.77784331797238</v>
      </c>
      <c r="J34" s="39"/>
      <c r="K34" s="40"/>
    </row>
    <row r="35" spans="1:11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5"/>
      <c r="I35" s="34">
        <f>H35-G35</f>
        <v>-496.66728110599075</v>
      </c>
      <c r="J35" s="39"/>
      <c r="K35" s="40"/>
    </row>
    <row r="36" spans="1:11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5"/>
      <c r="I36" s="34">
        <f>H36-G36</f>
        <v>-397.05246082949304</v>
      </c>
      <c r="J36" s="39"/>
      <c r="K36" s="40"/>
    </row>
    <row r="37" spans="1:11">
      <c r="A37" s="33" t="s">
        <v>94</v>
      </c>
      <c r="B37" s="46"/>
      <c r="C37" s="33"/>
      <c r="D37" s="10"/>
      <c r="E37" s="10"/>
      <c r="F37" s="10"/>
      <c r="G37" s="10"/>
      <c r="H37" s="75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5"/>
      <c r="I38" s="34">
        <f>H38-G38</f>
        <v>-485.75528110599078</v>
      </c>
      <c r="J38" s="39"/>
      <c r="K38" s="40"/>
    </row>
    <row r="39" spans="1:11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5"/>
      <c r="I39" s="34">
        <f>H39-G39</f>
        <v>-489.27528110599081</v>
      </c>
      <c r="J39" s="39"/>
      <c r="K39" s="40"/>
    </row>
    <row r="40" spans="1:11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5"/>
      <c r="I40" s="34">
        <f>H40-G40</f>
        <v>-362.06377880184334</v>
      </c>
      <c r="J40" s="39"/>
      <c r="K40" s="40"/>
    </row>
    <row r="41" spans="1:11" ht="30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5"/>
      <c r="I41" s="34">
        <f>H41-G41</f>
        <v>-397.05246082949304</v>
      </c>
      <c r="J41" s="39"/>
      <c r="K41" s="40"/>
    </row>
    <row r="42" spans="1:11">
      <c r="A42" s="33" t="s">
        <v>99</v>
      </c>
      <c r="B42" s="46"/>
      <c r="C42" s="33"/>
      <c r="D42" s="10"/>
      <c r="E42" s="10"/>
      <c r="F42" s="10"/>
      <c r="G42" s="10"/>
      <c r="H42" s="75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45" customHeight="1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5"/>
      <c r="I43" s="34">
        <f>H43-G43</f>
        <v>-397.05246082949304</v>
      </c>
      <c r="J43" s="39"/>
      <c r="K43" s="40"/>
    </row>
    <row r="44" spans="1:11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5"/>
      <c r="I44" s="34">
        <f>H44-G44</f>
        <v>-362.06377880184334</v>
      </c>
      <c r="J44" s="39"/>
      <c r="K44" s="40"/>
    </row>
    <row r="45" spans="1:11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5"/>
      <c r="I45" s="34">
        <f>H45-G45</f>
        <v>-530.45810138248851</v>
      </c>
      <c r="J45" s="39"/>
      <c r="K45" s="40"/>
    </row>
    <row r="46" spans="1:11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5"/>
      <c r="I46" s="34">
        <f>H46-G46</f>
        <v>-556.1529216589862</v>
      </c>
      <c r="J46" s="39"/>
      <c r="K46" s="40"/>
    </row>
    <row r="47" spans="1:11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5"/>
      <c r="I47" s="34">
        <f>H47-G47</f>
        <v>-170.08545622119817</v>
      </c>
      <c r="J47" s="39"/>
      <c r="K47" s="40"/>
    </row>
    <row r="48" spans="1:11">
      <c r="A48" s="33" t="s">
        <v>30</v>
      </c>
      <c r="B48" s="46"/>
      <c r="C48" s="33"/>
      <c r="D48" s="10"/>
      <c r="E48" s="10"/>
      <c r="F48" s="10"/>
      <c r="G48" s="10"/>
      <c r="H48" s="75"/>
      <c r="I48" s="42"/>
      <c r="J48" s="38"/>
      <c r="K48" s="38"/>
    </row>
    <row r="49" spans="1:11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5"/>
      <c r="I49" s="28"/>
      <c r="J49" s="28"/>
      <c r="K49" s="28"/>
    </row>
    <row r="50" spans="1:11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5"/>
      <c r="I50" s="28"/>
      <c r="J50" s="28"/>
      <c r="K50" s="28"/>
    </row>
    <row r="52" spans="1:11" ht="52.5" customHeight="1">
      <c r="A52" s="112" t="s">
        <v>64</v>
      </c>
      <c r="B52" s="113"/>
      <c r="C52" s="113"/>
      <c r="D52" s="113"/>
      <c r="E52" s="113"/>
    </row>
    <row r="55" spans="1:11" ht="28.5">
      <c r="A55" s="36" t="s">
        <v>48</v>
      </c>
    </row>
    <row r="56" spans="1:11">
      <c r="A56" s="49" t="s">
        <v>70</v>
      </c>
    </row>
    <row r="57" spans="1:11" ht="45">
      <c r="A57" s="31" t="s">
        <v>107</v>
      </c>
      <c r="B57" s="51" t="s">
        <v>105</v>
      </c>
    </row>
    <row r="58" spans="1:11" ht="45">
      <c r="A58" s="31" t="s">
        <v>107</v>
      </c>
      <c r="B58" s="51" t="s">
        <v>106</v>
      </c>
    </row>
    <row r="59" spans="1:11">
      <c r="A59" s="49" t="s">
        <v>12</v>
      </c>
      <c r="B59" s="52"/>
    </row>
    <row r="60" spans="1:11">
      <c r="A60" t="s">
        <v>109</v>
      </c>
      <c r="B60" s="51" t="s">
        <v>108</v>
      </c>
    </row>
    <row r="61" spans="1:11">
      <c r="A61" s="49" t="s">
        <v>85</v>
      </c>
      <c r="B61" s="52"/>
    </row>
    <row r="62" spans="1:11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86"/>
  <sheetViews>
    <sheetView topLeftCell="A7" workbookViewId="0">
      <selection activeCell="D50" sqref="D50"/>
    </sheetView>
  </sheetViews>
  <sheetFormatPr defaultRowHeight="15"/>
  <cols>
    <col min="1" max="1" width="33.5703125" customWidth="1"/>
    <col min="2" max="2" width="7.57031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>
      <c r="A1" s="1" t="s">
        <v>5</v>
      </c>
      <c r="B1" s="45">
        <v>0.35</v>
      </c>
      <c r="C1" s="1"/>
    </row>
    <row r="2" spans="1:11">
      <c r="A2" s="1" t="s">
        <v>111</v>
      </c>
      <c r="B2" s="45"/>
      <c r="C2" s="1"/>
    </row>
    <row r="3" spans="1:11">
      <c r="A3" s="1" t="s">
        <v>112</v>
      </c>
      <c r="B3" s="45"/>
      <c r="C3" s="1"/>
    </row>
    <row r="4" spans="1:11" ht="21">
      <c r="A4" s="8"/>
    </row>
    <row r="5" spans="1:11" ht="42.75" customHeight="1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6"/>
      <c r="I5" s="54" t="s">
        <v>62</v>
      </c>
      <c r="J5" s="55" t="s">
        <v>17</v>
      </c>
      <c r="K5" s="54" t="s">
        <v>62</v>
      </c>
    </row>
    <row r="6" spans="1:11" ht="28.5">
      <c r="A6" s="60" t="s">
        <v>113</v>
      </c>
      <c r="B6" s="61"/>
      <c r="C6" s="61"/>
      <c r="D6" s="61"/>
      <c r="E6" s="61"/>
      <c r="F6" s="61"/>
      <c r="G6" s="61"/>
      <c r="H6" s="77"/>
      <c r="I6" s="61"/>
      <c r="J6" s="62"/>
      <c r="K6" s="63"/>
    </row>
    <row r="7" spans="1:11">
      <c r="A7" s="9" t="s">
        <v>114</v>
      </c>
      <c r="B7" s="9"/>
      <c r="C7" s="9"/>
      <c r="D7" s="10"/>
      <c r="E7" s="10"/>
      <c r="F7" s="10"/>
      <c r="G7" s="10"/>
      <c r="H7" s="75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5"/>
      <c r="I8" s="34">
        <f>H8-G8</f>
        <v>-1410.1052667744543</v>
      </c>
      <c r="J8" s="39"/>
      <c r="K8" s="40"/>
    </row>
    <row r="9" spans="1:11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5"/>
      <c r="I9" s="34">
        <f t="shared" ref="I9:I11" si="3">H9-G9</f>
        <v>-210.86735111829694</v>
      </c>
      <c r="J9" s="39"/>
      <c r="K9" s="40"/>
    </row>
    <row r="10" spans="1:11" ht="4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5"/>
      <c r="I10" s="34">
        <f t="shared" si="3"/>
        <v>-826.43564672594982</v>
      </c>
      <c r="J10" s="39"/>
      <c r="K10" s="40"/>
    </row>
    <row r="11" spans="1:11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5"/>
      <c r="I11" s="34">
        <f t="shared" si="3"/>
        <v>-476.2075666936135</v>
      </c>
      <c r="J11" s="39"/>
      <c r="K11" s="40"/>
    </row>
    <row r="12" spans="1:11">
      <c r="A12" s="9" t="s">
        <v>41</v>
      </c>
      <c r="B12" s="9"/>
      <c r="C12" s="9"/>
      <c r="D12" s="10"/>
      <c r="E12" s="9"/>
      <c r="F12" s="10"/>
      <c r="G12" s="10"/>
      <c r="H12" s="75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5"/>
      <c r="I13" s="34">
        <f>H13-G13</f>
        <v>-476.2075666936135</v>
      </c>
      <c r="J13" s="39"/>
      <c r="K13" s="40"/>
    </row>
    <row r="14" spans="1:11">
      <c r="A14" s="9" t="s">
        <v>12</v>
      </c>
      <c r="B14" s="9"/>
      <c r="C14" s="9"/>
      <c r="D14" s="10"/>
      <c r="E14" s="9"/>
      <c r="F14" s="10"/>
      <c r="G14" s="10"/>
      <c r="H14" s="75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30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5"/>
      <c r="I15" s="34">
        <f>H15-G15</f>
        <v>-1968.7679574238746</v>
      </c>
      <c r="J15" s="39"/>
      <c r="K15" s="40"/>
    </row>
    <row r="16" spans="1:11">
      <c r="A16" s="79" t="s">
        <v>167</v>
      </c>
      <c r="B16" s="80">
        <v>1</v>
      </c>
      <c r="C16" s="80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5"/>
      <c r="I16" s="34">
        <f>H16-G16</f>
        <v>-685.38929668552953</v>
      </c>
      <c r="J16" s="39"/>
      <c r="K16" s="40"/>
    </row>
    <row r="17" spans="1:14" ht="30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5"/>
      <c r="I17" s="34">
        <f>H17-G17</f>
        <v>-1899.8529574238751</v>
      </c>
      <c r="J17" s="39"/>
      <c r="K17" s="40"/>
    </row>
    <row r="18" spans="1:14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5"/>
      <c r="I18" s="34">
        <f>H18-G18</f>
        <v>-602.62837779574227</v>
      </c>
      <c r="J18" s="39"/>
      <c r="K18" s="40"/>
    </row>
    <row r="19" spans="1:14">
      <c r="A19" s="9" t="s">
        <v>51</v>
      </c>
      <c r="B19" s="9"/>
      <c r="C19" s="9"/>
      <c r="D19" s="56"/>
      <c r="E19" s="56"/>
      <c r="F19" s="56"/>
      <c r="G19" s="57"/>
      <c r="H19" s="78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5"/>
      <c r="I20" s="34">
        <f>H20-G20</f>
        <v>-914.28124225276201</v>
      </c>
      <c r="J20" s="39"/>
      <c r="K20" s="40"/>
    </row>
    <row r="21" spans="1:14">
      <c r="A21" s="9" t="s">
        <v>68</v>
      </c>
      <c r="B21" s="9"/>
      <c r="C21" s="9"/>
      <c r="D21" s="10"/>
      <c r="E21" s="9"/>
      <c r="F21" s="10"/>
      <c r="G21" s="10"/>
      <c r="H21" s="75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5"/>
      <c r="I22" s="34">
        <f>H22-G22</f>
        <v>-678.29513338722711</v>
      </c>
      <c r="J22" s="39"/>
      <c r="K22" s="40"/>
    </row>
    <row r="23" spans="1:14" ht="30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5"/>
      <c r="I23" s="34">
        <f>H23-G23</f>
        <v>-506.13418889787118</v>
      </c>
      <c r="J23" s="39"/>
      <c r="K23" s="40"/>
    </row>
    <row r="24" spans="1:14">
      <c r="A24" s="9" t="s">
        <v>122</v>
      </c>
      <c r="B24" s="9"/>
      <c r="C24" s="9"/>
      <c r="D24" s="10"/>
      <c r="E24" s="9"/>
      <c r="F24" s="10"/>
      <c r="G24" s="10"/>
      <c r="H24" s="75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5"/>
      <c r="I25" s="34">
        <f>H25-G25</f>
        <v>-406.96389113446509</v>
      </c>
      <c r="J25" s="39"/>
      <c r="K25" s="40"/>
    </row>
    <row r="26" spans="1:14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5"/>
      <c r="I26" s="34">
        <f>H26-G26</f>
        <v>-678.29513338722711</v>
      </c>
      <c r="J26" s="39"/>
      <c r="K26" s="40"/>
    </row>
    <row r="27" spans="1:14" ht="30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5"/>
      <c r="I27" s="34">
        <f>H27-G27</f>
        <v>-639.93594448935596</v>
      </c>
      <c r="J27" s="39"/>
      <c r="K27" s="40"/>
    </row>
    <row r="28" spans="1:14">
      <c r="A28" s="9" t="s">
        <v>126</v>
      </c>
      <c r="B28" s="9"/>
      <c r="C28" s="9"/>
      <c r="D28" s="10"/>
      <c r="E28" s="9"/>
      <c r="F28" s="10"/>
      <c r="G28" s="10"/>
      <c r="H28" s="75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4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5"/>
      <c r="I29" s="34">
        <f>H29-G29</f>
        <v>-940.31116006467255</v>
      </c>
      <c r="J29" s="39"/>
      <c r="K29" s="40"/>
    </row>
    <row r="30" spans="1:14" ht="4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5"/>
      <c r="I30" s="34">
        <f>H30-G30</f>
        <v>-663.44910670978174</v>
      </c>
      <c r="J30" s="39"/>
      <c r="K30" s="40"/>
    </row>
    <row r="31" spans="1:14" ht="30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5"/>
      <c r="I31" s="34">
        <f>H31-G31</f>
        <v>-417.16175559148473</v>
      </c>
      <c r="J31" s="39"/>
      <c r="K31" s="40"/>
    </row>
    <row r="32" spans="1:14" ht="30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5"/>
      <c r="I32" s="34">
        <f>H32-G32</f>
        <v>-425.24675559148477</v>
      </c>
      <c r="J32" s="39"/>
      <c r="K32" s="40"/>
    </row>
    <row r="33" spans="1:12">
      <c r="A33" s="9" t="s">
        <v>99</v>
      </c>
      <c r="B33" s="9"/>
      <c r="C33" s="9"/>
      <c r="D33" s="10"/>
      <c r="E33" s="9"/>
      <c r="F33" s="10"/>
      <c r="G33" s="10"/>
      <c r="H33" s="75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30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5"/>
      <c r="I34" s="34">
        <f>H34-G34</f>
        <v>-663.44910670978174</v>
      </c>
      <c r="J34" s="39"/>
      <c r="K34" s="40"/>
    </row>
    <row r="35" spans="1:12" ht="30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5"/>
      <c r="I35" s="34">
        <f>H35-G35</f>
        <v>-1151.7702667744543</v>
      </c>
      <c r="J35" s="39"/>
      <c r="K35" s="40"/>
    </row>
    <row r="36" spans="1:12" ht="28.5">
      <c r="A36" s="60" t="s">
        <v>164</v>
      </c>
      <c r="B36" s="61"/>
      <c r="C36" s="61"/>
      <c r="D36" s="61"/>
      <c r="E36" s="61"/>
      <c r="F36" s="61"/>
      <c r="G36" s="61"/>
      <c r="H36" s="77"/>
      <c r="I36" s="61"/>
      <c r="J36" s="62"/>
      <c r="K36" s="63"/>
    </row>
    <row r="37" spans="1:12">
      <c r="A37" s="9" t="s">
        <v>90</v>
      </c>
      <c r="B37" s="9"/>
      <c r="C37" s="9"/>
      <c r="D37" s="10"/>
      <c r="E37" s="9"/>
      <c r="F37" s="10"/>
      <c r="G37" s="10"/>
      <c r="H37" s="75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5"/>
      <c r="I38" s="34">
        <f>H38-G38</f>
        <v>-940.31116006467255</v>
      </c>
      <c r="J38" s="39"/>
      <c r="K38" s="40"/>
    </row>
    <row r="39" spans="1:12">
      <c r="A39" s="9" t="s">
        <v>70</v>
      </c>
      <c r="B39" s="46"/>
      <c r="C39" s="33"/>
      <c r="D39" s="10"/>
      <c r="E39" s="10"/>
      <c r="F39" s="10"/>
      <c r="G39" s="10"/>
      <c r="H39" s="75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30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5"/>
      <c r="I40" s="34">
        <f>H40-G40</f>
        <v>-914.28124225276201</v>
      </c>
      <c r="J40" s="39"/>
      <c r="K40" s="40"/>
    </row>
    <row r="41" spans="1:12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5"/>
      <c r="I41" s="34">
        <f>H41-G41</f>
        <v>-1392.0102667744543</v>
      </c>
      <c r="J41" s="39"/>
      <c r="K41" s="40"/>
    </row>
    <row r="42" spans="1:12" ht="30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5"/>
      <c r="I42" s="34">
        <f>H42-G42</f>
        <v>-506.13418889787118</v>
      </c>
      <c r="J42" s="39"/>
      <c r="K42" s="40"/>
    </row>
    <row r="43" spans="1:12" ht="4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5"/>
      <c r="I43" s="34">
        <f>H43-G43</f>
        <v>-391.15072891403935</v>
      </c>
      <c r="J43" s="39"/>
      <c r="K43" s="40"/>
    </row>
    <row r="44" spans="1:12" ht="30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5"/>
      <c r="I44" s="34">
        <f>H44-G44</f>
        <v>-411.19889113446504</v>
      </c>
      <c r="J44" s="39"/>
      <c r="K44" s="40"/>
    </row>
    <row r="45" spans="1:12">
      <c r="A45" s="9" t="s">
        <v>139</v>
      </c>
      <c r="B45" s="9"/>
      <c r="C45" s="9"/>
      <c r="D45" s="10"/>
      <c r="E45" s="10"/>
      <c r="F45" s="10"/>
      <c r="G45" s="10"/>
      <c r="H45" s="75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5"/>
      <c r="I46" s="34">
        <f>H46-G46</f>
        <v>-940.31116006467255</v>
      </c>
      <c r="J46" s="39"/>
      <c r="K46" s="40"/>
    </row>
    <row r="47" spans="1:12" ht="30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5"/>
      <c r="I47" s="34">
        <f>H47-G47</f>
        <v>-406.96389113446509</v>
      </c>
      <c r="J47" s="39"/>
      <c r="K47" s="40"/>
    </row>
    <row r="48" spans="1:12" ht="30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5"/>
      <c r="I48" s="34">
        <f>H48-G48</f>
        <v>-580.40175559148474</v>
      </c>
      <c r="J48" s="39"/>
      <c r="K48" s="40"/>
    </row>
    <row r="49" spans="1:12" ht="30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5"/>
      <c r="I49" s="34">
        <f>H49-G49</f>
        <v>-574.62675559148477</v>
      </c>
      <c r="J49" s="39"/>
      <c r="K49" s="40"/>
    </row>
    <row r="50" spans="1:12">
      <c r="A50" s="9" t="s">
        <v>143</v>
      </c>
      <c r="B50" s="9"/>
      <c r="C50" s="9"/>
      <c r="D50" s="10"/>
      <c r="E50" s="9"/>
      <c r="F50" s="10"/>
      <c r="G50" s="10"/>
      <c r="H50" s="75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5"/>
      <c r="I51" s="34">
        <f>H51-G51</f>
        <v>-476.2075666936135</v>
      </c>
      <c r="J51" s="39"/>
      <c r="K51" s="40"/>
    </row>
    <row r="52" spans="1:12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5"/>
      <c r="I52" s="34">
        <f>H52-G52</f>
        <v>-1305.141077876583</v>
      </c>
      <c r="J52" s="39"/>
      <c r="K52" s="40"/>
    </row>
    <row r="53" spans="1:12">
      <c r="A53" s="9" t="s">
        <v>23</v>
      </c>
      <c r="B53" s="9"/>
      <c r="C53" s="9"/>
      <c r="D53" s="10"/>
      <c r="E53" s="9"/>
      <c r="F53" s="10"/>
      <c r="G53" s="10"/>
      <c r="H53" s="75"/>
      <c r="I53" s="42">
        <f>SUM(I54:I54)</f>
        <v>-206.21918889787119</v>
      </c>
      <c r="J53" s="38">
        <v>477</v>
      </c>
      <c r="K53" s="38">
        <f>J53+I53-271</f>
        <v>-0.21918889787116314</v>
      </c>
      <c r="L53" s="82" t="s">
        <v>176</v>
      </c>
    </row>
    <row r="54" spans="1:12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5"/>
      <c r="I54" s="34">
        <f>H54-G54</f>
        <v>-206.21918889787119</v>
      </c>
      <c r="J54" s="39"/>
      <c r="K54" s="40"/>
    </row>
    <row r="55" spans="1:12">
      <c r="A55" s="9" t="s">
        <v>146</v>
      </c>
      <c r="B55" s="9"/>
      <c r="C55" s="9"/>
      <c r="D55" s="10"/>
      <c r="E55" s="9"/>
      <c r="F55" s="10"/>
      <c r="G55" s="10"/>
      <c r="H55" s="75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5"/>
      <c r="I56" s="34">
        <f t="shared" ref="I56:I61" si="24">H56-G56</f>
        <v>-476.2075666936135</v>
      </c>
      <c r="J56" s="39"/>
      <c r="K56" s="40"/>
    </row>
    <row r="57" spans="1:12" ht="30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5"/>
      <c r="I57" s="34">
        <f t="shared" si="24"/>
        <v>-584.63675559148476</v>
      </c>
      <c r="J57" s="39"/>
      <c r="K57" s="40"/>
    </row>
    <row r="58" spans="1:12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5"/>
      <c r="I58" s="34">
        <f t="shared" si="24"/>
        <v>-541.40410670978167</v>
      </c>
      <c r="J58" s="39"/>
      <c r="K58" s="40"/>
    </row>
    <row r="59" spans="1:12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5"/>
      <c r="I59" s="34">
        <f t="shared" si="24"/>
        <v>-768.88278226893021</v>
      </c>
      <c r="J59" s="39"/>
      <c r="K59" s="40"/>
    </row>
    <row r="60" spans="1:12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5"/>
      <c r="I60" s="34">
        <f t="shared" si="24"/>
        <v>-391.15072891403935</v>
      </c>
      <c r="J60" s="39"/>
      <c r="K60" s="40"/>
    </row>
    <row r="61" spans="1:12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5"/>
      <c r="I61" s="34">
        <f t="shared" si="24"/>
        <v>-1161.5735111829695</v>
      </c>
      <c r="J61" s="39"/>
      <c r="K61" s="40"/>
    </row>
    <row r="62" spans="1:12">
      <c r="A62" s="9" t="s">
        <v>13</v>
      </c>
      <c r="B62" s="9"/>
      <c r="C62" s="9"/>
      <c r="D62" s="10"/>
      <c r="E62" s="9"/>
      <c r="F62" s="10"/>
      <c r="G62" s="10"/>
      <c r="H62" s="75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5"/>
      <c r="I63" s="34">
        <f>H63-G63</f>
        <v>-476.2075666936135</v>
      </c>
      <c r="J63" s="39"/>
      <c r="K63" s="40"/>
    </row>
    <row r="64" spans="1:12">
      <c r="A64" s="9" t="s">
        <v>85</v>
      </c>
      <c r="B64" s="9"/>
      <c r="C64" s="9"/>
      <c r="D64" s="10"/>
      <c r="E64" s="9"/>
      <c r="F64" s="10"/>
      <c r="G64" s="10"/>
      <c r="H64" s="75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5"/>
      <c r="I65" s="34">
        <f>H65-G65</f>
        <v>-580.78675559148473</v>
      </c>
      <c r="J65" s="39"/>
      <c r="K65" s="40"/>
    </row>
    <row r="66" spans="1:12">
      <c r="A66" s="9" t="s">
        <v>153</v>
      </c>
      <c r="B66" s="9"/>
      <c r="C66" s="9"/>
      <c r="D66" s="10"/>
      <c r="E66" s="9"/>
      <c r="F66" s="10"/>
      <c r="G66" s="10"/>
      <c r="H66" s="75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5"/>
      <c r="I67" s="34">
        <f>H67-G67</f>
        <v>-627.25910670978169</v>
      </c>
      <c r="J67" s="39"/>
      <c r="K67" s="40"/>
    </row>
    <row r="68" spans="1:12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5"/>
      <c r="I68" s="34">
        <f>H68-G68</f>
        <v>-699.25410670978158</v>
      </c>
      <c r="J68" s="39"/>
      <c r="K68" s="40"/>
    </row>
    <row r="69" spans="1:12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5"/>
      <c r="I69" s="34">
        <f>H69-G69</f>
        <v>-430.80572891403938</v>
      </c>
      <c r="J69" s="39"/>
      <c r="K69" s="40"/>
    </row>
    <row r="70" spans="1:12">
      <c r="A70" s="9" t="s">
        <v>157</v>
      </c>
      <c r="B70" s="9"/>
      <c r="C70" s="9"/>
      <c r="D70" s="10"/>
      <c r="E70" s="9"/>
      <c r="F70" s="10"/>
      <c r="G70" s="10"/>
      <c r="H70" s="75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30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5"/>
      <c r="I71" s="34">
        <f>H71-G71</f>
        <v>-627.25910670978169</v>
      </c>
      <c r="J71" s="39"/>
      <c r="K71" s="40"/>
    </row>
    <row r="72" spans="1:12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5"/>
      <c r="I72" s="34">
        <f>H72-G72</f>
        <v>-417.16175559148473</v>
      </c>
      <c r="J72" s="39"/>
      <c r="K72" s="40"/>
    </row>
    <row r="73" spans="1:12" ht="30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5"/>
      <c r="I73" s="34">
        <f>H73-G73</f>
        <v>-564.50410670978169</v>
      </c>
      <c r="J73" s="39"/>
      <c r="K73" s="40"/>
    </row>
    <row r="74" spans="1:12">
      <c r="A74" s="9" t="s">
        <v>161</v>
      </c>
      <c r="B74" s="32"/>
      <c r="C74" s="32"/>
      <c r="D74" s="10"/>
      <c r="E74" s="32"/>
      <c r="F74" s="10"/>
      <c r="G74" s="10"/>
      <c r="H74" s="75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81" t="s">
        <v>174</v>
      </c>
    </row>
    <row r="75" spans="1:12" ht="30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5"/>
      <c r="I75" s="34">
        <f>H75-G75</f>
        <v>-295.14010778765834</v>
      </c>
      <c r="J75" s="39"/>
      <c r="K75" s="40"/>
    </row>
    <row r="76" spans="1:12" ht="30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5"/>
      <c r="I76" s="34">
        <f>H76-G76</f>
        <v>-260.50418889787119</v>
      </c>
      <c r="J76" s="39"/>
      <c r="K76" s="40"/>
    </row>
    <row r="77" spans="1:12">
      <c r="A77" s="33" t="s">
        <v>30</v>
      </c>
      <c r="B77" s="46"/>
      <c r="C77" s="33"/>
      <c r="D77" s="10"/>
      <c r="E77" s="10"/>
      <c r="F77" s="10"/>
      <c r="G77" s="10"/>
      <c r="H77" s="75"/>
      <c r="I77" s="42"/>
      <c r="J77" s="38"/>
      <c r="K77" s="38"/>
    </row>
    <row r="78" spans="1:12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5"/>
      <c r="I78" s="28"/>
      <c r="J78" s="28"/>
      <c r="K78" s="28"/>
    </row>
    <row r="79" spans="1:12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5"/>
      <c r="I79" s="28"/>
      <c r="J79" s="28"/>
      <c r="K79" s="28"/>
    </row>
    <row r="81" spans="1:5" ht="53.25" customHeight="1">
      <c r="A81" s="112" t="s">
        <v>64</v>
      </c>
      <c r="B81" s="113"/>
      <c r="C81" s="113"/>
      <c r="D81" s="113"/>
      <c r="E81" s="113"/>
    </row>
    <row r="84" spans="1:5" ht="28.5">
      <c r="A84" s="36" t="s">
        <v>168</v>
      </c>
    </row>
    <row r="85" spans="1:5">
      <c r="A85" s="9" t="s">
        <v>12</v>
      </c>
    </row>
    <row r="86" spans="1: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topLeftCell="A13" zoomScale="90" zoomScaleNormal="90" workbookViewId="0">
      <selection activeCell="J28" sqref="J28"/>
    </sheetView>
  </sheetViews>
  <sheetFormatPr defaultRowHeight="1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>
      <c r="A1" s="1" t="s">
        <v>5</v>
      </c>
      <c r="B1" s="45">
        <v>0.3584</v>
      </c>
      <c r="C1" s="1" t="s">
        <v>206</v>
      </c>
    </row>
    <row r="2" spans="1:12" ht="21">
      <c r="A2" s="8"/>
    </row>
    <row r="3" spans="1:12" ht="4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2">
      <c r="A4" s="92" t="s">
        <v>177</v>
      </c>
      <c r="B4" s="9"/>
      <c r="C4" s="9"/>
      <c r="D4" s="10"/>
      <c r="E4" s="10"/>
      <c r="F4" s="10"/>
      <c r="G4" s="10"/>
      <c r="H4" s="75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>
      <c r="A5" s="93" t="s">
        <v>178</v>
      </c>
      <c r="B5" s="85">
        <v>1</v>
      </c>
      <c r="C5" s="85">
        <v>1700</v>
      </c>
      <c r="D5" s="83">
        <f>B5*C5*0.1</f>
        <v>170</v>
      </c>
      <c r="E5" s="85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5"/>
      <c r="I5" s="34">
        <f>H5-G5</f>
        <v>-979.27066315693924</v>
      </c>
      <c r="J5" s="39"/>
      <c r="K5" s="40"/>
    </row>
    <row r="6" spans="1:12">
      <c r="A6" s="93" t="s">
        <v>179</v>
      </c>
      <c r="B6" s="85">
        <v>1</v>
      </c>
      <c r="C6" s="85">
        <v>3265</v>
      </c>
      <c r="D6" s="83">
        <f t="shared" ref="D6:D26" si="1">B6*C6*0.1</f>
        <v>326.5</v>
      </c>
      <c r="E6" s="85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5"/>
      <c r="I6" s="34">
        <f t="shared" ref="I6" si="3">H6-G6</f>
        <v>-2046.6424517745299</v>
      </c>
      <c r="J6" s="39"/>
      <c r="K6" s="40"/>
    </row>
    <row r="7" spans="1:12">
      <c r="A7" s="90" t="s">
        <v>180</v>
      </c>
      <c r="B7" s="86"/>
      <c r="C7" s="86"/>
      <c r="D7" s="87"/>
      <c r="E7" s="86"/>
      <c r="F7" s="10"/>
      <c r="G7" s="10"/>
      <c r="H7" s="75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>
      <c r="A8" s="93" t="s">
        <v>159</v>
      </c>
      <c r="B8" s="85">
        <v>1</v>
      </c>
      <c r="C8" s="85">
        <v>664</v>
      </c>
      <c r="D8" s="84">
        <f t="shared" ref="D8" si="4">B8*C8*0.1</f>
        <v>66.400000000000006</v>
      </c>
      <c r="E8" s="85">
        <f>0.2*1.3</f>
        <v>0.26</v>
      </c>
      <c r="F8" s="30">
        <f>E8/$E$41*$F$41</f>
        <v>479.07778887174373</v>
      </c>
      <c r="G8" s="30">
        <f t="shared" si="2"/>
        <v>433.47683953163289</v>
      </c>
      <c r="H8" s="75"/>
      <c r="I8" s="34">
        <f>H8-G8</f>
        <v>-433.47683953163289</v>
      </c>
      <c r="J8" s="39"/>
      <c r="K8" s="40"/>
    </row>
    <row r="9" spans="1:12">
      <c r="A9" s="90" t="s">
        <v>70</v>
      </c>
      <c r="B9" s="86"/>
      <c r="C9" s="86"/>
      <c r="D9" s="87"/>
      <c r="E9" s="86"/>
      <c r="F9" s="10"/>
      <c r="G9" s="10"/>
      <c r="H9" s="75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25">
      <c r="A10" s="93" t="s">
        <v>181</v>
      </c>
      <c r="B10" s="85">
        <v>1</v>
      </c>
      <c r="C10" s="85">
        <v>935</v>
      </c>
      <c r="D10" s="84">
        <f>B10*C10*0.1</f>
        <v>93.5</v>
      </c>
      <c r="E10" s="85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5"/>
      <c r="I10" s="34">
        <f t="shared" ref="I10:I20" si="7">H10-G10</f>
        <v>-497.39050964872467</v>
      </c>
      <c r="J10" s="39"/>
      <c r="K10" s="40"/>
    </row>
    <row r="11" spans="1:12" ht="26.25">
      <c r="A11" s="93" t="s">
        <v>182</v>
      </c>
      <c r="B11" s="85">
        <v>1</v>
      </c>
      <c r="C11" s="85">
        <v>1157</v>
      </c>
      <c r="D11" s="84">
        <f>B11*C11*0.1</f>
        <v>115.7</v>
      </c>
      <c r="E11" s="85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5"/>
      <c r="I11" s="34">
        <f t="shared" si="7"/>
        <v>-713.68789929744935</v>
      </c>
      <c r="J11" s="39"/>
      <c r="K11" s="40"/>
    </row>
    <row r="12" spans="1:12" ht="26.25">
      <c r="A12" s="93" t="s">
        <v>183</v>
      </c>
      <c r="B12" s="88">
        <v>2</v>
      </c>
      <c r="C12" s="85">
        <v>1385</v>
      </c>
      <c r="D12" s="84">
        <f>C12*0.1</f>
        <v>138.5</v>
      </c>
      <c r="E12" s="85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5"/>
      <c r="I12" s="34">
        <f t="shared" si="7"/>
        <v>-1263.746279531633</v>
      </c>
      <c r="J12" s="39"/>
      <c r="K12" s="40"/>
    </row>
    <row r="13" spans="1:12" ht="26.25">
      <c r="A13" s="93" t="s">
        <v>184</v>
      </c>
      <c r="B13" s="85">
        <v>1</v>
      </c>
      <c r="C13" s="85">
        <v>1276</v>
      </c>
      <c r="D13" s="84">
        <f>B13*C13*0.1</f>
        <v>127.60000000000001</v>
      </c>
      <c r="E13" s="85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5"/>
      <c r="I13" s="34">
        <f t="shared" si="7"/>
        <v>-631.82634964872477</v>
      </c>
      <c r="J13" s="39"/>
      <c r="K13" s="40"/>
    </row>
    <row r="14" spans="1:12" ht="26.25">
      <c r="A14" s="93" t="s">
        <v>185</v>
      </c>
      <c r="B14" s="85">
        <v>1</v>
      </c>
      <c r="C14" s="85">
        <v>975</v>
      </c>
      <c r="D14" s="84">
        <f>C14*0.1</f>
        <v>97.5</v>
      </c>
      <c r="E14" s="85">
        <f>0.3*1.3</f>
        <v>0.39</v>
      </c>
      <c r="F14" s="30">
        <f t="shared" si="5"/>
        <v>718.61668330761563</v>
      </c>
      <c r="G14" s="30">
        <f t="shared" si="8"/>
        <v>641.9362192974495</v>
      </c>
      <c r="H14" s="75"/>
      <c r="I14" s="34">
        <f t="shared" si="7"/>
        <v>-641.9362192974495</v>
      </c>
      <c r="J14" s="39"/>
      <c r="K14" s="40"/>
    </row>
    <row r="15" spans="1:12" ht="39">
      <c r="A15" s="93" t="s">
        <v>186</v>
      </c>
      <c r="B15" s="85">
        <v>1</v>
      </c>
      <c r="C15" s="85">
        <v>835</v>
      </c>
      <c r="D15" s="84">
        <f>B15*C15*0.1</f>
        <v>83.5</v>
      </c>
      <c r="E15" s="85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5"/>
      <c r="I15" s="34">
        <f t="shared" si="7"/>
        <v>-449.38143567214308</v>
      </c>
      <c r="J15" s="39"/>
      <c r="K15" s="40"/>
    </row>
    <row r="16" spans="1:12" ht="26.25">
      <c r="A16" s="93" t="s">
        <v>187</v>
      </c>
      <c r="B16" s="85">
        <v>1</v>
      </c>
      <c r="C16" s="85">
        <v>672</v>
      </c>
      <c r="D16" s="84">
        <f>C16*0.1</f>
        <v>67.2</v>
      </c>
      <c r="E16" s="85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5"/>
      <c r="I16" s="34">
        <f t="shared" si="7"/>
        <v>-436.63075953163298</v>
      </c>
      <c r="J16" s="39"/>
      <c r="K16" s="40"/>
    </row>
    <row r="17" spans="1:11" ht="26.25">
      <c r="A17" s="93" t="s">
        <v>188</v>
      </c>
      <c r="B17" s="85">
        <v>1</v>
      </c>
      <c r="C17" s="85">
        <v>670</v>
      </c>
      <c r="D17" s="84">
        <f>B17*C17*0.1</f>
        <v>67</v>
      </c>
      <c r="E17" s="85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5"/>
      <c r="I17" s="34">
        <f t="shared" si="7"/>
        <v>-435.84227953163293</v>
      </c>
      <c r="J17" s="39"/>
      <c r="K17" s="40"/>
    </row>
    <row r="18" spans="1:11" ht="39">
      <c r="A18" s="93" t="s">
        <v>189</v>
      </c>
      <c r="B18" s="85">
        <v>1</v>
      </c>
      <c r="C18" s="85">
        <v>1290</v>
      </c>
      <c r="D18" s="84">
        <f>C18*0.1</f>
        <v>129</v>
      </c>
      <c r="E18" s="85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5"/>
      <c r="I18" s="34">
        <f t="shared" si="7"/>
        <v>-637.34570964872478</v>
      </c>
      <c r="J18" s="39"/>
      <c r="K18" s="40"/>
    </row>
    <row r="19" spans="1:11" ht="26.25">
      <c r="A19" s="93" t="s">
        <v>190</v>
      </c>
      <c r="B19" s="85">
        <v>1</v>
      </c>
      <c r="C19" s="85">
        <v>1303</v>
      </c>
      <c r="D19" s="84">
        <f>B19*C19*0.1</f>
        <v>130.30000000000001</v>
      </c>
      <c r="E19" s="85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5"/>
      <c r="I19" s="34">
        <f t="shared" si="7"/>
        <v>-642.4708296487247</v>
      </c>
      <c r="J19" s="39"/>
      <c r="K19" s="40"/>
    </row>
    <row r="20" spans="1:11" ht="26.25">
      <c r="A20" s="93" t="s">
        <v>191</v>
      </c>
      <c r="B20" s="85">
        <v>1</v>
      </c>
      <c r="C20" s="85">
        <v>1290</v>
      </c>
      <c r="D20" s="84">
        <f>B20*C20*0.1</f>
        <v>129</v>
      </c>
      <c r="E20" s="85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5"/>
      <c r="I20" s="34">
        <f t="shared" si="7"/>
        <v>-637.34570964872478</v>
      </c>
      <c r="J20" s="39"/>
      <c r="K20" s="40"/>
    </row>
    <row r="21" spans="1:11">
      <c r="A21" s="90" t="s">
        <v>192</v>
      </c>
      <c r="B21" s="86"/>
      <c r="C21" s="86"/>
      <c r="D21" s="87"/>
      <c r="E21" s="86"/>
      <c r="F21" s="10"/>
      <c r="G21" s="10"/>
      <c r="H21" s="75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>
      <c r="A22" s="93" t="s">
        <v>193</v>
      </c>
      <c r="B22" s="85">
        <v>1</v>
      </c>
      <c r="C22" s="85">
        <v>2344</v>
      </c>
      <c r="D22" s="84">
        <f>B22*C22*0.1</f>
        <v>234.4</v>
      </c>
      <c r="E22" s="85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5"/>
      <c r="I22" s="34">
        <f>H22-G22</f>
        <v>-1765.4358097050012</v>
      </c>
      <c r="J22" s="39"/>
      <c r="K22" s="40"/>
    </row>
    <row r="23" spans="1:11" ht="26.25">
      <c r="A23" s="93" t="s">
        <v>194</v>
      </c>
      <c r="B23" s="85">
        <v>1</v>
      </c>
      <c r="C23" s="85">
        <v>1659</v>
      </c>
      <c r="D23" s="84">
        <f>B23*C23*0.1</f>
        <v>165.9</v>
      </c>
      <c r="E23" s="85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5"/>
      <c r="I23" s="34">
        <f>H23-G23</f>
        <v>-1272.1694863138787</v>
      </c>
      <c r="J23" s="39"/>
      <c r="K23" s="40"/>
    </row>
    <row r="24" spans="1:11">
      <c r="A24" s="90" t="s">
        <v>146</v>
      </c>
      <c r="B24" s="86"/>
      <c r="C24" s="86"/>
      <c r="D24" s="87"/>
      <c r="E24" s="86"/>
      <c r="F24" s="10"/>
      <c r="G24" s="10"/>
      <c r="H24" s="75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51.75">
      <c r="A25" s="93" t="s">
        <v>207</v>
      </c>
      <c r="B25" s="85">
        <v>1</v>
      </c>
      <c r="C25" s="85">
        <v>2411</v>
      </c>
      <c r="D25" s="84">
        <f t="shared" ref="D25" si="12">B25*C25*0.1</f>
        <v>241.10000000000002</v>
      </c>
      <c r="E25" s="85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5"/>
      <c r="I25" s="34">
        <f>H25-G25</f>
        <v>-1465.6170785948989</v>
      </c>
      <c r="J25" s="39"/>
      <c r="K25" s="40"/>
    </row>
    <row r="26" spans="1:11" ht="26.25">
      <c r="A26" s="93" t="s">
        <v>195</v>
      </c>
      <c r="B26" s="85">
        <v>1</v>
      </c>
      <c r="C26" s="85">
        <v>1901</v>
      </c>
      <c r="D26" s="83">
        <f t="shared" si="1"/>
        <v>190.10000000000002</v>
      </c>
      <c r="E26" s="85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5"/>
      <c r="I26" s="34">
        <f>H26-G26</f>
        <v>-1213.044234735409</v>
      </c>
      <c r="J26" s="39"/>
      <c r="K26" s="40"/>
    </row>
    <row r="27" spans="1:11">
      <c r="A27" s="90" t="s">
        <v>196</v>
      </c>
      <c r="B27" s="86"/>
      <c r="C27" s="86"/>
      <c r="D27" s="87"/>
      <c r="E27" s="86"/>
      <c r="F27" s="10"/>
      <c r="G27" s="10"/>
      <c r="H27" s="75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>
      <c r="A28" s="93" t="s">
        <v>197</v>
      </c>
      <c r="B28" s="85">
        <v>1</v>
      </c>
      <c r="C28" s="85">
        <v>670</v>
      </c>
      <c r="D28" s="84">
        <f t="shared" ref="D28:D30" si="13">B28*C28*0.1</f>
        <v>67</v>
      </c>
      <c r="E28" s="85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5"/>
      <c r="I28" s="34">
        <f>H28-G28</f>
        <v>-435.84227953163293</v>
      </c>
      <c r="J28" s="39"/>
      <c r="K28" s="40"/>
    </row>
    <row r="29" spans="1:11">
      <c r="A29" s="93" t="s">
        <v>198</v>
      </c>
      <c r="B29" s="85">
        <v>1</v>
      </c>
      <c r="C29" s="85">
        <v>685</v>
      </c>
      <c r="D29" s="83">
        <f t="shared" si="13"/>
        <v>68.5</v>
      </c>
      <c r="E29" s="85">
        <f>0.2*1.3</f>
        <v>0.26</v>
      </c>
      <c r="F29" s="30">
        <f>E29/$E$41*$F$41</f>
        <v>479.07778887174373</v>
      </c>
      <c r="G29" s="30">
        <f t="shared" si="2"/>
        <v>441.7558795316329</v>
      </c>
      <c r="H29" s="75"/>
      <c r="I29" s="34">
        <f>H29-G29</f>
        <v>-441.7558795316329</v>
      </c>
      <c r="J29" s="39"/>
      <c r="K29" s="40"/>
    </row>
    <row r="30" spans="1:11" ht="26.25">
      <c r="A30" s="93" t="s">
        <v>199</v>
      </c>
      <c r="B30" s="85">
        <v>1</v>
      </c>
      <c r="C30" s="85">
        <v>1146</v>
      </c>
      <c r="D30" s="83">
        <f t="shared" si="13"/>
        <v>114.60000000000001</v>
      </c>
      <c r="E30" s="85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5"/>
      <c r="I30" s="34">
        <f>H30-G30</f>
        <v>-666.42588941454119</v>
      </c>
      <c r="J30" s="39"/>
      <c r="K30" s="40"/>
    </row>
    <row r="31" spans="1:11">
      <c r="A31" s="90" t="s">
        <v>114</v>
      </c>
      <c r="B31" s="86"/>
      <c r="C31" s="86"/>
      <c r="D31" s="87"/>
      <c r="E31" s="86"/>
      <c r="F31" s="10"/>
      <c r="G31" s="10"/>
      <c r="H31" s="75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>
      <c r="A32" s="93" t="s">
        <v>200</v>
      </c>
      <c r="B32" s="85">
        <v>1</v>
      </c>
      <c r="C32" s="85">
        <v>1601</v>
      </c>
      <c r="D32" s="84">
        <f t="shared" ref="D32" si="14">B32*C32*0.1</f>
        <v>160.10000000000002</v>
      </c>
      <c r="E32" s="85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5"/>
      <c r="I32" s="34">
        <f>H32-G32</f>
        <v>-1146.2826785948989</v>
      </c>
      <c r="J32" s="39"/>
      <c r="K32" s="40"/>
    </row>
    <row r="33" spans="1:11">
      <c r="A33" s="90" t="s">
        <v>201</v>
      </c>
      <c r="B33" s="86"/>
      <c r="C33" s="86"/>
      <c r="D33" s="87"/>
      <c r="E33" s="86"/>
      <c r="F33" s="10"/>
      <c r="G33" s="10"/>
      <c r="H33" s="75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25">
      <c r="A34" s="93" t="s">
        <v>202</v>
      </c>
      <c r="B34" s="85">
        <v>1</v>
      </c>
      <c r="C34" s="85">
        <v>1112</v>
      </c>
      <c r="D34" s="84">
        <f t="shared" ref="D34:D35" si="16">B34*C34*0.1</f>
        <v>111.2</v>
      </c>
      <c r="E34" s="85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5"/>
      <c r="I34" s="34">
        <f>H34-G34</f>
        <v>-610.09635953163297</v>
      </c>
      <c r="J34" s="39"/>
      <c r="K34" s="40"/>
    </row>
    <row r="35" spans="1:11">
      <c r="A35" s="93" t="s">
        <v>203</v>
      </c>
      <c r="B35" s="85">
        <v>1</v>
      </c>
      <c r="C35" s="85">
        <v>1101</v>
      </c>
      <c r="D35" s="83">
        <f t="shared" si="16"/>
        <v>110.10000000000001</v>
      </c>
      <c r="E35" s="85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5"/>
      <c r="I35" s="34">
        <f>H35-G35</f>
        <v>-605.75971953163287</v>
      </c>
      <c r="J35" s="39"/>
      <c r="K35" s="40"/>
    </row>
    <row r="36" spans="1:11">
      <c r="A36" s="90" t="s">
        <v>143</v>
      </c>
      <c r="B36" s="86"/>
      <c r="C36" s="86"/>
      <c r="D36" s="87"/>
      <c r="E36" s="86"/>
      <c r="F36" s="10"/>
      <c r="G36" s="10"/>
      <c r="H36" s="75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>
      <c r="A37" s="93" t="s">
        <v>204</v>
      </c>
      <c r="B37" s="85">
        <v>1</v>
      </c>
      <c r="C37" s="85">
        <v>935</v>
      </c>
      <c r="D37" s="84">
        <f t="shared" ref="D37:D38" si="17">B37*C37*0.1</f>
        <v>93.5</v>
      </c>
      <c r="E37" s="85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5"/>
      <c r="I37" s="34">
        <f>H37-G37</f>
        <v>-497.39050964872467</v>
      </c>
      <c r="J37" s="39"/>
      <c r="K37" s="40"/>
    </row>
    <row r="38" spans="1:11">
      <c r="A38" s="93" t="s">
        <v>205</v>
      </c>
      <c r="B38" s="85">
        <v>1</v>
      </c>
      <c r="C38" s="85">
        <v>1385</v>
      </c>
      <c r="D38" s="84">
        <f t="shared" si="17"/>
        <v>138.5</v>
      </c>
      <c r="E38" s="85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5"/>
      <c r="I38" s="34">
        <f>H38-G38</f>
        <v>-631.87313976581652</v>
      </c>
      <c r="J38" s="39"/>
      <c r="K38" s="40"/>
    </row>
    <row r="39" spans="1:11">
      <c r="A39" s="91" t="s">
        <v>30</v>
      </c>
      <c r="B39" s="89"/>
      <c r="C39" s="89"/>
      <c r="D39" s="87"/>
      <c r="E39" s="87"/>
      <c r="F39" s="10"/>
      <c r="G39" s="10"/>
      <c r="H39" s="75"/>
      <c r="I39" s="42"/>
      <c r="J39" s="38"/>
      <c r="K39" s="38"/>
    </row>
    <row r="40" spans="1:11">
      <c r="A40" s="93"/>
      <c r="B40" s="84"/>
      <c r="C40" s="84"/>
      <c r="D40" s="84">
        <f t="shared" ref="D40" si="18">B40*C40*0.1</f>
        <v>0</v>
      </c>
      <c r="E40" s="84">
        <v>0.39</v>
      </c>
      <c r="F40" s="30">
        <f>E40/$E$41*$F$41</f>
        <v>718.61668330761563</v>
      </c>
      <c r="G40" s="30">
        <f t="shared" si="2"/>
        <v>257.55221929744943</v>
      </c>
      <c r="H40" s="75"/>
      <c r="I40" s="28"/>
      <c r="J40" s="28"/>
      <c r="K40" s="28"/>
    </row>
    <row r="41" spans="1:11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5"/>
      <c r="I41" s="28"/>
      <c r="J41" s="28"/>
      <c r="K41" s="28"/>
    </row>
    <row r="43" spans="1:11" ht="60" customHeight="1">
      <c r="A43" s="112" t="s">
        <v>210</v>
      </c>
      <c r="B43" s="113"/>
      <c r="C43" s="113"/>
      <c r="D43" s="113"/>
      <c r="E43" s="113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>
      <c r="A1" s="1" t="s">
        <v>5</v>
      </c>
      <c r="B1" s="45">
        <v>0.34300000000000003</v>
      </c>
      <c r="C1" s="1"/>
    </row>
    <row r="2" spans="1:11" ht="21">
      <c r="A2" s="8"/>
    </row>
    <row r="3" spans="1:11" ht="4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1">
      <c r="A4" s="9" t="s">
        <v>213</v>
      </c>
      <c r="B4" s="9"/>
      <c r="C4" s="9"/>
      <c r="D4" s="10"/>
      <c r="E4" s="10"/>
      <c r="F4" s="10"/>
      <c r="G4" s="10"/>
      <c r="H4" s="75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30">
      <c r="A5" s="18" t="s">
        <v>214</v>
      </c>
      <c r="B5" s="3">
        <v>1</v>
      </c>
      <c r="C5" s="3">
        <v>1642</v>
      </c>
      <c r="D5" s="83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5"/>
      <c r="I5" s="34">
        <f>H5-G5</f>
        <v>-1225.3571078809109</v>
      </c>
      <c r="J5" s="39"/>
      <c r="K5" s="40"/>
    </row>
    <row r="6" spans="1:11">
      <c r="A6" s="18" t="s">
        <v>215</v>
      </c>
      <c r="B6" s="3">
        <v>1</v>
      </c>
      <c r="C6" s="3">
        <v>1107</v>
      </c>
      <c r="D6" s="83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5"/>
      <c r="I6" s="34">
        <f t="shared" ref="I6" si="3">H6-G6</f>
        <v>-628.02891523642734</v>
      </c>
      <c r="J6" s="39"/>
      <c r="K6" s="40"/>
    </row>
    <row r="7" spans="1:11">
      <c r="A7" s="9" t="s">
        <v>90</v>
      </c>
      <c r="B7" s="9"/>
      <c r="C7" s="9"/>
      <c r="D7" s="87"/>
      <c r="E7" s="9"/>
      <c r="F7" s="10"/>
      <c r="G7" s="10"/>
      <c r="H7" s="75"/>
      <c r="I7" s="42">
        <f>I8</f>
        <v>-478.99018914185643</v>
      </c>
      <c r="J7" s="38">
        <v>354</v>
      </c>
      <c r="K7" s="38">
        <f>J7+I7</f>
        <v>-124.99018914185643</v>
      </c>
    </row>
    <row r="8" spans="1:11">
      <c r="A8" s="31" t="s">
        <v>37</v>
      </c>
      <c r="B8" s="26">
        <v>1</v>
      </c>
      <c r="C8" s="26">
        <v>935</v>
      </c>
      <c r="D8" s="84">
        <f t="shared" ref="D8" si="4">B8*C8*0.1</f>
        <v>93.5</v>
      </c>
      <c r="E8" s="96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5"/>
      <c r="I8" s="34">
        <f>H8-G8</f>
        <v>-478.99018914185643</v>
      </c>
      <c r="J8" s="39"/>
      <c r="K8" s="40"/>
    </row>
    <row r="9" spans="1:11">
      <c r="A9" s="9" t="s">
        <v>216</v>
      </c>
      <c r="B9" s="9"/>
      <c r="C9" s="9"/>
      <c r="D9" s="87"/>
      <c r="E9" s="9"/>
      <c r="F9" s="10"/>
      <c r="G9" s="10"/>
      <c r="H9" s="75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5">
      <c r="A10" s="18" t="s">
        <v>217</v>
      </c>
      <c r="B10" s="80">
        <v>2</v>
      </c>
      <c r="C10" s="3">
        <f>704</f>
        <v>704</v>
      </c>
      <c r="D10" s="84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5"/>
      <c r="I10" s="34">
        <f t="shared" ref="I10:I12" si="5">H10-G10</f>
        <v>-650.33328616462359</v>
      </c>
      <c r="J10" s="39"/>
      <c r="K10" s="40"/>
    </row>
    <row r="11" spans="1:11" ht="45">
      <c r="A11" s="18" t="s">
        <v>218</v>
      </c>
      <c r="B11" s="80">
        <v>2</v>
      </c>
      <c r="C11" s="3">
        <f>704</f>
        <v>704</v>
      </c>
      <c r="D11" s="84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5"/>
      <c r="I11" s="34">
        <f t="shared" si="5"/>
        <v>-650.33328616462359</v>
      </c>
      <c r="J11" s="39"/>
      <c r="K11" s="40"/>
    </row>
    <row r="12" spans="1:11">
      <c r="A12" s="18" t="s">
        <v>219</v>
      </c>
      <c r="B12" s="3">
        <v>1</v>
      </c>
      <c r="C12" s="3">
        <v>1299</v>
      </c>
      <c r="D12" s="84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5"/>
      <c r="I12" s="34">
        <f t="shared" si="5"/>
        <v>-1234.4557385288967</v>
      </c>
      <c r="J12" s="39"/>
      <c r="K12" s="40"/>
    </row>
    <row r="13" spans="1:11">
      <c r="A13" s="9" t="s">
        <v>220</v>
      </c>
      <c r="B13" s="9"/>
      <c r="C13" s="9"/>
      <c r="D13" s="87"/>
      <c r="E13" s="9"/>
      <c r="F13" s="10"/>
      <c r="G13" s="10"/>
      <c r="H13" s="75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>
      <c r="A14" s="18" t="s">
        <v>221</v>
      </c>
      <c r="B14" s="80">
        <v>2</v>
      </c>
      <c r="C14" s="3">
        <f>1232</f>
        <v>1232</v>
      </c>
      <c r="D14" s="84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5"/>
      <c r="I14" s="34">
        <f t="shared" ref="I14:I16" si="8">H14-G14</f>
        <v>-1333.5542052539406</v>
      </c>
      <c r="J14" s="39"/>
      <c r="K14" s="40"/>
    </row>
    <row r="15" spans="1:11">
      <c r="A15" s="18" t="s">
        <v>222</v>
      </c>
      <c r="B15" s="3">
        <v>1</v>
      </c>
      <c r="C15" s="3">
        <v>672</v>
      </c>
      <c r="D15" s="84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5"/>
      <c r="I15" s="34">
        <f t="shared" si="8"/>
        <v>-421.8318521891419</v>
      </c>
      <c r="J15" s="39"/>
      <c r="K15" s="40"/>
    </row>
    <row r="16" spans="1:11">
      <c r="A16" s="18" t="s">
        <v>223</v>
      </c>
      <c r="B16" s="3">
        <v>1</v>
      </c>
      <c r="C16" s="3">
        <v>1728</v>
      </c>
      <c r="D16" s="84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5"/>
      <c r="I16" s="34">
        <f t="shared" si="8"/>
        <v>-954.88965394045545</v>
      </c>
      <c r="J16" s="39"/>
      <c r="K16" s="40"/>
    </row>
    <row r="17" spans="1:12">
      <c r="A17" s="9" t="s">
        <v>114</v>
      </c>
      <c r="B17" s="9"/>
      <c r="C17" s="9"/>
      <c r="D17" s="87"/>
      <c r="E17" s="9"/>
      <c r="F17" s="10"/>
      <c r="G17" s="10"/>
      <c r="H17" s="75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82" t="s">
        <v>235</v>
      </c>
    </row>
    <row r="18" spans="1:12" ht="35.25">
      <c r="A18" s="95" t="s">
        <v>224</v>
      </c>
      <c r="B18" s="3">
        <v>1</v>
      </c>
      <c r="C18" s="3">
        <v>2414</v>
      </c>
      <c r="D18" s="84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5"/>
      <c r="I18" s="34">
        <f>H18-G18</f>
        <v>-1415.6609565674257</v>
      </c>
      <c r="J18" s="39"/>
      <c r="K18" s="40"/>
    </row>
    <row r="19" spans="1:12">
      <c r="A19" s="9" t="s">
        <v>143</v>
      </c>
      <c r="B19" s="9"/>
      <c r="C19" s="9"/>
      <c r="D19" s="87"/>
      <c r="E19" s="9"/>
      <c r="F19" s="10"/>
      <c r="G19" s="10"/>
      <c r="H19" s="75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82" t="s">
        <v>236</v>
      </c>
    </row>
    <row r="20" spans="1:12" ht="46.5">
      <c r="A20" s="95" t="s">
        <v>225</v>
      </c>
      <c r="B20" s="3">
        <v>1</v>
      </c>
      <c r="C20" s="3">
        <v>2322</v>
      </c>
      <c r="D20" s="84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5"/>
      <c r="I20" s="34">
        <f>H20-G20</f>
        <v>-1380.9493565674256</v>
      </c>
      <c r="J20" s="39"/>
      <c r="K20" s="40"/>
    </row>
    <row r="21" spans="1:12">
      <c r="A21" s="31" t="s">
        <v>37</v>
      </c>
      <c r="B21" s="3">
        <v>1</v>
      </c>
      <c r="C21" s="26">
        <v>935</v>
      </c>
      <c r="D21" s="83">
        <f t="shared" si="1"/>
        <v>93.5</v>
      </c>
      <c r="E21" s="96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5"/>
      <c r="I21" s="34">
        <f>H21-G21</f>
        <v>-478.99018914185643</v>
      </c>
      <c r="J21" s="39"/>
      <c r="K21" s="40"/>
    </row>
    <row r="22" spans="1:12">
      <c r="A22" s="95" t="s">
        <v>226</v>
      </c>
      <c r="B22" s="3">
        <v>1</v>
      </c>
      <c r="C22" s="3">
        <v>1385</v>
      </c>
      <c r="D22" s="84">
        <f t="shared" si="1"/>
        <v>138.5</v>
      </c>
      <c r="E22" s="96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5"/>
      <c r="I22" s="34">
        <f>H22-G22</f>
        <v>-606.70362609457095</v>
      </c>
      <c r="J22" s="39"/>
      <c r="K22" s="40"/>
    </row>
    <row r="23" spans="1:12" ht="30">
      <c r="A23" s="31" t="s">
        <v>227</v>
      </c>
      <c r="B23" s="26">
        <v>1</v>
      </c>
      <c r="C23" s="26">
        <v>1111</v>
      </c>
      <c r="D23" s="83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5"/>
      <c r="I23" s="34">
        <f>H23-G23</f>
        <v>-587.46655218914191</v>
      </c>
      <c r="J23" s="39"/>
      <c r="K23" s="40"/>
    </row>
    <row r="24" spans="1:12" ht="30">
      <c r="A24" s="31" t="s">
        <v>182</v>
      </c>
      <c r="B24" s="26">
        <v>1</v>
      </c>
      <c r="C24" s="26">
        <v>1157</v>
      </c>
      <c r="D24" s="83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5"/>
      <c r="I24" s="34">
        <f>H24-G24</f>
        <v>-688.96547828371286</v>
      </c>
      <c r="J24" s="39"/>
      <c r="K24" s="40"/>
    </row>
    <row r="25" spans="1:12">
      <c r="A25" s="9" t="s">
        <v>85</v>
      </c>
      <c r="B25" s="9"/>
      <c r="C25" s="9"/>
      <c r="D25" s="87"/>
      <c r="E25" s="9"/>
      <c r="F25" s="10"/>
      <c r="G25" s="10"/>
      <c r="H25" s="75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45">
      <c r="A26" s="18" t="s">
        <v>228</v>
      </c>
      <c r="B26" s="3">
        <v>1</v>
      </c>
      <c r="C26" s="3">
        <v>1111</v>
      </c>
      <c r="D26" s="84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5"/>
      <c r="I26" s="34">
        <f>H26-G26</f>
        <v>-587.46655218914191</v>
      </c>
      <c r="J26" s="39"/>
      <c r="K26" s="40"/>
    </row>
    <row r="27" spans="1:12">
      <c r="A27" s="9" t="s">
        <v>13</v>
      </c>
      <c r="B27" s="9"/>
      <c r="C27" s="9"/>
      <c r="D27" s="87"/>
      <c r="E27" s="9"/>
      <c r="F27" s="10"/>
      <c r="G27" s="10"/>
      <c r="H27" s="75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>
      <c r="A28" s="18" t="s">
        <v>233</v>
      </c>
      <c r="B28" s="3">
        <v>1</v>
      </c>
      <c r="C28" s="3">
        <v>1385</v>
      </c>
      <c r="D28" s="84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5"/>
      <c r="I28" s="34">
        <f>H28-G28</f>
        <v>-606.70362609457095</v>
      </c>
      <c r="J28" s="39"/>
      <c r="K28" s="40"/>
    </row>
    <row r="29" spans="1:12">
      <c r="A29" s="31" t="s">
        <v>229</v>
      </c>
      <c r="B29" s="26">
        <v>1</v>
      </c>
      <c r="C29" s="26">
        <v>1358</v>
      </c>
      <c r="D29" s="83">
        <f t="shared" si="12"/>
        <v>135.80000000000001</v>
      </c>
      <c r="E29" s="96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5"/>
      <c r="I29" s="34">
        <f>H29-G29</f>
        <v>-596.51652609457096</v>
      </c>
      <c r="J29" s="39"/>
      <c r="K29" s="40"/>
    </row>
    <row r="30" spans="1:12">
      <c r="A30" s="9" t="s">
        <v>230</v>
      </c>
      <c r="B30" s="9"/>
      <c r="C30" s="9"/>
      <c r="D30" s="87"/>
      <c r="E30" s="9"/>
      <c r="F30" s="10"/>
      <c r="G30" s="10"/>
      <c r="H30" s="75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45">
      <c r="A31" s="18" t="s">
        <v>231</v>
      </c>
      <c r="B31" s="3">
        <v>1</v>
      </c>
      <c r="C31" s="3">
        <v>1111</v>
      </c>
      <c r="D31" s="84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5"/>
      <c r="I31" s="34">
        <f>H31-G31</f>
        <v>-587.46655218914191</v>
      </c>
      <c r="J31" s="39"/>
      <c r="K31" s="40"/>
    </row>
    <row r="32" spans="1:12">
      <c r="A32" s="3" t="s">
        <v>232</v>
      </c>
      <c r="B32" s="3">
        <v>1</v>
      </c>
      <c r="C32" s="3">
        <v>936</v>
      </c>
      <c r="D32" s="84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5"/>
      <c r="I32" s="34">
        <f>H32-G32</f>
        <v>-470.95317653239937</v>
      </c>
      <c r="J32" s="39"/>
      <c r="K32" s="40"/>
    </row>
    <row r="33" spans="1:11">
      <c r="A33" s="91" t="s">
        <v>30</v>
      </c>
      <c r="B33" s="89"/>
      <c r="C33" s="89"/>
      <c r="D33" s="87"/>
      <c r="E33" s="87"/>
      <c r="F33" s="10"/>
      <c r="G33" s="10"/>
      <c r="H33" s="75"/>
      <c r="I33" s="42"/>
      <c r="J33" s="38"/>
      <c r="K33" s="38"/>
    </row>
    <row r="34" spans="1:11">
      <c r="A34" s="93"/>
      <c r="B34" s="84"/>
      <c r="C34" s="84"/>
      <c r="D34" s="84">
        <f t="shared" ref="D34" si="14">B34*C34*0.1</f>
        <v>0</v>
      </c>
      <c r="E34" s="84">
        <v>1.3129999999999999</v>
      </c>
      <c r="F34" s="30">
        <f>E34/$E$35*$F$35</f>
        <v>2477.6838879159368</v>
      </c>
      <c r="G34" s="30">
        <f t="shared" si="2"/>
        <v>849.84557355516642</v>
      </c>
      <c r="H34" s="75"/>
      <c r="I34" s="28"/>
      <c r="J34" s="28"/>
      <c r="K34" s="28"/>
    </row>
    <row r="35" spans="1:11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5"/>
      <c r="I35" s="28"/>
      <c r="J35" s="28"/>
      <c r="K35" s="28"/>
    </row>
    <row r="37" spans="1:11" ht="49.5" customHeight="1">
      <c r="A37" s="112" t="s">
        <v>210</v>
      </c>
      <c r="B37" s="113"/>
      <c r="C37" s="113"/>
      <c r="D37" s="113"/>
      <c r="E37" s="113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31.85546875" customWidth="1"/>
  </cols>
  <sheetData>
    <row r="1" spans="1:12">
      <c r="A1" s="1" t="s">
        <v>5</v>
      </c>
      <c r="B1" s="45">
        <v>0.35399999999999998</v>
      </c>
      <c r="C1" s="1" t="s">
        <v>206</v>
      </c>
    </row>
    <row r="2" spans="1:12" ht="21">
      <c r="A2" s="8" t="s">
        <v>238</v>
      </c>
    </row>
    <row r="3" spans="1:12" ht="45.75" customHeight="1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2">
      <c r="A4" s="9" t="s">
        <v>239</v>
      </c>
      <c r="B4" s="9"/>
      <c r="C4" s="9"/>
      <c r="D4" s="87"/>
      <c r="E4" s="9"/>
      <c r="F4" s="10"/>
      <c r="G4" s="10"/>
      <c r="H4" s="75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>
      <c r="A5" s="80" t="s">
        <v>240</v>
      </c>
      <c r="B5" s="3">
        <v>1</v>
      </c>
      <c r="C5" s="3">
        <v>1401</v>
      </c>
      <c r="D5" s="84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5"/>
      <c r="I5" s="34">
        <f t="shared" ref="I5:I7" si="0">H5-G5</f>
        <v>-598.03188869694316</v>
      </c>
      <c r="J5" s="39"/>
      <c r="K5" s="40"/>
    </row>
    <row r="6" spans="1:12">
      <c r="A6" s="80" t="s">
        <v>241</v>
      </c>
      <c r="B6" s="3">
        <v>1</v>
      </c>
      <c r="C6" s="3">
        <v>935</v>
      </c>
      <c r="D6" s="84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5"/>
      <c r="I6" s="34">
        <f t="shared" si="0"/>
        <v>-481.16532093933461</v>
      </c>
      <c r="J6" s="39"/>
      <c r="K6" s="40"/>
    </row>
    <row r="7" spans="1:12">
      <c r="A7" s="79" t="s">
        <v>242</v>
      </c>
      <c r="B7" s="3">
        <v>1</v>
      </c>
      <c r="C7" s="3">
        <v>1404</v>
      </c>
      <c r="D7" s="84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5"/>
      <c r="I7" s="34">
        <f t="shared" si="0"/>
        <v>-627.45989030298938</v>
      </c>
      <c r="J7" s="39"/>
      <c r="K7" s="40"/>
    </row>
    <row r="8" spans="1:12">
      <c r="A8" s="9" t="s">
        <v>243</v>
      </c>
      <c r="B8" s="9"/>
      <c r="C8" s="9"/>
      <c r="D8" s="87"/>
      <c r="E8" s="9"/>
      <c r="F8" s="10"/>
      <c r="G8" s="10"/>
      <c r="H8" s="75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>
      <c r="A9" s="80" t="s">
        <v>244</v>
      </c>
      <c r="B9" s="3">
        <v>1</v>
      </c>
      <c r="C9" s="3">
        <v>1401</v>
      </c>
      <c r="D9" s="84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5"/>
      <c r="I9" s="34">
        <f t="shared" ref="I9:I11" si="3">H9-G9</f>
        <v>-593.99477418179367</v>
      </c>
      <c r="J9" s="39"/>
      <c r="K9" s="40"/>
    </row>
    <row r="10" spans="1:12">
      <c r="A10" s="80" t="s">
        <v>245</v>
      </c>
      <c r="B10" s="3">
        <v>1</v>
      </c>
      <c r="C10" s="3">
        <v>1557</v>
      </c>
      <c r="D10" s="84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5"/>
      <c r="I10" s="34">
        <f t="shared" si="3"/>
        <v>-929.2649612119576</v>
      </c>
      <c r="J10" s="39"/>
      <c r="K10" s="40"/>
    </row>
    <row r="11" spans="1:12">
      <c r="A11" s="80" t="s">
        <v>246</v>
      </c>
      <c r="B11" s="3">
        <v>1</v>
      </c>
      <c r="C11" s="3">
        <v>1401</v>
      </c>
      <c r="D11" s="84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5"/>
      <c r="I11" s="34">
        <f t="shared" si="3"/>
        <v>-868.5185612119576</v>
      </c>
      <c r="J11" s="39"/>
      <c r="K11" s="40"/>
    </row>
    <row r="12" spans="1:12">
      <c r="A12" s="9" t="s">
        <v>247</v>
      </c>
      <c r="B12" s="9"/>
      <c r="C12" s="9"/>
      <c r="D12" s="87"/>
      <c r="E12" s="9"/>
      <c r="F12" s="10"/>
      <c r="G12" s="10"/>
      <c r="H12" s="75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82"/>
    </row>
    <row r="13" spans="1:12">
      <c r="A13" s="80" t="s">
        <v>248</v>
      </c>
      <c r="B13" s="3">
        <v>1</v>
      </c>
      <c r="C13" s="3">
        <v>2180</v>
      </c>
      <c r="D13" s="84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5"/>
      <c r="I13" s="34">
        <f>H13-G13</f>
        <v>-1333.3457418179364</v>
      </c>
      <c r="J13" s="39"/>
      <c r="K13" s="40"/>
    </row>
    <row r="14" spans="1:12">
      <c r="A14" s="80" t="s">
        <v>249</v>
      </c>
      <c r="B14" s="3">
        <v>1</v>
      </c>
      <c r="C14" s="3">
        <v>2595</v>
      </c>
      <c r="D14" s="83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5"/>
      <c r="I14" s="34">
        <f>H14-G14</f>
        <v>-1301.1652450907618</v>
      </c>
      <c r="J14" s="39"/>
      <c r="K14" s="40"/>
    </row>
    <row r="15" spans="1:12">
      <c r="A15" s="80" t="s">
        <v>250</v>
      </c>
      <c r="B15" s="3">
        <v>1</v>
      </c>
      <c r="C15" s="3">
        <v>935</v>
      </c>
      <c r="D15" s="83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5"/>
      <c r="I15" s="34">
        <f>H15-G15</f>
        <v>-469.05397739388621</v>
      </c>
      <c r="J15" s="39"/>
      <c r="K15" s="40"/>
    </row>
    <row r="16" spans="1:12">
      <c r="A16" s="9" t="s">
        <v>85</v>
      </c>
      <c r="B16" s="9"/>
      <c r="C16" s="9"/>
      <c r="D16" s="87"/>
      <c r="E16" s="9"/>
      <c r="F16" s="10"/>
      <c r="G16" s="10"/>
      <c r="H16" s="75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>
      <c r="A17" s="79" t="s">
        <v>251</v>
      </c>
      <c r="B17" s="3">
        <v>1</v>
      </c>
      <c r="C17" s="3">
        <v>1401</v>
      </c>
      <c r="D17" s="84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5"/>
      <c r="I17" s="34">
        <f>H17-G17</f>
        <v>-707.03398060597874</v>
      </c>
      <c r="J17" s="39"/>
      <c r="K17" s="40"/>
    </row>
    <row r="18" spans="1:12">
      <c r="A18" s="79" t="s">
        <v>252</v>
      </c>
      <c r="B18" s="3">
        <v>1</v>
      </c>
      <c r="C18" s="3">
        <v>1168</v>
      </c>
      <c r="D18" s="83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5"/>
      <c r="I18" s="34">
        <f>H18-G18</f>
        <v>-575.93263545448406</v>
      </c>
      <c r="J18" s="39"/>
      <c r="K18" s="40"/>
    </row>
    <row r="19" spans="1:12">
      <c r="A19" s="9" t="s">
        <v>13</v>
      </c>
      <c r="B19" s="9"/>
      <c r="C19" s="9"/>
      <c r="D19" s="87"/>
      <c r="E19" s="9"/>
      <c r="F19" s="10"/>
      <c r="G19" s="10"/>
      <c r="H19" s="75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>
      <c r="A20" s="97" t="s">
        <v>253</v>
      </c>
      <c r="B20" s="3">
        <v>1</v>
      </c>
      <c r="C20" s="3">
        <v>1401</v>
      </c>
      <c r="D20" s="84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5"/>
      <c r="I20" s="34">
        <f>H20-G20</f>
        <v>-598.03188869694316</v>
      </c>
      <c r="J20" s="39"/>
      <c r="K20" s="40"/>
    </row>
    <row r="21" spans="1:12">
      <c r="A21" s="97" t="s">
        <v>254</v>
      </c>
      <c r="B21" s="3">
        <v>1</v>
      </c>
      <c r="C21" s="3">
        <v>1401</v>
      </c>
      <c r="D21" s="84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5"/>
      <c r="I21" s="34">
        <f>H21-G21</f>
        <v>-593.99477418179367</v>
      </c>
      <c r="J21" s="39"/>
      <c r="K21" s="40"/>
    </row>
    <row r="22" spans="1:12">
      <c r="A22" s="9" t="s">
        <v>161</v>
      </c>
      <c r="B22" s="9"/>
      <c r="C22" s="9"/>
      <c r="D22" s="10"/>
      <c r="E22" s="9"/>
      <c r="F22" s="10"/>
      <c r="G22" s="10"/>
      <c r="H22" s="75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>
      <c r="A23" s="80" t="s">
        <v>255</v>
      </c>
      <c r="B23" s="3">
        <v>1</v>
      </c>
      <c r="C23" s="3">
        <v>778</v>
      </c>
      <c r="D23" s="83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5"/>
      <c r="I23" s="34">
        <f>H23-G23</f>
        <v>-367.54703224239154</v>
      </c>
      <c r="J23" s="39"/>
      <c r="K23" s="40"/>
    </row>
    <row r="24" spans="1:12">
      <c r="A24" s="80" t="s">
        <v>256</v>
      </c>
      <c r="B24" s="3">
        <v>1</v>
      </c>
      <c r="C24" s="3">
        <v>935</v>
      </c>
      <c r="D24" s="83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5"/>
      <c r="I24" s="34">
        <f t="shared" ref="I24" si="10">H24-G24</f>
        <v>-404.46014515149471</v>
      </c>
      <c r="J24" s="39"/>
      <c r="K24" s="40"/>
    </row>
    <row r="25" spans="1:12">
      <c r="A25" s="9" t="s">
        <v>257</v>
      </c>
      <c r="B25" s="9"/>
      <c r="C25" s="9"/>
      <c r="D25" s="87"/>
      <c r="E25" s="9"/>
      <c r="F25" s="10"/>
      <c r="G25" s="10"/>
      <c r="H25" s="75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>
      <c r="A26" s="80" t="s">
        <v>258</v>
      </c>
      <c r="B26" s="3">
        <v>1</v>
      </c>
      <c r="C26" s="3">
        <v>1168</v>
      </c>
      <c r="D26" s="84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5"/>
      <c r="I26" s="34">
        <f>H26-G26</f>
        <v>-648.60069672717452</v>
      </c>
      <c r="J26" s="39"/>
      <c r="K26" s="40"/>
    </row>
    <row r="27" spans="1:12">
      <c r="A27" s="80" t="s">
        <v>259</v>
      </c>
      <c r="B27" s="3">
        <v>1</v>
      </c>
      <c r="C27" s="3">
        <v>1168</v>
      </c>
      <c r="D27" s="84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5"/>
      <c r="I27" s="34">
        <f>H27-G27</f>
        <v>-697.0460709089682</v>
      </c>
      <c r="J27" s="39"/>
      <c r="K27" s="40"/>
    </row>
    <row r="28" spans="1:12">
      <c r="A28" s="9" t="s">
        <v>260</v>
      </c>
      <c r="B28" s="9"/>
      <c r="C28" s="9"/>
      <c r="D28" s="10"/>
      <c r="E28" s="9"/>
      <c r="F28" s="10"/>
      <c r="G28" s="10"/>
      <c r="H28" s="75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>
      <c r="A29" s="79" t="s">
        <v>242</v>
      </c>
      <c r="B29" s="3">
        <v>1</v>
      </c>
      <c r="C29" s="3">
        <v>1404</v>
      </c>
      <c r="D29" s="83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5"/>
      <c r="I29" s="34">
        <f>H29-G29</f>
        <v>-627.45989030298938</v>
      </c>
      <c r="J29" s="39"/>
      <c r="K29" s="40"/>
    </row>
    <row r="30" spans="1:12">
      <c r="A30" s="80" t="s">
        <v>261</v>
      </c>
      <c r="B30" s="3">
        <v>1</v>
      </c>
      <c r="C30" s="3">
        <v>2180</v>
      </c>
      <c r="D30" s="83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5"/>
      <c r="I30" s="34">
        <f t="shared" ref="I30" si="13">H30-G30</f>
        <v>-1333.3457418179364</v>
      </c>
      <c r="J30" s="39"/>
      <c r="K30" s="40"/>
    </row>
    <row r="31" spans="1:12" ht="30">
      <c r="A31" s="9" t="s">
        <v>262</v>
      </c>
      <c r="B31" s="9"/>
      <c r="C31" s="9"/>
      <c r="D31" s="87"/>
      <c r="E31" s="9"/>
      <c r="F31" s="10"/>
      <c r="G31" s="10"/>
      <c r="H31" s="75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9" t="s">
        <v>290</v>
      </c>
    </row>
    <row r="32" spans="1:12">
      <c r="A32" s="80" t="s">
        <v>263</v>
      </c>
      <c r="B32" s="3">
        <v>1</v>
      </c>
      <c r="C32" s="3">
        <v>1168</v>
      </c>
      <c r="D32" s="84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5"/>
      <c r="I32" s="34">
        <f>H32-G32</f>
        <v>-648.60069672717452</v>
      </c>
      <c r="J32" s="39"/>
      <c r="K32" s="40"/>
    </row>
    <row r="33" spans="1:11">
      <c r="A33" s="9" t="s">
        <v>264</v>
      </c>
      <c r="B33" s="9"/>
      <c r="C33" s="9"/>
      <c r="D33" s="87"/>
      <c r="E33" s="9"/>
      <c r="F33" s="10"/>
      <c r="G33" s="10"/>
      <c r="H33" s="75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>
      <c r="A34" s="79" t="s">
        <v>265</v>
      </c>
      <c r="B34" s="3">
        <v>1</v>
      </c>
      <c r="C34" s="3">
        <v>2336</v>
      </c>
      <c r="D34" s="84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5"/>
      <c r="I34" s="34">
        <f>H34-G34</f>
        <v>-1266.7677609555299</v>
      </c>
      <c r="J34" s="39"/>
      <c r="K34" s="40"/>
    </row>
    <row r="35" spans="1:11">
      <c r="A35" s="91" t="s">
        <v>30</v>
      </c>
      <c r="B35" s="89"/>
      <c r="C35" s="89"/>
      <c r="D35" s="87"/>
      <c r="E35" s="87"/>
      <c r="F35" s="10"/>
      <c r="G35" s="10"/>
      <c r="H35" s="75"/>
      <c r="I35" s="42"/>
      <c r="J35" s="38"/>
      <c r="K35" s="38"/>
    </row>
    <row r="36" spans="1:11">
      <c r="A36" s="93"/>
      <c r="B36" s="84"/>
      <c r="C36" s="84"/>
      <c r="D36" s="84">
        <f t="shared" ref="D36" si="15">B36*C36*0.1</f>
        <v>0</v>
      </c>
      <c r="E36" s="84">
        <v>1.1859999999999999</v>
      </c>
      <c r="F36" s="30">
        <f>E36/$E$37*$F$37</f>
        <v>2080.8421620892095</v>
      </c>
      <c r="G36" s="30">
        <f t="shared" si="6"/>
        <v>736.61812537958008</v>
      </c>
      <c r="H36" s="75"/>
      <c r="I36" s="28"/>
      <c r="J36" s="28"/>
      <c r="K36" s="28"/>
    </row>
    <row r="37" spans="1:11">
      <c r="A37" s="27"/>
      <c r="B37" s="28"/>
      <c r="C37" s="28"/>
      <c r="D37" s="28"/>
      <c r="E37" s="29">
        <f>SUM(E5:E36)</f>
        <v>7.4095000000000004</v>
      </c>
      <c r="F37" s="98">
        <v>13000</v>
      </c>
      <c r="G37" s="28">
        <f>F37/E37</f>
        <v>1754.5043525204128</v>
      </c>
      <c r="H37" s="75"/>
      <c r="I37" s="28"/>
      <c r="J37" s="28"/>
      <c r="K37" s="28"/>
    </row>
    <row r="39" spans="1:11" ht="63.75" customHeight="1">
      <c r="A39" s="112" t="s">
        <v>210</v>
      </c>
      <c r="B39" s="113"/>
      <c r="C39" s="113"/>
      <c r="D39" s="113"/>
      <c r="E39" s="113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32"/>
  <sheetViews>
    <sheetView topLeftCell="A4" workbookViewId="0">
      <selection activeCell="J15" sqref="J15"/>
    </sheetView>
  </sheetViews>
  <sheetFormatPr defaultRowHeight="1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>
      <c r="A1" s="1" t="s">
        <v>5</v>
      </c>
      <c r="B1" s="45">
        <v>0.35099999999999998</v>
      </c>
      <c r="C1" s="1" t="s">
        <v>206</v>
      </c>
    </row>
    <row r="2" spans="1:11" ht="21">
      <c r="A2" s="8" t="s">
        <v>267</v>
      </c>
    </row>
    <row r="3" spans="1:11" ht="45.75" customHeight="1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1">
      <c r="A4" s="9" t="s">
        <v>54</v>
      </c>
      <c r="B4" s="9"/>
      <c r="C4" s="9"/>
      <c r="D4" s="87"/>
      <c r="E4" s="9"/>
      <c r="F4" s="10"/>
      <c r="G4" s="10"/>
      <c r="H4" s="75"/>
      <c r="I4" s="42">
        <f>SUM(I5:I8)</f>
        <v>-1960.937259888268</v>
      </c>
      <c r="J4" s="38">
        <f>1916+63</f>
        <v>1979</v>
      </c>
      <c r="K4" s="38">
        <f>J4+I4</f>
        <v>18.062740111731955</v>
      </c>
    </row>
    <row r="5" spans="1:11">
      <c r="A5" s="18" t="s">
        <v>268</v>
      </c>
      <c r="B5" s="3">
        <v>1</v>
      </c>
      <c r="C5" s="3">
        <v>729</v>
      </c>
      <c r="D5" s="84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5"/>
      <c r="I5" s="34">
        <f t="shared" ref="I5:I8" si="0">H5-G5</f>
        <v>-403.28743072625701</v>
      </c>
      <c r="J5" s="39"/>
      <c r="K5" s="40"/>
    </row>
    <row r="6" spans="1:11" ht="30">
      <c r="A6" s="18" t="s">
        <v>269</v>
      </c>
      <c r="B6" s="3">
        <v>1</v>
      </c>
      <c r="C6" s="3">
        <v>969</v>
      </c>
      <c r="D6" s="84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5"/>
      <c r="I6" s="34">
        <f t="shared" si="0"/>
        <v>-504.65289720670393</v>
      </c>
      <c r="J6" s="39"/>
      <c r="K6" s="40"/>
    </row>
    <row r="7" spans="1:11">
      <c r="A7" s="18" t="s">
        <v>270</v>
      </c>
      <c r="B7" s="3">
        <v>1</v>
      </c>
      <c r="C7" s="3">
        <v>1205</v>
      </c>
      <c r="D7" s="84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5"/>
      <c r="I7" s="34">
        <f t="shared" ref="I7" si="3">H7-G7</f>
        <v>-639.2798296089386</v>
      </c>
      <c r="J7" s="39"/>
      <c r="K7" s="40"/>
    </row>
    <row r="8" spans="1:11" ht="30">
      <c r="A8" s="79" t="s">
        <v>271</v>
      </c>
      <c r="B8" s="3">
        <v>1</v>
      </c>
      <c r="C8" s="3">
        <f>3364/10*2</f>
        <v>672.8</v>
      </c>
      <c r="D8" s="84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5"/>
      <c r="I8" s="34">
        <f t="shared" si="0"/>
        <v>-413.71710234636862</v>
      </c>
      <c r="J8" s="39"/>
      <c r="K8" s="40"/>
    </row>
    <row r="9" spans="1:11">
      <c r="A9" s="9" t="s">
        <v>196</v>
      </c>
      <c r="B9" s="9"/>
      <c r="C9" s="9"/>
      <c r="D9" s="87"/>
      <c r="E9" s="9"/>
      <c r="F9" s="10"/>
      <c r="G9" s="10"/>
      <c r="H9" s="75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1" ht="24">
      <c r="A10" s="95" t="s">
        <v>272</v>
      </c>
      <c r="B10" s="3">
        <v>1</v>
      </c>
      <c r="C10" s="3">
        <v>1728</v>
      </c>
      <c r="D10" s="84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5"/>
      <c r="I10" s="34">
        <f t="shared" ref="I10:I13" si="4">H10-G10</f>
        <v>-980.43359329608938</v>
      </c>
      <c r="J10" s="39"/>
      <c r="K10" s="40"/>
    </row>
    <row r="11" spans="1:11">
      <c r="A11" s="95" t="s">
        <v>273</v>
      </c>
      <c r="B11" s="3">
        <v>1</v>
      </c>
      <c r="C11" s="26">
        <v>1404</v>
      </c>
      <c r="D11" s="84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5"/>
      <c r="I11" s="34">
        <f t="shared" si="4"/>
        <v>-629.09906480446921</v>
      </c>
      <c r="J11" s="39"/>
      <c r="K11" s="40"/>
    </row>
    <row r="12" spans="1:11" ht="45">
      <c r="A12" s="18" t="s">
        <v>274</v>
      </c>
      <c r="B12" s="3">
        <v>1</v>
      </c>
      <c r="C12" s="3">
        <v>1976</v>
      </c>
      <c r="D12" s="84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5"/>
      <c r="I12" s="34">
        <f t="shared" si="4"/>
        <v>-910.85853016759768</v>
      </c>
      <c r="J12" s="39"/>
      <c r="K12" s="40"/>
    </row>
    <row r="13" spans="1:11" ht="30">
      <c r="A13" s="79" t="s">
        <v>275</v>
      </c>
      <c r="B13" s="3">
        <v>1</v>
      </c>
      <c r="C13" s="3">
        <f>3364/10*4</f>
        <v>1345.6</v>
      </c>
      <c r="D13" s="84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5"/>
      <c r="I13" s="34">
        <f t="shared" si="4"/>
        <v>-827.43420469273724</v>
      </c>
      <c r="J13" s="39"/>
      <c r="K13" s="40"/>
    </row>
    <row r="14" spans="1:11">
      <c r="A14" s="9" t="s">
        <v>94</v>
      </c>
      <c r="B14" s="9"/>
      <c r="C14" s="9"/>
      <c r="D14" s="87"/>
      <c r="E14" s="9"/>
      <c r="F14" s="10"/>
      <c r="G14" s="10"/>
      <c r="H14" s="75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1" ht="30">
      <c r="A15" s="18" t="s">
        <v>276</v>
      </c>
      <c r="B15" s="80">
        <v>2</v>
      </c>
      <c r="C15" s="3">
        <f>975</f>
        <v>975</v>
      </c>
      <c r="D15" s="84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5"/>
      <c r="I15" s="34">
        <f t="shared" ref="I15:I17" si="6">H15-G15</f>
        <v>-1274.9829888268157</v>
      </c>
      <c r="J15" s="39"/>
      <c r="K15" s="40"/>
    </row>
    <row r="16" spans="1:11" ht="45">
      <c r="A16" s="18" t="s">
        <v>277</v>
      </c>
      <c r="B16" s="80">
        <v>2</v>
      </c>
      <c r="C16" s="3">
        <f>1348</f>
        <v>1348</v>
      </c>
      <c r="D16" s="84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5"/>
      <c r="I16" s="34">
        <f t="shared" si="6"/>
        <v>-1458.5959910614524</v>
      </c>
      <c r="J16" s="39"/>
      <c r="K16" s="40"/>
    </row>
    <row r="17" spans="1:12" ht="45">
      <c r="A17" s="18" t="s">
        <v>278</v>
      </c>
      <c r="B17" s="3">
        <v>1</v>
      </c>
      <c r="C17" s="3">
        <v>934</v>
      </c>
      <c r="D17" s="84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5"/>
      <c r="I17" s="34">
        <f t="shared" si="6"/>
        <v>-491.1393972067039</v>
      </c>
      <c r="J17" s="39"/>
      <c r="K17" s="40"/>
    </row>
    <row r="18" spans="1:12">
      <c r="A18" s="9" t="s">
        <v>264</v>
      </c>
      <c r="B18" s="9"/>
      <c r="C18" s="9"/>
      <c r="D18" s="87"/>
      <c r="E18" s="9"/>
      <c r="F18" s="10"/>
      <c r="G18" s="10"/>
      <c r="H18" s="75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82"/>
    </row>
    <row r="19" spans="1:12">
      <c r="A19" s="95" t="s">
        <v>124</v>
      </c>
      <c r="B19" s="3">
        <v>1</v>
      </c>
      <c r="C19" s="3">
        <v>1136</v>
      </c>
      <c r="D19" s="84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5"/>
      <c r="I19" s="34">
        <f>H19-G19</f>
        <v>-699.65359441340786</v>
      </c>
      <c r="J19" s="39"/>
      <c r="K19" s="40"/>
    </row>
    <row r="20" spans="1:12">
      <c r="A20" s="95" t="s">
        <v>279</v>
      </c>
      <c r="B20" s="3">
        <v>1</v>
      </c>
      <c r="C20" s="3">
        <v>1136</v>
      </c>
      <c r="D20" s="83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5"/>
      <c r="I20" s="34">
        <f>H20-G20</f>
        <v>-656.14626201117312</v>
      </c>
      <c r="J20" s="39"/>
      <c r="K20" s="40"/>
    </row>
    <row r="21" spans="1:12">
      <c r="A21" s="9" t="s">
        <v>280</v>
      </c>
      <c r="B21" s="9"/>
      <c r="C21" s="9"/>
      <c r="D21" s="87"/>
      <c r="E21" s="9"/>
      <c r="F21" s="10"/>
      <c r="G21" s="10"/>
      <c r="H21" s="75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>
      <c r="A22" s="18" t="s">
        <v>281</v>
      </c>
      <c r="B22" s="3">
        <v>1</v>
      </c>
      <c r="C22" s="3">
        <v>2640</v>
      </c>
      <c r="D22" s="84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5"/>
      <c r="I22" s="34">
        <f>H22-G22</f>
        <v>-1789.0491117318434</v>
      </c>
      <c r="J22" s="39"/>
      <c r="K22" s="40"/>
    </row>
    <row r="23" spans="1:12">
      <c r="A23" s="18" t="s">
        <v>282</v>
      </c>
      <c r="B23" s="3">
        <v>1</v>
      </c>
      <c r="C23" s="3">
        <v>3066</v>
      </c>
      <c r="D23" s="83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5"/>
      <c r="I23" s="34">
        <f>H23-G23</f>
        <v>-1953.5277117318435</v>
      </c>
      <c r="J23" s="39"/>
      <c r="K23" s="40"/>
    </row>
    <row r="24" spans="1:12">
      <c r="A24" s="9" t="s">
        <v>283</v>
      </c>
      <c r="B24" s="9"/>
      <c r="C24" s="9"/>
      <c r="D24" s="87"/>
      <c r="E24" s="9"/>
      <c r="F24" s="10"/>
      <c r="G24" s="10"/>
      <c r="H24" s="75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30">
      <c r="A25" s="79" t="s">
        <v>275</v>
      </c>
      <c r="B25" s="3">
        <v>1</v>
      </c>
      <c r="C25" s="3">
        <f>3364/10*4</f>
        <v>1345.6</v>
      </c>
      <c r="D25" s="84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5"/>
      <c r="I25" s="34">
        <f>H25-G25</f>
        <v>-827.43420469273724</v>
      </c>
      <c r="J25" s="39"/>
      <c r="K25" s="40"/>
    </row>
    <row r="26" spans="1:12">
      <c r="A26" s="9" t="s">
        <v>239</v>
      </c>
      <c r="B26" s="9"/>
      <c r="C26" s="9"/>
      <c r="D26" s="87"/>
      <c r="E26" s="9"/>
      <c r="F26" s="10"/>
      <c r="G26" s="10"/>
      <c r="H26" s="75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100" t="s">
        <v>291</v>
      </c>
    </row>
    <row r="27" spans="1:12">
      <c r="A27" s="95" t="s">
        <v>279</v>
      </c>
      <c r="B27" s="3">
        <v>1</v>
      </c>
      <c r="C27" s="3">
        <v>2344</v>
      </c>
      <c r="D27" s="84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5"/>
      <c r="I27" s="34">
        <f>H27-G27</f>
        <v>-1427.1063888268156</v>
      </c>
      <c r="J27" s="39"/>
      <c r="K27" s="40"/>
    </row>
    <row r="28" spans="1:12">
      <c r="A28" s="91" t="s">
        <v>30</v>
      </c>
      <c r="B28" s="89"/>
      <c r="C28" s="89"/>
      <c r="D28" s="87"/>
      <c r="E28" s="87"/>
      <c r="F28" s="10"/>
      <c r="G28" s="10"/>
      <c r="H28" s="75"/>
      <c r="I28" s="42"/>
      <c r="J28" s="38"/>
      <c r="K28" s="38"/>
    </row>
    <row r="29" spans="1:12">
      <c r="A29" s="93"/>
      <c r="B29" s="84"/>
      <c r="C29" s="84"/>
      <c r="D29" s="84">
        <f t="shared" ref="D29" si="13">B29*C29*0.1</f>
        <v>0</v>
      </c>
      <c r="E29" s="84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5"/>
      <c r="I29" s="28"/>
      <c r="J29" s="28"/>
      <c r="K29" s="28"/>
    </row>
    <row r="30" spans="1:12">
      <c r="A30" s="27"/>
      <c r="B30" s="28"/>
      <c r="C30" s="28"/>
      <c r="D30" s="28"/>
      <c r="E30" s="29">
        <f>SUM(E5:E29)</f>
        <v>9.3079999999999998</v>
      </c>
      <c r="F30" s="98">
        <v>17750</v>
      </c>
      <c r="G30" s="28">
        <f>F30/E30</f>
        <v>1906.9617533304684</v>
      </c>
      <c r="H30" s="75"/>
      <c r="I30" s="28"/>
      <c r="J30" s="28"/>
      <c r="K30" s="28"/>
    </row>
    <row r="32" spans="1:12" ht="63.75" customHeight="1">
      <c r="A32" s="112" t="s">
        <v>210</v>
      </c>
      <c r="B32" s="113"/>
      <c r="C32" s="113"/>
      <c r="D32" s="113"/>
      <c r="E32" s="113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2015-02-18T13:03:40Z</dcterms:modified>
</cp:coreProperties>
</file>