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6" windowWidth="9888" windowHeight="4356" activeTab="7"/>
  </bookViews>
  <sheets>
    <sheet name="балан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<sst xmlns="http://schemas.openxmlformats.org/spreadsheetml/2006/main" count="137" uniqueCount="67">
  <si>
    <t>НИК УЗ</t>
  </si>
  <si>
    <t>Стоимость заказа, $</t>
  </si>
  <si>
    <t>Курс</t>
  </si>
  <si>
    <t>руб/долл</t>
  </si>
  <si>
    <t>Стоимость доставки, $</t>
  </si>
  <si>
    <t>ИТОГО, 
руб.</t>
  </si>
  <si>
    <t>ДАТА:</t>
  </si>
  <si>
    <t>Сохраняйте формы своих заказов. После прихода посылки Вам будет проще вспомнить свой заказ.</t>
  </si>
  <si>
    <t>Валерка</t>
  </si>
  <si>
    <t>shsh</t>
  </si>
  <si>
    <t>Blink</t>
  </si>
  <si>
    <t>n@stushk@</t>
  </si>
  <si>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</si>
  <si>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</si>
  <si>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</si>
  <si>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</si>
  <si>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Долг/переплата</t>
  </si>
  <si>
    <t>вернула 126</t>
  </si>
  <si>
    <t>Lavela</t>
  </si>
  <si>
    <t>Оплачено</t>
  </si>
  <si>
    <t>Стоимость заказа, евро</t>
  </si>
  <si>
    <t>Стоимость, руб</t>
  </si>
  <si>
    <t>Долг</t>
  </si>
  <si>
    <t>не было Lavera Gel peeling masque Menthe YOUNG FACES</t>
  </si>
  <si>
    <t>81 отдала, не было Logona Daily Care dentifrice à la Menthe</t>
  </si>
  <si>
    <t>Депозит + / - долг</t>
  </si>
  <si>
    <t>iwonna</t>
  </si>
  <si>
    <t>Radha</t>
  </si>
  <si>
    <t>57 учтено в общем балансе</t>
  </si>
  <si>
    <t>17 учтено в общем балансе</t>
  </si>
  <si>
    <t>23 учтено в общем балансе</t>
  </si>
  <si>
    <t>с учетом депозита 145 р</t>
  </si>
  <si>
    <t>выкуп 19.09.2012</t>
  </si>
  <si>
    <t>821 оплатила</t>
  </si>
  <si>
    <t>elkina</t>
  </si>
  <si>
    <t>60 р оплатила</t>
  </si>
  <si>
    <t>Di Na</t>
  </si>
  <si>
    <t>оплатила</t>
  </si>
  <si>
    <t>и 23 долг отдала</t>
  </si>
  <si>
    <t>Assana</t>
  </si>
  <si>
    <t xml:space="preserve">Figura  </t>
  </si>
  <si>
    <t>СноваЭлен</t>
  </si>
  <si>
    <t xml:space="preserve">Катрунасия </t>
  </si>
  <si>
    <t>долг учла в депозите</t>
  </si>
  <si>
    <t>1216 отдала 06.11.12 на сбер</t>
  </si>
  <si>
    <t>76 р. отдала вместе с коконом2</t>
  </si>
  <si>
    <t>31 р. за счет депозита погашено</t>
  </si>
  <si>
    <t>Медведица</t>
  </si>
  <si>
    <t>выкуп 11.02.13</t>
  </si>
  <si>
    <t>Юляska</t>
  </si>
  <si>
    <t>julary</t>
  </si>
  <si>
    <t>катрунасия</t>
  </si>
  <si>
    <t>Figura</t>
  </si>
  <si>
    <t>Я</t>
  </si>
  <si>
    <t>Курс будет уточнен по факту списания средств</t>
  </si>
  <si>
    <t>выкуп 10.02.13</t>
  </si>
  <si>
    <t>Оплата до 14.02.13 включительно. Заполняем форму об оплате в 1 посте.</t>
  </si>
  <si>
    <t>*M_a_r_g_o*</t>
  </si>
  <si>
    <t>ЮляSka</t>
  </si>
  <si>
    <t>Катрунасия</t>
  </si>
  <si>
    <t>RitaBodita</t>
  </si>
  <si>
    <t>я</t>
  </si>
  <si>
    <t>1, 2</t>
  </si>
  <si>
    <t>1, 2, 3, 4</t>
  </si>
  <si>
    <t>не было http://www.mondebio.com/maquillage-bio/lavera/soin-sourcils-gel-style-and-care-transparent-9-5ml/8528.html</t>
  </si>
  <si>
    <t>вернула 646 р.</t>
  </si>
  <si>
    <t>YLIA81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</si>
</sst>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12"/>
      <name val="Calibri"/>
      <family val="2"/>
    </font>
    <font>
      <sz val="11"/>
      <color indexed="12"/>
      <name val="Calibri"/>
      <family val="2"/>
    </font>
    <font>
      <i/>
      <sz val="11"/>
      <color indexed="16"/>
      <name val="Calibri"/>
      <family val="2"/>
    </font>
    <font>
      <b/>
      <i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i/>
      <sz val="11"/>
      <color rgb="FF0000FF"/>
      <name val="Calibri"/>
      <family val="2"/>
    </font>
    <font>
      <sz val="11"/>
      <color theme="10"/>
      <name val="Calibri"/>
      <family val="2"/>
    </font>
    <font>
      <i/>
      <sz val="11"/>
      <color theme="5" tint="-0.4999699890613556"/>
      <name val="Calibri"/>
      <family val="2"/>
    </font>
    <font>
      <b/>
      <i/>
      <sz val="1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/>
    </xf>
    <xf numFmtId="14" fontId="49" fillId="33" borderId="0" xfId="0" applyNumberFormat="1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50" fillId="33" borderId="0" xfId="0" applyFont="1" applyFill="1" applyAlignment="1">
      <alignment/>
    </xf>
    <xf numFmtId="0" fontId="48" fillId="33" borderId="0" xfId="0" applyFont="1" applyFill="1" applyAlignment="1">
      <alignment horizontal="right"/>
    </xf>
    <xf numFmtId="1" fontId="0" fillId="33" borderId="10" xfId="0" applyNumberFormat="1" applyFill="1" applyBorder="1" applyAlignment="1">
      <alignment wrapText="1"/>
    </xf>
    <xf numFmtId="0" fontId="34" fillId="33" borderId="10" xfId="42" applyFill="1" applyBorder="1" applyAlignment="1" applyProtection="1">
      <alignment wrapText="1"/>
      <protection/>
    </xf>
    <xf numFmtId="0" fontId="38" fillId="34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38" fillId="33" borderId="0" xfId="0" applyFont="1" applyFill="1" applyAlignment="1">
      <alignment/>
    </xf>
    <xf numFmtId="0" fontId="52" fillId="33" borderId="0" xfId="0" applyFont="1" applyFill="1" applyAlignment="1">
      <alignment/>
    </xf>
    <xf numFmtId="2" fontId="0" fillId="33" borderId="10" xfId="0" applyNumberFormat="1" applyFill="1" applyBorder="1" applyAlignment="1">
      <alignment wrapText="1"/>
    </xf>
    <xf numFmtId="0" fontId="53" fillId="33" borderId="0" xfId="0" applyFont="1" applyFill="1" applyAlignment="1">
      <alignment/>
    </xf>
    <xf numFmtId="0" fontId="38" fillId="33" borderId="10" xfId="0" applyFont="1" applyFill="1" applyBorder="1" applyAlignment="1">
      <alignment horizontal="center"/>
    </xf>
    <xf numFmtId="1" fontId="52" fillId="33" borderId="10" xfId="0" applyNumberFormat="1" applyFont="1" applyFill="1" applyBorder="1" applyAlignment="1">
      <alignment/>
    </xf>
    <xf numFmtId="0" fontId="54" fillId="33" borderId="11" xfId="42" applyFont="1" applyFill="1" applyBorder="1" applyAlignment="1" applyProtection="1">
      <alignment/>
      <protection/>
    </xf>
    <xf numFmtId="0" fontId="2" fillId="33" borderId="11" xfId="42" applyFont="1" applyFill="1" applyBorder="1" applyAlignment="1" applyProtection="1">
      <alignment/>
      <protection/>
    </xf>
    <xf numFmtId="0" fontId="51" fillId="33" borderId="0" xfId="0" applyFont="1" applyFill="1" applyAlignment="1">
      <alignment wrapText="1"/>
    </xf>
    <xf numFmtId="0" fontId="55" fillId="33" borderId="0" xfId="0" applyFont="1" applyFill="1" applyAlignment="1">
      <alignment/>
    </xf>
    <xf numFmtId="0" fontId="51" fillId="33" borderId="0" xfId="0" applyFont="1" applyFill="1" applyAlignment="1">
      <alignment/>
    </xf>
    <xf numFmtId="1" fontId="0" fillId="34" borderId="10" xfId="0" applyNumberFormat="1" applyFill="1" applyBorder="1" applyAlignment="1">
      <alignment wrapText="1"/>
    </xf>
    <xf numFmtId="1" fontId="52" fillId="34" borderId="10" xfId="0" applyNumberFormat="1" applyFont="1" applyFill="1" applyBorder="1" applyAlignment="1">
      <alignment/>
    </xf>
    <xf numFmtId="0" fontId="56" fillId="33" borderId="0" xfId="0" applyFont="1" applyFill="1" applyAlignment="1">
      <alignment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@stushk@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@stushk@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@stushk@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@stushk@" TargetMode="External" /><Relationship Id="rId2" Type="http://schemas.openxmlformats.org/officeDocument/2006/relationships/hyperlink" Target="mailto:n@stushk@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n@stushk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7.28125" style="0" customWidth="1"/>
    <col min="2" max="2" width="18.421875" style="36" customWidth="1"/>
    <col min="3" max="3" width="26.57421875" style="36" customWidth="1"/>
  </cols>
  <sheetData>
    <row r="1" spans="1:4" ht="28.5">
      <c r="A1" s="13" t="s">
        <v>12</v>
      </c>
      <c r="B1" s="14" t="s">
        <v>13</v>
      </c>
      <c r="C1" s="14" t="s">
        <v>14</v>
      </c>
      <c r="D1" s="15" t="s">
        <v>15</v>
      </c>
    </row>
    <row r="2" spans="1:3" ht="14.25">
      <c r="A2" s="26" t="s">
        <v>34</v>
      </c>
      <c r="B2" s="37">
        <f>4!F5</f>
        <v>-17.041599999999562</v>
      </c>
      <c r="C2" s="35">
        <v>4</v>
      </c>
    </row>
    <row r="3" spans="1:3" ht="14.25">
      <c r="A3" s="17" t="s">
        <v>18</v>
      </c>
      <c r="B3" s="37">
        <f>1!F8+2!E7</f>
        <v>-42.312990668</v>
      </c>
      <c r="C3" s="35" t="s">
        <v>62</v>
      </c>
    </row>
    <row r="4" spans="1:3" ht="14.25">
      <c r="A4" s="12" t="s">
        <v>11</v>
      </c>
      <c r="B4" s="37">
        <f>1!F7+2!E6+3!F8+4!F4</f>
        <v>-29.683661041999983</v>
      </c>
      <c r="C4" s="35" t="s">
        <v>63</v>
      </c>
    </row>
    <row r="5" spans="1:3" ht="14.25">
      <c r="A5" s="26" t="s">
        <v>60</v>
      </c>
      <c r="B5" s="37">
        <f>7!F8</f>
        <v>-124.29299999999967</v>
      </c>
      <c r="C5" s="35">
        <v>7</v>
      </c>
    </row>
    <row r="6" spans="1:3" ht="14.25">
      <c r="A6" s="26" t="s">
        <v>66</v>
      </c>
      <c r="B6" s="37">
        <f>7!F5</f>
        <v>-483.6165</v>
      </c>
      <c r="C6" s="35">
        <v>7</v>
      </c>
    </row>
    <row r="7" spans="1:3" ht="14.25">
      <c r="A7" s="26" t="s">
        <v>59</v>
      </c>
      <c r="B7" s="37">
        <f>6!F7+7!F7</f>
        <v>-631.2864999999999</v>
      </c>
      <c r="C7" s="35">
        <v>6.7</v>
      </c>
    </row>
    <row r="8" spans="1:3" ht="14.25">
      <c r="A8" s="26" t="s">
        <v>47</v>
      </c>
      <c r="B8" s="37">
        <f>6!F5</f>
        <v>-36.631499999999505</v>
      </c>
      <c r="C8" s="35">
        <v>6</v>
      </c>
    </row>
    <row r="9" spans="1:3" ht="14.25">
      <c r="A9" s="26" t="s">
        <v>49</v>
      </c>
      <c r="B9" s="37">
        <f>6!F4+7!F6</f>
        <v>-49.16899999999987</v>
      </c>
      <c r="C9" s="35">
        <v>6.7</v>
      </c>
    </row>
    <row r="10" spans="1:3" ht="14.25">
      <c r="A10" s="16"/>
      <c r="B10" s="35"/>
      <c r="C10" s="35"/>
    </row>
    <row r="11" spans="1:3" ht="14.25">
      <c r="A11" s="16"/>
      <c r="B11" s="35"/>
      <c r="C11" s="35"/>
    </row>
    <row r="12" spans="1:3" ht="14.25">
      <c r="A12" s="16"/>
      <c r="B12" s="35"/>
      <c r="C12" s="35"/>
    </row>
    <row r="13" spans="1:3" ht="14.25">
      <c r="A13" s="16"/>
      <c r="B13" s="35"/>
      <c r="C13" s="35"/>
    </row>
    <row r="14" spans="1:3" ht="14.25">
      <c r="A14" s="16"/>
      <c r="B14" s="35"/>
      <c r="C14" s="35"/>
    </row>
    <row r="15" spans="1:3" ht="14.25">
      <c r="A15" s="16"/>
      <c r="B15" s="35"/>
      <c r="C15" s="35"/>
    </row>
    <row r="16" spans="1:3" ht="14.25">
      <c r="A16" s="16"/>
      <c r="B16" s="35"/>
      <c r="C16" s="35"/>
    </row>
    <row r="17" spans="1:3" ht="14.25">
      <c r="A17" s="16"/>
      <c r="B17" s="35"/>
      <c r="C17" s="35"/>
    </row>
    <row r="18" spans="1:3" ht="14.25">
      <c r="A18" s="16"/>
      <c r="B18" s="35"/>
      <c r="C18" s="35"/>
    </row>
    <row r="19" spans="1:3" ht="14.25">
      <c r="A19" s="16"/>
      <c r="B19" s="35"/>
      <c r="C19" s="35"/>
    </row>
    <row r="20" spans="1:3" ht="14.25">
      <c r="A20" s="16"/>
      <c r="B20" s="35"/>
      <c r="C20" s="35"/>
    </row>
    <row r="21" spans="1:3" ht="14.25">
      <c r="A21" s="16"/>
      <c r="B21" s="35"/>
      <c r="C21" s="35"/>
    </row>
    <row r="22" spans="1:3" ht="14.25">
      <c r="A22" s="16"/>
      <c r="B22" s="35"/>
      <c r="C22" s="35"/>
    </row>
    <row r="23" spans="1:3" ht="14.25">
      <c r="A23" s="16"/>
      <c r="B23" s="35"/>
      <c r="C23" s="35"/>
    </row>
    <row r="24" spans="1:3" ht="14.25">
      <c r="A24" s="16"/>
      <c r="B24" s="35"/>
      <c r="C24" s="35"/>
    </row>
    <row r="25" spans="1:3" ht="14.25">
      <c r="A25" s="16"/>
      <c r="B25" s="35"/>
      <c r="C25" s="35"/>
    </row>
    <row r="26" spans="1:3" ht="14.25">
      <c r="A26" s="16"/>
      <c r="B26" s="35"/>
      <c r="C26" s="35"/>
    </row>
    <row r="27" spans="1:3" ht="14.25">
      <c r="A27" s="16"/>
      <c r="B27" s="35"/>
      <c r="C27" s="35"/>
    </row>
    <row r="28" spans="1:3" ht="14.25">
      <c r="A28" s="16"/>
      <c r="B28" s="35"/>
      <c r="C28" s="35"/>
    </row>
    <row r="29" spans="1:3" ht="14.25">
      <c r="A29" s="16"/>
      <c r="B29" s="35"/>
      <c r="C29" s="35"/>
    </row>
    <row r="30" spans="1:3" ht="14.25">
      <c r="A30" s="16"/>
      <c r="B30" s="35"/>
      <c r="C30" s="35"/>
    </row>
    <row r="31" spans="1:3" ht="14.25">
      <c r="A31" s="16"/>
      <c r="B31" s="35"/>
      <c r="C31" s="35"/>
    </row>
  </sheetData>
  <sheetProtection/>
  <hyperlinks>
    <hyperlink ref="A4" r:id="rId1" display="n@stushk@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4.421875" style="1" customWidth="1"/>
    <col min="2" max="3" width="15.7109375" style="1" customWidth="1"/>
    <col min="4" max="5" width="12.421875" style="1" customWidth="1"/>
    <col min="6" max="6" width="15.421875" style="1" customWidth="1"/>
    <col min="7" max="7" width="13.28125" style="1" customWidth="1"/>
    <col min="8" max="8" width="14.7109375" style="1" customWidth="1"/>
    <col min="9" max="9" width="16.57421875" style="1" customWidth="1"/>
    <col min="10" max="10" width="63.00390625" style="1" customWidth="1"/>
    <col min="11" max="16384" width="9.140625" style="1" customWidth="1"/>
  </cols>
  <sheetData>
    <row r="1" spans="1:6" ht="21">
      <c r="A1" s="6" t="s">
        <v>6</v>
      </c>
      <c r="B1" s="7">
        <v>40980</v>
      </c>
      <c r="C1" s="10" t="s">
        <v>2</v>
      </c>
      <c r="D1" s="8">
        <v>39.544482</v>
      </c>
      <c r="E1" s="8"/>
      <c r="F1" s="1" t="s">
        <v>3</v>
      </c>
    </row>
    <row r="3" spans="1:7" s="3" customFormat="1" ht="30" customHeight="1">
      <c r="A3" s="4" t="s">
        <v>0</v>
      </c>
      <c r="B3" s="5" t="s">
        <v>1</v>
      </c>
      <c r="C3" s="5" t="s">
        <v>4</v>
      </c>
      <c r="D3" s="4" t="s">
        <v>5</v>
      </c>
      <c r="E3" s="4" t="s">
        <v>19</v>
      </c>
      <c r="F3" s="4" t="s">
        <v>16</v>
      </c>
      <c r="G3" s="1"/>
    </row>
    <row r="4" spans="1:7" s="3" customFormat="1" ht="14.25">
      <c r="A4" s="2" t="s">
        <v>8</v>
      </c>
      <c r="B4" s="2">
        <v>48.6</v>
      </c>
      <c r="C4" s="2"/>
      <c r="D4" s="11">
        <f>(B4+C4)*$D$1</f>
        <v>1921.8618252</v>
      </c>
      <c r="E4" s="11">
        <v>1922</v>
      </c>
      <c r="F4" s="18">
        <f>E4-D4</f>
        <v>0.1381747999998879</v>
      </c>
      <c r="G4" s="1"/>
    </row>
    <row r="5" spans="1:6" ht="14.25">
      <c r="A5" s="2" t="s">
        <v>9</v>
      </c>
      <c r="B5" s="2">
        <v>16.5</v>
      </c>
      <c r="C5" s="2"/>
      <c r="D5" s="11">
        <f>(B5+C5)*$D$1</f>
        <v>652.483953</v>
      </c>
      <c r="E5" s="11">
        <v>652</v>
      </c>
      <c r="F5" s="18">
        <f>E5-D5</f>
        <v>-0.48395300000004227</v>
      </c>
    </row>
    <row r="6" spans="1:6" ht="14.25">
      <c r="A6" s="2" t="s">
        <v>10</v>
      </c>
      <c r="B6" s="2">
        <v>35.85</v>
      </c>
      <c r="C6" s="2"/>
      <c r="D6" s="11">
        <f>(B6+C6)*$D$1</f>
        <v>1417.6696797000002</v>
      </c>
      <c r="E6" s="11">
        <v>1418</v>
      </c>
      <c r="F6" s="18">
        <f>E6-D6</f>
        <v>0.33032029999981205</v>
      </c>
    </row>
    <row r="7" spans="1:7" ht="14.25">
      <c r="A7" s="12" t="s">
        <v>11</v>
      </c>
      <c r="B7" s="2">
        <v>6.2</v>
      </c>
      <c r="C7" s="2"/>
      <c r="D7" s="11">
        <v>119</v>
      </c>
      <c r="E7" s="11">
        <v>245</v>
      </c>
      <c r="F7" s="18">
        <f>E7-D7-126</f>
        <v>0</v>
      </c>
      <c r="G7" s="20" t="s">
        <v>17</v>
      </c>
    </row>
    <row r="8" spans="1:6" ht="14.25">
      <c r="A8" s="17" t="s">
        <v>18</v>
      </c>
      <c r="B8" s="17">
        <v>24.65</v>
      </c>
      <c r="C8" s="17"/>
      <c r="D8" s="11">
        <f>(B8+C8)*$D$1</f>
        <v>974.7714813</v>
      </c>
      <c r="E8" s="11">
        <v>970</v>
      </c>
      <c r="F8" s="18">
        <f>E8-D8</f>
        <v>-4.771481300000005</v>
      </c>
    </row>
    <row r="11" ht="14.25">
      <c r="A11" s="9"/>
    </row>
    <row r="12" ht="14.25">
      <c r="A12" s="9"/>
    </row>
  </sheetData>
  <sheetProtection/>
  <hyperlinks>
    <hyperlink ref="A7" r:id="rId1" display="n@stushk@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4.421875" style="1" customWidth="1"/>
    <col min="2" max="3" width="15.7109375" style="1" customWidth="1"/>
    <col min="4" max="4" width="12.421875" style="1" customWidth="1"/>
    <col min="5" max="5" width="13.140625" style="1" customWidth="1"/>
    <col min="6" max="6" width="11.7109375" style="1" customWidth="1"/>
    <col min="7" max="7" width="13.28125" style="1" customWidth="1"/>
    <col min="8" max="8" width="14.7109375" style="1" customWidth="1"/>
    <col min="9" max="9" width="16.57421875" style="1" customWidth="1"/>
    <col min="10" max="10" width="63.00390625" style="1" customWidth="1"/>
    <col min="11" max="16384" width="9.140625" style="1" customWidth="1"/>
  </cols>
  <sheetData>
    <row r="1" spans="1:5" ht="21">
      <c r="A1" s="6" t="s">
        <v>6</v>
      </c>
      <c r="B1" s="7">
        <v>41012</v>
      </c>
      <c r="C1" s="10" t="s">
        <v>2</v>
      </c>
      <c r="D1" s="8">
        <f>38.8134*1.02</f>
        <v>39.589668</v>
      </c>
      <c r="E1" s="1" t="s">
        <v>3</v>
      </c>
    </row>
    <row r="3" spans="1:7" s="3" customFormat="1" ht="30" customHeight="1">
      <c r="A3" s="4" t="s">
        <v>0</v>
      </c>
      <c r="B3" s="5" t="s">
        <v>20</v>
      </c>
      <c r="C3" s="5" t="s">
        <v>21</v>
      </c>
      <c r="D3" s="4" t="s">
        <v>19</v>
      </c>
      <c r="E3" s="4" t="s">
        <v>22</v>
      </c>
      <c r="F3" s="1"/>
      <c r="G3" s="1"/>
    </row>
    <row r="4" spans="1:5" ht="14.25">
      <c r="A4" s="2" t="s">
        <v>9</v>
      </c>
      <c r="B4" s="21">
        <v>21.576</v>
      </c>
      <c r="C4" s="11">
        <f>B4*$D$1</f>
        <v>854.1866767680001</v>
      </c>
      <c r="D4" s="11">
        <v>854</v>
      </c>
      <c r="E4" s="11">
        <f>D4-C4</f>
        <v>-0.18667676800009758</v>
      </c>
    </row>
    <row r="5" spans="1:6" ht="14.25">
      <c r="A5" s="2" t="s">
        <v>10</v>
      </c>
      <c r="B5" s="21">
        <v>136.242</v>
      </c>
      <c r="C5" s="11">
        <f>B5*$D$1</f>
        <v>5393.775547656</v>
      </c>
      <c r="D5" s="11">
        <v>5313</v>
      </c>
      <c r="E5" s="11">
        <f>D5-C5+81</f>
        <v>0.22445234400038316</v>
      </c>
      <c r="F5" s="22" t="s">
        <v>24</v>
      </c>
    </row>
    <row r="6" spans="1:6" ht="14.25">
      <c r="A6" s="2" t="s">
        <v>11</v>
      </c>
      <c r="B6" s="21">
        <v>8.6565</v>
      </c>
      <c r="C6" s="11">
        <f>B6*$D$1</f>
        <v>342.707961042</v>
      </c>
      <c r="D6" s="11">
        <v>343</v>
      </c>
      <c r="E6" s="11">
        <f>D6-C6</f>
        <v>0.2920389579999778</v>
      </c>
      <c r="F6" s="22" t="s">
        <v>23</v>
      </c>
    </row>
    <row r="7" spans="1:5" ht="14.25">
      <c r="A7" s="2" t="s">
        <v>18</v>
      </c>
      <c r="B7" s="21">
        <v>8.526</v>
      </c>
      <c r="C7" s="11">
        <f>B7*$D$1</f>
        <v>337.541509368</v>
      </c>
      <c r="D7" s="11">
        <v>300</v>
      </c>
      <c r="E7" s="11">
        <f>D7-C7</f>
        <v>-37.54150936799999</v>
      </c>
    </row>
  </sheetData>
  <sheetProtection/>
  <hyperlinks>
    <hyperlink ref="A6" r:id="rId1" display="n@stushk@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4.421875" style="1" customWidth="1"/>
    <col min="2" max="3" width="15.7109375" style="1" customWidth="1"/>
    <col min="4" max="4" width="12.421875" style="1" customWidth="1"/>
    <col min="5" max="5" width="11.7109375" style="1" customWidth="1"/>
    <col min="6" max="6" width="18.00390625" style="1" customWidth="1"/>
    <col min="7" max="7" width="14.7109375" style="1" customWidth="1"/>
    <col min="8" max="8" width="16.57421875" style="1" customWidth="1"/>
    <col min="9" max="9" width="63.00390625" style="1" customWidth="1"/>
    <col min="10" max="16384" width="9.140625" style="1" customWidth="1"/>
  </cols>
  <sheetData>
    <row r="1" spans="1:5" ht="21">
      <c r="A1" s="6" t="s">
        <v>6</v>
      </c>
      <c r="B1" s="7">
        <v>41114</v>
      </c>
      <c r="C1" s="10" t="s">
        <v>2</v>
      </c>
      <c r="D1" s="8">
        <v>40.69</v>
      </c>
      <c r="E1" s="1" t="s">
        <v>3</v>
      </c>
    </row>
    <row r="3" spans="1:6" s="3" customFormat="1" ht="30" customHeight="1">
      <c r="A3" s="4" t="s">
        <v>0</v>
      </c>
      <c r="B3" s="5" t="s">
        <v>1</v>
      </c>
      <c r="C3" s="5" t="s">
        <v>4</v>
      </c>
      <c r="D3" s="4" t="s">
        <v>5</v>
      </c>
      <c r="E3" s="23" t="s">
        <v>19</v>
      </c>
      <c r="F3" s="17" t="s">
        <v>25</v>
      </c>
    </row>
    <row r="4" spans="1:7" s="3" customFormat="1" ht="14.25">
      <c r="A4" s="2" t="s">
        <v>26</v>
      </c>
      <c r="B4" s="2">
        <v>47.75</v>
      </c>
      <c r="C4" s="2">
        <v>0</v>
      </c>
      <c r="D4" s="11">
        <f>(B4+C4)*$D$1</f>
        <v>1942.9475</v>
      </c>
      <c r="E4" s="17">
        <v>2000</v>
      </c>
      <c r="F4" s="18">
        <f>E4-D4-57</f>
        <v>0.052500000000009095</v>
      </c>
      <c r="G4" s="1" t="s">
        <v>28</v>
      </c>
    </row>
    <row r="5" spans="1:7" ht="14.25">
      <c r="A5" s="2" t="s">
        <v>9</v>
      </c>
      <c r="B5" s="2">
        <v>38.9</v>
      </c>
      <c r="C5" s="2">
        <v>0</v>
      </c>
      <c r="D5" s="11">
        <f>(B5+C5)*$D$1</f>
        <v>1582.841</v>
      </c>
      <c r="E5" s="17">
        <v>1600</v>
      </c>
      <c r="F5" s="18">
        <f>E5-D5-17</f>
        <v>0.1590000000001055</v>
      </c>
      <c r="G5" s="1" t="s">
        <v>29</v>
      </c>
    </row>
    <row r="6" spans="1:7" ht="14.25">
      <c r="A6" s="12" t="s">
        <v>27</v>
      </c>
      <c r="B6" s="2">
        <v>33.4</v>
      </c>
      <c r="C6" s="2">
        <v>0</v>
      </c>
      <c r="D6" s="11">
        <f>(B6+C6)*$D$1</f>
        <v>1359.0459999999998</v>
      </c>
      <c r="E6" s="17">
        <v>1336</v>
      </c>
      <c r="F6" s="24">
        <f>E6-D6+23</f>
        <v>-0.04599999999982174</v>
      </c>
      <c r="G6" s="1" t="s">
        <v>30</v>
      </c>
    </row>
    <row r="7" spans="1:7" ht="14.25">
      <c r="A7" s="2" t="s">
        <v>8</v>
      </c>
      <c r="B7" s="2">
        <v>41.6</v>
      </c>
      <c r="C7" s="2">
        <v>0</v>
      </c>
      <c r="D7" s="11">
        <f>(B7+C7)*$D$1</f>
        <v>1692.704</v>
      </c>
      <c r="E7" s="17">
        <f>1500+48</f>
        <v>1548</v>
      </c>
      <c r="F7" s="24">
        <f>E7-D7+145</f>
        <v>0.2960000000000491</v>
      </c>
      <c r="G7" s="1" t="s">
        <v>31</v>
      </c>
    </row>
    <row r="8" spans="1:6" ht="14.25">
      <c r="A8" s="12" t="s">
        <v>11</v>
      </c>
      <c r="B8" s="2">
        <v>26.25</v>
      </c>
      <c r="C8" s="2">
        <v>0</v>
      </c>
      <c r="D8" s="11">
        <f>(B8+C8)*$D$1</f>
        <v>1068.1125</v>
      </c>
      <c r="E8" s="17">
        <v>1038</v>
      </c>
      <c r="F8" s="24">
        <f>E8-D8</f>
        <v>-30.112499999999955</v>
      </c>
    </row>
  </sheetData>
  <sheetProtection/>
  <hyperlinks>
    <hyperlink ref="A6" r:id="rId1" display="n@stushk@"/>
    <hyperlink ref="A8" r:id="rId2" display="n@stushk@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4.421875" style="1" customWidth="1"/>
    <col min="2" max="3" width="15.7109375" style="1" customWidth="1"/>
    <col min="4" max="4" width="12.421875" style="1" customWidth="1"/>
    <col min="5" max="5" width="11.7109375" style="1" customWidth="1"/>
    <col min="6" max="6" width="18.00390625" style="1" customWidth="1"/>
    <col min="7" max="7" width="14.7109375" style="1" customWidth="1"/>
    <col min="8" max="8" width="16.57421875" style="1" customWidth="1"/>
    <col min="9" max="9" width="63.00390625" style="1" customWidth="1"/>
    <col min="10" max="16384" width="9.140625" style="1" customWidth="1"/>
  </cols>
  <sheetData>
    <row r="1" spans="1:5" ht="21">
      <c r="A1" s="6" t="s">
        <v>6</v>
      </c>
      <c r="B1" s="7">
        <v>41169</v>
      </c>
      <c r="C1" s="10" t="s">
        <v>2</v>
      </c>
      <c r="D1" s="8">
        <f>41.196</f>
        <v>41.196</v>
      </c>
      <c r="E1" s="1" t="s">
        <v>3</v>
      </c>
    </row>
    <row r="2" ht="23.25" customHeight="1">
      <c r="A2" s="1" t="s">
        <v>32</v>
      </c>
    </row>
    <row r="3" spans="1:6" s="3" customFormat="1" ht="30" customHeight="1">
      <c r="A3" s="4" t="s">
        <v>0</v>
      </c>
      <c r="B3" s="5" t="s">
        <v>1</v>
      </c>
      <c r="C3" s="5" t="s">
        <v>4</v>
      </c>
      <c r="D3" s="4" t="s">
        <v>5</v>
      </c>
      <c r="E3" s="23" t="s">
        <v>19</v>
      </c>
      <c r="F3" s="17" t="s">
        <v>25</v>
      </c>
    </row>
    <row r="4" spans="1:7" s="3" customFormat="1" ht="14.25">
      <c r="A4" s="25" t="s">
        <v>11</v>
      </c>
      <c r="B4" s="2">
        <v>44.2</v>
      </c>
      <c r="C4" s="2">
        <v>0</v>
      </c>
      <c r="D4" s="11">
        <f aca="true" t="shared" si="0" ref="D4:D9">B4*$D$1</f>
        <v>1820.8632</v>
      </c>
      <c r="E4" s="17">
        <f>1000+821</f>
        <v>1821</v>
      </c>
      <c r="F4" s="24">
        <f aca="true" t="shared" si="1" ref="F4:F9">E4-D4</f>
        <v>0.13679999999999382</v>
      </c>
      <c r="G4" s="3" t="s">
        <v>33</v>
      </c>
    </row>
    <row r="5" spans="1:7" ht="14.25">
      <c r="A5" s="26" t="s">
        <v>34</v>
      </c>
      <c r="B5" s="2">
        <v>119.6</v>
      </c>
      <c r="C5" s="2">
        <v>0</v>
      </c>
      <c r="D5" s="11">
        <f t="shared" si="0"/>
        <v>4927.0416</v>
      </c>
      <c r="E5" s="17">
        <f>4850+60</f>
        <v>4910</v>
      </c>
      <c r="F5" s="24">
        <f t="shared" si="1"/>
        <v>-17.041599999999562</v>
      </c>
      <c r="G5" s="1" t="s">
        <v>35</v>
      </c>
    </row>
    <row r="6" spans="1:7" ht="14.25">
      <c r="A6" s="26" t="s">
        <v>36</v>
      </c>
      <c r="B6" s="2">
        <v>13.4</v>
      </c>
      <c r="C6" s="2">
        <v>0</v>
      </c>
      <c r="D6" s="11">
        <f t="shared" si="0"/>
        <v>552.0264</v>
      </c>
      <c r="E6" s="17">
        <f>543+9</f>
        <v>552</v>
      </c>
      <c r="F6" s="24">
        <f t="shared" si="1"/>
        <v>-0.026399999999966894</v>
      </c>
      <c r="G6" s="1" t="s">
        <v>37</v>
      </c>
    </row>
    <row r="7" spans="1:7" ht="14.25">
      <c r="A7" s="26" t="s">
        <v>27</v>
      </c>
      <c r="B7" s="2">
        <v>11</v>
      </c>
      <c r="C7" s="2">
        <v>0</v>
      </c>
      <c r="D7" s="11">
        <f t="shared" si="0"/>
        <v>453.15599999999995</v>
      </c>
      <c r="E7" s="17">
        <f>446+7</f>
        <v>453</v>
      </c>
      <c r="F7" s="24">
        <f t="shared" si="1"/>
        <v>-0.15599999999994907</v>
      </c>
      <c r="G7" s="1" t="s">
        <v>38</v>
      </c>
    </row>
    <row r="8" spans="1:6" ht="14.25">
      <c r="A8" s="26" t="s">
        <v>8</v>
      </c>
      <c r="B8" s="2">
        <v>20.2</v>
      </c>
      <c r="C8" s="2">
        <v>0</v>
      </c>
      <c r="D8" s="11">
        <f t="shared" si="0"/>
        <v>832.1591999999999</v>
      </c>
      <c r="E8" s="17">
        <v>832</v>
      </c>
      <c r="F8" s="24">
        <f t="shared" si="1"/>
        <v>-0.1591999999999416</v>
      </c>
    </row>
    <row r="9" spans="1:7" ht="14.25">
      <c r="A9" s="26" t="s">
        <v>39</v>
      </c>
      <c r="B9" s="2">
        <v>17.4</v>
      </c>
      <c r="C9" s="2">
        <v>0</v>
      </c>
      <c r="D9" s="11">
        <f t="shared" si="0"/>
        <v>716.8104</v>
      </c>
      <c r="E9" s="17">
        <f>133+330+254</f>
        <v>717</v>
      </c>
      <c r="F9" s="24">
        <f t="shared" si="1"/>
        <v>0.1896000000000413</v>
      </c>
      <c r="G9" s="1" t="s">
        <v>37</v>
      </c>
    </row>
    <row r="13" ht="14.25">
      <c r="A13" s="9"/>
    </row>
    <row r="14" ht="14.25">
      <c r="A14" s="9"/>
    </row>
  </sheetData>
  <sheetProtection/>
  <hyperlinks>
    <hyperlink ref="A4" r:id="rId1" display="n@stushk@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4.421875" style="1" customWidth="1"/>
    <col min="2" max="3" width="15.7109375" style="1" customWidth="1"/>
    <col min="4" max="4" width="12.421875" style="1" customWidth="1"/>
    <col min="5" max="5" width="11.7109375" style="1" customWidth="1"/>
    <col min="6" max="6" width="18.00390625" style="1" customWidth="1"/>
    <col min="7" max="7" width="55.00390625" style="1" customWidth="1"/>
    <col min="8" max="8" width="16.57421875" style="1" customWidth="1"/>
    <col min="9" max="9" width="63.00390625" style="1" customWidth="1"/>
    <col min="10" max="16384" width="9.140625" style="1" customWidth="1"/>
  </cols>
  <sheetData>
    <row r="1" spans="1:5" ht="21">
      <c r="A1" s="6" t="s">
        <v>6</v>
      </c>
      <c r="B1" s="7">
        <v>41190</v>
      </c>
      <c r="C1" s="10" t="s">
        <v>2</v>
      </c>
      <c r="D1" s="8">
        <f>41.271</f>
        <v>41.271</v>
      </c>
      <c r="E1" s="1" t="s">
        <v>3</v>
      </c>
    </row>
    <row r="2" ht="23.25" customHeight="1">
      <c r="A2" s="1" t="s">
        <v>32</v>
      </c>
    </row>
    <row r="3" spans="1:6" s="3" customFormat="1" ht="30" customHeight="1">
      <c r="A3" s="4" t="s">
        <v>0</v>
      </c>
      <c r="B3" s="5" t="s">
        <v>1</v>
      </c>
      <c r="C3" s="5" t="s">
        <v>4</v>
      </c>
      <c r="D3" s="4" t="s">
        <v>5</v>
      </c>
      <c r="E3" s="23" t="s">
        <v>19</v>
      </c>
      <c r="F3" s="17" t="s">
        <v>25</v>
      </c>
    </row>
    <row r="4" spans="1:7" s="3" customFormat="1" ht="14.25">
      <c r="A4" s="26" t="s">
        <v>40</v>
      </c>
      <c r="B4" s="2">
        <f>48.3*0.85</f>
        <v>41.055</v>
      </c>
      <c r="C4" s="2">
        <v>0</v>
      </c>
      <c r="D4" s="11">
        <f>B4*$D$1</f>
        <v>1694.380905</v>
      </c>
      <c r="E4" s="17">
        <f>2910-1216</f>
        <v>1694</v>
      </c>
      <c r="F4" s="24">
        <f>E4-D4</f>
        <v>-0.3809049999999843</v>
      </c>
      <c r="G4" s="27" t="s">
        <v>44</v>
      </c>
    </row>
    <row r="5" spans="1:7" ht="14.25">
      <c r="A5" s="26" t="s">
        <v>27</v>
      </c>
      <c r="B5" s="2">
        <f>30.8*0.85</f>
        <v>26.18</v>
      </c>
      <c r="C5" s="2">
        <v>0</v>
      </c>
      <c r="D5" s="11">
        <f>B5*$D$1</f>
        <v>1080.47478</v>
      </c>
      <c r="E5" s="17">
        <f>1004+76</f>
        <v>1080</v>
      </c>
      <c r="F5" s="24">
        <f>E5-D5</f>
        <v>-0.47478000000000975</v>
      </c>
      <c r="G5" s="28" t="s">
        <v>45</v>
      </c>
    </row>
    <row r="6" spans="1:7" ht="14.25">
      <c r="A6" s="26" t="s">
        <v>41</v>
      </c>
      <c r="B6" s="2">
        <f>15*0.85</f>
        <v>12.75</v>
      </c>
      <c r="C6" s="2">
        <v>0</v>
      </c>
      <c r="D6" s="11">
        <f>B6*$D$1</f>
        <v>526.20525</v>
      </c>
      <c r="E6" s="17">
        <f>495+31</f>
        <v>526</v>
      </c>
      <c r="F6" s="24">
        <f>E6-D6</f>
        <v>-0.20524999999997817</v>
      </c>
      <c r="G6" s="29" t="s">
        <v>46</v>
      </c>
    </row>
    <row r="7" spans="1:7" ht="14.25">
      <c r="A7" s="26" t="s">
        <v>42</v>
      </c>
      <c r="B7" s="2">
        <f>15.9*0.85</f>
        <v>13.515</v>
      </c>
      <c r="C7" s="2">
        <v>0</v>
      </c>
      <c r="D7" s="11">
        <f>B7*$D$1</f>
        <v>557.777565</v>
      </c>
      <c r="E7" s="17">
        <f>525+33</f>
        <v>558</v>
      </c>
      <c r="F7" s="24">
        <f>E7-D7</f>
        <v>0.2224350000000186</v>
      </c>
      <c r="G7" s="29" t="s">
        <v>43</v>
      </c>
    </row>
    <row r="11" ht="14.25">
      <c r="A11" s="9"/>
    </row>
    <row r="12" ht="14.25">
      <c r="A12" s="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4" sqref="A4:A5"/>
    </sheetView>
  </sheetViews>
  <sheetFormatPr defaultColWidth="9.140625" defaultRowHeight="15"/>
  <cols>
    <col min="1" max="1" width="14.421875" style="1" customWidth="1"/>
    <col min="2" max="3" width="15.7109375" style="1" customWidth="1"/>
    <col min="4" max="4" width="12.421875" style="1" customWidth="1"/>
    <col min="5" max="5" width="11.7109375" style="1" customWidth="1"/>
    <col min="6" max="6" width="20.57421875" style="1" customWidth="1"/>
    <col min="7" max="7" width="55.00390625" style="1" customWidth="1"/>
    <col min="8" max="8" width="16.57421875" style="1" customWidth="1"/>
    <col min="9" max="9" width="63.00390625" style="1" customWidth="1"/>
    <col min="10" max="16384" width="9.140625" style="1" customWidth="1"/>
  </cols>
  <sheetData>
    <row r="1" spans="1:5" ht="21">
      <c r="A1" s="6" t="s">
        <v>6</v>
      </c>
      <c r="B1" s="7">
        <v>41316</v>
      </c>
      <c r="C1" s="10" t="s">
        <v>2</v>
      </c>
      <c r="D1" s="8">
        <v>41.205</v>
      </c>
      <c r="E1" s="1" t="s">
        <v>3</v>
      </c>
    </row>
    <row r="2" ht="23.25" customHeight="1">
      <c r="A2" s="1" t="s">
        <v>48</v>
      </c>
    </row>
    <row r="3" spans="1:6" s="3" customFormat="1" ht="30" customHeight="1">
      <c r="A3" s="4" t="s">
        <v>0</v>
      </c>
      <c r="B3" s="5" t="s">
        <v>1</v>
      </c>
      <c r="C3" s="5" t="s">
        <v>4</v>
      </c>
      <c r="D3" s="4" t="s">
        <v>5</v>
      </c>
      <c r="E3" s="23" t="s">
        <v>19</v>
      </c>
      <c r="F3" s="17" t="s">
        <v>25</v>
      </c>
    </row>
    <row r="4" spans="1:7" s="3" customFormat="1" ht="14.25">
      <c r="A4" s="26" t="s">
        <v>49</v>
      </c>
      <c r="B4" s="2">
        <v>54.2</v>
      </c>
      <c r="C4" s="2">
        <v>0</v>
      </c>
      <c r="D4" s="11">
        <f aca="true" t="shared" si="0" ref="D4:D9">B4*$D$1</f>
        <v>2233.311</v>
      </c>
      <c r="E4" s="17">
        <v>2213</v>
      </c>
      <c r="F4" s="24">
        <f aca="true" t="shared" si="1" ref="F4:F9">E4-D4</f>
        <v>-20.31100000000015</v>
      </c>
      <c r="G4" s="27"/>
    </row>
    <row r="5" spans="1:7" ht="14.25">
      <c r="A5" s="26" t="s">
        <v>47</v>
      </c>
      <c r="B5" s="2">
        <v>94.3</v>
      </c>
      <c r="C5" s="2">
        <v>0</v>
      </c>
      <c r="D5" s="11">
        <f t="shared" si="0"/>
        <v>3885.6314999999995</v>
      </c>
      <c r="E5" s="17">
        <v>3849</v>
      </c>
      <c r="F5" s="24">
        <f t="shared" si="1"/>
        <v>-36.631499999999505</v>
      </c>
      <c r="G5" s="28"/>
    </row>
    <row r="6" spans="1:7" ht="14.25">
      <c r="A6" s="26" t="s">
        <v>50</v>
      </c>
      <c r="B6" s="2">
        <f>25.25+16.65</f>
        <v>41.9</v>
      </c>
      <c r="C6" s="2">
        <v>0</v>
      </c>
      <c r="D6" s="11">
        <f t="shared" si="0"/>
        <v>1726.4895</v>
      </c>
      <c r="E6" s="17">
        <v>1031</v>
      </c>
      <c r="F6" s="24">
        <f>E6-D6+695</f>
        <v>-0.48949999999990723</v>
      </c>
      <c r="G6" s="29"/>
    </row>
    <row r="7" spans="1:7" ht="14.25">
      <c r="A7" s="26" t="s">
        <v>51</v>
      </c>
      <c r="B7" s="2">
        <v>17.5</v>
      </c>
      <c r="C7" s="2">
        <v>0</v>
      </c>
      <c r="D7" s="11">
        <f t="shared" si="0"/>
        <v>721.0875</v>
      </c>
      <c r="E7" s="17">
        <f>500</f>
        <v>500</v>
      </c>
      <c r="F7" s="24">
        <f>E7-D7+221</f>
        <v>-0.08749999999997726</v>
      </c>
      <c r="G7" s="19"/>
    </row>
    <row r="8" spans="1:7" ht="14.25">
      <c r="A8" s="26" t="s">
        <v>52</v>
      </c>
      <c r="B8" s="2">
        <v>13.95</v>
      </c>
      <c r="C8" s="2">
        <v>0</v>
      </c>
      <c r="D8" s="11">
        <f t="shared" si="0"/>
        <v>574.8097499999999</v>
      </c>
      <c r="E8" s="17">
        <v>569</v>
      </c>
      <c r="F8" s="24">
        <f>E8-D8+6</f>
        <v>0.1902500000001055</v>
      </c>
      <c r="G8" s="19"/>
    </row>
    <row r="9" spans="1:6" ht="14.25">
      <c r="A9" s="26" t="s">
        <v>53</v>
      </c>
      <c r="B9" s="33"/>
      <c r="C9" s="33">
        <v>0</v>
      </c>
      <c r="D9" s="30">
        <f t="shared" si="0"/>
        <v>0</v>
      </c>
      <c r="E9" s="34"/>
      <c r="F9" s="31">
        <f t="shared" si="1"/>
        <v>0</v>
      </c>
    </row>
    <row r="10" ht="39" customHeight="1">
      <c r="A10" s="1"/>
    </row>
    <row r="11" ht="14.25">
      <c r="A11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5.28125" style="0" customWidth="1"/>
    <col min="2" max="2" width="16.7109375" style="0" customWidth="1"/>
    <col min="3" max="3" width="13.28125" style="0" customWidth="1"/>
    <col min="5" max="5" width="10.8515625" style="0" customWidth="1"/>
    <col min="6" max="7" width="17.7109375" style="0" customWidth="1"/>
  </cols>
  <sheetData>
    <row r="1" spans="1:5" s="1" customFormat="1" ht="21">
      <c r="A1" s="6" t="s">
        <v>6</v>
      </c>
      <c r="B1" s="7">
        <v>41316</v>
      </c>
      <c r="C1" s="10" t="s">
        <v>2</v>
      </c>
      <c r="D1" s="8">
        <v>45.41</v>
      </c>
      <c r="E1" s="1" t="s">
        <v>3</v>
      </c>
    </row>
    <row r="2" s="1" customFormat="1" ht="23.25" customHeight="1">
      <c r="A2" s="1" t="s">
        <v>55</v>
      </c>
    </row>
    <row r="3" spans="1:6" s="3" customFormat="1" ht="28.5">
      <c r="A3" s="4" t="s">
        <v>0</v>
      </c>
      <c r="B3" s="5" t="s">
        <v>1</v>
      </c>
      <c r="C3" s="5" t="s">
        <v>4</v>
      </c>
      <c r="D3" s="4" t="s">
        <v>5</v>
      </c>
      <c r="E3" s="23" t="s">
        <v>19</v>
      </c>
      <c r="F3" s="17" t="s">
        <v>25</v>
      </c>
    </row>
    <row r="4" spans="1:7" s="3" customFormat="1" ht="28.5">
      <c r="A4" s="26" t="s">
        <v>57</v>
      </c>
      <c r="B4" s="2"/>
      <c r="C4" s="2"/>
      <c r="D4" s="11"/>
      <c r="E4" s="17"/>
      <c r="F4" s="24"/>
      <c r="G4" s="27" t="s">
        <v>65</v>
      </c>
    </row>
    <row r="5" spans="1:7" s="3" customFormat="1" ht="14.25">
      <c r="A5" s="26" t="s">
        <v>66</v>
      </c>
      <c r="B5" s="2">
        <v>10.65</v>
      </c>
      <c r="C5" s="2">
        <v>-1</v>
      </c>
      <c r="D5" s="11">
        <f>B5*$D$1</f>
        <v>483.6165</v>
      </c>
      <c r="E5" s="17"/>
      <c r="F5" s="24">
        <f>E5-D5</f>
        <v>-483.6165</v>
      </c>
      <c r="G5" s="27"/>
    </row>
    <row r="6" spans="1:7" s="1" customFormat="1" ht="14.25">
      <c r="A6" s="26" t="s">
        <v>58</v>
      </c>
      <c r="B6" s="2">
        <v>33.8</v>
      </c>
      <c r="C6" s="2">
        <v>0</v>
      </c>
      <c r="D6" s="11">
        <f>B6*$D$1</f>
        <v>1534.8579999999997</v>
      </c>
      <c r="E6" s="17">
        <v>1506</v>
      </c>
      <c r="F6" s="24">
        <f>E6-D6</f>
        <v>-28.85799999999972</v>
      </c>
      <c r="G6" s="28" t="s">
        <v>64</v>
      </c>
    </row>
    <row r="7" spans="1:7" s="1" customFormat="1" ht="14.25">
      <c r="A7" s="26" t="s">
        <v>59</v>
      </c>
      <c r="B7" s="2">
        <v>13.9</v>
      </c>
      <c r="C7" s="2">
        <v>0</v>
      </c>
      <c r="D7" s="11">
        <f>B7*$D$1</f>
        <v>631.199</v>
      </c>
      <c r="E7" s="17"/>
      <c r="F7" s="24">
        <f>E7-D7</f>
        <v>-631.199</v>
      </c>
      <c r="G7" s="29"/>
    </row>
    <row r="8" spans="1:7" s="1" customFormat="1" ht="14.25">
      <c r="A8" s="26" t="s">
        <v>60</v>
      </c>
      <c r="B8" s="2">
        <v>87.3</v>
      </c>
      <c r="C8" s="2">
        <v>0</v>
      </c>
      <c r="D8" s="11">
        <f>B8*$D$1</f>
        <v>3964.2929999999997</v>
      </c>
      <c r="E8" s="17">
        <v>3840</v>
      </c>
      <c r="F8" s="24">
        <f>E8-D8</f>
        <v>-124.29299999999967</v>
      </c>
      <c r="G8" s="19"/>
    </row>
    <row r="9" spans="1:6" s="1" customFormat="1" ht="14.25">
      <c r="A9" s="26" t="s">
        <v>61</v>
      </c>
      <c r="B9" s="33"/>
      <c r="C9" s="33">
        <v>0</v>
      </c>
      <c r="D9" s="30">
        <f>B9*$D$1</f>
        <v>0</v>
      </c>
      <c r="E9" s="34"/>
      <c r="F9" s="31">
        <f>E9-D9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2:A24"/>
  <sheetViews>
    <sheetView zoomScalePageLayoutView="0" workbookViewId="0" topLeftCell="A1">
      <selection activeCell="A22" sqref="A22:A24"/>
    </sheetView>
  </sheetViews>
  <sheetFormatPr defaultColWidth="9.140625" defaultRowHeight="15"/>
  <sheetData>
    <row r="22" ht="23.25">
      <c r="A22" s="32" t="s">
        <v>56</v>
      </c>
    </row>
    <row r="23" ht="14.25">
      <c r="A23" s="9" t="s">
        <v>7</v>
      </c>
    </row>
    <row r="24" ht="14.25">
      <c r="A24" s="9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Erkes</dc:creator>
  <cp:keywords/>
  <dc:description/>
  <cp:lastModifiedBy>Эркес Лиана Александровна</cp:lastModifiedBy>
  <dcterms:created xsi:type="dcterms:W3CDTF">2010-06-29T02:17:23Z</dcterms:created>
  <dcterms:modified xsi:type="dcterms:W3CDTF">2013-09-20T07:30:19Z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