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065" tabRatio="841" activeTab="0"/>
  </bookViews>
  <sheets>
    <sheet name="БАЛАНС" sheetId="1" r:id="rId1"/>
    <sheet name="949" sheetId="2" r:id="rId2"/>
    <sheet name="948" sheetId="3" r:id="rId3"/>
    <sheet name="947" sheetId="4" r:id="rId4"/>
    <sheet name="946" sheetId="5" r:id="rId5"/>
    <sheet name="945" sheetId="6" r:id="rId6"/>
    <sheet name="944" sheetId="7" r:id="rId7"/>
    <sheet name="943" sheetId="8" r:id="rId8"/>
    <sheet name="942" sheetId="9" r:id="rId9"/>
    <sheet name="941" sheetId="10" r:id="rId10"/>
    <sheet name="940" sheetId="11" r:id="rId11"/>
    <sheet name="939" sheetId="12" r:id="rId12"/>
    <sheet name="938" sheetId="13" r:id="rId13"/>
    <sheet name="937" sheetId="14" r:id="rId14"/>
    <sheet name="936" sheetId="15" r:id="rId15"/>
    <sheet name="935" sheetId="16" r:id="rId16"/>
    <sheet name="934" sheetId="17" r:id="rId17"/>
    <sheet name="933" sheetId="18" r:id="rId18"/>
    <sheet name="932" sheetId="19" r:id="rId19"/>
    <sheet name="931" sheetId="20" r:id="rId20"/>
    <sheet name="930" sheetId="21" r:id="rId21"/>
    <sheet name="929" sheetId="22" r:id="rId22"/>
    <sheet name="928" sheetId="23" r:id="rId23"/>
    <sheet name="927" sheetId="24" r:id="rId24"/>
    <sheet name="926" sheetId="25" r:id="rId25"/>
    <sheet name="925" sheetId="26" r:id="rId26"/>
    <sheet name="924" sheetId="27" r:id="rId27"/>
    <sheet name="923" sheetId="28" r:id="rId28"/>
    <sheet name="922" sheetId="29" r:id="rId29"/>
    <sheet name="921" sheetId="30" r:id="rId30"/>
    <sheet name="920" sheetId="31" r:id="rId31"/>
    <sheet name="919" sheetId="32" r:id="rId32"/>
    <sheet name="918" sheetId="33" r:id="rId33"/>
    <sheet name="917" sheetId="34" r:id="rId34"/>
    <sheet name="916" sheetId="35" r:id="rId35"/>
    <sheet name="915" sheetId="36" r:id="rId36"/>
    <sheet name="914" sheetId="37" r:id="rId37"/>
    <sheet name="913" sheetId="38" r:id="rId38"/>
    <sheet name="912" sheetId="39" r:id="rId39"/>
    <sheet name="911" sheetId="40" r:id="rId40"/>
    <sheet name="910" sheetId="41" r:id="rId41"/>
    <sheet name="909" sheetId="42" r:id="rId42"/>
    <sheet name="908" sheetId="43" r:id="rId43"/>
    <sheet name="907" sheetId="44" r:id="rId44"/>
    <sheet name="906" sheetId="45" r:id="rId45"/>
    <sheet name="905" sheetId="46" r:id="rId46"/>
    <sheet name="904" sheetId="47" r:id="rId47"/>
    <sheet name="903" sheetId="48" r:id="rId48"/>
    <sheet name="902" sheetId="49" r:id="rId49"/>
    <sheet name="901" sheetId="50" r:id="rId50"/>
    <sheet name="900" sheetId="51" r:id="rId51"/>
    <sheet name="899" sheetId="52" r:id="rId52"/>
    <sheet name="898" sheetId="53" r:id="rId53"/>
    <sheet name="897" sheetId="54" r:id="rId54"/>
    <sheet name="896" sheetId="55" r:id="rId55"/>
    <sheet name="895" sheetId="56" r:id="rId56"/>
    <sheet name="894" sheetId="57" r:id="rId57"/>
    <sheet name="893" sheetId="58" r:id="rId58"/>
    <sheet name="892" sheetId="59" r:id="rId59"/>
    <sheet name="891" sheetId="60" r:id="rId60"/>
    <sheet name="890" sheetId="61" r:id="rId61"/>
    <sheet name="889" sheetId="62" r:id="rId62"/>
    <sheet name="888" sheetId="63" r:id="rId63"/>
    <sheet name="887" sheetId="64" r:id="rId64"/>
    <sheet name="886" sheetId="65" r:id="rId65"/>
    <sheet name="885" sheetId="66" r:id="rId66"/>
    <sheet name="884" sheetId="67" r:id="rId67"/>
    <sheet name="883" sheetId="68" r:id="rId68"/>
    <sheet name="882" sheetId="69" r:id="rId69"/>
    <sheet name="881" sheetId="70" r:id="rId70"/>
    <sheet name="880" sheetId="71" r:id="rId71"/>
    <sheet name="879" sheetId="72" r:id="rId72"/>
    <sheet name="878" sheetId="73" r:id="rId73"/>
    <sheet name="877" sheetId="74" r:id="rId74"/>
    <sheet name="876" sheetId="75" r:id="rId75"/>
    <sheet name="875" sheetId="76" r:id="rId76"/>
    <sheet name="874" sheetId="77" r:id="rId77"/>
    <sheet name="873" sheetId="78" r:id="rId78"/>
    <sheet name="872" sheetId="79" r:id="rId79"/>
    <sheet name="871" sheetId="80" r:id="rId80"/>
    <sheet name="870" sheetId="81" r:id="rId81"/>
    <sheet name="869" sheetId="82" r:id="rId82"/>
    <sheet name="868" sheetId="83" r:id="rId83"/>
    <sheet name="867" sheetId="84" r:id="rId84"/>
    <sheet name="866" sheetId="85" r:id="rId85"/>
    <sheet name="865" sheetId="86" r:id="rId86"/>
    <sheet name="864" sheetId="87" r:id="rId87"/>
    <sheet name="863" sheetId="88" r:id="rId88"/>
    <sheet name="862" sheetId="89" r:id="rId89"/>
    <sheet name="861" sheetId="90" r:id="rId90"/>
    <sheet name="860" sheetId="91" r:id="rId91"/>
    <sheet name="859" sheetId="92" r:id="rId92"/>
    <sheet name="858" sheetId="93" r:id="rId93"/>
    <sheet name="857" sheetId="94" r:id="rId94"/>
    <sheet name="856" sheetId="95" r:id="rId95"/>
    <sheet name="855" sheetId="96" r:id="rId96"/>
    <sheet name="854" sheetId="97" r:id="rId97"/>
    <sheet name="853" sheetId="98" r:id="rId98"/>
    <sheet name="852" sheetId="99" r:id="rId99"/>
    <sheet name="851" sheetId="100" r:id="rId100"/>
    <sheet name="850" sheetId="101" r:id="rId101"/>
    <sheet name="849" sheetId="102" r:id="rId102"/>
    <sheet name="848" sheetId="103" r:id="rId103"/>
    <sheet name="847" sheetId="104" r:id="rId104"/>
    <sheet name="846" sheetId="105" r:id="rId105"/>
    <sheet name="845" sheetId="106" r:id="rId106"/>
    <sheet name="844" sheetId="107" r:id="rId107"/>
    <sheet name="843" sheetId="108" r:id="rId108"/>
    <sheet name="842" sheetId="109" r:id="rId109"/>
    <sheet name="841" sheetId="110" r:id="rId110"/>
    <sheet name="840" sheetId="111" r:id="rId111"/>
    <sheet name="839" sheetId="112" r:id="rId112"/>
    <sheet name="838" sheetId="113" r:id="rId113"/>
    <sheet name="837" sheetId="114" r:id="rId114"/>
    <sheet name="836" sheetId="115" r:id="rId115"/>
    <sheet name="835" sheetId="116" r:id="rId116"/>
    <sheet name="834" sheetId="117" r:id="rId117"/>
    <sheet name="833" sheetId="118" r:id="rId118"/>
    <sheet name="832" sheetId="119" r:id="rId119"/>
    <sheet name="831" sheetId="120" r:id="rId120"/>
    <sheet name="830" sheetId="121" r:id="rId121"/>
    <sheet name="829" sheetId="122" r:id="rId122"/>
    <sheet name="828" sheetId="123" r:id="rId123"/>
    <sheet name="827" sheetId="124" r:id="rId124"/>
    <sheet name="826" sheetId="125" r:id="rId125"/>
    <sheet name="825" sheetId="126" r:id="rId126"/>
    <sheet name="824" sheetId="127" r:id="rId127"/>
    <sheet name="823" sheetId="128" r:id="rId128"/>
    <sheet name="822" sheetId="129" r:id="rId129"/>
    <sheet name="821" sheetId="130" r:id="rId130"/>
    <sheet name="820" sheetId="131" r:id="rId131"/>
    <sheet name="819" sheetId="132" r:id="rId132"/>
    <sheet name="818" sheetId="133" r:id="rId133"/>
    <sheet name="817" sheetId="134" r:id="rId134"/>
    <sheet name="816" sheetId="135" r:id="rId135"/>
    <sheet name="815" sheetId="136" r:id="rId136"/>
    <sheet name="814" sheetId="137" r:id="rId137"/>
    <sheet name="813" sheetId="138" r:id="rId138"/>
    <sheet name="812" sheetId="139" r:id="rId139"/>
    <sheet name="811" sheetId="140" r:id="rId140"/>
    <sheet name="810" sheetId="141" r:id="rId141"/>
    <sheet name="809" sheetId="142" r:id="rId142"/>
    <sheet name="808" sheetId="143" r:id="rId143"/>
    <sheet name="807" sheetId="144" r:id="rId144"/>
    <sheet name="806" sheetId="145" r:id="rId145"/>
    <sheet name="805" sheetId="146" r:id="rId146"/>
    <sheet name="804" sheetId="147" r:id="rId147"/>
    <sheet name="803" sheetId="148" r:id="rId148"/>
    <sheet name="802" sheetId="149" r:id="rId149"/>
    <sheet name="801" sheetId="150" r:id="rId150"/>
    <sheet name="800" sheetId="151" r:id="rId151"/>
    <sheet name="799" sheetId="152" r:id="rId152"/>
    <sheet name="798" sheetId="153" r:id="rId153"/>
    <sheet name="797" sheetId="154" r:id="rId154"/>
    <sheet name="796" sheetId="155" r:id="rId155"/>
    <sheet name="795" sheetId="156" r:id="rId156"/>
    <sheet name="794" sheetId="157" r:id="rId157"/>
    <sheet name="793" sheetId="158" r:id="rId158"/>
    <sheet name="792" sheetId="159" r:id="rId159"/>
    <sheet name="791" sheetId="160" r:id="rId160"/>
    <sheet name="790" sheetId="161" r:id="rId161"/>
    <sheet name="789" sheetId="162" r:id="rId162"/>
    <sheet name="788" sheetId="163" r:id="rId163"/>
    <sheet name="787" sheetId="164" r:id="rId164"/>
    <sheet name="786" sheetId="165" r:id="rId165"/>
    <sheet name="785" sheetId="166" r:id="rId166"/>
    <sheet name="784" sheetId="167" r:id="rId167"/>
    <sheet name="783" sheetId="168" r:id="rId168"/>
    <sheet name="782" sheetId="169" r:id="rId169"/>
    <sheet name="781" sheetId="170" r:id="rId170"/>
    <sheet name="780" sheetId="171" r:id="rId171"/>
    <sheet name="779" sheetId="172" r:id="rId172"/>
    <sheet name="778" sheetId="173" r:id="rId173"/>
    <sheet name="777" sheetId="174" r:id="rId174"/>
    <sheet name="776" sheetId="175" r:id="rId175"/>
    <sheet name="775" sheetId="176" r:id="rId176"/>
    <sheet name="774" sheetId="177" r:id="rId177"/>
    <sheet name="773" sheetId="178" r:id="rId178"/>
    <sheet name="772" sheetId="179" r:id="rId179"/>
    <sheet name="771" sheetId="180" r:id="rId180"/>
    <sheet name="770" sheetId="181" r:id="rId181"/>
    <sheet name="769" sheetId="182" r:id="rId182"/>
    <sheet name="768" sheetId="183" r:id="rId183"/>
    <sheet name="767" sheetId="184" r:id="rId184"/>
    <sheet name="766" sheetId="185" r:id="rId185"/>
    <sheet name="765" sheetId="186" r:id="rId186"/>
    <sheet name="764" sheetId="187" r:id="rId187"/>
    <sheet name="763" sheetId="188" r:id="rId188"/>
    <sheet name="762" sheetId="189" r:id="rId189"/>
    <sheet name="761" sheetId="190" r:id="rId190"/>
    <sheet name="760" sheetId="191" r:id="rId191"/>
    <sheet name="759" sheetId="192" r:id="rId192"/>
    <sheet name="758" sheetId="193" r:id="rId193"/>
    <sheet name="757" sheetId="194" r:id="rId194"/>
    <sheet name="756" sheetId="195" r:id="rId195"/>
    <sheet name="755" sheetId="196" r:id="rId196"/>
    <sheet name="754" sheetId="197" r:id="rId197"/>
    <sheet name="753" sheetId="198" r:id="rId198"/>
    <sheet name="752" sheetId="199" r:id="rId199"/>
    <sheet name="751" sheetId="200" r:id="rId200"/>
    <sheet name="750" sheetId="201" r:id="rId201"/>
    <sheet name="749" sheetId="202" r:id="rId202"/>
    <sheet name="748" sheetId="203" r:id="rId203"/>
    <sheet name="747" sheetId="204" r:id="rId204"/>
    <sheet name="746" sheetId="205" r:id="rId205"/>
    <sheet name="745" sheetId="206" r:id="rId206"/>
    <sheet name="744" sheetId="207" r:id="rId207"/>
    <sheet name="743" sheetId="208" r:id="rId208"/>
    <sheet name="742" sheetId="209" r:id="rId209"/>
    <sheet name="741" sheetId="210" r:id="rId210"/>
    <sheet name="740" sheetId="211" r:id="rId211"/>
  </sheets>
  <externalReferences>
    <externalReference r:id="rId214"/>
  </externalReferences>
  <definedNames/>
  <calcPr fullCalcOnLoad="1"/>
</workbook>
</file>

<file path=xl/sharedStrings.xml><?xml version="1.0" encoding="utf-8"?>
<sst xmlns="http://schemas.openxmlformats.org/spreadsheetml/2006/main" count="7253" uniqueCount="1297">
  <si>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</si>
  <si>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</si>
  <si>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</si>
  <si>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</si>
  <si>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</si>
  <si>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</si>
  <si>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</si>
  <si>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</si>
  <si>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</si>
  <si>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</si>
  <si>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</si>
  <si>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</si>
  <si>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</si>
  <si>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</si>
  <si>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</si>
  <si>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</si>
  <si>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</si>
  <si>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</si>
  <si>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</si>
  <si>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</si>
  <si>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</si>
  <si>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</si>
  <si>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</si>
  <si>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</si>
  <si>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</si>
  <si>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</si>
  <si>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</si>
  <si>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</si>
  <si>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</si>
  <si>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</si>
  <si>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</si>
  <si>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</si>
  <si>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</si>
  <si>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</si>
  <si>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</si>
  <si>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</si>
  <si>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</si>
  <si>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</si>
  <si>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</si>
  <si>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</si>
  <si>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</si>
  <si>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</si>
  <si>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</si>
  <si>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</si>
  <si>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</si>
  <si>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</si>
  <si>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</si>
  <si>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</si>
  <si>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</si>
  <si>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anchutka2010</t>
  </si>
  <si>
    <t>anesteziya</t>
  </si>
  <si>
    <t>anfan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</si>
  <si>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</si>
  <si>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</si>
  <si>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</si>
  <si>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</si>
  <si>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</si>
  <si>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</si>
  <si>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</si>
  <si>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</si>
  <si>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</si>
  <si>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</si>
  <si>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</si>
  <si>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</si>
  <si>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</si>
  <si>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</si>
  <si>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</si>
  <si>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</si>
  <si>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</si>
  <si>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artik</t>
  </si>
  <si>
    <t>arunrie</t>
  </si>
  <si>
    <t xml:space="preserve">Asian_butterfly </t>
  </si>
  <si>
    <t>ASIAT</t>
  </si>
  <si>
    <t>ASINSK</t>
  </si>
  <si>
    <t>AstiMartini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</si>
  <si>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</si>
  <si>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</si>
  <si>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</si>
  <si>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</si>
  <si>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</si>
  <si>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</si>
  <si>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</si>
  <si>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</si>
  <si>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</si>
  <si>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</si>
  <si>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</si>
  <si>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</si>
  <si>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</si>
  <si>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</si>
  <si>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</si>
  <si>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</si>
  <si>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</si>
  <si>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</si>
  <si>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</si>
  <si>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</si>
  <si>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</si>
  <si>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</si>
  <si>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</si>
  <si>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</si>
  <si>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</si>
  <si>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</si>
  <si>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</si>
  <si>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</si>
  <si>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</si>
  <si>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</si>
  <si>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</si>
  <si>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</si>
  <si>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</si>
  <si>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</si>
  <si>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</si>
  <si>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</si>
  <si>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</si>
  <si>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</si>
  <si>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Dgenny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</si>
  <si>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</si>
  <si>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</si>
  <si>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</si>
  <si>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</si>
  <si>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</si>
  <si>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</si>
  <si>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</si>
  <si>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</si>
  <si>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</si>
  <si>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Elena_igum</t>
  </si>
  <si>
    <t>elena_serdyuk</t>
  </si>
  <si>
    <t>352, 363</t>
  </si>
  <si>
    <t>Elena090</t>
  </si>
  <si>
    <t>438, 441, 453, 457, 468, 514</t>
  </si>
  <si>
    <t>elena36</t>
  </si>
  <si>
    <t>Elenawell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</si>
  <si>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</si>
  <si>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</si>
  <si>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</si>
  <si>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</si>
  <si>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</si>
  <si>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</si>
  <si>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</si>
  <si>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</si>
  <si>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</si>
  <si>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</si>
  <si>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</si>
  <si>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</si>
  <si>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</si>
  <si>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</si>
  <si>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</si>
  <si>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</si>
  <si>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</si>
  <si>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</si>
  <si>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</si>
  <si>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</si>
  <si>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</si>
  <si>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</si>
  <si>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</si>
  <si>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</si>
  <si>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</si>
  <si>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Frence</t>
  </si>
  <si>
    <t>Freylin</t>
  </si>
  <si>
    <t>386, 398, 405, 407, 409, 414, 416, 419, 423, 430, 435, 439, 450, 455, 584, 599, 600</t>
  </si>
  <si>
    <t>fuzz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</si>
  <si>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</si>
  <si>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</si>
  <si>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</si>
  <si>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</si>
  <si>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</si>
  <si>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</si>
  <si>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</si>
  <si>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</si>
  <si>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</si>
  <si>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</si>
  <si>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</si>
  <si>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</si>
  <si>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</si>
  <si>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</si>
  <si>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</si>
  <si>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</si>
  <si>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</si>
  <si>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</si>
  <si>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</si>
  <si>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</si>
  <si>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</si>
  <si>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</si>
  <si>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</si>
  <si>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</si>
  <si>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</si>
  <si>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</si>
  <si>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</si>
  <si>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</si>
  <si>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</si>
  <si>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</si>
  <si>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</si>
  <si>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</si>
  <si>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</si>
  <si>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</si>
  <si>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Jane26</t>
  </si>
  <si>
    <t>539, 564, 587</t>
  </si>
  <si>
    <t>janechka</t>
  </si>
  <si>
    <t>Janey</t>
  </si>
  <si>
    <t>31, 33, 45, 46, 54, 226</t>
  </si>
  <si>
    <t>Jokondich29</t>
  </si>
  <si>
    <t>julary</t>
  </si>
  <si>
    <t>2, 4, 47, 56, 57, 83,86, 96, 131, 176, 177, 181, 186, 194, 201, 207,221, 266, 323, 329, 347, 365, 367, 379, 388, 409, 430, 537, 579, 599, 614, 618, 624, 625, 687, 704</t>
  </si>
  <si>
    <t>JulyaS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</si>
  <si>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</si>
  <si>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</si>
  <si>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</si>
  <si>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</si>
  <si>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</si>
  <si>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</si>
  <si>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</si>
  <si>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</si>
  <si>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</si>
  <si>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</si>
  <si>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</si>
  <si>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</si>
  <si>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</si>
  <si>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</si>
  <si>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</si>
  <si>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</si>
  <si>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</si>
  <si>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</si>
  <si>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</si>
  <si>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</si>
  <si>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</si>
  <si>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</si>
  <si>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</si>
  <si>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</si>
  <si>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</si>
  <si>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</si>
  <si>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</si>
  <si>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</si>
  <si>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</si>
  <si>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</si>
  <si>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</si>
  <si>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</si>
  <si>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</si>
  <si>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</si>
  <si>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</si>
  <si>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Ladys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</si>
  <si>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</si>
  <si>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</si>
  <si>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</si>
  <si>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</si>
  <si>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</si>
  <si>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</si>
  <si>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</si>
  <si>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</si>
  <si>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</si>
  <si>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</si>
  <si>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</si>
  <si>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</si>
  <si>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</si>
  <si>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</si>
  <si>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</si>
  <si>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</si>
  <si>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</si>
  <si>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</si>
  <si>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</si>
  <si>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</si>
  <si>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</si>
  <si>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</si>
  <si>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</si>
  <si>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</si>
  <si>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</si>
  <si>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</si>
  <si>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</si>
  <si>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</si>
  <si>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</si>
  <si>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</si>
  <si>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</si>
  <si>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</si>
  <si>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</si>
  <si>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</si>
  <si>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</si>
  <si>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Lolly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</si>
  <si>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</si>
  <si>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</si>
  <si>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</si>
  <si>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</si>
  <si>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</si>
  <si>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</si>
  <si>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</si>
  <si>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</si>
  <si>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</si>
  <si>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</si>
  <si>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</si>
  <si>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</si>
  <si>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</si>
  <si>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</si>
  <si>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</si>
  <si>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</si>
  <si>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</si>
  <si>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</si>
  <si>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</si>
  <si>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</si>
  <si>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</si>
  <si>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</si>
  <si>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</si>
  <si>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</si>
  <si>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</si>
  <si>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</si>
  <si>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</si>
  <si>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</si>
  <si>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</si>
  <si>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</si>
  <si>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</si>
  <si>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</si>
  <si>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marusya7</t>
  </si>
  <si>
    <t>Marya2009</t>
  </si>
  <si>
    <t>711, 715</t>
  </si>
  <si>
    <t>MaryBell</t>
  </si>
  <si>
    <t>MashuLia</t>
  </si>
  <si>
    <t>may-lyudmila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</si>
  <si>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</si>
  <si>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</si>
  <si>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</si>
  <si>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</si>
  <si>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</si>
  <si>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</si>
  <si>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</si>
  <si>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</si>
  <si>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</si>
  <si>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</si>
  <si>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</si>
  <si>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</si>
  <si>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</si>
  <si>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</si>
  <si>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</si>
  <si>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</si>
  <si>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</si>
  <si>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</si>
  <si>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</si>
  <si>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</si>
  <si>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</si>
  <si>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</si>
  <si>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</si>
  <si>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</si>
  <si>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</si>
  <si>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</si>
  <si>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</si>
  <si>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</si>
  <si>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</si>
  <si>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</si>
  <si>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</si>
  <si>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</si>
  <si>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</si>
  <si>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</si>
  <si>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</si>
  <si>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</si>
  <si>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</si>
  <si>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</si>
  <si>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</si>
  <si>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</si>
  <si>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</si>
  <si>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</si>
  <si>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</si>
  <si>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</si>
  <si>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</si>
  <si>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Neira</t>
  </si>
  <si>
    <t>netochka</t>
  </si>
  <si>
    <t>607, 637</t>
  </si>
  <si>
    <t>NewMama</t>
  </si>
  <si>
    <t>642, 660</t>
  </si>
  <si>
    <t>Nfyz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</si>
  <si>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</si>
  <si>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</si>
  <si>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</si>
  <si>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</si>
  <si>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</si>
  <si>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</si>
  <si>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</si>
  <si>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</si>
  <si>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</si>
  <si>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</si>
  <si>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</si>
  <si>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</si>
  <si>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</si>
  <si>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</si>
  <si>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</si>
  <si>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</si>
  <si>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</si>
  <si>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</si>
  <si>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</si>
  <si>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</si>
  <si>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</si>
  <si>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</si>
  <si>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</si>
  <si>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</si>
  <si>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</si>
  <si>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</si>
  <si>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</si>
  <si>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</si>
  <si>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</si>
  <si>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</si>
  <si>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</si>
  <si>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</si>
  <si>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</si>
  <si>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</si>
  <si>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</si>
  <si>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</si>
  <si>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</si>
  <si>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</si>
  <si>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</si>
  <si>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</si>
  <si>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</si>
  <si>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</si>
  <si>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</si>
  <si>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</si>
  <si>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</si>
  <si>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</si>
  <si>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</si>
  <si>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</si>
  <si>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</si>
  <si>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</si>
  <si>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</si>
  <si>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</si>
  <si>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</si>
  <si>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</si>
  <si>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</si>
  <si>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RomanenkoOA</t>
  </si>
  <si>
    <t>325, 327, 338, 346, 349, 353, 355, 364, 370, 383, 387, 410, 418</t>
  </si>
  <si>
    <t>Rosочка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</si>
  <si>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</si>
  <si>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</si>
  <si>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</si>
  <si>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</si>
  <si>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</si>
  <si>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</si>
  <si>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</si>
  <si>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</si>
  <si>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</si>
  <si>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</si>
  <si>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</si>
  <si>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</si>
  <si>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</si>
  <si>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</si>
  <si>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</si>
  <si>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</si>
  <si>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</si>
  <si>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</si>
  <si>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</si>
  <si>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</si>
  <si>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</si>
  <si>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</si>
  <si>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</si>
  <si>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</si>
  <si>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</si>
  <si>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</si>
  <si>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</si>
  <si>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</si>
  <si>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</si>
  <si>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Stacy</t>
  </si>
  <si>
    <t>272, 359, 364</t>
  </si>
  <si>
    <t>submax</t>
  </si>
  <si>
    <t>sunny_julianna</t>
  </si>
  <si>
    <t>52, 175, 475</t>
  </si>
  <si>
    <t>svesdochka</t>
  </si>
  <si>
    <t>Svetasvet</t>
  </si>
  <si>
    <t>Svetik_nv</t>
  </si>
  <si>
    <t>Svetlada</t>
  </si>
  <si>
    <t>Svetlana601</t>
  </si>
  <si>
    <t xml:space="preserve">SvetlanKa777  </t>
  </si>
  <si>
    <t>SvetOchey</t>
  </si>
  <si>
    <t>314, 316</t>
  </si>
  <si>
    <t>Tahira09</t>
  </si>
  <si>
    <t>Tanitta2009</t>
  </si>
  <si>
    <t>Tanul'ka</t>
  </si>
  <si>
    <t>TanyaSonya</t>
  </si>
  <si>
    <t>Tarico</t>
  </si>
  <si>
    <t>TaTy-ana</t>
  </si>
  <si>
    <t>Teardrop</t>
  </si>
  <si>
    <t>Ternura</t>
  </si>
  <si>
    <t>283, 305,321, 322, 326, 363, 378, 400, 422, 425, 473, 479, 498, 504, 518, 523, 536, 538, 570, 643, 647, 697</t>
  </si>
  <si>
    <t>tnm1980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</si>
  <si>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</si>
  <si>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</si>
  <si>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</si>
  <si>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</si>
  <si>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</si>
  <si>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</si>
  <si>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</si>
  <si>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</si>
  <si>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</si>
  <si>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</si>
  <si>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</si>
  <si>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</si>
  <si>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</si>
  <si>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</si>
  <si>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</si>
  <si>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</si>
  <si>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</si>
  <si>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</si>
  <si>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</si>
  <si>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</si>
  <si>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</si>
  <si>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</si>
  <si>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</si>
  <si>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</si>
  <si>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ViKari</t>
  </si>
  <si>
    <t>Vikus'ka</t>
  </si>
  <si>
    <t>Vlada_13</t>
  </si>
  <si>
    <t>207, 537, 538</t>
  </si>
  <si>
    <t>Windhauch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</si>
  <si>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</si>
  <si>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</si>
  <si>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</si>
  <si>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</si>
  <si>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</si>
  <si>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</si>
  <si>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</si>
  <si>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</si>
  <si>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</si>
  <si>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</si>
  <si>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</si>
  <si>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</si>
  <si>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</si>
  <si>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</si>
  <si>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</si>
  <si>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</si>
  <si>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</si>
  <si>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</si>
  <si>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</si>
  <si>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</si>
  <si>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</si>
  <si>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</si>
  <si>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</si>
  <si>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</si>
  <si>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</si>
  <si>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</si>
  <si>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</si>
  <si>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</si>
  <si>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</si>
  <si>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</si>
  <si>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</si>
  <si>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</si>
  <si>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</si>
  <si>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</si>
  <si>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</si>
  <si>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</si>
  <si>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</si>
  <si>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</si>
  <si>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Альфа</t>
  </si>
  <si>
    <t>719, 721</t>
  </si>
  <si>
    <t>Анна Коваленко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</si>
  <si>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</si>
  <si>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</si>
  <si>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</si>
  <si>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</si>
  <si>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</si>
  <si>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</si>
  <si>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</si>
  <si>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</si>
  <si>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</si>
  <si>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</si>
  <si>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</si>
  <si>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</si>
  <si>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</si>
  <si>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</si>
  <si>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</si>
  <si>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</si>
  <si>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</si>
  <si>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</si>
  <si>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</si>
  <si>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</si>
  <si>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</si>
  <si>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</si>
  <si>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</si>
  <si>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</si>
  <si>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</si>
  <si>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</si>
  <si>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Вер@чк@</t>
  </si>
  <si>
    <t>ВераТ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</si>
  <si>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</si>
  <si>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</si>
  <si>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</si>
  <si>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</si>
  <si>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</si>
  <si>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</si>
  <si>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</si>
  <si>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</si>
  <si>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</si>
  <si>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</si>
  <si>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</si>
  <si>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</si>
  <si>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</si>
  <si>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</si>
  <si>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</si>
  <si>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</si>
  <si>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</si>
  <si>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Дорагуша</t>
  </si>
  <si>
    <t>ДоТка</t>
  </si>
  <si>
    <t>Евгения-ЕВА</t>
  </si>
  <si>
    <t>Елена Скорик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</si>
  <si>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</si>
  <si>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</si>
  <si>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</si>
  <si>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</si>
  <si>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</si>
  <si>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</si>
  <si>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</si>
  <si>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</si>
  <si>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</si>
  <si>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</si>
  <si>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</si>
  <si>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</si>
  <si>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Ирина 83</t>
  </si>
  <si>
    <t>330-333</t>
  </si>
  <si>
    <t>Иринка2804</t>
  </si>
  <si>
    <t>ИрисКис</t>
  </si>
  <si>
    <t>424, 654</t>
  </si>
  <si>
    <t>Ируська</t>
  </si>
  <si>
    <t>640, 662</t>
  </si>
  <si>
    <t>Ируся</t>
  </si>
  <si>
    <t>Ирчик</t>
  </si>
  <si>
    <t>Йожи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</si>
  <si>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</si>
  <si>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</si>
  <si>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</si>
  <si>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</si>
  <si>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</si>
  <si>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</si>
  <si>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</si>
  <si>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</si>
  <si>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</si>
  <si>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</si>
  <si>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</si>
  <si>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</si>
  <si>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</si>
  <si>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</si>
  <si>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</si>
  <si>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</si>
  <si>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</si>
  <si>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</si>
  <si>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</si>
  <si>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</si>
  <si>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</si>
  <si>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</si>
  <si>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</si>
  <si>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</si>
  <si>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</si>
  <si>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</si>
  <si>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</si>
  <si>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</si>
  <si>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</si>
  <si>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</si>
  <si>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</si>
  <si>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</si>
  <si>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</si>
  <si>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</si>
  <si>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</si>
  <si>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</si>
  <si>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</si>
  <si>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</si>
  <si>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</si>
  <si>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</si>
  <si>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</si>
  <si>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</si>
  <si>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</si>
  <si>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</si>
  <si>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</si>
  <si>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</si>
  <si>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</si>
  <si>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</si>
  <si>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</si>
  <si>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</si>
  <si>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</si>
  <si>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</si>
  <si>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</si>
  <si>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</si>
  <si>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</si>
  <si>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</si>
  <si>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</si>
  <si>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</si>
  <si>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</si>
  <si>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</si>
  <si>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</si>
  <si>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</si>
  <si>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</si>
  <si>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</si>
  <si>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</si>
  <si>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</si>
  <si>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</si>
  <si>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</si>
  <si>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Медведица</t>
  </si>
  <si>
    <t>Моника80</t>
  </si>
  <si>
    <t>Мусенок любящий Печенье</t>
  </si>
  <si>
    <t>Н@стя</t>
  </si>
  <si>
    <t>500, 540</t>
  </si>
  <si>
    <t>Н@тали</t>
  </si>
  <si>
    <t>Надежда1107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</si>
  <si>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</si>
  <si>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</si>
  <si>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</si>
  <si>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</si>
  <si>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</si>
  <si>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</si>
  <si>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</si>
  <si>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</si>
  <si>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</si>
  <si>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</si>
  <si>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</si>
  <si>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</si>
  <si>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</si>
  <si>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</si>
  <si>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</si>
  <si>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</si>
  <si>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</si>
  <si>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</si>
  <si>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</si>
  <si>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</si>
  <si>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</si>
  <si>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</si>
  <si>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</si>
  <si>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</si>
  <si>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</si>
  <si>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</si>
  <si>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</si>
  <si>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</si>
  <si>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</si>
  <si>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</si>
  <si>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</si>
  <si>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</si>
  <si>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</si>
  <si>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Ольга975</t>
  </si>
  <si>
    <t>Олька1978</t>
  </si>
  <si>
    <t>Оля&amp;Никита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</si>
  <si>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</si>
  <si>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</si>
  <si>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</si>
  <si>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</si>
  <si>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</si>
  <si>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</si>
  <si>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</si>
  <si>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риоха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</si>
  <si>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</si>
  <si>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</si>
  <si>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</si>
  <si>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</si>
  <si>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</si>
  <si>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</si>
  <si>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Саблезубая Тигра</t>
  </si>
  <si>
    <t>323, 326, 328, 575</t>
  </si>
  <si>
    <t>санатик</t>
  </si>
  <si>
    <t>Светлана30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</si>
  <si>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</si>
  <si>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</si>
  <si>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</si>
  <si>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</si>
  <si>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</si>
  <si>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</si>
  <si>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</si>
  <si>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</si>
  <si>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</si>
  <si>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</si>
  <si>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</si>
  <si>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</si>
  <si>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</si>
  <si>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</si>
  <si>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</si>
  <si>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</si>
  <si>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</si>
  <si>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</si>
  <si>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</si>
  <si>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</si>
  <si>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</si>
  <si>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</si>
  <si>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таня-с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</si>
  <si>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</si>
  <si>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</si>
  <si>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</si>
  <si>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</si>
  <si>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</si>
  <si>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</si>
  <si>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</si>
  <si>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</si>
  <si>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</si>
  <si>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</si>
  <si>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</si>
  <si>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</si>
  <si>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</si>
  <si>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</si>
  <si>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</si>
  <si>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</si>
  <si>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</si>
  <si>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</si>
  <si>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</si>
  <si>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</si>
  <si>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</si>
  <si>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</si>
  <si>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</si>
  <si>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</si>
  <si>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</si>
  <si>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</si>
  <si>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</si>
  <si>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</si>
  <si>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</si>
  <si>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</si>
  <si>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</si>
  <si>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</si>
  <si>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</si>
  <si>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</si>
  <si>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</si>
  <si>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</si>
  <si>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</si>
  <si>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</si>
  <si>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</si>
  <si>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</si>
  <si>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</si>
  <si>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</si>
  <si>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</si>
  <si>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</si>
  <si>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</si>
  <si>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</si>
  <si>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</si>
  <si>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</si>
  <si>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</si>
  <si>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</si>
  <si>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</si>
  <si>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</si>
  <si>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</si>
  <si>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</si>
  <si>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</si>
  <si>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</si>
  <si>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</si>
  <si>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</si>
  <si>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</si>
  <si>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</si>
  <si>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</si>
  <si>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</si>
  <si>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</si>
  <si>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</si>
  <si>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</si>
  <si>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</si>
  <si>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</si>
  <si>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</si>
  <si>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</si>
  <si>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</si>
  <si>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</si>
  <si>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</si>
  <si>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</si>
  <si>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</si>
  <si>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</si>
  <si>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</si>
  <si>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</si>
  <si>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</si>
  <si>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</si>
  <si>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</si>
  <si>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</si>
  <si>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</si>
  <si>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</si>
  <si>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</si>
  <si>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</si>
  <si>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</si>
  <si>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</si>
  <si>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</si>
  <si>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</si>
  <si>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</si>
  <si>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</si>
  <si>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</si>
  <si>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</si>
  <si>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</si>
  <si>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</si>
  <si>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</si>
  <si>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</si>
  <si>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</si>
  <si>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</si>
  <si>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</si>
  <si>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</si>
  <si>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</si>
  <si>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</si>
  <si>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</si>
  <si>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</si>
  <si>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</si>
  <si>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</si>
  <si>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</si>
  <si>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</si>
  <si>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613, 702, 731, 747</t>
  </si>
  <si>
    <t>715, 752</t>
  </si>
  <si>
    <t>637, 658, 659, 754</t>
  </si>
  <si>
    <t>729, 745</t>
  </si>
  <si>
    <t>511, 582, 617, 619, 655, 752</t>
  </si>
  <si>
    <t>660, 672, 675, 676, 695, 753</t>
  </si>
  <si>
    <t>571, 584, 765</t>
  </si>
  <si>
    <t>694, 751</t>
  </si>
  <si>
    <t>654, 670, 741</t>
  </si>
  <si>
    <t>603, 606, 667, 705, 711, 732, 748</t>
  </si>
  <si>
    <t>748. 753, 761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</si>
  <si>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</si>
  <si>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</si>
  <si>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</si>
  <si>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</si>
  <si>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</si>
  <si>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</si>
  <si>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</si>
  <si>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319, 393, 395, 403, 537, 555, 600, 722, 760</t>
  </si>
  <si>
    <t>660, 665, 690, 727, 732, 738, 761</t>
  </si>
  <si>
    <t>L_emotion</t>
  </si>
  <si>
    <t xml:space="preserve"> 22.05.2017</t>
  </si>
  <si>
    <t>Татьяна</t>
  </si>
  <si>
    <t xml:space="preserve">Майк@ </t>
  </si>
  <si>
    <t xml:space="preserve">Аннушка1984  </t>
  </si>
  <si>
    <t xml:space="preserve"> 29.05.2017</t>
  </si>
  <si>
    <t>victoria-r</t>
  </si>
  <si>
    <t>lusiknsk</t>
  </si>
  <si>
    <t>Shalira</t>
  </si>
  <si>
    <t>ДиNo4ka</t>
  </si>
  <si>
    <t>Dayana</t>
  </si>
  <si>
    <t>Аннушка1984</t>
  </si>
  <si>
    <t>Evgeniya24</t>
  </si>
  <si>
    <t>526, 763</t>
  </si>
  <si>
    <t>734, 771</t>
  </si>
  <si>
    <t>425, 426, 474, 615, 770</t>
  </si>
  <si>
    <t>275, 281, 347, 402, 411, 413, 429, 431, 592, 602, 660, 661, , 769</t>
  </si>
  <si>
    <t>603, 630, 759</t>
  </si>
  <si>
    <t>559, 573, 596, 612, 633, 653, 697, 703, 768</t>
  </si>
  <si>
    <t>765, 769</t>
  </si>
  <si>
    <t>530, 744</t>
  </si>
  <si>
    <t>598, 603, 613, 687, 745</t>
  </si>
  <si>
    <t>55, 56, 306, 309, 311, 390, 397, 416, 481, 520, 555, 557, 572, 657, 704, 728, 746</t>
  </si>
  <si>
    <t>738, 766</t>
  </si>
  <si>
    <t>205,212, 222, 227-228, 395, 421, 547, 560, 602, 621, 750, 767</t>
  </si>
  <si>
    <t>СибЮля</t>
  </si>
  <si>
    <t>327, 329, 340, 345, 350, 358, 359, 365, 368, 371, 380, 385, 428, 743, 771, 772</t>
  </si>
  <si>
    <t>327, 334, 347, 350, 357, 372, 379, 405, 440, 570, 577, 580, 765, 772</t>
  </si>
  <si>
    <t>ALENA*B</t>
  </si>
  <si>
    <t>773, 774</t>
  </si>
  <si>
    <t>292, 295, 307, 316, 321, 322, 344, 348, 359, 362, 363, 383, 420, 448, 451, 472, 485, 488, 535, 582, 756, 774</t>
  </si>
  <si>
    <t>елена 7</t>
  </si>
  <si>
    <t>595, 777</t>
  </si>
  <si>
    <t>341, 349, 440, 562, 777</t>
  </si>
  <si>
    <t xml:space="preserve">sibiryachka  </t>
  </si>
  <si>
    <t>Натали@Натали</t>
  </si>
  <si>
    <t>Ольга Колпакова</t>
  </si>
  <si>
    <t>milka.</t>
  </si>
  <si>
    <t>Tat_ka</t>
  </si>
  <si>
    <t>566, 569, 594, 596, 716, 739, 782</t>
  </si>
  <si>
    <t>469, 564, 565, 778</t>
  </si>
  <si>
    <t>380, 778, 779</t>
  </si>
  <si>
    <t>780, 781, 782</t>
  </si>
  <si>
    <t>736, 739, 779</t>
  </si>
  <si>
    <t>Людмила Kitte</t>
  </si>
  <si>
    <t xml:space="preserve">Йожи </t>
  </si>
  <si>
    <t>мама Ванечки 061011</t>
  </si>
  <si>
    <t>705, 785</t>
  </si>
  <si>
    <t>282, 298, 316, 321, 323, 346, 351, 363, 369, 374, 381, 382, 390, 405, 416, 421, 424, 427, 433, 447, 464, 487, 495, 513, 541, 588, 604, 629, 642, 675, 721, 738, 746, 786</t>
  </si>
  <si>
    <t>692, 705, 707, 732, 740, 747, 785</t>
  </si>
  <si>
    <t>33р учтен депоит с белароссо</t>
  </si>
  <si>
    <t>767, 787</t>
  </si>
  <si>
    <t>zebra80</t>
  </si>
  <si>
    <t>767, 788</t>
  </si>
  <si>
    <t>SLG</t>
  </si>
  <si>
    <t>Natasa12345</t>
  </si>
  <si>
    <t>Алченок</t>
  </si>
  <si>
    <t>РАДУГА-ДУГА</t>
  </si>
  <si>
    <t>Юллика</t>
  </si>
  <si>
    <t>арсеник</t>
  </si>
  <si>
    <t>Кысочка</t>
  </si>
  <si>
    <t>я</t>
  </si>
  <si>
    <t>Julice</t>
  </si>
  <si>
    <t>barbara28</t>
  </si>
  <si>
    <t>Nasyasya</t>
  </si>
  <si>
    <t>Ber Ta</t>
  </si>
  <si>
    <t>only</t>
  </si>
  <si>
    <t>Shee</t>
  </si>
  <si>
    <t>Татьяна дом актера</t>
  </si>
  <si>
    <t>506, 507, 524, 534, 541, 572, 588, 621, 736, 796</t>
  </si>
  <si>
    <t>320, 407, 800</t>
  </si>
  <si>
    <t>60, 92, 96, 101, 108, 122, 126, 127, 139-141, 142, 147, 148, 163, 172,175, 189, 200, 205, 217, 226, 289, 310, 408, 494, 517, 580, 637, 683, 692, 713, 792</t>
  </si>
  <si>
    <t>632, 635, 639, 689, 692, 711, 799</t>
  </si>
  <si>
    <t>604, 795</t>
  </si>
  <si>
    <t>383, 407, 492, 498, 590, 617, 639, 666, 699, 722, 725, 730, 755, 763, 781, 796</t>
  </si>
  <si>
    <t>768, 791</t>
  </si>
  <si>
    <t>391, 459, 478, 485, 598, 801</t>
  </si>
  <si>
    <t>320, 324, 327, 344, 349, 353, 356, 406, 434, 443, 669, 778, 805</t>
  </si>
  <si>
    <t>254, 288, 304, 323, 600, 613, 616, 620, 655, 674, 800, 805</t>
  </si>
  <si>
    <t>мама лёка</t>
  </si>
  <si>
    <t>Persi05</t>
  </si>
  <si>
    <t>740, 751, 807</t>
  </si>
  <si>
    <t>388, 413, 427, 428, 560, 561, 564, 734, 807</t>
  </si>
  <si>
    <t>789, 799, 803, 807</t>
  </si>
  <si>
    <t>Mashka_Scandal</t>
  </si>
  <si>
    <t>Кротозайцекотик</t>
  </si>
  <si>
    <t>Larisa 7</t>
  </si>
  <si>
    <t>mayby_123</t>
  </si>
  <si>
    <t>Larina-Irina</t>
  </si>
  <si>
    <t>inezilya</t>
  </si>
  <si>
    <t>112, 142, 163, 168, 194, 687, 809</t>
  </si>
  <si>
    <t>147, 151, 282, 288, 348, 504, 606, 695, 713, 812</t>
  </si>
  <si>
    <t>798, 814</t>
  </si>
  <si>
    <t xml:space="preserve">  08.08.2017</t>
  </si>
  <si>
    <t>Nata Anokhina</t>
  </si>
  <si>
    <t xml:space="preserve">  09.08.2017</t>
  </si>
  <si>
    <t xml:space="preserve">  14.08.2017</t>
  </si>
  <si>
    <t xml:space="preserve"> 15.08.2017</t>
  </si>
  <si>
    <t>Агата Иванова</t>
  </si>
  <si>
    <t>luddy</t>
  </si>
  <si>
    <t>R_Olga_A</t>
  </si>
  <si>
    <t xml:space="preserve"> 16.08.2017</t>
  </si>
  <si>
    <t xml:space="preserve"> 18.08.2017</t>
  </si>
  <si>
    <t>Мерзликина Елена</t>
  </si>
  <si>
    <t>Шамаханская</t>
  </si>
  <si>
    <t xml:space="preserve"> 21.08.2017</t>
  </si>
  <si>
    <t>перезаказ не присланного</t>
  </si>
  <si>
    <t xml:space="preserve"> 22.08.2017</t>
  </si>
  <si>
    <t>tatianka-88</t>
  </si>
  <si>
    <t>Semper felix</t>
  </si>
  <si>
    <t>upetren</t>
  </si>
  <si>
    <t>fox103</t>
  </si>
  <si>
    <t xml:space="preserve"> 23.08.2017</t>
  </si>
  <si>
    <t xml:space="preserve">MamaLizo4ki  </t>
  </si>
  <si>
    <t xml:space="preserve"> 25.08.2017</t>
  </si>
  <si>
    <t xml:space="preserve"> 28.08.2017</t>
  </si>
  <si>
    <t xml:space="preserve"> 29.08.2017</t>
  </si>
  <si>
    <t>Ltata</t>
  </si>
  <si>
    <t>Estra25</t>
  </si>
  <si>
    <t>205, 378, 415, 513, 563, 634, 669, 784, 789,  807, 833</t>
  </si>
  <si>
    <t>524, 539, 541, 544, 569, 572, 588, 590, 600, 605, 606, 608, , 664, 718, 728, 722, 754, 769, 831</t>
  </si>
  <si>
    <t>692, 742, 793, 817, 833</t>
  </si>
  <si>
    <t>35, 64, 545, 554, 625, 818, 831</t>
  </si>
  <si>
    <t>659, 685, 816</t>
  </si>
  <si>
    <t>802, 818</t>
  </si>
  <si>
    <t>497, 514, 593, 682, 767, 820</t>
  </si>
  <si>
    <t>342, 524, 816</t>
  </si>
  <si>
    <t>немного по шампуню акция изменилась</t>
  </si>
  <si>
    <t>алена83</t>
  </si>
  <si>
    <t>753, 782, 830</t>
  </si>
  <si>
    <t>вернула 9.63 за то, что не прислали</t>
  </si>
  <si>
    <t>чудовище</t>
  </si>
  <si>
    <t>Natali_78</t>
  </si>
  <si>
    <t>перезаказ</t>
  </si>
  <si>
    <t>Анютка 1981</t>
  </si>
  <si>
    <t>517, 543, 665, 734, 834, 840</t>
  </si>
  <si>
    <t>638, 745, 747, 838</t>
  </si>
  <si>
    <t>4, 5, 6, 8, 9, 14, 15, 18, 21, 22, 
25, 27, 28, 29, 31, 37, 38, 44, 45, 48, 53, 60, 61, 62, 64, 66, 78, 300, 308, 325, 369, 374, 407, 426, 446, 475, 483, 535, 636, 669, 747, 834, 841</t>
  </si>
  <si>
    <t>704, 839</t>
  </si>
  <si>
    <t>356, 384, 454, 482, 498, 587, 600, 611, 640, 652, 834</t>
  </si>
  <si>
    <t>72, 691, 836, 837</t>
  </si>
  <si>
    <t>642, 664, 713, 843</t>
  </si>
  <si>
    <t>Доставка, 
$</t>
  </si>
  <si>
    <t>MAMA-T</t>
  </si>
  <si>
    <t>Джилиан</t>
  </si>
  <si>
    <t>483, 847</t>
  </si>
  <si>
    <t>618, 636, 846</t>
  </si>
  <si>
    <t>411, 499, 516, 664, 740, 745, 748, 750, 817,849</t>
  </si>
  <si>
    <t>776, 851</t>
  </si>
  <si>
    <t>380, 394, 405, 411, 423, 429, 442, 572, 583, 642, 848</t>
  </si>
  <si>
    <t>zolotko24</t>
  </si>
  <si>
    <t>ff-olik</t>
  </si>
  <si>
    <t>825, 854</t>
  </si>
  <si>
    <t>212, 214,241,243, 247, 268-269, 274, 344, 347, 403, 486, 592, 597, 606, 618, 623, 819, 848</t>
  </si>
  <si>
    <t>74, 89, 101, 198, 199, 303, 748, 853</t>
  </si>
  <si>
    <t>уточнен курс. Было списание в долларах</t>
  </si>
  <si>
    <t>Oley</t>
  </si>
  <si>
    <t>428, 442, 453, 699, 714, 790, 843, 856</t>
  </si>
  <si>
    <t>Идеалистка</t>
  </si>
  <si>
    <t>nata_sha</t>
  </si>
  <si>
    <t>Морсо</t>
  </si>
  <si>
    <t>656, 725, 780, 803, 817, 857</t>
  </si>
  <si>
    <t>SvetO4ka</t>
  </si>
  <si>
    <t>°•СвЕтЛаЯ•°</t>
  </si>
  <si>
    <t>Gin_Ger</t>
  </si>
  <si>
    <t>ох уж эта Оксана</t>
  </si>
  <si>
    <t>Helenn</t>
  </si>
  <si>
    <t xml:space="preserve">Victoria-R </t>
  </si>
  <si>
    <t xml:space="preserve">Айринка  </t>
  </si>
  <si>
    <t xml:space="preserve">
PapaMisha</t>
  </si>
  <si>
    <t>mama-KSU</t>
  </si>
  <si>
    <t>OLGA_G</t>
  </si>
  <si>
    <t>Julia 6</t>
  </si>
  <si>
    <t>469, 484, 621, 856</t>
  </si>
  <si>
    <t>854, 857</t>
  </si>
  <si>
    <t>607, 859</t>
  </si>
  <si>
    <t>817, 867</t>
  </si>
  <si>
    <t>808, 856</t>
  </si>
  <si>
    <t>326, 475, 546, 600, 611, 671, 715, 812, 876</t>
  </si>
  <si>
    <t>eho</t>
  </si>
  <si>
    <t>Демидова Вера</t>
  </si>
  <si>
    <t>лиз)))</t>
  </si>
  <si>
    <t>Оптимизм(Экс -MurlinMurlo</t>
  </si>
  <si>
    <t xml:space="preserve">SvetO4ka  </t>
  </si>
  <si>
    <t>Viktory1526</t>
  </si>
  <si>
    <t>vicsa</t>
  </si>
  <si>
    <t xml:space="preserve">Агата Иванова </t>
  </si>
  <si>
    <t>guno</t>
  </si>
  <si>
    <t>депозит 250р отмечен</t>
  </si>
  <si>
    <t>NatMan</t>
  </si>
  <si>
    <t>Татьяна Завадская</t>
  </si>
  <si>
    <t>859, 883</t>
  </si>
  <si>
    <t>755, 878</t>
  </si>
  <si>
    <t>281, 285, 384, 443, 570, 616, 621, 666, 734, 766, 874</t>
  </si>
  <si>
    <t>878, 879</t>
  </si>
  <si>
    <t>658, 663, 751, 800, 878</t>
  </si>
  <si>
    <t>793, 854, 883</t>
  </si>
  <si>
    <t>657, 854, 857, 875</t>
  </si>
  <si>
    <t>622, 624, 626, 630, 632, 636, 648, 651, 652, 664, 667, 708, 763, 781, 788, 803, 862, 881</t>
  </si>
  <si>
    <t>202, 214, 215, 218, 302, 325, 359, 367, 375, 402, 476, 574, 608, 615, 702, 866, 870, 872</t>
  </si>
  <si>
    <t>877, 880</t>
  </si>
  <si>
    <t>683, 879</t>
  </si>
  <si>
    <t>538, 545, 585, 623, 756, 814, 847, 848, 870</t>
  </si>
  <si>
    <t>Chloe</t>
  </si>
  <si>
    <t>victoria-R</t>
  </si>
  <si>
    <t>курс будет уточнен по приходу</t>
  </si>
  <si>
    <t>Ежixa</t>
  </si>
  <si>
    <t>blacktv</t>
  </si>
  <si>
    <t>Olik1000</t>
  </si>
  <si>
    <t>Козинаки</t>
  </si>
  <si>
    <t>Natusya88</t>
  </si>
  <si>
    <t>Любанская</t>
  </si>
  <si>
    <t>mama Ariny</t>
  </si>
  <si>
    <t xml:space="preserve"> -Алесия-</t>
  </si>
  <si>
    <t xml:space="preserve">marty2002  </t>
  </si>
  <si>
    <t>потапик</t>
  </si>
  <si>
    <t xml:space="preserve">Elison </t>
  </si>
  <si>
    <t>Ja-brunetko</t>
  </si>
  <si>
    <t>пев</t>
  </si>
  <si>
    <t xml:space="preserve">fox103  </t>
  </si>
  <si>
    <t>903, 904</t>
  </si>
  <si>
    <t xml:space="preserve">Nastena222  </t>
  </si>
  <si>
    <t>Анастасиюшка</t>
  </si>
  <si>
    <t>njilina</t>
  </si>
  <si>
    <t>199, 201, 247, 248, 297, 403, 496, 603, 911</t>
  </si>
  <si>
    <t>448, 910</t>
  </si>
  <si>
    <t>541, 547, 556, 624, 699, 718, 722, 753, 778, 789, 805, 900</t>
  </si>
  <si>
    <t>71, 469, 477, 502, 512, 525, 531, 550, 566, 573, 613, 633, 678, 698, 729, 741, 754, 788, 791, 814, 845, 897</t>
  </si>
  <si>
    <t>634, 635, 813, 829, 847, 867, 875</t>
  </si>
  <si>
    <t>647, 745, 907</t>
  </si>
  <si>
    <t>889, 907</t>
  </si>
  <si>
    <t>877, 879</t>
  </si>
  <si>
    <t>634, 729, 767, 774, 847, 875</t>
  </si>
  <si>
    <t>350, 403, 409, 422, 548, 748, 760, 900</t>
  </si>
  <si>
    <t>400, 910</t>
  </si>
  <si>
    <t>294, 559, 738, 476, 662, 688, 816,820, 826, 904</t>
  </si>
  <si>
    <t>652, 665, 676, 747, 769, 853, 900</t>
  </si>
  <si>
    <t>683, 840, 900, 901</t>
  </si>
  <si>
    <t>260, 542, 577, 578, 584, 600, 609, 694, 751, 832, 861, 867, 868, 872, 881</t>
  </si>
  <si>
    <t>547, 869, 873</t>
  </si>
  <si>
    <t>250, 289, 304, 866</t>
  </si>
  <si>
    <t>810, 879</t>
  </si>
  <si>
    <t>622, 872</t>
  </si>
  <si>
    <t>561, 692, 728, 760, 767, 912</t>
  </si>
  <si>
    <t>671, 679, 730, 912</t>
  </si>
  <si>
    <t>742, 811, 831, 901</t>
  </si>
  <si>
    <t>221, 325, 328, 344, 378, 384, 387, 391, 399, 441, 522, 526, 532, 666, 689, 712, 730, 734, 790, 812, 828, 848, 858, 865, 882, 900, 912</t>
  </si>
  <si>
    <t>55, 60, 64, 92, 555, 556, 576, 619, 655, 672, 682, 684, 847, 896</t>
  </si>
  <si>
    <t>767, 877, 895, 902</t>
  </si>
  <si>
    <t>820, 824, 832, 849, 883</t>
  </si>
  <si>
    <t>809, 834, 856, 866, 890, 891</t>
  </si>
  <si>
    <t>73, 129, 144, 145, 168, 887</t>
  </si>
  <si>
    <t>779, 781, 797, 816, 824, 853, 863, 887, 908</t>
  </si>
  <si>
    <t>151, 165, 189, 192, 368, 402, 427, 480, 543,555, 660, 694, 709, 756, 814, 844, 845, 883</t>
  </si>
  <si>
    <t>799, 800, 910</t>
  </si>
  <si>
    <t>856, 889</t>
  </si>
  <si>
    <t>46, 120, 128, 138, 145, 212, 353, 685, 743, 858</t>
  </si>
  <si>
    <t>801, 811, 839, 843, 879, 885</t>
  </si>
  <si>
    <t>752, 888</t>
  </si>
  <si>
    <t>618, 869, 872, 889</t>
  </si>
  <si>
    <t>11, 37, 48, 222, 518, 611, 911</t>
  </si>
  <si>
    <t>649, 736, 800, 815, 841, 882</t>
  </si>
  <si>
    <t>3, 103, 105, 110, 111, 182, 184, 213, 227, 228, 229, 258,259, 261, 311, 355, 377, 403, 424, 452, 460, 478, 482, 556, 557, 562, 606, 619, 741, 749, 760, 766, 894</t>
  </si>
  <si>
    <t>165, 168, 170, 207, 670, 723, 752, 771, 777, 823, 911</t>
  </si>
  <si>
    <t>821, 823, 824, 825, 826, 832, 840, 855, 857, 864, 865, 873, 877, 903, 905, 909</t>
  </si>
  <si>
    <t>126, 497, 661, 775, 776, 893, 904</t>
  </si>
  <si>
    <t>378, 383, 527, 659, 710, 716, 718, 727, 737, 737, 756, 771, 783, 785, 786, 794, 799 803, 823, 824, 827, 834, 836, 842, 849, 851, 856, 861, 869, 872, 882</t>
  </si>
  <si>
    <t>623, 629, 859, 907</t>
  </si>
  <si>
    <t>587, 608, 632, 679, 867, 868, 880, 885</t>
  </si>
  <si>
    <t>299, 306, 344, 348, 394, 395, 397, 487, 564, 571, 576, 597, 615, 624, 674, 675, 679 692, 718, 754, 757, 762, 811, 862, 889</t>
  </si>
  <si>
    <t>94, 95, 99, 310, 338, 347, 352, 355, 370, 381, 395, 475, 563, 572, 586, 598, 608, 670, 673,674, 679, 691, 703, 722, 745, 752, 913</t>
  </si>
  <si>
    <t>853, 870, 889</t>
  </si>
  <si>
    <t>820, 881, 907</t>
  </si>
  <si>
    <t>845, 846, 882, 884,888</t>
  </si>
  <si>
    <t>850, 896</t>
  </si>
  <si>
    <t>249, 271, 329, 341, 345, 374, 416, 417, 466, 473, 506, 605, 612, 662, 667, 681, 690, 700, 702, 766, 780, 785, 852, 894</t>
  </si>
  <si>
    <t>130, 217, 446, 515, 542, 637, 676, 732, 756, 778, 873, 874, 867</t>
  </si>
  <si>
    <t>524, 527, 539, 604, 606, 659, 790, 806, 807, 822, 831, 839, 862, 903, 907</t>
  </si>
  <si>
    <t>757, 856, 890</t>
  </si>
  <si>
    <t>784, 799, 907</t>
  </si>
  <si>
    <t>464, 470, 510, 829, 869, 876, 901</t>
  </si>
  <si>
    <t>265,267, 286, 287, 288, 295, 308, 350, 463, 669, 683, 699, 763, 859, 872, 884</t>
  </si>
  <si>
    <t>385, 399, 432, 537, 847, 848, 912</t>
  </si>
  <si>
    <t>425, 519, 524, 702, 733, 770, 783, 845, 900</t>
  </si>
  <si>
    <t>602, 802, 803, 806, 838, 888</t>
  </si>
  <si>
    <t>823, 856, 861, 911</t>
  </si>
  <si>
    <t>703, 894</t>
  </si>
  <si>
    <t>719, 721, 722, 740, 743, 746, 753, 769, 830, 888</t>
  </si>
  <si>
    <t>391, 398, 400, 532, 544, 554, 709, 712, 724, 732, 738, 740, 746, 747, 753, 756, 761, 762, 765, 769, 770, 773, 777, 781, 782, 784, 786, 787, 789, 790, 793, 795, 799, 807, 810, 826, 828, 829, 830, 834, 838, 846, 848, 868, 872, 885, 911</t>
  </si>
  <si>
    <t>вернула 97р на карту 10.11</t>
  </si>
  <si>
    <t>инна77</t>
  </si>
  <si>
    <t>Гранатик</t>
  </si>
  <si>
    <t>Ghbvth</t>
  </si>
  <si>
    <t>курс уже уточнен</t>
  </si>
  <si>
    <t>lovazza</t>
  </si>
  <si>
    <t>Матиас</t>
  </si>
  <si>
    <t>Len4ik1980</t>
  </si>
  <si>
    <t>destiny85</t>
  </si>
  <si>
    <t>Genek</t>
  </si>
  <si>
    <t>Стоимость заказа, -5%</t>
  </si>
  <si>
    <t>Камалия</t>
  </si>
  <si>
    <t>ВьюРок</t>
  </si>
  <si>
    <t xml:space="preserve">nastasia81 </t>
  </si>
  <si>
    <t xml:space="preserve">Evgeniya24  </t>
  </si>
  <si>
    <t>Жуся</t>
  </si>
  <si>
    <t>Nastena222</t>
  </si>
  <si>
    <t>Малышенька</t>
  </si>
  <si>
    <t>helenaRU</t>
  </si>
  <si>
    <t>Sibirkisa</t>
  </si>
  <si>
    <t>Shunyasha</t>
  </si>
  <si>
    <t>Zephyr</t>
  </si>
  <si>
    <t>Тропикана</t>
  </si>
  <si>
    <t>anastaciakk</t>
  </si>
  <si>
    <t>Oceania</t>
  </si>
  <si>
    <t>882, 916</t>
  </si>
  <si>
    <t>362, 628, 666, 799, 819, 845, 849, 853, 863, 902, 938</t>
  </si>
  <si>
    <t>677, 695, 783, 799, 907, 930</t>
  </si>
  <si>
    <t>53, 54, 78, 88, 118, 264, 299, 324, 374, 425, 930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</si>
  <si>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</si>
  <si>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757, 759, 931, 937</t>
  </si>
  <si>
    <t>653, 825, 839, 896, 907</t>
  </si>
  <si>
    <t>284, 304, 493, 606, 613, 641, 881, 884, 934</t>
  </si>
  <si>
    <t>823, 824, 844, 919</t>
  </si>
  <si>
    <t>17, 19, 20, 21, 23, 36, 37, 58, 98, 172, 190, 194, 213, 267, 279, 288, 292, 319, 389, 474, 736, 780, 860, 883, 899, 916, 920, 922</t>
  </si>
  <si>
    <t>554, 557, 560, 565, 566, 570, 581, 589, , 628, 713, 758, 765, 863, 918</t>
  </si>
  <si>
    <t>918, 922, 923, 929</t>
  </si>
  <si>
    <t>339, 359, 362, 422, 425, 470, 479, 514, 522, 539, 543, 545, 551, 570, 585, 608, 693, 722, 743, 757, 784, 785, 792, 806, 849, 895, 938</t>
  </si>
  <si>
    <t>785, 795, 844, 937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</si>
  <si>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</si>
  <si>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630, 657, 732, 753, 758, 760, 779, 780, 787, 796, 800, 810, 819, 828, 841, 859, 866</t>
  </si>
  <si>
    <t>626, , 636, 650, 657, 661, 669, 680, 740, 757, 854, 868, 877, 908, 920, 929</t>
  </si>
  <si>
    <t>809, 816, 817, 886, 889, 891, 893</t>
  </si>
  <si>
    <t>371, 374, 630, 633, 892, 898, 926, 937</t>
  </si>
  <si>
    <t>914, 915</t>
  </si>
  <si>
    <t>640, 718, 747,767, 820, 887, 939</t>
  </si>
  <si>
    <t>224, 922</t>
  </si>
  <si>
    <t>835, 849, 850, 857, 877, 880, 886, 897, 898, 933</t>
  </si>
  <si>
    <t>745, 803, 881, 918</t>
  </si>
  <si>
    <t>356, 398, 414, 430, 458, 486, 524, 525, 559, 572, 586, 593, 618, 701, 706, 799, 808, 828, 874, 884, 920</t>
  </si>
  <si>
    <t>788, 791, 796, 797, 798, 800, 805, 810, 816, 820, 823, 824, 829, 833, 838, 848, 857, 860, 862, 875, 877, 889, 915, 923, 927</t>
  </si>
  <si>
    <t>110, 124, 176, 369, 376, 379, 386, 390, 404, 418, 420, 424, 437, 441, 455, 457, 464, 503, 513, 517, 547, 580, 598, 625, 628, 675, 705, 728, 730, 741, 747, 773, 804, 823, 861, 923</t>
  </si>
  <si>
    <t>623, 861, 875, 894, 909, 926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</si>
  <si>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</t>
  </si>
  <si>
    <t>79, 80,99,102,127, 147, 155, 159, 178, 182, 198, 214, 316,323, 324, 326, 357, 362, 402, 414, 425, 435, 467, 480, 517, 540, 543, 577, 582, 623, 812, 838, 868, 870, 927</t>
  </si>
  <si>
    <t>350, 409, 415, 418, 421, 423, 428, 433, 436, 452, 465, 476, 555, 576, 596, 872, 888, 913, 914, 920</t>
  </si>
  <si>
    <t>663, 736, 812, 849, 874, 922, 923, 937</t>
  </si>
  <si>
    <t>582, 639, 781, 831, 879, 909, 939</t>
  </si>
  <si>
    <t>789, 790, 794, 795, 825, 845, 850, 851, 930</t>
  </si>
  <si>
    <t>657, 896, 914</t>
  </si>
  <si>
    <t>869, 872, 884, 885, 888, 913, 925</t>
  </si>
  <si>
    <t>892, 917, 923, 938</t>
  </si>
  <si>
    <t>658, 938</t>
  </si>
  <si>
    <t>763, 764, 766, 803, 807, 810, 828, 850, 863, 881, 884, 899, 902, 912, 914, 917, 922, 923, 924, 925, 926, 936, 938</t>
  </si>
  <si>
    <t>540, 550, 579, 592, 875, 886, 887, 905, 912, 916</t>
  </si>
  <si>
    <t>907, 927</t>
  </si>
  <si>
    <t>246, 268, 450, 456, 476, 505, 617, 631, 636, 762, 772, 861, 919</t>
  </si>
  <si>
    <t>812, 934</t>
  </si>
  <si>
    <t>619, 624, 633, 639, 667, 751, 766, 769, 782, 831, 851, 895, 896, 915, 927</t>
  </si>
  <si>
    <t>485, 489, 603, 648, 649, 656, 657, 660, 665, 666, 670, 679, 682, 684, , 688, 701, 704, 714, 770, 852, 932</t>
  </si>
  <si>
    <t>709, 737, 902, 903, 916</t>
  </si>
  <si>
    <t>742, 846, 929</t>
  </si>
  <si>
    <t>9, 10, 38, 53, 57, 59, 62, 63, 67, 70, 71, 72, 76, 80, 82,88, 94, 95, 101, 103, 104, 107, 118, 131, 138, 169, 193, 198, 266, 442, 536, 539, 603, 714, 720, 917</t>
  </si>
  <si>
    <t>814, 938</t>
  </si>
  <si>
    <t>861, 934</t>
  </si>
  <si>
    <t>476, 503, 512, 549, 557, 571, 584, 587, 593, 603, 709, 712, 845, 850, 930</t>
  </si>
  <si>
    <t>769, 782, 784, 790, 820, 860, 870, 878, 927</t>
  </si>
  <si>
    <t>578, 707, 856, 927</t>
  </si>
  <si>
    <t>884, 917</t>
  </si>
  <si>
    <t>730, 817, 881, 927</t>
  </si>
  <si>
    <t>801, 811, 901, 908, 936</t>
  </si>
  <si>
    <t>81, 82, 85, 90, 111, 299, 305, 307, 308, 310, 335, 387, 398, 414, 415, 424, 429, 439, 475, 502, 560, 569, 606, 622, 632, 638, 656, 688, 708, 725, +731, 732, 734, 736, 739, 752, 777, 783, 796, 797, 901, 912, 934</t>
  </si>
  <si>
    <t>923, 924</t>
  </si>
  <si>
    <t>439, 442, 443, 447, 451, 467, 472, 479, 482, 483, 489, 499, 502, 504, 507, 509, 510, 518, 524, 532, 535, 546, 548, 550, 583, 597, 607,  653, 659, 666, 677, 680, 696, 795, 837, 861, 866, 888, 916</t>
  </si>
  <si>
    <t>743, 915</t>
  </si>
  <si>
    <t>666, 800, 864, 907, 927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</si>
  <si>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</t>
  </si>
  <si>
    <t>916, 922, 923</t>
  </si>
  <si>
    <t>159, 170, 753, 755, 774, 778, 916, 927, 932</t>
  </si>
  <si>
    <t>872, 878, 895, 922, 923</t>
  </si>
  <si>
    <t>202, 432, 439, 725, 816, 820, 826, 889, 908, 914, 919</t>
  </si>
  <si>
    <t>917, 918, 924, 927, 934</t>
  </si>
  <si>
    <t>847, 850, 860, 861, 870, 887, 920</t>
  </si>
  <si>
    <t>175, 185, 201, 217,222, 233, 235, 256, 264, 281, 292, 294, 315, 480, 501, 525, 526, 531, 532, 536, 541, 545, 547, 572, 578, 592, 596, 611, 620, 653, 677, 701, 720, 728, 736, 754, 757, 793, 844, 914, 919</t>
  </si>
  <si>
    <t>304, 309, 372, 399, 412, 421, 537, 544, 547, 572, 659, 678, 684, 692, 706, 710, 729, 767, 773, 785, 789, 798, 812, 839, 930, 939</t>
  </si>
  <si>
    <t>burunduchiha</t>
  </si>
  <si>
    <t>Ксения Золотая</t>
  </si>
  <si>
    <t>boarisha</t>
  </si>
  <si>
    <t>944, 945</t>
  </si>
  <si>
    <t>manyata</t>
  </si>
  <si>
    <t>Катя123</t>
  </si>
  <si>
    <t>Анюта86</t>
  </si>
  <si>
    <t>Bliss</t>
  </si>
  <si>
    <t>Nefrida</t>
  </si>
  <si>
    <t>анюта520</t>
  </si>
  <si>
    <t>588, 593, 639, 746, 753, 815, 823, 852, 890 , 899, 908, 912, 919, 937, 946, 948</t>
  </si>
  <si>
    <t>919, 946</t>
  </si>
  <si>
    <t>792, 870, 871, 876, 935, 936, 938, 942</t>
  </si>
  <si>
    <t>680, 735, 737, 740, 813, 831, 885, 921, 925, 946</t>
  </si>
  <si>
    <t>410, 833, 897, 907, 919, 949</t>
  </si>
  <si>
    <t>878, 889, 914, 942</t>
  </si>
  <si>
    <t>862, 880, 881, 889, 896, 914, 920, 927, 941</t>
  </si>
  <si>
    <t>693, 694, 744, 747, 763, 768, 802, 806, 822, 823, 837, 840, 843, 848, 851, 864, 865, 906, 909, 943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</si>
</sst>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B0F0"/>
      <name val="Calibri"/>
      <family val="2"/>
    </font>
    <font>
      <b/>
      <sz val="16"/>
      <color rgb="FFFF0000"/>
      <name val="Calibri"/>
      <family val="2"/>
    </font>
    <font>
      <b/>
      <i/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57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9" fillId="35" borderId="10" xfId="42" applyFont="1" applyFill="1" applyBorder="1" applyAlignment="1">
      <alignment horizontal="center" vertical="center" wrapText="1"/>
    </xf>
    <xf numFmtId="1" fontId="58" fillId="36" borderId="10" xfId="0" applyNumberFormat="1" applyFont="1" applyFill="1" applyBorder="1" applyAlignment="1">
      <alignment horizontal="center"/>
    </xf>
    <xf numFmtId="1" fontId="58" fillId="36" borderId="13" xfId="0" applyNumberFormat="1" applyFont="1" applyFill="1" applyBorder="1" applyAlignment="1">
      <alignment horizontal="center"/>
    </xf>
    <xf numFmtId="1" fontId="58" fillId="36" borderId="14" xfId="0" applyNumberFormat="1" applyFont="1" applyFill="1" applyBorder="1" applyAlignment="1">
      <alignment horizontal="center"/>
    </xf>
    <xf numFmtId="1" fontId="58" fillId="36" borderId="12" xfId="0" applyNumberFormat="1" applyFont="1" applyFill="1" applyBorder="1" applyAlignment="1">
      <alignment horizontal="center"/>
    </xf>
    <xf numFmtId="1" fontId="58" fillId="36" borderId="11" xfId="0" applyNumberFormat="1" applyFont="1" applyFill="1" applyBorder="1" applyAlignment="1">
      <alignment horizontal="center"/>
    </xf>
    <xf numFmtId="1" fontId="58" fillId="37" borderId="11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8" fillId="35" borderId="10" xfId="42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60" fillId="34" borderId="0" xfId="0" applyFont="1" applyFill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6" xfId="0" applyFont="1" applyFill="1" applyBorder="1" applyAlignment="1">
      <alignment wrapText="1"/>
    </xf>
    <xf numFmtId="0" fontId="3" fillId="35" borderId="15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 vertical="center" wrapText="1"/>
    </xf>
    <xf numFmtId="1" fontId="0" fillId="34" borderId="17" xfId="0" applyNumberFormat="1" applyFont="1" applyFill="1" applyBorder="1" applyAlignment="1">
      <alignment wrapText="1"/>
    </xf>
    <xf numFmtId="0" fontId="3" fillId="35" borderId="17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18" xfId="0" applyFill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9" borderId="19" xfId="0" applyFill="1" applyBorder="1" applyAlignment="1">
      <alignment wrapText="1"/>
    </xf>
    <xf numFmtId="0" fontId="0" fillId="0" borderId="11" xfId="0" applyBorder="1" applyAlignment="1">
      <alignment/>
    </xf>
    <xf numFmtId="0" fontId="47" fillId="34" borderId="1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0" fillId="40" borderId="11" xfId="0" applyFill="1" applyBorder="1" applyAlignment="1">
      <alignment/>
    </xf>
    <xf numFmtId="1" fontId="35" fillId="36" borderId="11" xfId="0" applyNumberFormat="1" applyFont="1" applyFill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1" fontId="37" fillId="33" borderId="11" xfId="0" applyNumberFormat="1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wrapText="1"/>
    </xf>
    <xf numFmtId="0" fontId="47" fillId="34" borderId="10" xfId="0" applyFont="1" applyFill="1" applyBorder="1" applyAlignment="1">
      <alignment/>
    </xf>
    <xf numFmtId="0" fontId="47" fillId="34" borderId="13" xfId="0" applyFont="1" applyFill="1" applyBorder="1" applyAlignment="1">
      <alignment wrapText="1"/>
    </xf>
    <xf numFmtId="0" fontId="47" fillId="34" borderId="12" xfId="0" applyFont="1" applyFill="1" applyBorder="1" applyAlignment="1">
      <alignment wrapText="1"/>
    </xf>
    <xf numFmtId="0" fontId="47" fillId="34" borderId="10" xfId="0" applyFont="1" applyFill="1" applyBorder="1" applyAlignment="1">
      <alignment horizontal="left"/>
    </xf>
    <xf numFmtId="0" fontId="47" fillId="34" borderId="11" xfId="0" applyFont="1" applyFill="1" applyBorder="1" applyAlignment="1">
      <alignment wrapText="1"/>
    </xf>
    <xf numFmtId="0" fontId="47" fillId="41" borderId="10" xfId="0" applyFont="1" applyFill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61" fillId="42" borderId="11" xfId="0" applyFont="1" applyFill="1" applyBorder="1" applyAlignment="1">
      <alignment wrapText="1"/>
    </xf>
    <xf numFmtId="0" fontId="38" fillId="34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34" borderId="20" xfId="0" applyFont="1" applyFill="1" applyBorder="1" applyAlignment="1">
      <alignment wrapText="1"/>
    </xf>
    <xf numFmtId="0" fontId="38" fillId="34" borderId="11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62" fillId="34" borderId="0" xfId="0" applyFont="1" applyFill="1" applyAlignment="1">
      <alignment/>
    </xf>
    <xf numFmtId="0" fontId="0" fillId="34" borderId="14" xfId="0" applyFont="1" applyFill="1" applyBorder="1" applyAlignment="1">
      <alignment wrapText="1"/>
    </xf>
    <xf numFmtId="0" fontId="0" fillId="43" borderId="14" xfId="0" applyFont="1" applyFill="1" applyBorder="1" applyAlignment="1">
      <alignment wrapText="1"/>
    </xf>
    <xf numFmtId="0" fontId="47" fillId="34" borderId="10" xfId="42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3" fillId="34" borderId="2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wrapText="1"/>
    </xf>
    <xf numFmtId="14" fontId="12" fillId="34" borderId="0" xfId="0" applyNumberFormat="1" applyFont="1" applyFill="1" applyAlignment="1">
      <alignment horizontal="left"/>
    </xf>
    <xf numFmtId="0" fontId="0" fillId="43" borderId="13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7" fillId="34" borderId="15" xfId="0" applyFont="1" applyFill="1" applyBorder="1" applyAlignment="1">
      <alignment wrapText="1"/>
    </xf>
    <xf numFmtId="0" fontId="47" fillId="34" borderId="14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wrapText="1"/>
    </xf>
    <xf numFmtId="0" fontId="0" fillId="34" borderId="22" xfId="0" applyFont="1" applyFill="1" applyBorder="1" applyAlignment="1">
      <alignment wrapText="1"/>
    </xf>
    <xf numFmtId="0" fontId="0" fillId="34" borderId="23" xfId="0" applyFont="1" applyFill="1" applyBorder="1" applyAlignment="1">
      <alignment wrapText="1"/>
    </xf>
    <xf numFmtId="1" fontId="0" fillId="34" borderId="13" xfId="0" applyNumberFormat="1" applyFont="1" applyFill="1" applyBorder="1" applyAlignment="1">
      <alignment wrapText="1"/>
    </xf>
    <xf numFmtId="0" fontId="63" fillId="0" borderId="0" xfId="0" applyFont="1" applyAlignment="1">
      <alignment/>
    </xf>
    <xf numFmtId="0" fontId="0" fillId="34" borderId="10" xfId="0" applyFont="1" applyFill="1" applyBorder="1" applyAlignment="1">
      <alignment horizontal="left" wrapText="1"/>
    </xf>
    <xf numFmtId="0" fontId="0" fillId="39" borderId="22" xfId="0" applyFill="1" applyBorder="1" applyAlignment="1">
      <alignment/>
    </xf>
    <xf numFmtId="1" fontId="0" fillId="39" borderId="18" xfId="0" applyNumberForma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64" fillId="0" borderId="0" xfId="0" applyFont="1" applyBorder="1" applyAlignment="1">
      <alignment/>
    </xf>
    <xf numFmtId="0" fontId="0" fillId="39" borderId="11" xfId="0" applyFill="1" applyBorder="1" applyAlignment="1" applyProtection="1">
      <alignment/>
      <protection/>
    </xf>
    <xf numFmtId="0" fontId="61" fillId="42" borderId="11" xfId="0" applyFont="1" applyFill="1" applyBorder="1" applyAlignment="1">
      <alignment wrapText="1"/>
    </xf>
    <xf numFmtId="0" fontId="0" fillId="38" borderId="11" xfId="0" applyFont="1" applyFill="1" applyBorder="1" applyAlignment="1">
      <alignment wrapText="1"/>
    </xf>
    <xf numFmtId="0" fontId="0" fillId="39" borderId="11" xfId="0" applyFont="1" applyFill="1" applyBorder="1" applyAlignment="1">
      <alignment/>
    </xf>
    <xf numFmtId="0" fontId="47" fillId="44" borderId="10" xfId="0" applyFont="1" applyFill="1" applyBorder="1" applyAlignment="1">
      <alignment wrapText="1"/>
    </xf>
    <xf numFmtId="0" fontId="47" fillId="44" borderId="15" xfId="0" applyFont="1" applyFill="1" applyBorder="1" applyAlignment="1">
      <alignment wrapText="1"/>
    </xf>
    <xf numFmtId="0" fontId="47" fillId="44" borderId="11" xfId="0" applyFont="1" applyFill="1" applyBorder="1" applyAlignment="1">
      <alignment wrapText="1"/>
    </xf>
    <xf numFmtId="0" fontId="47" fillId="44" borderId="12" xfId="0" applyFont="1" applyFill="1" applyBorder="1" applyAlignment="1">
      <alignment wrapText="1"/>
    </xf>
    <xf numFmtId="1" fontId="0" fillId="33" borderId="14" xfId="0" applyNumberFormat="1" applyFont="1" applyFill="1" applyBorder="1" applyAlignment="1">
      <alignment horizontal="center" wrapText="1"/>
    </xf>
    <xf numFmtId="3" fontId="0" fillId="33" borderId="12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styles" Target="styles.xml" /><Relationship Id="rId213" Type="http://schemas.openxmlformats.org/officeDocument/2006/relationships/sharedStrings" Target="sharedStrings.xml" /><Relationship Id="rId214" Type="http://schemas.openxmlformats.org/officeDocument/2006/relationships/externalLink" Target="externalLinks/externalLink1.xml" /><Relationship Id="rId2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9"/>
  <sheetViews>
    <sheetView tabSelected="1" zoomScale="80" zoomScaleNormal="80" zoomScalePageLayoutView="0" workbookViewId="0" topLeftCell="A775">
      <selection activeCell="A793" sqref="A793:IV793"/>
    </sheetView>
  </sheetViews>
  <sheetFormatPr defaultColWidth="9.140625" defaultRowHeight="15"/>
  <cols>
    <col min="1" max="1" width="23.8515625" style="77" customWidth="1"/>
    <col min="2" max="3" width="13.28125" style="25" customWidth="1"/>
    <col min="4" max="4" width="23.57421875" style="12" customWidth="1"/>
    <col min="5" max="5" width="57.28125" style="1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6.25">
      <c r="A1" s="68" t="s">
        <v>0</v>
      </c>
      <c r="B1" s="18" t="s">
        <v>812</v>
      </c>
      <c r="C1" s="18" t="s">
        <v>813</v>
      </c>
      <c r="D1" s="26" t="s">
        <v>811</v>
      </c>
      <c r="E1" s="27" t="s">
        <v>1</v>
      </c>
      <c r="F1" s="1" t="s">
        <v>2</v>
      </c>
    </row>
    <row r="2" spans="1:6" ht="26.25">
      <c r="A2" s="69">
        <v>1445</v>
      </c>
      <c r="B2" s="19">
        <v>3.787600801603162</v>
      </c>
      <c r="C2" s="19">
        <v>3.787600801603162</v>
      </c>
      <c r="D2" s="2">
        <f>C2</f>
        <v>3.787600801603162</v>
      </c>
      <c r="E2" s="14">
        <v>206</v>
      </c>
      <c r="F2" s="3" t="s">
        <v>3</v>
      </c>
    </row>
    <row r="3" spans="1:6" ht="26.25">
      <c r="A3" s="69">
        <v>51150</v>
      </c>
      <c r="B3" s="19">
        <v>0</v>
      </c>
      <c r="C3" s="19">
        <v>0.268000000000029</v>
      </c>
      <c r="D3" s="2">
        <f>'923'!G9+'924'!G8</f>
        <v>0.29438400000026377</v>
      </c>
      <c r="E3" s="6" t="s">
        <v>1266</v>
      </c>
      <c r="F3" s="61"/>
    </row>
    <row r="4" spans="1:6" ht="26.25">
      <c r="A4" s="62" t="s">
        <v>4</v>
      </c>
      <c r="B4" s="19">
        <v>-0.011783783783585022</v>
      </c>
      <c r="C4" s="19">
        <v>0.2634552406068451</v>
      </c>
      <c r="D4" s="2">
        <f>C4</f>
        <v>0.2634552406068451</v>
      </c>
      <c r="E4" s="14" t="s">
        <v>5</v>
      </c>
      <c r="F4" s="109" t="s">
        <v>6</v>
      </c>
    </row>
    <row r="5" spans="1:5" ht="26.25">
      <c r="A5" s="62" t="s">
        <v>1108</v>
      </c>
      <c r="B5" s="19"/>
      <c r="C5" s="19"/>
      <c r="D5" s="2">
        <f>'895'!F5</f>
        <v>0.4644400000000246</v>
      </c>
      <c r="E5" s="6">
        <v>895</v>
      </c>
    </row>
    <row r="6" spans="1:5" ht="26.25">
      <c r="A6" s="62" t="s">
        <v>7</v>
      </c>
      <c r="B6" s="19">
        <v>2.2007218045112893</v>
      </c>
      <c r="C6" s="19">
        <v>2.2007218045112893</v>
      </c>
      <c r="D6" s="2">
        <f>C6</f>
        <v>2.2007218045112893</v>
      </c>
      <c r="E6" s="14">
        <v>54</v>
      </c>
    </row>
    <row r="7" spans="1:5" ht="26.25">
      <c r="A7" s="62" t="s">
        <v>8</v>
      </c>
      <c r="B7" s="19">
        <v>0</v>
      </c>
      <c r="C7" s="19">
        <v>0.43666000000007443</v>
      </c>
      <c r="D7" s="2">
        <f>C7+'742'!F6+'793'!E5+'817'!E6+'833'!E7</f>
        <v>0.485779999999977</v>
      </c>
      <c r="E7" s="6" t="s">
        <v>1016</v>
      </c>
    </row>
    <row r="8" spans="1:5" ht="26.25">
      <c r="A8" s="62" t="s">
        <v>9</v>
      </c>
      <c r="B8" s="19">
        <v>-0.3834220700151434</v>
      </c>
      <c r="C8" s="19">
        <v>-0.2866220700151132</v>
      </c>
      <c r="D8" s="2">
        <f>C8+'818'!E6+'831'!E11</f>
        <v>-3.545222070015228</v>
      </c>
      <c r="E8" s="14" t="s">
        <v>1017</v>
      </c>
    </row>
    <row r="9" spans="1:5" ht="26.25">
      <c r="A9" s="62" t="s">
        <v>10</v>
      </c>
      <c r="B9" s="19">
        <v>0</v>
      </c>
      <c r="C9" s="19">
        <v>-0.1813999999999396</v>
      </c>
      <c r="D9" s="2">
        <f>C9</f>
        <v>-0.1813999999999396</v>
      </c>
      <c r="E9" s="14" t="s">
        <v>11</v>
      </c>
    </row>
    <row r="10" spans="1:5" ht="26.25">
      <c r="A10" s="62" t="s">
        <v>12</v>
      </c>
      <c r="B10" s="19">
        <v>151.32070333626007</v>
      </c>
      <c r="C10" s="19">
        <v>47.01330333625992</v>
      </c>
      <c r="D10" s="2">
        <f>C10</f>
        <v>47.01330333625992</v>
      </c>
      <c r="E10" s="6" t="s">
        <v>13</v>
      </c>
    </row>
    <row r="11" spans="1:5" ht="26.25">
      <c r="A11" s="62" t="s">
        <v>14</v>
      </c>
      <c r="B11" s="19">
        <v>0</v>
      </c>
      <c r="C11" s="19">
        <v>0.36880000000002156</v>
      </c>
      <c r="D11" s="2">
        <f>C11</f>
        <v>0.36880000000002156</v>
      </c>
      <c r="E11" s="14">
        <v>433</v>
      </c>
    </row>
    <row r="12" spans="1:5" ht="26.25">
      <c r="A12" s="62" t="s">
        <v>15</v>
      </c>
      <c r="B12" s="19">
        <v>-17.755762859074366</v>
      </c>
      <c r="C12" s="19">
        <v>-17.755762859074366</v>
      </c>
      <c r="D12" s="2">
        <f>C12</f>
        <v>-17.755762859074366</v>
      </c>
      <c r="E12" s="14">
        <v>201.243</v>
      </c>
    </row>
    <row r="13" spans="1:6" ht="26.25">
      <c r="A13" s="62" t="s">
        <v>16</v>
      </c>
      <c r="B13" s="19">
        <v>14.405001486988795</v>
      </c>
      <c r="C13" s="19">
        <v>14.405001486988795</v>
      </c>
      <c r="D13" s="2">
        <f>C13</f>
        <v>14.405001486988795</v>
      </c>
      <c r="E13" s="14">
        <v>188</v>
      </c>
      <c r="F13" s="4"/>
    </row>
    <row r="14" spans="1:6" ht="26.25">
      <c r="A14" s="62" t="s">
        <v>17</v>
      </c>
      <c r="B14" s="19">
        <v>0</v>
      </c>
      <c r="C14" s="19">
        <v>0.13839999999993324</v>
      </c>
      <c r="D14" s="2">
        <f>C14</f>
        <v>0.13839999999993324</v>
      </c>
      <c r="E14" s="6">
        <v>526</v>
      </c>
      <c r="F14" s="4"/>
    </row>
    <row r="15" spans="1:5" ht="26.25">
      <c r="A15" s="62" t="s">
        <v>18</v>
      </c>
      <c r="B15" s="19">
        <v>0</v>
      </c>
      <c r="C15" s="19">
        <v>0.45325999999977284</v>
      </c>
      <c r="D15" s="2">
        <f>C15</f>
        <v>0.45325999999977284</v>
      </c>
      <c r="E15" s="6" t="s">
        <v>19</v>
      </c>
    </row>
    <row r="16" spans="1:5" ht="26.25">
      <c r="A16" s="62" t="s">
        <v>20</v>
      </c>
      <c r="B16" s="19">
        <v>0</v>
      </c>
      <c r="C16" s="19">
        <v>0.5056999999999334</v>
      </c>
      <c r="D16" s="2">
        <f>C16+'911'!F6</f>
        <v>0.727730000000065</v>
      </c>
      <c r="E16" s="14" t="s">
        <v>1119</v>
      </c>
    </row>
    <row r="17" spans="1:5" ht="26.25">
      <c r="A17" s="62" t="s">
        <v>21</v>
      </c>
      <c r="B17" s="19">
        <v>3.059493442535313</v>
      </c>
      <c r="C17" s="19">
        <v>-0.32450655746492885</v>
      </c>
      <c r="D17" s="2">
        <f>C17</f>
        <v>-0.32450655746492885</v>
      </c>
      <c r="E17" s="14" t="s">
        <v>22</v>
      </c>
    </row>
    <row r="18" spans="1:6" ht="26.25">
      <c r="A18" s="62" t="s">
        <v>23</v>
      </c>
      <c r="B18" s="19">
        <v>0.7003382022471669</v>
      </c>
      <c r="C18" s="19">
        <v>0.7003382022471669</v>
      </c>
      <c r="D18" s="2">
        <f>C18</f>
        <v>0.7003382022471669</v>
      </c>
      <c r="E18" s="14">
        <v>230</v>
      </c>
      <c r="F18" s="4"/>
    </row>
    <row r="19" spans="1:5" ht="26.25">
      <c r="A19" s="62" t="s">
        <v>1058</v>
      </c>
      <c r="B19" s="19">
        <v>0</v>
      </c>
      <c r="C19" s="19">
        <v>2.90668000000028</v>
      </c>
      <c r="D19" s="2">
        <f>'860'!F9</f>
        <v>0.17273999999997613</v>
      </c>
      <c r="E19" s="6">
        <v>860</v>
      </c>
    </row>
    <row r="20" spans="1:6" ht="26.25">
      <c r="A20" s="62" t="s">
        <v>24</v>
      </c>
      <c r="B20" s="19">
        <v>2.1539056179775002</v>
      </c>
      <c r="C20" s="19">
        <v>2.1539056179775002</v>
      </c>
      <c r="D20" s="2">
        <f>C20</f>
        <v>2.1539056179775002</v>
      </c>
      <c r="E20" s="14">
        <v>161</v>
      </c>
      <c r="F20" s="4"/>
    </row>
    <row r="21" spans="1:6" ht="26.25">
      <c r="A21" s="62" t="s">
        <v>25</v>
      </c>
      <c r="B21" s="19">
        <v>0</v>
      </c>
      <c r="C21" s="19">
        <v>48.741999999999734</v>
      </c>
      <c r="D21" s="2">
        <f>C21</f>
        <v>48.741999999999734</v>
      </c>
      <c r="E21" s="6" t="s">
        <v>26</v>
      </c>
      <c r="F21" s="5"/>
    </row>
    <row r="22" spans="1:6" ht="26.25">
      <c r="A22" s="62" t="s">
        <v>27</v>
      </c>
      <c r="B22" s="19">
        <v>0</v>
      </c>
      <c r="C22" s="19">
        <v>-0.29480000000012296</v>
      </c>
      <c r="D22" s="2">
        <f>C22</f>
        <v>-0.29480000000012296</v>
      </c>
      <c r="E22" s="6">
        <v>624</v>
      </c>
      <c r="F22" s="4"/>
    </row>
    <row r="23" spans="1:5" ht="26.25">
      <c r="A23" s="62" t="s">
        <v>28</v>
      </c>
      <c r="B23" s="19">
        <v>0</v>
      </c>
      <c r="C23" s="19">
        <v>0.2486199999999883</v>
      </c>
      <c r="D23" s="2">
        <f>C23</f>
        <v>0.2486199999999883</v>
      </c>
      <c r="E23" s="14" t="s">
        <v>29</v>
      </c>
    </row>
    <row r="24" spans="1:6" ht="26.25">
      <c r="A24" s="62" t="s">
        <v>30</v>
      </c>
      <c r="B24" s="19">
        <v>-0.4853876731580158</v>
      </c>
      <c r="C24" s="19">
        <v>-0.4853876731580158</v>
      </c>
      <c r="D24" s="2">
        <f>C24</f>
        <v>-0.4853876731580158</v>
      </c>
      <c r="E24" s="14">
        <v>199</v>
      </c>
      <c r="F24" s="4"/>
    </row>
    <row r="25" spans="1:5" ht="26.25">
      <c r="A25" s="62" t="s">
        <v>31</v>
      </c>
      <c r="B25" s="19">
        <v>16.495768856556595</v>
      </c>
      <c r="C25" s="19">
        <v>14.905568856556613</v>
      </c>
      <c r="D25" s="2">
        <f>C25</f>
        <v>14.905568856556613</v>
      </c>
      <c r="E25" s="14" t="s">
        <v>32</v>
      </c>
    </row>
    <row r="26" spans="1:6" ht="26.25">
      <c r="A26" s="62" t="s">
        <v>33</v>
      </c>
      <c r="B26" s="19">
        <v>0</v>
      </c>
      <c r="C26" s="19">
        <v>-0.725620000000049</v>
      </c>
      <c r="D26" s="2">
        <f>C26</f>
        <v>-0.725620000000049</v>
      </c>
      <c r="E26" s="6" t="s">
        <v>34</v>
      </c>
      <c r="F26" s="4"/>
    </row>
    <row r="27" spans="1:6" ht="26.25">
      <c r="A27" s="62" t="s">
        <v>35</v>
      </c>
      <c r="B27" s="19">
        <v>0</v>
      </c>
      <c r="C27" s="19">
        <v>-3.25</v>
      </c>
      <c r="D27" s="2">
        <f>C27</f>
        <v>-3.25</v>
      </c>
      <c r="E27" s="14">
        <v>583</v>
      </c>
      <c r="F27" s="4"/>
    </row>
    <row r="28" spans="1:6" ht="26.25">
      <c r="A28" s="62" t="s">
        <v>36</v>
      </c>
      <c r="B28" s="19">
        <v>-0.446910780669441</v>
      </c>
      <c r="C28" s="19">
        <v>0.2934977213548109</v>
      </c>
      <c r="D28" s="2">
        <f>C28</f>
        <v>0.2934977213548109</v>
      </c>
      <c r="E28" s="14" t="s">
        <v>37</v>
      </c>
      <c r="F28" s="4"/>
    </row>
    <row r="29" spans="1:6" ht="26.25">
      <c r="A29" s="62" t="s">
        <v>923</v>
      </c>
      <c r="B29" s="19">
        <v>-0.446910780669441</v>
      </c>
      <c r="C29" s="19">
        <v>0.2934977213548109</v>
      </c>
      <c r="D29" s="2">
        <f>'773'!E4+'774'!E4</f>
        <v>0.46200000000021646</v>
      </c>
      <c r="E29" s="14" t="s">
        <v>924</v>
      </c>
      <c r="F29" s="4"/>
    </row>
    <row r="30" spans="1:6" ht="47.25">
      <c r="A30" s="62" t="s">
        <v>38</v>
      </c>
      <c r="B30" s="19">
        <v>0</v>
      </c>
      <c r="C30" s="19">
        <v>-0.4185149392700964</v>
      </c>
      <c r="D30" s="2">
        <f>C30+'795'!E7+'837'!E5+'861'!F9+'866'!F6+'888'!F4+'916'!F10</f>
        <v>-6.217714939269456</v>
      </c>
      <c r="E30" s="6" t="s">
        <v>1267</v>
      </c>
      <c r="F30" s="4"/>
    </row>
    <row r="31" spans="1:6" ht="26.25">
      <c r="A31" s="62" t="s">
        <v>39</v>
      </c>
      <c r="B31" s="19">
        <v>0</v>
      </c>
      <c r="C31" s="19">
        <v>-0.15632500000083382</v>
      </c>
      <c r="D31" s="2">
        <f>C31</f>
        <v>-0.15632500000083382</v>
      </c>
      <c r="E31" s="6" t="s">
        <v>40</v>
      </c>
      <c r="F31" s="4"/>
    </row>
    <row r="32" spans="1:6" ht="26.25">
      <c r="A32" s="62" t="s">
        <v>41</v>
      </c>
      <c r="B32" s="19">
        <v>8.462526865671549</v>
      </c>
      <c r="C32" s="19">
        <v>8.462526865671549</v>
      </c>
      <c r="D32" s="2">
        <f>C32</f>
        <v>8.462526865671549</v>
      </c>
      <c r="E32" s="14" t="s">
        <v>42</v>
      </c>
      <c r="F32" s="4"/>
    </row>
    <row r="33" spans="1:6" ht="26.25">
      <c r="A33" s="79" t="s">
        <v>43</v>
      </c>
      <c r="B33" s="19">
        <v>0</v>
      </c>
      <c r="C33" s="19">
        <v>-0.1509000000000924</v>
      </c>
      <c r="D33" s="2">
        <f>C33+'910'!F5</f>
        <v>-0.010119999999915308</v>
      </c>
      <c r="E33" s="6" t="s">
        <v>1120</v>
      </c>
      <c r="F33" s="4"/>
    </row>
    <row r="34" spans="1:6" ht="26.25">
      <c r="A34" s="79" t="s">
        <v>44</v>
      </c>
      <c r="B34" s="19">
        <v>0</v>
      </c>
      <c r="C34" s="19">
        <v>-0.38587999999992917</v>
      </c>
      <c r="D34" s="2">
        <f>C34+'753'!E8+'778'!E7+'789'!E4+'805'!E4+'900'!F8</f>
        <v>235.2168200000001</v>
      </c>
      <c r="E34" s="6" t="s">
        <v>1121</v>
      </c>
      <c r="F34" s="4"/>
    </row>
    <row r="35" spans="1:6" ht="32.25">
      <c r="A35" s="62" t="s">
        <v>45</v>
      </c>
      <c r="B35" s="19">
        <v>0.40062222222218224</v>
      </c>
      <c r="C35" s="19">
        <v>0.44267222222225655</v>
      </c>
      <c r="D35" s="2">
        <f>C35+'741'!F5+'754'!E8+'788'!E6+'791'!E5+'814'!E8+'845'!E10+'897'!F4</f>
        <v>5.802822222222005</v>
      </c>
      <c r="E35" s="6" t="s">
        <v>1122</v>
      </c>
      <c r="F35" s="4"/>
    </row>
    <row r="36" spans="1:5" ht="26.25">
      <c r="A36" s="79" t="s">
        <v>849</v>
      </c>
      <c r="B36" s="19">
        <v>0.40062222222218224</v>
      </c>
      <c r="C36" s="19">
        <v>0.40062222222218224</v>
      </c>
      <c r="D36" s="2">
        <f>'743'!F4+'915'!F8</f>
        <v>0.3757250000001022</v>
      </c>
      <c r="E36" s="6" t="s">
        <v>1268</v>
      </c>
    </row>
    <row r="37" spans="1:6" ht="26.25">
      <c r="A37" s="79" t="s">
        <v>46</v>
      </c>
      <c r="B37" s="19">
        <v>0</v>
      </c>
      <c r="C37" s="19">
        <v>0.009999999999990905</v>
      </c>
      <c r="D37" s="2">
        <f>C37</f>
        <v>0.009999999999990905</v>
      </c>
      <c r="E37" s="6">
        <v>447</v>
      </c>
      <c r="F37" s="4"/>
    </row>
    <row r="38" spans="1:5" ht="26.25">
      <c r="A38" s="79" t="s">
        <v>47</v>
      </c>
      <c r="B38" s="19">
        <v>2.463458823529436</v>
      </c>
      <c r="C38" s="19">
        <v>2.463458823529436</v>
      </c>
      <c r="D38" s="2">
        <f>C38</f>
        <v>2.463458823529436</v>
      </c>
      <c r="E38" s="14">
        <v>124</v>
      </c>
    </row>
    <row r="39" spans="1:5" ht="26.25">
      <c r="A39" s="79" t="s">
        <v>1207</v>
      </c>
      <c r="B39" s="19">
        <v>0</v>
      </c>
      <c r="C39" s="19">
        <v>0.2680000000000291</v>
      </c>
      <c r="D39" s="2">
        <f>'934'!F8</f>
        <v>-0.31799999999998363</v>
      </c>
      <c r="E39" s="6">
        <v>934</v>
      </c>
    </row>
    <row r="40" spans="1:5" ht="26.25">
      <c r="A40" s="79" t="s">
        <v>48</v>
      </c>
      <c r="B40" s="19">
        <v>0</v>
      </c>
      <c r="C40" s="19">
        <v>-0.33463999999978</v>
      </c>
      <c r="D40" s="2">
        <f>C40+'843'!E4</f>
        <v>-0.39863999999974453</v>
      </c>
      <c r="E40" s="6" t="s">
        <v>1036</v>
      </c>
    </row>
    <row r="41" spans="1:5" ht="26.25">
      <c r="A41" s="114" t="s">
        <v>49</v>
      </c>
      <c r="B41" s="19">
        <v>0</v>
      </c>
      <c r="C41" s="19">
        <v>0.14999999999997726</v>
      </c>
      <c r="D41" s="2">
        <f>C41+'800'!E10+'864'!F6+'907'!F11+'927'!G10</f>
        <v>0.5554500000006328</v>
      </c>
      <c r="E41" s="6" t="s">
        <v>1269</v>
      </c>
    </row>
    <row r="42" spans="1:5" ht="26.25">
      <c r="A42" s="114" t="s">
        <v>49</v>
      </c>
      <c r="B42" s="19">
        <v>0</v>
      </c>
      <c r="C42" s="19">
        <v>0.2680000000000291</v>
      </c>
      <c r="D42" s="2">
        <f>'949'!F4</f>
        <v>-813.5966999999999</v>
      </c>
      <c r="E42" s="6">
        <v>949</v>
      </c>
    </row>
    <row r="43" spans="1:5" ht="26.25">
      <c r="A43" s="62" t="s">
        <v>50</v>
      </c>
      <c r="B43" s="19">
        <v>0</v>
      </c>
      <c r="C43" s="19">
        <v>0.35739999999992733</v>
      </c>
      <c r="D43" s="2">
        <f>C43</f>
        <v>0.35739999999992733</v>
      </c>
      <c r="E43" s="6">
        <v>630</v>
      </c>
    </row>
    <row r="44" spans="1:5" ht="26.25">
      <c r="A44" s="79" t="s">
        <v>51</v>
      </c>
      <c r="B44" s="19">
        <v>0</v>
      </c>
      <c r="C44" s="19">
        <v>-0.1087000000001126</v>
      </c>
      <c r="D44" s="2">
        <f>C44+'813'!E6+'829'!E7+'847'!F10+'867'!F7+'875'!F7</f>
        <v>-0.739940000000729</v>
      </c>
      <c r="E44" s="6" t="s">
        <v>1123</v>
      </c>
    </row>
    <row r="45" spans="1:6" ht="26.25">
      <c r="A45" s="62" t="s">
        <v>52</v>
      </c>
      <c r="B45" s="19">
        <v>-0.09688888888888414</v>
      </c>
      <c r="C45" s="19">
        <v>-0.09688888888888414</v>
      </c>
      <c r="D45" s="2">
        <f>C45</f>
        <v>-0.09688888888888414</v>
      </c>
      <c r="E45" s="14">
        <v>77</v>
      </c>
      <c r="F45" s="4"/>
    </row>
    <row r="46" spans="1:6" ht="47.25">
      <c r="A46" s="62" t="s">
        <v>53</v>
      </c>
      <c r="B46" s="19">
        <v>-24.39601519839738</v>
      </c>
      <c r="C46" s="19">
        <v>-0.3298883784848954</v>
      </c>
      <c r="D46" s="2">
        <f>C46</f>
        <v>-0.3298883784848954</v>
      </c>
      <c r="E46" s="14" t="s">
        <v>54</v>
      </c>
      <c r="F46" s="4"/>
    </row>
    <row r="47" spans="1:6" ht="32.25">
      <c r="A47" s="62" t="s">
        <v>55</v>
      </c>
      <c r="B47" s="19">
        <v>0</v>
      </c>
      <c r="C47" s="19">
        <v>-0.0048000000001593435</v>
      </c>
      <c r="D47" s="2">
        <f>C47+'746'!F8+'753'!E5+'815'!E5+'823'!E7+'852'!F6+'890'!F7+'899'!F6+'908'!F8+'912'!F9+'919'!F5+'937'!F7+'946'!F10+'948'!F4</f>
        <v>-0.4480800000000045</v>
      </c>
      <c r="E47" s="6" t="s">
        <v>1289</v>
      </c>
      <c r="F47" s="4"/>
    </row>
    <row r="48" spans="1:5" ht="26.25">
      <c r="A48" s="62" t="s">
        <v>56</v>
      </c>
      <c r="B48" s="19">
        <v>0.12710539138586796</v>
      </c>
      <c r="C48" s="19">
        <v>0.12710539138586796</v>
      </c>
      <c r="D48" s="2">
        <f>C48</f>
        <v>0.12710539138586796</v>
      </c>
      <c r="E48" s="14" t="s">
        <v>57</v>
      </c>
    </row>
    <row r="49" spans="1:5" ht="26.25">
      <c r="A49" s="62" t="s">
        <v>58</v>
      </c>
      <c r="B49" s="19">
        <v>-0.23710553505520693</v>
      </c>
      <c r="C49" s="19">
        <v>-0.23710553505520693</v>
      </c>
      <c r="D49" s="2">
        <f>C49</f>
        <v>-0.23710553505520693</v>
      </c>
      <c r="E49" s="14">
        <v>14</v>
      </c>
    </row>
    <row r="50" spans="1:5" ht="26.25">
      <c r="A50" s="62" t="s">
        <v>59</v>
      </c>
      <c r="B50" s="19">
        <v>-2.7044179104477735</v>
      </c>
      <c r="C50" s="19">
        <v>0.24933370245543074</v>
      </c>
      <c r="D50" s="2">
        <f>C50</f>
        <v>0.24933370245543074</v>
      </c>
      <c r="E50" s="14" t="s">
        <v>60</v>
      </c>
    </row>
    <row r="51" spans="1:5" ht="26.25">
      <c r="A51" s="62" t="s">
        <v>61</v>
      </c>
      <c r="B51" s="19"/>
      <c r="C51" s="19">
        <v>-0.27130000000011023</v>
      </c>
      <c r="D51" s="2">
        <f>C51+'745'!F9+'907'!F9</f>
        <v>0.16413500000010117</v>
      </c>
      <c r="E51" s="6" t="s">
        <v>1124</v>
      </c>
    </row>
    <row r="52" spans="1:5" ht="26.25">
      <c r="A52" s="62" t="s">
        <v>62</v>
      </c>
      <c r="B52" s="19">
        <v>0</v>
      </c>
      <c r="C52" s="19">
        <v>-0.41600000000016735</v>
      </c>
      <c r="D52" s="2">
        <f>C52</f>
        <v>-0.41600000000016735</v>
      </c>
      <c r="E52" s="6">
        <v>614</v>
      </c>
    </row>
    <row r="53" spans="1:5" ht="26.25">
      <c r="A53" s="114" t="s">
        <v>63</v>
      </c>
      <c r="B53" s="19">
        <v>0</v>
      </c>
      <c r="C53" s="19">
        <v>-0.13250000000044793</v>
      </c>
      <c r="D53" s="2">
        <f>C53</f>
        <v>-0.13250000000044793</v>
      </c>
      <c r="E53" s="6" t="s">
        <v>64</v>
      </c>
    </row>
    <row r="54" spans="1:5" ht="26.25">
      <c r="A54" s="114" t="s">
        <v>63</v>
      </c>
      <c r="B54" s="19">
        <v>0</v>
      </c>
      <c r="C54" s="19">
        <v>0.2680000000000291</v>
      </c>
      <c r="D54" s="2">
        <f>'945'!F11</f>
        <v>0.2949999999999591</v>
      </c>
      <c r="E54" s="6">
        <v>945</v>
      </c>
    </row>
    <row r="55" spans="1:5" ht="26.25">
      <c r="A55" s="62" t="s">
        <v>65</v>
      </c>
      <c r="B55" s="19">
        <v>0</v>
      </c>
      <c r="C55" s="19">
        <v>0.1932000000000471</v>
      </c>
      <c r="D55" s="2">
        <f>C55</f>
        <v>0.1932000000000471</v>
      </c>
      <c r="E55" s="6" t="s">
        <v>66</v>
      </c>
    </row>
    <row r="56" spans="1:5" ht="62.25">
      <c r="A56" s="62" t="s">
        <v>67</v>
      </c>
      <c r="B56" s="19">
        <v>0</v>
      </c>
      <c r="C56" s="19">
        <v>-1.2516109876726205</v>
      </c>
      <c r="D56" s="2">
        <f>C56+'752'!E6+'777'!E5+'783'!E4+'796'!E6+'797'!E4+'901'!F4+'912'!F6+'934'!F10</f>
        <v>-0.4160609876724948</v>
      </c>
      <c r="E56" s="14" t="s">
        <v>1265</v>
      </c>
    </row>
    <row r="57" spans="1:5" ht="26.25">
      <c r="A57" s="62" t="s">
        <v>68</v>
      </c>
      <c r="B57" s="19">
        <v>0</v>
      </c>
      <c r="C57" s="19">
        <v>0.13212999999990416</v>
      </c>
      <c r="D57" s="2">
        <f>C57+'801'!E5</f>
        <v>-0.2118700000000331</v>
      </c>
      <c r="E57" s="14" t="s">
        <v>971</v>
      </c>
    </row>
    <row r="58" spans="1:5" ht="26.25">
      <c r="A58" s="62" t="s">
        <v>69</v>
      </c>
      <c r="B58" s="19">
        <v>0</v>
      </c>
      <c r="C58" s="19">
        <v>0.23824000000013257</v>
      </c>
      <c r="D58" s="2">
        <f>C58</f>
        <v>0.23824000000013257</v>
      </c>
      <c r="E58" s="6">
        <v>558</v>
      </c>
    </row>
    <row r="59" spans="1:5" ht="26.25">
      <c r="A59" s="114" t="s">
        <v>70</v>
      </c>
      <c r="B59" s="19">
        <v>0</v>
      </c>
      <c r="C59" s="19">
        <v>-0.3572000000000344</v>
      </c>
      <c r="D59" s="2">
        <f>C59</f>
        <v>-0.3572000000000344</v>
      </c>
      <c r="E59" s="6">
        <v>425</v>
      </c>
    </row>
    <row r="60" spans="1:5" ht="26.25">
      <c r="A60" s="114" t="s">
        <v>70</v>
      </c>
      <c r="B60" s="19">
        <v>0</v>
      </c>
      <c r="C60" s="19">
        <v>0.2680000000000291</v>
      </c>
      <c r="D60" s="2">
        <f>'946'!F8</f>
        <v>0.1089999999999236</v>
      </c>
      <c r="E60" s="6">
        <v>946</v>
      </c>
    </row>
    <row r="61" spans="1:5" ht="26.25">
      <c r="A61" s="62" t="s">
        <v>71</v>
      </c>
      <c r="B61" s="19">
        <v>-0.24495762081784278</v>
      </c>
      <c r="C61" s="19">
        <v>-1.7917026208174889</v>
      </c>
      <c r="D61" s="2">
        <f>C61+'836'!E4+'837'!E4</f>
        <v>0.4932973791819677</v>
      </c>
      <c r="E61" s="14" t="s">
        <v>1035</v>
      </c>
    </row>
    <row r="62" spans="1:5" ht="26.25">
      <c r="A62" s="62" t="s">
        <v>72</v>
      </c>
      <c r="B62" s="19">
        <v>0</v>
      </c>
      <c r="C62" s="19">
        <v>-0.038399999999910506</v>
      </c>
      <c r="D62" s="2">
        <f>C62</f>
        <v>-0.038399999999910506</v>
      </c>
      <c r="E62" s="6">
        <v>436</v>
      </c>
    </row>
    <row r="63" spans="1:5" ht="26.25">
      <c r="A63" s="62" t="s">
        <v>73</v>
      </c>
      <c r="B63" s="19">
        <v>0</v>
      </c>
      <c r="C63" s="19">
        <v>-0.17650000000003274</v>
      </c>
      <c r="D63" s="2">
        <f>C63</f>
        <v>-0.17650000000003274</v>
      </c>
      <c r="E63" s="15">
        <v>575</v>
      </c>
    </row>
    <row r="64" spans="1:5" ht="26.25">
      <c r="A64" s="62" t="s">
        <v>74</v>
      </c>
      <c r="B64" s="19">
        <v>0</v>
      </c>
      <c r="C64" s="19">
        <v>-0.2724999999999227</v>
      </c>
      <c r="D64" s="2">
        <f>C64+'856'!F5</f>
        <v>-0.590499999999679</v>
      </c>
      <c r="E64" s="6" t="s">
        <v>1068</v>
      </c>
    </row>
    <row r="65" spans="1:5" ht="77.25">
      <c r="A65" s="62" t="s">
        <v>75</v>
      </c>
      <c r="B65" s="19">
        <v>0</v>
      </c>
      <c r="C65" s="19">
        <v>0.104960265406703</v>
      </c>
      <c r="D65" s="2">
        <f>C65+'748'!E8+'740'!F8+'760'!E7+'790'!E9+'804'!E6+'837'!E7+'853'!F5+'926'!G6+'932'!F6</f>
        <v>-0.23391473459321332</v>
      </c>
      <c r="E65" s="97" t="s">
        <v>1270</v>
      </c>
    </row>
    <row r="66" spans="1:5" ht="26.25">
      <c r="A66" s="62" t="s">
        <v>859</v>
      </c>
      <c r="B66" s="20"/>
      <c r="C66" s="20"/>
      <c r="D66" s="2">
        <f>'753'!E9</f>
        <v>-0.35869999999994207</v>
      </c>
      <c r="E66" s="118">
        <v>753</v>
      </c>
    </row>
    <row r="67" spans="1:5" ht="26.25">
      <c r="A67" s="117" t="s">
        <v>958</v>
      </c>
      <c r="B67" s="20"/>
      <c r="C67" s="20"/>
      <c r="D67" s="2">
        <f>'798'!E4+'814'!E7</f>
        <v>-0.4765999999995074</v>
      </c>
      <c r="E67" s="8" t="s">
        <v>987</v>
      </c>
    </row>
    <row r="68" spans="1:5" ht="26.25">
      <c r="A68" s="117" t="s">
        <v>958</v>
      </c>
      <c r="B68" s="20">
        <v>0</v>
      </c>
      <c r="C68" s="20">
        <v>0.2680000000000291</v>
      </c>
      <c r="D68" s="2">
        <f>'943'!F7</f>
        <v>-0.19030000000020664</v>
      </c>
      <c r="E68" s="8">
        <v>943</v>
      </c>
    </row>
    <row r="69" spans="1:5" ht="26.25">
      <c r="A69" s="71" t="s">
        <v>76</v>
      </c>
      <c r="B69" s="20">
        <v>0</v>
      </c>
      <c r="C69" s="20">
        <v>0</v>
      </c>
      <c r="D69" s="2">
        <f>C69</f>
        <v>0</v>
      </c>
      <c r="E69" s="107">
        <v>298</v>
      </c>
    </row>
    <row r="70" spans="1:5" ht="26.25">
      <c r="A70" s="71" t="s">
        <v>77</v>
      </c>
      <c r="B70" s="20">
        <v>1.1187952029520147</v>
      </c>
      <c r="C70" s="20">
        <v>6.562095202952037</v>
      </c>
      <c r="D70" s="2">
        <f>C70</f>
        <v>6.562095202952037</v>
      </c>
      <c r="E70" s="9" t="s">
        <v>78</v>
      </c>
    </row>
    <row r="71" spans="1:5" ht="26.25">
      <c r="A71" s="71" t="s">
        <v>79</v>
      </c>
      <c r="B71" s="20">
        <v>2.027686988847563</v>
      </c>
      <c r="C71" s="20">
        <v>2.027686988847563</v>
      </c>
      <c r="D71" s="2">
        <f>C71</f>
        <v>2.027686988847563</v>
      </c>
      <c r="E71" s="9">
        <v>238</v>
      </c>
    </row>
    <row r="72" spans="1:5" ht="26.25">
      <c r="A72" s="71" t="s">
        <v>80</v>
      </c>
      <c r="B72" s="20">
        <v>0.6547684387053891</v>
      </c>
      <c r="C72" s="20">
        <v>0.6547684387053891</v>
      </c>
      <c r="D72" s="2">
        <f>C72</f>
        <v>0.6547684387053891</v>
      </c>
      <c r="E72" s="9" t="s">
        <v>81</v>
      </c>
    </row>
    <row r="73" spans="1:5" ht="26.25">
      <c r="A73" s="71" t="s">
        <v>960</v>
      </c>
      <c r="B73" s="20">
        <v>0</v>
      </c>
      <c r="C73" s="20">
        <v>0</v>
      </c>
      <c r="D73" s="2">
        <f>'801'!E4+'811'!E7+'901'!F8+'908'!F7+'936'!F6</f>
        <v>-1.120049999999992</v>
      </c>
      <c r="E73" s="8" t="s">
        <v>1264</v>
      </c>
    </row>
    <row r="74" spans="1:5" ht="26.25">
      <c r="A74" s="71" t="s">
        <v>82</v>
      </c>
      <c r="B74" s="20">
        <v>0</v>
      </c>
      <c r="C74" s="20">
        <v>0.041889999999391136</v>
      </c>
      <c r="D74" s="2">
        <f>C74</f>
        <v>0.041889999999391136</v>
      </c>
      <c r="E74" s="8" t="s">
        <v>83</v>
      </c>
    </row>
    <row r="75" spans="1:5" ht="26.25">
      <c r="A75" s="96" t="s">
        <v>84</v>
      </c>
      <c r="B75" s="21">
        <v>0.10172406639003384</v>
      </c>
      <c r="C75" s="21">
        <v>0.10172406639003384</v>
      </c>
      <c r="D75" s="2">
        <f>C75</f>
        <v>0.10172406639003384</v>
      </c>
      <c r="E75" s="108">
        <v>215</v>
      </c>
    </row>
    <row r="76" spans="1:5" ht="26.25">
      <c r="A76" s="72" t="s">
        <v>85</v>
      </c>
      <c r="B76" s="22">
        <v>6.931909707939212</v>
      </c>
      <c r="C76" s="22">
        <v>6.931909707939212</v>
      </c>
      <c r="D76" s="2">
        <f>C76</f>
        <v>6.931909707939212</v>
      </c>
      <c r="E76" s="119">
        <v>221232</v>
      </c>
    </row>
    <row r="77" spans="1:5" ht="26.25">
      <c r="A77" s="72" t="s">
        <v>1102</v>
      </c>
      <c r="B77" s="22">
        <v>0</v>
      </c>
      <c r="C77" s="22">
        <v>0.2680000000000291</v>
      </c>
      <c r="D77" s="2">
        <f>'889'!F5+'907'!F10</f>
        <v>-0.04675000000003138</v>
      </c>
      <c r="E77" s="15" t="s">
        <v>1125</v>
      </c>
    </row>
    <row r="78" spans="1:5" ht="26.25">
      <c r="A78" s="114" t="s">
        <v>1286</v>
      </c>
      <c r="B78" s="22">
        <v>0</v>
      </c>
      <c r="C78" s="22">
        <v>0.2680000000000291</v>
      </c>
      <c r="D78" s="2">
        <f>'947'!F7</f>
        <v>-0.23659999999995307</v>
      </c>
      <c r="E78" s="15">
        <v>947</v>
      </c>
    </row>
    <row r="79" spans="1:5" ht="26.25">
      <c r="A79" s="62" t="s">
        <v>86</v>
      </c>
      <c r="B79" s="22">
        <v>0</v>
      </c>
      <c r="C79" s="22">
        <v>-0.34239999999977044</v>
      </c>
      <c r="D79" s="2">
        <f>C79</f>
        <v>-0.34239999999977044</v>
      </c>
      <c r="E79" s="15" t="s">
        <v>87</v>
      </c>
    </row>
    <row r="80" spans="1:5" ht="26.25">
      <c r="A80" s="114" t="s">
        <v>1281</v>
      </c>
      <c r="B80" s="19">
        <v>0</v>
      </c>
      <c r="C80" s="19">
        <v>0.2680000000000291</v>
      </c>
      <c r="D80" s="2">
        <f>'942'!F5</f>
        <v>-0.0038400000000251566</v>
      </c>
      <c r="E80" s="6">
        <v>942</v>
      </c>
    </row>
    <row r="81" spans="1:5" ht="26.25">
      <c r="A81" s="62" t="s">
        <v>88</v>
      </c>
      <c r="B81" s="19">
        <v>9.136743911439112</v>
      </c>
      <c r="C81" s="19">
        <v>9.136743911439112</v>
      </c>
      <c r="D81" s="2">
        <f>C81</f>
        <v>9.136743911439112</v>
      </c>
      <c r="E81" s="14">
        <v>104</v>
      </c>
    </row>
    <row r="82" spans="1:5" ht="26.25">
      <c r="A82" s="62" t="s">
        <v>89</v>
      </c>
      <c r="B82" s="19">
        <v>0</v>
      </c>
      <c r="C82" s="19">
        <v>0.37560000000007676</v>
      </c>
      <c r="D82" s="2">
        <f>C82</f>
        <v>0.37560000000007676</v>
      </c>
      <c r="E82" s="6">
        <v>446</v>
      </c>
    </row>
    <row r="83" spans="1:5" ht="26.25">
      <c r="A83" s="62" t="s">
        <v>90</v>
      </c>
      <c r="B83" s="19">
        <v>-3.369498985801158</v>
      </c>
      <c r="C83" s="19">
        <v>-0.2853999959023099</v>
      </c>
      <c r="D83" s="2">
        <f>C83</f>
        <v>-0.2853999959023099</v>
      </c>
      <c r="E83" s="14" t="s">
        <v>91</v>
      </c>
    </row>
    <row r="84" spans="1:5" ht="26.25">
      <c r="A84" s="62" t="s">
        <v>92</v>
      </c>
      <c r="B84" s="19">
        <v>0.27408328358202994</v>
      </c>
      <c r="C84" s="19">
        <v>0.27408328358202994</v>
      </c>
      <c r="D84" s="2">
        <f>C84</f>
        <v>0.27408328358202994</v>
      </c>
      <c r="E84" s="14" t="s">
        <v>93</v>
      </c>
    </row>
    <row r="85" spans="1:5" ht="26.25">
      <c r="A85" s="114" t="s">
        <v>1279</v>
      </c>
      <c r="B85" s="19">
        <v>0</v>
      </c>
      <c r="C85" s="19">
        <v>0.2680000000000291</v>
      </c>
      <c r="D85" s="2">
        <f>'940'!F5</f>
        <v>0.3592800000000125</v>
      </c>
      <c r="E85" s="6">
        <v>940</v>
      </c>
    </row>
    <row r="86" spans="1:5" ht="40.5" customHeight="1">
      <c r="A86" s="62" t="s">
        <v>94</v>
      </c>
      <c r="B86" s="19">
        <v>0.6583511187179028</v>
      </c>
      <c r="C86" s="19">
        <v>-0.010358881282385823</v>
      </c>
      <c r="D86" s="2">
        <f>C86+'812'!E6</f>
        <v>-0.09035888128238412</v>
      </c>
      <c r="E86" s="14" t="s">
        <v>986</v>
      </c>
    </row>
    <row r="87" spans="1:5" ht="26.25">
      <c r="A87" s="62" t="s">
        <v>95</v>
      </c>
      <c r="B87" s="19">
        <v>0</v>
      </c>
      <c r="C87" s="19">
        <v>32.73880999999983</v>
      </c>
      <c r="D87" s="2">
        <f>C87+'747'!E6</f>
        <v>33.05760999999984</v>
      </c>
      <c r="E87" s="6" t="s">
        <v>875</v>
      </c>
    </row>
    <row r="88" spans="1:5" ht="26.25">
      <c r="A88" s="70" t="s">
        <v>96</v>
      </c>
      <c r="B88" s="19">
        <v>0.08202564421873149</v>
      </c>
      <c r="C88" s="19">
        <v>0.08202564421873149</v>
      </c>
      <c r="D88" s="2">
        <f>C88</f>
        <v>0.08202564421873149</v>
      </c>
      <c r="E88" s="14" t="s">
        <v>97</v>
      </c>
    </row>
    <row r="89" spans="1:5" ht="26.25">
      <c r="A89" s="62" t="s">
        <v>98</v>
      </c>
      <c r="B89" s="19">
        <v>-12.13943887775551</v>
      </c>
      <c r="C89" s="19">
        <v>11.680638989447544</v>
      </c>
      <c r="D89" s="2">
        <f>C89</f>
        <v>11.680638989447544</v>
      </c>
      <c r="E89" s="14" t="s">
        <v>99</v>
      </c>
    </row>
    <row r="90" spans="1:5" ht="26.25">
      <c r="A90" s="62" t="s">
        <v>100</v>
      </c>
      <c r="B90" s="19">
        <v>0</v>
      </c>
      <c r="C90" s="19">
        <v>0.04280000000005657</v>
      </c>
      <c r="D90" s="2">
        <f>C90+'817'!E7+'881'!F7+'927'!G14</f>
        <v>-0.6651599999999007</v>
      </c>
      <c r="E90" s="6" t="s">
        <v>1263</v>
      </c>
    </row>
    <row r="91" spans="1:5" ht="26.25">
      <c r="A91" s="62" t="s">
        <v>101</v>
      </c>
      <c r="B91" s="19">
        <v>-0.07607591023634086</v>
      </c>
      <c r="C91" s="19">
        <v>-0.04857591023630903</v>
      </c>
      <c r="D91" s="2">
        <f>C91</f>
        <v>-0.04857591023630903</v>
      </c>
      <c r="E91" s="14" t="s">
        <v>102</v>
      </c>
    </row>
    <row r="92" spans="1:5" ht="26.25">
      <c r="A92" s="62" t="s">
        <v>1098</v>
      </c>
      <c r="B92" s="19">
        <v>0</v>
      </c>
      <c r="C92" s="19">
        <v>0.2680000000000291</v>
      </c>
      <c r="D92" s="2">
        <f>'884'!F5+'917'!F6</f>
        <v>0.5519999999999072</v>
      </c>
      <c r="E92" s="6" t="s">
        <v>1262</v>
      </c>
    </row>
    <row r="93" spans="1:5" ht="26.25">
      <c r="A93" s="62" t="s">
        <v>103</v>
      </c>
      <c r="B93" s="19">
        <v>0</v>
      </c>
      <c r="C93" s="19">
        <v>-0.4188000000000329</v>
      </c>
      <c r="D93" s="2">
        <f>C93</f>
        <v>-0.4188000000000329</v>
      </c>
      <c r="E93" s="6">
        <v>407</v>
      </c>
    </row>
    <row r="94" spans="1:5" ht="26.25">
      <c r="A94" s="62" t="s">
        <v>104</v>
      </c>
      <c r="B94" s="19">
        <v>0</v>
      </c>
      <c r="C94" s="19">
        <v>0.27159999999980755</v>
      </c>
      <c r="D94" s="2">
        <f>C94+'777'!E9</f>
        <v>-0.02140000000008513</v>
      </c>
      <c r="E94" s="6" t="s">
        <v>927</v>
      </c>
    </row>
    <row r="95" spans="1:5" ht="26.25">
      <c r="A95" s="62" t="s">
        <v>105</v>
      </c>
      <c r="B95" s="19">
        <v>10.469532218285849</v>
      </c>
      <c r="C95" s="19">
        <v>0.5651422182855868</v>
      </c>
      <c r="D95" s="2">
        <f>C95</f>
        <v>0.5651422182855868</v>
      </c>
      <c r="E95" s="14" t="s">
        <v>106</v>
      </c>
    </row>
    <row r="96" spans="1:5" ht="26.25">
      <c r="A96" s="62" t="s">
        <v>107</v>
      </c>
      <c r="B96" s="19">
        <v>0</v>
      </c>
      <c r="C96" s="19">
        <v>0.1393999999999096</v>
      </c>
      <c r="D96" s="2">
        <f>C96</f>
        <v>0.1393999999999096</v>
      </c>
      <c r="E96" s="6" t="s">
        <v>108</v>
      </c>
    </row>
    <row r="97" spans="1:5" ht="26.25">
      <c r="A97" s="62" t="s">
        <v>109</v>
      </c>
      <c r="B97" s="19">
        <v>0</v>
      </c>
      <c r="C97" s="19">
        <v>-0.2517199999994091</v>
      </c>
      <c r="D97" s="2">
        <f>C97</f>
        <v>-0.2517199999994091</v>
      </c>
      <c r="E97" s="6" t="s">
        <v>110</v>
      </c>
    </row>
    <row r="98" spans="1:5" ht="26.25">
      <c r="A98" s="62" t="s">
        <v>111</v>
      </c>
      <c r="B98" s="19">
        <v>0</v>
      </c>
      <c r="C98" s="19">
        <v>0.2567999999998847</v>
      </c>
      <c r="D98" s="2">
        <f>C98+'752'!E5</f>
        <v>0.5167999999998756</v>
      </c>
      <c r="E98" s="6" t="s">
        <v>876</v>
      </c>
    </row>
    <row r="99" spans="1:5" ht="26.25">
      <c r="A99" s="62" t="s">
        <v>112</v>
      </c>
      <c r="B99" s="19">
        <v>0</v>
      </c>
      <c r="C99" s="19">
        <v>0.07090000000016516</v>
      </c>
      <c r="D99" s="2">
        <f>C99+'856'!F10+'927'!G8</f>
        <v>-0.19245999999986907</v>
      </c>
      <c r="E99" s="6" t="s">
        <v>1261</v>
      </c>
    </row>
    <row r="100" spans="1:5" ht="26.25">
      <c r="A100" s="62" t="s">
        <v>905</v>
      </c>
      <c r="B100" s="19">
        <v>0</v>
      </c>
      <c r="C100" s="19">
        <v>0.2680000000000291</v>
      </c>
      <c r="D100" s="2">
        <f>'768'!E4+'791'!E4</f>
        <v>18.380139999999756</v>
      </c>
      <c r="E100" s="6" t="s">
        <v>970</v>
      </c>
    </row>
    <row r="101" spans="1:5" ht="26.25">
      <c r="A101" s="62" t="s">
        <v>1192</v>
      </c>
      <c r="B101" s="19">
        <v>0</v>
      </c>
      <c r="C101" s="19">
        <v>0.268000000000029</v>
      </c>
      <c r="D101" s="2">
        <f>'920'!F6</f>
        <v>0.13200000000006185</v>
      </c>
      <c r="E101" s="6">
        <v>920</v>
      </c>
    </row>
    <row r="102" spans="1:5" ht="26.25">
      <c r="A102" s="62" t="s">
        <v>113</v>
      </c>
      <c r="B102" s="19">
        <v>-1.4542921452389237</v>
      </c>
      <c r="C102" s="19">
        <v>-1.4542921452389237</v>
      </c>
      <c r="D102" s="2">
        <f>C102</f>
        <v>-1.4542921452389237</v>
      </c>
      <c r="E102" s="14">
        <v>251</v>
      </c>
    </row>
    <row r="103" spans="1:5" ht="26.25">
      <c r="A103" s="79" t="s">
        <v>839</v>
      </c>
      <c r="B103" s="19">
        <v>-3.2036740230482224</v>
      </c>
      <c r="C103" s="19">
        <v>-0.25252098661093214</v>
      </c>
      <c r="D103" s="2">
        <f>C103+'748'!E4+'853'!F7</f>
        <v>0.013579013389119154</v>
      </c>
      <c r="E103" s="14" t="s">
        <v>1049</v>
      </c>
    </row>
    <row r="104" spans="1:5" ht="26.25">
      <c r="A104" s="70" t="s">
        <v>114</v>
      </c>
      <c r="B104" s="19">
        <v>0</v>
      </c>
      <c r="C104" s="19">
        <v>-0.3801271219044793</v>
      </c>
      <c r="D104" s="2">
        <f>C104</f>
        <v>-0.3801271219044793</v>
      </c>
      <c r="E104" s="14" t="s">
        <v>115</v>
      </c>
    </row>
    <row r="105" spans="1:5" ht="26.25">
      <c r="A105" s="70" t="s">
        <v>116</v>
      </c>
      <c r="B105" s="19">
        <v>0.3668435424353902</v>
      </c>
      <c r="C105" s="19">
        <v>0.3668435424353902</v>
      </c>
      <c r="D105" s="2">
        <f>C105</f>
        <v>0.3668435424353902</v>
      </c>
      <c r="E105" s="14">
        <v>231</v>
      </c>
    </row>
    <row r="106" spans="1:5" ht="26.25">
      <c r="A106" s="62" t="s">
        <v>117</v>
      </c>
      <c r="B106" s="19">
        <v>5.425536479400762</v>
      </c>
      <c r="C106" s="19">
        <v>5.425536479400762</v>
      </c>
      <c r="D106" s="2">
        <f>C106</f>
        <v>5.425536479400762</v>
      </c>
      <c r="E106" s="14">
        <v>30</v>
      </c>
    </row>
    <row r="107" spans="1:5" ht="26.25">
      <c r="A107" s="62" t="s">
        <v>118</v>
      </c>
      <c r="B107" s="19">
        <v>-0.3889668693219619</v>
      </c>
      <c r="C107" s="19">
        <v>0.2508112853200828</v>
      </c>
      <c r="D107" s="2">
        <f>C107</f>
        <v>0.2508112853200828</v>
      </c>
      <c r="E107" s="14" t="s">
        <v>119</v>
      </c>
    </row>
    <row r="108" spans="1:5" ht="26.25">
      <c r="A108" s="62" t="s">
        <v>1074</v>
      </c>
      <c r="B108" s="19"/>
      <c r="C108" s="19"/>
      <c r="D108" s="2">
        <f>'877'!F5+'879'!F7</f>
        <v>-0.3569199999999455</v>
      </c>
      <c r="E108" s="6" t="s">
        <v>1126</v>
      </c>
    </row>
    <row r="109" spans="1:5" ht="26.25">
      <c r="A109" s="62" t="s">
        <v>845</v>
      </c>
      <c r="B109" s="19">
        <v>-0.3889668693219619</v>
      </c>
      <c r="C109" s="19">
        <v>0.2508112853200828</v>
      </c>
      <c r="D109" s="2">
        <f>'747'!E13</f>
        <v>-0.6155999999999722</v>
      </c>
      <c r="E109" s="6">
        <v>747</v>
      </c>
    </row>
    <row r="110" spans="1:5" ht="26.25">
      <c r="A110" s="62" t="s">
        <v>120</v>
      </c>
      <c r="B110" s="19">
        <v>1.518555555555551</v>
      </c>
      <c r="C110" s="19">
        <v>1.9125555555555565</v>
      </c>
      <c r="D110" s="2">
        <f>C110</f>
        <v>1.9125555555555565</v>
      </c>
      <c r="E110" s="6" t="s">
        <v>121</v>
      </c>
    </row>
    <row r="111" spans="1:5" ht="26.25">
      <c r="A111" s="62" t="s">
        <v>122</v>
      </c>
      <c r="B111" s="19">
        <v>0</v>
      </c>
      <c r="C111" s="19">
        <v>0.00856999999996333</v>
      </c>
      <c r="D111" s="2">
        <f>C111+'767'!E4+'774'!E5+'847'!F5+'875'!F4</f>
        <v>-0.8474800000001323</v>
      </c>
      <c r="E111" s="6" t="s">
        <v>1127</v>
      </c>
    </row>
    <row r="112" spans="1:5" ht="26.25">
      <c r="A112" s="62" t="s">
        <v>123</v>
      </c>
      <c r="B112" s="19">
        <v>0</v>
      </c>
      <c r="C112" s="19">
        <v>0.44029999999997926</v>
      </c>
      <c r="D112" s="2">
        <f>C112</f>
        <v>0.44029999999997926</v>
      </c>
      <c r="E112" s="6">
        <v>660</v>
      </c>
    </row>
    <row r="113" spans="1:5" ht="26.25">
      <c r="A113" s="74" t="s">
        <v>124</v>
      </c>
      <c r="B113" s="23">
        <v>0</v>
      </c>
      <c r="C113" s="23">
        <v>17.018300000000067</v>
      </c>
      <c r="D113" s="2">
        <f>C113</f>
        <v>17.018300000000067</v>
      </c>
      <c r="E113" s="8" t="s">
        <v>125</v>
      </c>
    </row>
    <row r="114" spans="1:5" ht="26.25">
      <c r="A114" s="74" t="s">
        <v>126</v>
      </c>
      <c r="B114" s="23">
        <v>0</v>
      </c>
      <c r="C114" s="23">
        <v>-0.28280000000057726</v>
      </c>
      <c r="D114" s="2">
        <f>C114</f>
        <v>-0.28280000000057726</v>
      </c>
      <c r="E114" s="8" t="s">
        <v>127</v>
      </c>
    </row>
    <row r="115" spans="1:5" ht="26.25">
      <c r="A115" s="74" t="s">
        <v>860</v>
      </c>
      <c r="B115" s="23"/>
      <c r="C115" s="23"/>
      <c r="D115" s="2">
        <f>'753'!E10+'782'!E9+'830'!E4</f>
        <v>-0.38449999999966167</v>
      </c>
      <c r="E115" s="8" t="s">
        <v>1024</v>
      </c>
    </row>
    <row r="116" spans="1:5" ht="26.25">
      <c r="A116" s="82" t="s">
        <v>128</v>
      </c>
      <c r="B116" s="23">
        <v>0</v>
      </c>
      <c r="C116" s="23">
        <v>0.3811999999998079</v>
      </c>
      <c r="D116" s="2">
        <f>C116+'790'!E6+'843'!E9</f>
        <v>0.35169999999990864</v>
      </c>
      <c r="E116" s="8" t="s">
        <v>1052</v>
      </c>
    </row>
    <row r="117" spans="1:5" ht="26.25">
      <c r="A117" s="74" t="s">
        <v>129</v>
      </c>
      <c r="B117" s="23">
        <v>0</v>
      </c>
      <c r="C117" s="23">
        <v>-0.6013000000010607</v>
      </c>
      <c r="D117" s="2">
        <f>C117+'782'!E4</f>
        <v>-0.6605000000012069</v>
      </c>
      <c r="E117" s="8" t="s">
        <v>934</v>
      </c>
    </row>
    <row r="118" spans="1:5" ht="26.25">
      <c r="A118" s="74" t="s">
        <v>130</v>
      </c>
      <c r="B118" s="23">
        <v>0</v>
      </c>
      <c r="C118" s="23">
        <v>10.124000000000024</v>
      </c>
      <c r="D118" s="2">
        <f>C118</f>
        <v>10.124000000000024</v>
      </c>
      <c r="E118" s="8">
        <v>339</v>
      </c>
    </row>
    <row r="119" spans="1:5" ht="26.25">
      <c r="A119" s="74" t="s">
        <v>131</v>
      </c>
      <c r="B119" s="23">
        <v>0</v>
      </c>
      <c r="C119" s="23">
        <v>0.3023000000000593</v>
      </c>
      <c r="D119" s="2">
        <f>C119</f>
        <v>0.3023000000000593</v>
      </c>
      <c r="E119" s="8" t="s">
        <v>132</v>
      </c>
    </row>
    <row r="120" spans="1:5" ht="32.25">
      <c r="A120" s="74" t="s">
        <v>133</v>
      </c>
      <c r="B120" s="23">
        <v>-0.33798374530756803</v>
      </c>
      <c r="C120" s="23">
        <v>0.013616254692394136</v>
      </c>
      <c r="D120" s="2">
        <f>C120</f>
        <v>0.013616254692394136</v>
      </c>
      <c r="E120" s="8" t="s">
        <v>134</v>
      </c>
    </row>
    <row r="121" spans="1:5" ht="26.25">
      <c r="A121" s="74" t="s">
        <v>135</v>
      </c>
      <c r="B121" s="23">
        <v>0</v>
      </c>
      <c r="C121" s="23">
        <v>0</v>
      </c>
      <c r="D121" s="2">
        <f>C121</f>
        <v>0</v>
      </c>
      <c r="E121" s="8">
        <v>274</v>
      </c>
    </row>
    <row r="122" spans="1:5" ht="26.25">
      <c r="A122" s="74" t="s">
        <v>136</v>
      </c>
      <c r="B122" s="23">
        <v>0</v>
      </c>
      <c r="C122" s="23">
        <v>0.19509999999991123</v>
      </c>
      <c r="D122" s="2">
        <f>C122+'760'!E8+'748'!E5+'900'!F10</f>
        <v>0.3463999999997327</v>
      </c>
      <c r="E122" s="8" t="s">
        <v>1128</v>
      </c>
    </row>
    <row r="123" spans="1:5" ht="26.25">
      <c r="A123" s="74" t="s">
        <v>137</v>
      </c>
      <c r="B123" s="23">
        <v>26.39559369190988</v>
      </c>
      <c r="C123" s="23">
        <v>26.3955936919099</v>
      </c>
      <c r="D123" s="2">
        <f>C123</f>
        <v>26.3955936919099</v>
      </c>
      <c r="E123" s="8" t="s">
        <v>138</v>
      </c>
    </row>
    <row r="124" spans="1:5" ht="26.25">
      <c r="A124" s="74" t="s">
        <v>139</v>
      </c>
      <c r="B124" s="23">
        <v>-2.2959328358208495</v>
      </c>
      <c r="C124" s="23">
        <v>0.4165671641787867</v>
      </c>
      <c r="D124" s="2">
        <f>C124</f>
        <v>0.4165671641787867</v>
      </c>
      <c r="E124" s="8" t="s">
        <v>140</v>
      </c>
    </row>
    <row r="125" spans="1:5" ht="26.25">
      <c r="A125" s="74" t="s">
        <v>141</v>
      </c>
      <c r="B125" s="23">
        <v>0.6924869888476053</v>
      </c>
      <c r="C125" s="23">
        <v>0.19898698884711052</v>
      </c>
      <c r="D125" s="2">
        <f>C125</f>
        <v>0.19898698884711052</v>
      </c>
      <c r="E125" s="9" t="s">
        <v>142</v>
      </c>
    </row>
    <row r="126" spans="1:5" ht="26.25">
      <c r="A126" s="74" t="s">
        <v>143</v>
      </c>
      <c r="B126" s="23">
        <v>0</v>
      </c>
      <c r="C126" s="23">
        <v>5.495499999999993</v>
      </c>
      <c r="D126" s="2">
        <f>C126+'910'!F6</f>
        <v>0.16794000000004417</v>
      </c>
      <c r="E126" s="8" t="s">
        <v>1129</v>
      </c>
    </row>
    <row r="127" spans="1:5" ht="26.25">
      <c r="A127" s="74" t="s">
        <v>1013</v>
      </c>
      <c r="B127" s="23"/>
      <c r="C127" s="23"/>
      <c r="D127" s="2">
        <f>'833'!E6</f>
        <v>-0.2480000000000473</v>
      </c>
      <c r="E127" s="8">
        <v>833</v>
      </c>
    </row>
    <row r="128" spans="1:5" ht="26.25">
      <c r="A128" s="74" t="s">
        <v>144</v>
      </c>
      <c r="B128" s="23">
        <v>0</v>
      </c>
      <c r="C128" s="23">
        <v>0.268000000000029</v>
      </c>
      <c r="D128" s="2">
        <f>'920'!F8</f>
        <v>0.2925000000000182</v>
      </c>
      <c r="E128" s="8">
        <v>920</v>
      </c>
    </row>
    <row r="129" spans="1:5" ht="26.25">
      <c r="A129" s="74" t="s">
        <v>145</v>
      </c>
      <c r="B129" s="23">
        <v>72.94088755020084</v>
      </c>
      <c r="C129" s="23">
        <v>72.94088755020084</v>
      </c>
      <c r="D129" s="2">
        <f>C129</f>
        <v>72.94088755020084</v>
      </c>
      <c r="E129" s="9" t="s">
        <v>146</v>
      </c>
    </row>
    <row r="130" spans="1:5" ht="26.25">
      <c r="A130" s="114" t="s">
        <v>907</v>
      </c>
      <c r="B130" s="23">
        <v>0</v>
      </c>
      <c r="C130" s="23">
        <v>0.2680000000000291</v>
      </c>
      <c r="D130" s="2">
        <f>'940'!F8</f>
        <v>0.10991999999998825</v>
      </c>
      <c r="E130" s="8">
        <v>940</v>
      </c>
    </row>
    <row r="131" spans="1:5" ht="26.25">
      <c r="A131" s="62" t="s">
        <v>1198</v>
      </c>
      <c r="B131" s="23">
        <v>0</v>
      </c>
      <c r="C131" s="23">
        <v>0.2680000000000291</v>
      </c>
      <c r="D131" s="2">
        <f>'769'!E9+'782'!E7+'784'!E7+'790'!E10+'820'!E9+'860'!F7+'870'!F6+'878'!F4+'927'!G4</f>
        <v>0.13817600000027142</v>
      </c>
      <c r="E131" s="8" t="s">
        <v>1260</v>
      </c>
    </row>
    <row r="132" spans="1:5" ht="26.25">
      <c r="A132" s="62" t="s">
        <v>147</v>
      </c>
      <c r="B132" s="23">
        <v>0</v>
      </c>
      <c r="C132" s="23">
        <v>-0.31199999999989814</v>
      </c>
      <c r="D132" s="2">
        <f>C132</f>
        <v>-0.31199999999989814</v>
      </c>
      <c r="E132" s="9">
        <v>549</v>
      </c>
    </row>
    <row r="133" spans="1:5" ht="26.25">
      <c r="A133" s="62" t="s">
        <v>842</v>
      </c>
      <c r="B133" s="23">
        <v>0.08928686868694058</v>
      </c>
      <c r="C133" s="23">
        <v>0.08928686868694058</v>
      </c>
      <c r="D133" s="2">
        <f>'748'!E10</f>
        <v>-0.2115000000000009</v>
      </c>
      <c r="E133" s="8">
        <v>748</v>
      </c>
    </row>
    <row r="134" spans="1:5" ht="26.25">
      <c r="A134" s="62" t="s">
        <v>148</v>
      </c>
      <c r="B134" s="23">
        <v>0.08928686868694058</v>
      </c>
      <c r="C134" s="23">
        <v>0.08928686868694058</v>
      </c>
      <c r="D134" s="2">
        <f>C134</f>
        <v>0.08928686868694058</v>
      </c>
      <c r="E134" s="9">
        <v>288</v>
      </c>
    </row>
    <row r="135" spans="1:5" ht="26.25">
      <c r="A135" s="62" t="s">
        <v>149</v>
      </c>
      <c r="B135" s="23">
        <v>-4.340805964751127</v>
      </c>
      <c r="C135" s="23">
        <v>-4.340805964751127</v>
      </c>
      <c r="D135" s="2">
        <f>C135</f>
        <v>-4.340805964751127</v>
      </c>
      <c r="E135" s="8" t="s">
        <v>150</v>
      </c>
    </row>
    <row r="136" spans="1:5" ht="26.25">
      <c r="A136" s="62" t="s">
        <v>1046</v>
      </c>
      <c r="B136" s="23">
        <v>0.08928686868694058</v>
      </c>
      <c r="C136" s="23">
        <v>0.08928686868694058</v>
      </c>
      <c r="D136" s="2">
        <f>'854'!F6+'857'!F6</f>
        <v>0.01520000000004984</v>
      </c>
      <c r="E136" s="8" t="s">
        <v>1069</v>
      </c>
    </row>
    <row r="137" spans="1:5" ht="26.25">
      <c r="A137" s="62" t="s">
        <v>151</v>
      </c>
      <c r="B137" s="23">
        <v>100.37307145472573</v>
      </c>
      <c r="C137" s="23">
        <v>-0.02296810502241442</v>
      </c>
      <c r="D137" s="2">
        <f>C137</f>
        <v>-0.02296810502241442</v>
      </c>
      <c r="E137" s="8" t="s">
        <v>152</v>
      </c>
    </row>
    <row r="138" spans="1:5" ht="26.25">
      <c r="A138" s="62" t="s">
        <v>153</v>
      </c>
      <c r="B138" s="23">
        <v>0.5023836734693532</v>
      </c>
      <c r="C138" s="23">
        <v>9.153663673469396</v>
      </c>
      <c r="D138" s="2">
        <f>C138</f>
        <v>9.153663673469396</v>
      </c>
      <c r="E138" s="8" t="s">
        <v>154</v>
      </c>
    </row>
    <row r="139" spans="1:5" ht="26.25">
      <c r="A139" s="116" t="s">
        <v>1006</v>
      </c>
      <c r="B139" s="23">
        <v>0</v>
      </c>
      <c r="C139" s="23">
        <v>0.32804000000015776</v>
      </c>
      <c r="D139" s="2">
        <f>C139+'816'!E6+'820'!E11+'820'!E11+'904'!F5</f>
        <v>0.7814400000002593</v>
      </c>
      <c r="E139" s="8" t="s">
        <v>1130</v>
      </c>
    </row>
    <row r="140" spans="1:5" ht="26.25">
      <c r="A140" s="116" t="s">
        <v>1006</v>
      </c>
      <c r="B140" s="23">
        <v>0</v>
      </c>
      <c r="C140" s="23">
        <v>0.2680000000000291</v>
      </c>
      <c r="D140" s="2">
        <f>'944'!F4+'945'!F4</f>
        <v>-0.29900000000031923</v>
      </c>
      <c r="E140" s="8" t="s">
        <v>1282</v>
      </c>
    </row>
    <row r="141" spans="1:5" ht="26.25">
      <c r="A141" s="116" t="s">
        <v>1006</v>
      </c>
      <c r="B141" s="23">
        <v>0</v>
      </c>
      <c r="C141" s="23">
        <v>0.2680000000000291</v>
      </c>
      <c r="D141" s="2">
        <f>'949'!F12</f>
        <v>-988.3208999999999</v>
      </c>
      <c r="E141" s="8">
        <v>949</v>
      </c>
    </row>
    <row r="142" spans="1:5" ht="26.25">
      <c r="A142" s="74" t="s">
        <v>155</v>
      </c>
      <c r="B142" s="23">
        <v>78.86924328358211</v>
      </c>
      <c r="C142" s="23">
        <v>78.86924328358211</v>
      </c>
      <c r="D142" s="2">
        <f>C142</f>
        <v>78.86924328358211</v>
      </c>
      <c r="E142" s="8">
        <v>264</v>
      </c>
    </row>
    <row r="143" spans="1:5" ht="32.25">
      <c r="A143" s="74" t="s">
        <v>156</v>
      </c>
      <c r="B143" s="23">
        <v>0</v>
      </c>
      <c r="C143" s="23">
        <v>-0.3676238200835371</v>
      </c>
      <c r="D143" s="2">
        <f>C143</f>
        <v>-0.3676238200835371</v>
      </c>
      <c r="E143" s="8" t="s">
        <v>157</v>
      </c>
    </row>
    <row r="144" spans="1:5" ht="32.25">
      <c r="A144" s="82" t="s">
        <v>158</v>
      </c>
      <c r="B144" s="23">
        <v>0</v>
      </c>
      <c r="C144" s="23">
        <v>-0.5599700000000212</v>
      </c>
      <c r="D144" s="2">
        <f>C144+'845'!E9+'850'!F8+'930'!G6</f>
        <v>-10.368687499999965</v>
      </c>
      <c r="E144" s="8" t="s">
        <v>1259</v>
      </c>
    </row>
    <row r="145" spans="1:5" ht="26.25">
      <c r="A145" s="82" t="s">
        <v>159</v>
      </c>
      <c r="B145" s="23">
        <v>-0.10365303318036467</v>
      </c>
      <c r="C145" s="23">
        <v>0.24884696681959895</v>
      </c>
      <c r="D145" s="2">
        <f>C145</f>
        <v>0.24884696681959895</v>
      </c>
      <c r="E145" s="8" t="s">
        <v>160</v>
      </c>
    </row>
    <row r="146" spans="1:5" ht="32.25">
      <c r="A146" s="82" t="s">
        <v>161</v>
      </c>
      <c r="B146" s="23">
        <v>-0.28449137599250207</v>
      </c>
      <c r="C146" s="23">
        <v>-48.60393527843121</v>
      </c>
      <c r="D146" s="2">
        <f>C146</f>
        <v>-48.60393527843121</v>
      </c>
      <c r="E146" s="8" t="s">
        <v>162</v>
      </c>
    </row>
    <row r="147" spans="1:5" ht="26.25">
      <c r="A147" s="82" t="s">
        <v>890</v>
      </c>
      <c r="B147" s="23"/>
      <c r="C147" s="23"/>
      <c r="D147" s="2">
        <f>'763'!E6</f>
        <v>0.3605999999999767</v>
      </c>
      <c r="E147" s="8">
        <v>763</v>
      </c>
    </row>
    <row r="148" spans="1:5" ht="26.25">
      <c r="A148" s="82" t="s">
        <v>163</v>
      </c>
      <c r="B148" s="23">
        <v>0</v>
      </c>
      <c r="C148" s="23">
        <v>-0.004670834764738174</v>
      </c>
      <c r="D148" s="2">
        <f>C148</f>
        <v>-0.004670834764738174</v>
      </c>
      <c r="E148" s="8" t="s">
        <v>164</v>
      </c>
    </row>
    <row r="149" spans="1:5" ht="26.25">
      <c r="A149" s="82" t="s">
        <v>1193</v>
      </c>
      <c r="B149" s="23">
        <v>0</v>
      </c>
      <c r="C149" s="23">
        <v>0.268000000000029</v>
      </c>
      <c r="D149" s="2">
        <f>'916'!F7+'922'!F9+'923'!G4</f>
        <v>0.08713600000015731</v>
      </c>
      <c r="E149" s="8" t="s">
        <v>1271</v>
      </c>
    </row>
    <row r="150" spans="1:5" ht="26.25">
      <c r="A150" s="116" t="s">
        <v>1059</v>
      </c>
      <c r="B150" s="23">
        <v>0</v>
      </c>
      <c r="C150" s="23">
        <v>6.86470000000066</v>
      </c>
      <c r="D150" s="2">
        <f>'861'!F12+'934'!F7</f>
        <v>0.3935500000000616</v>
      </c>
      <c r="E150" s="8" t="s">
        <v>1258</v>
      </c>
    </row>
    <row r="151" spans="1:5" ht="26.25">
      <c r="A151" s="116" t="s">
        <v>1059</v>
      </c>
      <c r="B151" s="23">
        <v>0</v>
      </c>
      <c r="C151" s="23">
        <v>0.2680000000000291</v>
      </c>
      <c r="D151" s="2">
        <f>'947'!F10</f>
        <v>-0.44449999999994816</v>
      </c>
      <c r="E151" s="8">
        <v>947</v>
      </c>
    </row>
    <row r="152" spans="1:5" ht="26.25">
      <c r="A152" s="82" t="s">
        <v>165</v>
      </c>
      <c r="B152" s="23">
        <v>0</v>
      </c>
      <c r="C152" s="23">
        <v>25.371239999999204</v>
      </c>
      <c r="D152" s="2">
        <f>C152+'834'!E4</f>
        <v>0.6539399999991815</v>
      </c>
      <c r="E152" s="8" t="s">
        <v>1034</v>
      </c>
    </row>
    <row r="153" spans="1:5" ht="26.25">
      <c r="A153" s="74" t="s">
        <v>166</v>
      </c>
      <c r="B153" s="23">
        <v>0</v>
      </c>
      <c r="C153" s="23">
        <v>-0.08930999999995493</v>
      </c>
      <c r="D153" s="2">
        <f>C153+'747'!E5+'769'!E8+'853'!F4+'900'!F6</f>
        <v>-0.32501000000003444</v>
      </c>
      <c r="E153" s="8" t="s">
        <v>1131</v>
      </c>
    </row>
    <row r="154" spans="1:5" ht="26.25">
      <c r="A154" s="74" t="s">
        <v>167</v>
      </c>
      <c r="B154" s="23">
        <v>0</v>
      </c>
      <c r="C154" s="23">
        <v>61.52999999999997</v>
      </c>
      <c r="D154" s="2">
        <f>C154</f>
        <v>61.52999999999997</v>
      </c>
      <c r="E154" s="8" t="s">
        <v>168</v>
      </c>
    </row>
    <row r="155" spans="1:5" ht="26.25">
      <c r="A155" s="74" t="s">
        <v>169</v>
      </c>
      <c r="B155" s="23">
        <v>6.806824354243645</v>
      </c>
      <c r="C155" s="23">
        <v>6.806824354243645</v>
      </c>
      <c r="D155" s="2">
        <f>C155+'753'!E14+'755'!E4+'774'!E6+'778'!E6+'916'!F9+'927'!G17+'932'!F4</f>
        <v>5.279560354243756</v>
      </c>
      <c r="E155" s="8" t="s">
        <v>1272</v>
      </c>
    </row>
    <row r="156" spans="1:5" ht="26.25">
      <c r="A156" s="74" t="s">
        <v>170</v>
      </c>
      <c r="B156" s="23">
        <v>0</v>
      </c>
      <c r="C156" s="23">
        <v>-0.05505999999991218</v>
      </c>
      <c r="D156" s="2">
        <f>C156</f>
        <v>-0.05505999999991218</v>
      </c>
      <c r="E156" s="8" t="s">
        <v>171</v>
      </c>
    </row>
    <row r="157" spans="1:5" ht="26.25">
      <c r="A157" s="74" t="s">
        <v>1082</v>
      </c>
      <c r="B157" s="23">
        <v>0</v>
      </c>
      <c r="C157" s="23">
        <v>4.22602000000041</v>
      </c>
      <c r="D157" s="2">
        <f>'881'!F12</f>
        <v>0.3916799999999512</v>
      </c>
      <c r="E157" s="8">
        <v>881</v>
      </c>
    </row>
    <row r="158" spans="1:5" ht="26.25">
      <c r="A158" s="74" t="s">
        <v>172</v>
      </c>
      <c r="B158" s="23">
        <v>-13</v>
      </c>
      <c r="C158" s="23">
        <v>-13.78925000000001</v>
      </c>
      <c r="D158" s="2">
        <f>C158</f>
        <v>-13.78925000000001</v>
      </c>
      <c r="E158" s="9" t="s">
        <v>173</v>
      </c>
    </row>
    <row r="159" spans="1:5" ht="26.25">
      <c r="A159" s="74" t="s">
        <v>1202</v>
      </c>
      <c r="B159" s="23">
        <v>0</v>
      </c>
      <c r="C159" s="23">
        <v>0.2680000000000291</v>
      </c>
      <c r="D159" s="2">
        <f>'927'!G12</f>
        <v>-0.4168639999999755</v>
      </c>
      <c r="E159" s="8">
        <v>927</v>
      </c>
    </row>
    <row r="160" spans="1:5" ht="65.25" customHeight="1">
      <c r="A160" s="62" t="s">
        <v>174</v>
      </c>
      <c r="B160" s="23">
        <v>-54.13885924777935</v>
      </c>
      <c r="C160" s="23">
        <v>-54.13885924777935</v>
      </c>
      <c r="D160" s="2">
        <f>C160</f>
        <v>-54.13885924777935</v>
      </c>
      <c r="E160" s="9" t="s">
        <v>175</v>
      </c>
    </row>
    <row r="161" spans="1:5" ht="26.25">
      <c r="A161" s="62" t="s">
        <v>1061</v>
      </c>
      <c r="B161" s="23">
        <v>0</v>
      </c>
      <c r="C161" s="23">
        <v>13.9011800000013</v>
      </c>
      <c r="D161" s="2">
        <f>'866'!F4</f>
        <v>-0.30520000000001346</v>
      </c>
      <c r="E161" s="8">
        <v>866</v>
      </c>
    </row>
    <row r="162" spans="1:5" ht="26.25">
      <c r="A162" s="114" t="s">
        <v>1061</v>
      </c>
      <c r="B162" s="23">
        <v>0</v>
      </c>
      <c r="C162" s="23">
        <v>0.2680000000000291</v>
      </c>
      <c r="D162" s="2">
        <f>'948'!F6</f>
        <v>-355.86</v>
      </c>
      <c r="E162" s="8">
        <v>948</v>
      </c>
    </row>
    <row r="163" spans="1:5" ht="32.25">
      <c r="A163" s="62" t="s">
        <v>176</v>
      </c>
      <c r="B163" s="23">
        <v>-11.461335181175002</v>
      </c>
      <c r="C163" s="23">
        <v>-11.461335181175002</v>
      </c>
      <c r="D163" s="2">
        <f>C163</f>
        <v>-11.461335181175002</v>
      </c>
      <c r="E163" s="9" t="s">
        <v>177</v>
      </c>
    </row>
    <row r="164" spans="1:5" ht="26.25">
      <c r="A164" s="62" t="s">
        <v>178</v>
      </c>
      <c r="B164" s="23">
        <v>4.41264931842602</v>
      </c>
      <c r="C164" s="23">
        <v>4.4280493184260195</v>
      </c>
      <c r="D164" s="2">
        <f>C164+'809'!E6</f>
        <v>4.207049318426016</v>
      </c>
      <c r="E164" s="9" t="s">
        <v>985</v>
      </c>
    </row>
    <row r="165" spans="1:5" ht="26.25">
      <c r="A165" s="62" t="s">
        <v>179</v>
      </c>
      <c r="B165" s="23">
        <v>0</v>
      </c>
      <c r="C165" s="23">
        <v>0.5045600000000263</v>
      </c>
      <c r="D165" s="2">
        <f>C165</f>
        <v>0.5045600000000263</v>
      </c>
      <c r="E165" s="8">
        <v>675</v>
      </c>
    </row>
    <row r="166" spans="1:5" ht="26.25">
      <c r="A166" s="62" t="s">
        <v>180</v>
      </c>
      <c r="B166" s="23">
        <v>0</v>
      </c>
      <c r="C166" s="23">
        <v>12.336000000000013</v>
      </c>
      <c r="D166" s="2">
        <f>C166</f>
        <v>12.336000000000013</v>
      </c>
      <c r="E166" s="9">
        <v>365</v>
      </c>
    </row>
    <row r="167" spans="1:5" ht="26.25">
      <c r="A167" s="62" t="s">
        <v>984</v>
      </c>
      <c r="B167" s="23">
        <v>0</v>
      </c>
      <c r="C167" s="23">
        <v>0</v>
      </c>
      <c r="D167" s="2">
        <f>'814'!E6+'938'!F5</f>
        <v>-0.2988000000000852</v>
      </c>
      <c r="E167" s="9" t="s">
        <v>1257</v>
      </c>
    </row>
    <row r="168" spans="1:5" ht="32.25">
      <c r="A168" s="62" t="s">
        <v>181</v>
      </c>
      <c r="B168" s="23">
        <v>-69.21476560394012</v>
      </c>
      <c r="C168" s="23">
        <v>0.06362439606118642</v>
      </c>
      <c r="D168" s="2">
        <f>C168</f>
        <v>0.06362439606118642</v>
      </c>
      <c r="E168" s="9" t="s">
        <v>182</v>
      </c>
    </row>
    <row r="169" spans="1:5" ht="26.25">
      <c r="A169" s="62" t="s">
        <v>183</v>
      </c>
      <c r="B169" s="23">
        <v>0</v>
      </c>
      <c r="C169" s="23">
        <v>-0.016307806841098227</v>
      </c>
      <c r="D169" s="2">
        <f>C169</f>
        <v>-0.016307806841098227</v>
      </c>
      <c r="E169" s="8">
        <v>312</v>
      </c>
    </row>
    <row r="170" spans="1:5" ht="32.25">
      <c r="A170" s="62" t="s">
        <v>184</v>
      </c>
      <c r="B170" s="23">
        <v>0</v>
      </c>
      <c r="C170" s="23">
        <v>-0.8456499999999778</v>
      </c>
      <c r="D170" s="2">
        <f>C170+'755'!E7+'763'!E4+'781'!E9+'796'!E4</f>
        <v>-1.345049999999958</v>
      </c>
      <c r="E170" s="8" t="s">
        <v>969</v>
      </c>
    </row>
    <row r="171" spans="1:5" ht="32.25">
      <c r="A171" s="62" t="s">
        <v>185</v>
      </c>
      <c r="B171" s="23">
        <v>-10.745266261487131</v>
      </c>
      <c r="C171" s="23">
        <v>-0.3474662614871704</v>
      </c>
      <c r="D171" s="2">
        <f>C171</f>
        <v>-0.3474662614871704</v>
      </c>
      <c r="E171" s="9" t="s">
        <v>186</v>
      </c>
    </row>
    <row r="172" spans="1:5" ht="26.25">
      <c r="A172" s="62" t="s">
        <v>187</v>
      </c>
      <c r="B172" s="23">
        <v>0</v>
      </c>
      <c r="C172" s="23">
        <v>-0.2519999999999527</v>
      </c>
      <c r="D172" s="2">
        <f>C172</f>
        <v>-0.2519999999999527</v>
      </c>
      <c r="E172" s="9">
        <v>606</v>
      </c>
    </row>
    <row r="173" spans="1:5" ht="26.25">
      <c r="A173" s="62" t="s">
        <v>188</v>
      </c>
      <c r="B173" s="23">
        <v>0</v>
      </c>
      <c r="C173" s="23">
        <v>450.2038</v>
      </c>
      <c r="D173" s="2">
        <f>C173+'795'!E5</f>
        <v>449.8488</v>
      </c>
      <c r="E173" s="9" t="s">
        <v>968</v>
      </c>
    </row>
    <row r="174" spans="1:5" ht="26.25">
      <c r="A174" s="62" t="s">
        <v>189</v>
      </c>
      <c r="B174" s="23">
        <v>1.5424181818181637</v>
      </c>
      <c r="C174" s="23">
        <v>-0.025301818181617364</v>
      </c>
      <c r="D174" s="2">
        <f>C174</f>
        <v>-0.025301818181617364</v>
      </c>
      <c r="E174" s="9" t="s">
        <v>190</v>
      </c>
    </row>
    <row r="175" spans="1:5" ht="26.25">
      <c r="A175" s="114" t="s">
        <v>191</v>
      </c>
      <c r="B175" s="23">
        <v>0</v>
      </c>
      <c r="C175" s="23">
        <v>-0.17405999999999722</v>
      </c>
      <c r="D175" s="2">
        <f>C175+'840'!E5+'900'!F7+'901'!F5</f>
        <v>-0.2305600000001391</v>
      </c>
      <c r="E175" s="8" t="s">
        <v>1132</v>
      </c>
    </row>
    <row r="176" spans="1:5" ht="26.25">
      <c r="A176" s="114" t="s">
        <v>191</v>
      </c>
      <c r="B176" s="23">
        <v>0</v>
      </c>
      <c r="C176" s="23">
        <v>0.2680000000000291</v>
      </c>
      <c r="D176" s="2">
        <f>'945'!F10</f>
        <v>0.2400000000000091</v>
      </c>
      <c r="E176" s="8">
        <v>945</v>
      </c>
    </row>
    <row r="177" spans="1:5" ht="47.25">
      <c r="A177" s="73" t="s">
        <v>192</v>
      </c>
      <c r="B177" s="23">
        <v>-17.4280155446271</v>
      </c>
      <c r="C177" s="23">
        <v>-0.2295705446269949</v>
      </c>
      <c r="D177" s="2">
        <f>C177+'917'!F9</f>
        <v>0.16742945537293963</v>
      </c>
      <c r="E177" s="9" t="s">
        <v>1256</v>
      </c>
    </row>
    <row r="178" spans="1:5" ht="26.25">
      <c r="A178" s="73" t="s">
        <v>1112</v>
      </c>
      <c r="B178" s="23">
        <v>0</v>
      </c>
      <c r="C178" s="23">
        <v>0.268000000000029</v>
      </c>
      <c r="D178" s="2">
        <f>'903'!F5</f>
        <v>0.3935999999999922</v>
      </c>
      <c r="E178" s="8">
        <v>903</v>
      </c>
    </row>
    <row r="179" spans="1:5" ht="26.25">
      <c r="A179" s="114" t="s">
        <v>193</v>
      </c>
      <c r="B179" s="23">
        <v>0</v>
      </c>
      <c r="C179" s="23">
        <v>0.20899999999994634</v>
      </c>
      <c r="D179" s="2">
        <f>C179</f>
        <v>0.20899999999994634</v>
      </c>
      <c r="E179" s="9" t="s">
        <v>194</v>
      </c>
    </row>
    <row r="180" spans="1:5" ht="26.25">
      <c r="A180" s="114" t="s">
        <v>193</v>
      </c>
      <c r="B180" s="23">
        <v>0</v>
      </c>
      <c r="C180" s="23">
        <v>0.2680000000000291</v>
      </c>
      <c r="D180" s="2">
        <f>'941'!F5</f>
        <v>-0.3326400000000831</v>
      </c>
      <c r="E180" s="8">
        <v>941</v>
      </c>
    </row>
    <row r="181" spans="1:5" ht="26.25">
      <c r="A181" s="62" t="s">
        <v>195</v>
      </c>
      <c r="B181" s="23">
        <v>14.026053531598507</v>
      </c>
      <c r="C181" s="23">
        <v>14.026053531598507</v>
      </c>
      <c r="D181" s="2">
        <f>C181</f>
        <v>14.026053531598507</v>
      </c>
      <c r="E181" s="9">
        <v>173</v>
      </c>
    </row>
    <row r="182" spans="1:5" ht="26.25">
      <c r="A182" s="62" t="s">
        <v>196</v>
      </c>
      <c r="B182" s="23">
        <v>6.445296795318825</v>
      </c>
      <c r="C182" s="23">
        <v>6.445296795318825</v>
      </c>
      <c r="D182" s="2">
        <f>C182</f>
        <v>6.445296795318825</v>
      </c>
      <c r="E182" s="9" t="s">
        <v>197</v>
      </c>
    </row>
    <row r="183" spans="1:5" ht="26.25">
      <c r="A183" s="62" t="s">
        <v>198</v>
      </c>
      <c r="B183" s="23">
        <v>0</v>
      </c>
      <c r="C183" s="23">
        <v>0.5995400000000473</v>
      </c>
      <c r="D183" s="2">
        <f>C183+'777'!E7</f>
        <v>0.1390400000000227</v>
      </c>
      <c r="E183" s="9" t="s">
        <v>928</v>
      </c>
    </row>
    <row r="184" spans="1:5" ht="47.25">
      <c r="A184" s="62" t="s">
        <v>199</v>
      </c>
      <c r="B184" s="23">
        <v>-15.99446605313969</v>
      </c>
      <c r="C184" s="23">
        <v>-0.8319872588717487</v>
      </c>
      <c r="D184" s="2">
        <f>C184</f>
        <v>-0.8319872588717487</v>
      </c>
      <c r="E184" s="8" t="s">
        <v>200</v>
      </c>
    </row>
    <row r="185" spans="1:5" ht="26.25">
      <c r="A185" s="62" t="s">
        <v>1067</v>
      </c>
      <c r="B185" s="23">
        <v>0</v>
      </c>
      <c r="C185" s="23">
        <v>0.2680000000000291</v>
      </c>
      <c r="D185" s="2">
        <f>'872'!F4+'878'!F9+'895'!F8+'922'!F12+'923'!G6</f>
        <v>0.5627720000003364</v>
      </c>
      <c r="E185" s="8" t="s">
        <v>1273</v>
      </c>
    </row>
    <row r="186" spans="1:5" ht="26.25">
      <c r="A186" s="62" t="s">
        <v>957</v>
      </c>
      <c r="B186" s="23"/>
      <c r="C186" s="23"/>
      <c r="D186" s="2">
        <f>'796'!E5</f>
        <v>0.33179999999993015</v>
      </c>
      <c r="E186" s="8">
        <v>796</v>
      </c>
    </row>
    <row r="187" spans="1:5" ht="32.25">
      <c r="A187" s="62" t="s">
        <v>856</v>
      </c>
      <c r="B187" s="23">
        <v>1.5234438661710215</v>
      </c>
      <c r="C187" s="23">
        <v>-0.3849761338288431</v>
      </c>
      <c r="D187" s="2">
        <f>C187+'751'!E5+'832'!E6+'861'!F7+'867'!F4+'868'!F6+'872'!F7+'881'!F11</f>
        <v>-0.34727613382898426</v>
      </c>
      <c r="E187" s="8" t="s">
        <v>1133</v>
      </c>
    </row>
    <row r="188" spans="1:5" ht="26.25">
      <c r="A188" s="62" t="s">
        <v>201</v>
      </c>
      <c r="B188" s="23">
        <v>1.6205894523326378</v>
      </c>
      <c r="C188" s="23">
        <v>0.5385594523326631</v>
      </c>
      <c r="D188" s="2">
        <f>C188+'816'!E5+'820'!E10+'826'!E5+'889'!F7+'908'!F5+'914'!F4+'919'!F4</f>
        <v>1.771906452332857</v>
      </c>
      <c r="E188" s="8" t="s">
        <v>1274</v>
      </c>
    </row>
    <row r="189" spans="1:5" ht="26.25">
      <c r="A189" s="62" t="s">
        <v>202</v>
      </c>
      <c r="B189" s="23">
        <v>0</v>
      </c>
      <c r="C189" s="23">
        <v>-0.28309999999999036</v>
      </c>
      <c r="D189" s="2">
        <f>C189+'763'!E9</f>
        <v>-0.6682000000000698</v>
      </c>
      <c r="E189" s="8" t="s">
        <v>908</v>
      </c>
    </row>
    <row r="190" spans="1:5" ht="26.25">
      <c r="A190" s="62" t="s">
        <v>203</v>
      </c>
      <c r="B190" s="23">
        <v>0</v>
      </c>
      <c r="C190" s="23">
        <v>0.2046999999999457</v>
      </c>
      <c r="D190" s="2">
        <f>C190</f>
        <v>0.2046999999999457</v>
      </c>
      <c r="E190" s="8" t="s">
        <v>204</v>
      </c>
    </row>
    <row r="191" spans="1:5" ht="26.25">
      <c r="A191" s="62" t="s">
        <v>205</v>
      </c>
      <c r="B191" s="23">
        <v>0</v>
      </c>
      <c r="C191" s="23">
        <v>0.35979999999995016</v>
      </c>
      <c r="D191" s="2">
        <f>C191</f>
        <v>0.35979999999995016</v>
      </c>
      <c r="E191" s="8" t="s">
        <v>206</v>
      </c>
    </row>
    <row r="192" spans="1:5" ht="26.25">
      <c r="A192" s="62" t="s">
        <v>207</v>
      </c>
      <c r="B192" s="23">
        <v>0</v>
      </c>
      <c r="C192" s="23">
        <v>-0.013094999999907486</v>
      </c>
      <c r="D192" s="2">
        <f>C192</f>
        <v>-0.013094999999907486</v>
      </c>
      <c r="E192" s="8" t="s">
        <v>208</v>
      </c>
    </row>
    <row r="193" spans="1:5" ht="26.25">
      <c r="A193" s="62" t="s">
        <v>209</v>
      </c>
      <c r="B193" s="23">
        <v>0</v>
      </c>
      <c r="C193" s="23">
        <v>-0.2763999999999953</v>
      </c>
      <c r="D193" s="2">
        <f>C193</f>
        <v>-0.2763999999999953</v>
      </c>
      <c r="E193" s="8" t="s">
        <v>210</v>
      </c>
    </row>
    <row r="194" spans="1:5" ht="26.25">
      <c r="A194" s="62" t="s">
        <v>211</v>
      </c>
      <c r="B194" s="23">
        <v>0</v>
      </c>
      <c r="C194" s="23">
        <v>-0.467200000000048</v>
      </c>
      <c r="D194" s="2">
        <f>C194+'869'!F6+'873'!F4</f>
        <v>-0.6288000000004104</v>
      </c>
      <c r="E194" s="8" t="s">
        <v>1134</v>
      </c>
    </row>
    <row r="195" spans="1:5" ht="26.25">
      <c r="A195" s="62" t="s">
        <v>212</v>
      </c>
      <c r="B195" s="23">
        <v>0</v>
      </c>
      <c r="C195" s="23">
        <v>-0.4716999999998279</v>
      </c>
      <c r="D195" s="2">
        <f>C195</f>
        <v>-0.4716999999998279</v>
      </c>
      <c r="E195" s="8" t="s">
        <v>213</v>
      </c>
    </row>
    <row r="196" spans="1:5" ht="26.25">
      <c r="A196" s="62" t="s">
        <v>214</v>
      </c>
      <c r="B196" s="23">
        <v>0</v>
      </c>
      <c r="C196" s="23">
        <v>0.2701099999998178</v>
      </c>
      <c r="D196" s="2">
        <f>C196</f>
        <v>0.2701099999998178</v>
      </c>
      <c r="E196" s="8" t="s">
        <v>215</v>
      </c>
    </row>
    <row r="197" spans="1:5" ht="26.25">
      <c r="A197" s="62" t="s">
        <v>216</v>
      </c>
      <c r="B197" s="23">
        <v>5.658398795181029</v>
      </c>
      <c r="C197" s="23">
        <v>5.658398795181029</v>
      </c>
      <c r="D197" s="2">
        <f>C197</f>
        <v>5.658398795181029</v>
      </c>
      <c r="E197" s="8">
        <v>217</v>
      </c>
    </row>
    <row r="198" spans="1:5" ht="26.25">
      <c r="A198" s="62" t="s">
        <v>217</v>
      </c>
      <c r="B198" s="23">
        <v>0</v>
      </c>
      <c r="C198" s="23">
        <v>-0.46450000000015734</v>
      </c>
      <c r="D198" s="2">
        <f>C198</f>
        <v>-0.46450000000015734</v>
      </c>
      <c r="E198" s="8" t="s">
        <v>218</v>
      </c>
    </row>
    <row r="199" spans="1:5" ht="26.25">
      <c r="A199" s="62" t="s">
        <v>219</v>
      </c>
      <c r="B199" s="23">
        <v>-2.6790087885493676</v>
      </c>
      <c r="C199" s="23">
        <v>-2.6790087885493676</v>
      </c>
      <c r="D199" s="2">
        <f>C199</f>
        <v>-2.6790087885493676</v>
      </c>
      <c r="E199" s="8" t="s">
        <v>220</v>
      </c>
    </row>
    <row r="200" spans="1:5" ht="26.25">
      <c r="A200" s="62" t="s">
        <v>221</v>
      </c>
      <c r="B200" s="23">
        <v>0</v>
      </c>
      <c r="C200" s="23">
        <v>0.013000000000090495</v>
      </c>
      <c r="D200" s="2">
        <f>C200+'754'!E7</f>
        <v>0.3543000000000234</v>
      </c>
      <c r="E200" s="8" t="s">
        <v>877</v>
      </c>
    </row>
    <row r="201" spans="1:5" ht="26.25">
      <c r="A201" s="62" t="s">
        <v>222</v>
      </c>
      <c r="B201" s="23">
        <v>0.5449786171185451</v>
      </c>
      <c r="C201" s="23">
        <v>-7.387663467049833</v>
      </c>
      <c r="D201" s="2">
        <f>C201+'866'!F9</f>
        <v>-7.770063467049795</v>
      </c>
      <c r="E201" s="8" t="s">
        <v>1135</v>
      </c>
    </row>
    <row r="202" spans="1:5" ht="26.25">
      <c r="A202" s="62" t="s">
        <v>223</v>
      </c>
      <c r="B202" s="23"/>
      <c r="C202" s="23">
        <v>-0.10779175050311096</v>
      </c>
      <c r="D202" s="2">
        <f>C202</f>
        <v>-0.10779175050311096</v>
      </c>
      <c r="E202" s="8">
        <v>300</v>
      </c>
    </row>
    <row r="203" spans="1:5" ht="26.25">
      <c r="A203" s="62" t="s">
        <v>224</v>
      </c>
      <c r="B203" s="23">
        <v>0</v>
      </c>
      <c r="C203" s="23">
        <v>-0.48919999999986885</v>
      </c>
      <c r="D203" s="2">
        <f>C203</f>
        <v>-0.48919999999986885</v>
      </c>
      <c r="E203" s="8" t="s">
        <v>225</v>
      </c>
    </row>
    <row r="204" spans="1:5" ht="26.25">
      <c r="A204" s="62" t="s">
        <v>226</v>
      </c>
      <c r="B204" s="23">
        <v>0</v>
      </c>
      <c r="C204" s="23">
        <v>-0.6103749999999764</v>
      </c>
      <c r="D204" s="2">
        <f>C204+'745'!F4</f>
        <v>-1.1653599999999358</v>
      </c>
      <c r="E204" s="8" t="s">
        <v>878</v>
      </c>
    </row>
    <row r="205" spans="1:5" ht="26.25">
      <c r="A205" s="73" t="s">
        <v>227</v>
      </c>
      <c r="B205" s="23">
        <v>0.4704153300190228</v>
      </c>
      <c r="C205" s="23">
        <v>0.4704153300190228</v>
      </c>
      <c r="D205" s="2">
        <f>C205</f>
        <v>0.4704153300190228</v>
      </c>
      <c r="E205" s="9" t="s">
        <v>228</v>
      </c>
    </row>
    <row r="206" spans="1:5" ht="26.25">
      <c r="A206" s="73" t="s">
        <v>229</v>
      </c>
      <c r="B206" s="23">
        <v>0</v>
      </c>
      <c r="C206" s="23">
        <v>-0.3686000000000149</v>
      </c>
      <c r="D206" s="2">
        <f>C206</f>
        <v>-0.3686000000000149</v>
      </c>
      <c r="E206" s="9">
        <v>540</v>
      </c>
    </row>
    <row r="207" spans="1:5" ht="26.25">
      <c r="A207" s="73" t="s">
        <v>230</v>
      </c>
      <c r="B207" s="23">
        <v>0</v>
      </c>
      <c r="C207" s="23">
        <v>-0.7688100000004283</v>
      </c>
      <c r="D207" s="2">
        <f>C207</f>
        <v>-0.7688100000004283</v>
      </c>
      <c r="E207" s="8" t="s">
        <v>231</v>
      </c>
    </row>
    <row r="208" spans="1:5" ht="26.25">
      <c r="A208" s="73" t="s">
        <v>232</v>
      </c>
      <c r="B208" s="23">
        <v>-1.7346101116473278</v>
      </c>
      <c r="C208" s="23">
        <v>0.30858988835251466</v>
      </c>
      <c r="D208" s="2">
        <f>C208</f>
        <v>0.30858988835251466</v>
      </c>
      <c r="E208" s="9" t="s">
        <v>233</v>
      </c>
    </row>
    <row r="209" spans="1:5" ht="26.25">
      <c r="A209" s="73" t="s">
        <v>234</v>
      </c>
      <c r="B209" s="23">
        <v>6.965636389397673</v>
      </c>
      <c r="C209" s="23">
        <v>0.10561120721155248</v>
      </c>
      <c r="D209" s="2">
        <f>C209</f>
        <v>0.10561120721155248</v>
      </c>
      <c r="E209" s="9" t="s">
        <v>235</v>
      </c>
    </row>
    <row r="210" spans="1:5" ht="26.25">
      <c r="A210" s="114" t="s">
        <v>236</v>
      </c>
      <c r="B210" s="23">
        <v>0</v>
      </c>
      <c r="C210" s="23">
        <v>-0.4576950000002853</v>
      </c>
      <c r="D210" s="2">
        <f>C210+'902'!F7+'903'!F4+'916'!F5</f>
        <v>-0.6421350000003372</v>
      </c>
      <c r="E210" s="8" t="s">
        <v>1254</v>
      </c>
    </row>
    <row r="211" spans="1:5" ht="26.25">
      <c r="A211" s="114" t="s">
        <v>236</v>
      </c>
      <c r="B211" s="23">
        <v>0</v>
      </c>
      <c r="C211" s="23">
        <v>0.2680000000000291</v>
      </c>
      <c r="D211" s="2">
        <f>'940'!F4</f>
        <v>0.05223999999998341</v>
      </c>
      <c r="E211" s="8">
        <v>940</v>
      </c>
    </row>
    <row r="212" spans="1:5" ht="40.5" customHeight="1">
      <c r="A212" s="62" t="s">
        <v>895</v>
      </c>
      <c r="B212" s="23">
        <v>0</v>
      </c>
      <c r="C212" s="23">
        <v>0</v>
      </c>
      <c r="D212" s="2">
        <f>'742'!F5+'846'!F6+'929'!G5</f>
        <v>-0.07564799999977367</v>
      </c>
      <c r="E212" s="8" t="s">
        <v>1255</v>
      </c>
    </row>
    <row r="213" spans="1:5" ht="40.5" customHeight="1">
      <c r="A213" s="62" t="s">
        <v>237</v>
      </c>
      <c r="B213" s="23">
        <v>0</v>
      </c>
      <c r="C213" s="23">
        <v>0.0773999999996704</v>
      </c>
      <c r="D213" s="2">
        <f>C213+'816'!E4</f>
        <v>-0.2681000000002314</v>
      </c>
      <c r="E213" s="8" t="s">
        <v>1018</v>
      </c>
    </row>
    <row r="214" spans="1:5" ht="26.25">
      <c r="A214" s="62" t="s">
        <v>238</v>
      </c>
      <c r="B214" s="23">
        <v>0</v>
      </c>
      <c r="C214" s="23">
        <v>7.785819999999944</v>
      </c>
      <c r="D214" s="2">
        <f>C214</f>
        <v>7.785819999999944</v>
      </c>
      <c r="E214" s="9" t="s">
        <v>239</v>
      </c>
    </row>
    <row r="215" spans="1:5" ht="26.25">
      <c r="A215" s="73" t="s">
        <v>240</v>
      </c>
      <c r="B215" s="23">
        <v>0</v>
      </c>
      <c r="C215" s="23">
        <v>21.98999999999978</v>
      </c>
      <c r="D215" s="2">
        <f>C215</f>
        <v>21.98999999999978</v>
      </c>
      <c r="E215" s="9">
        <v>464</v>
      </c>
    </row>
    <row r="216" spans="1:5" ht="26.25">
      <c r="A216" s="73" t="s">
        <v>241</v>
      </c>
      <c r="B216" s="23">
        <v>0.6148239999999987</v>
      </c>
      <c r="C216" s="23">
        <v>-0.29647599999992735</v>
      </c>
      <c r="D216" s="2">
        <f>C216</f>
        <v>-0.29647599999992735</v>
      </c>
      <c r="E216" s="9" t="s">
        <v>242</v>
      </c>
    </row>
    <row r="217" spans="1:5" ht="32.25">
      <c r="A217" s="70" t="s">
        <v>243</v>
      </c>
      <c r="B217" s="23">
        <v>-30.431686517547007</v>
      </c>
      <c r="C217" s="23">
        <v>0.5414561602771641</v>
      </c>
      <c r="D217" s="2">
        <f>C217</f>
        <v>0.5414561602771641</v>
      </c>
      <c r="E217" s="9" t="s">
        <v>244</v>
      </c>
    </row>
    <row r="218" spans="1:5" ht="30.75" customHeight="1">
      <c r="A218" s="62" t="s">
        <v>983</v>
      </c>
      <c r="B218" s="23">
        <v>0</v>
      </c>
      <c r="C218" s="23">
        <v>0.40086000000002286</v>
      </c>
      <c r="D218" s="2">
        <f>'813'!E5</f>
        <v>-3.0335999999999785</v>
      </c>
      <c r="E218" s="67">
        <v>813</v>
      </c>
    </row>
    <row r="219" spans="1:5" ht="26.25">
      <c r="A219" s="62" t="s">
        <v>981</v>
      </c>
      <c r="B219" s="23">
        <v>0</v>
      </c>
      <c r="C219" s="23">
        <v>0.40086000000002286</v>
      </c>
      <c r="D219" s="2">
        <f>'810'!E7+'879'!F9</f>
        <v>-0.2290099999999029</v>
      </c>
      <c r="E219" s="67" t="s">
        <v>1136</v>
      </c>
    </row>
    <row r="220" spans="1:5" ht="26.25">
      <c r="A220" s="62" t="s">
        <v>245</v>
      </c>
      <c r="B220" s="23">
        <v>0</v>
      </c>
      <c r="C220" s="23">
        <v>0.40086000000002286</v>
      </c>
      <c r="D220" s="2">
        <f>C220</f>
        <v>0.40086000000002286</v>
      </c>
      <c r="E220" s="8">
        <v>682</v>
      </c>
    </row>
    <row r="221" spans="1:5" ht="26.25">
      <c r="A221" s="62" t="s">
        <v>246</v>
      </c>
      <c r="B221" s="23">
        <v>0</v>
      </c>
      <c r="C221" s="23">
        <v>-0.13600000000087675</v>
      </c>
      <c r="D221" s="2">
        <f>C221</f>
        <v>-0.13600000000087675</v>
      </c>
      <c r="E221" s="8" t="s">
        <v>247</v>
      </c>
    </row>
    <row r="222" spans="1:5" ht="26.25">
      <c r="A222" s="62" t="s">
        <v>246</v>
      </c>
      <c r="B222" s="23">
        <v>0</v>
      </c>
      <c r="C222" s="23">
        <v>0</v>
      </c>
      <c r="D222" s="2">
        <f>'795'!E9</f>
        <v>-0.43499999999994543</v>
      </c>
      <c r="E222" s="8">
        <v>795</v>
      </c>
    </row>
    <row r="223" spans="1:5" ht="26.25">
      <c r="A223" s="62" t="s">
        <v>248</v>
      </c>
      <c r="B223" s="23">
        <v>0</v>
      </c>
      <c r="C223" s="23">
        <v>0.03999999999973625</v>
      </c>
      <c r="D223" s="2">
        <f>C223</f>
        <v>0.03999999999973625</v>
      </c>
      <c r="E223" s="9" t="s">
        <v>249</v>
      </c>
    </row>
    <row r="224" spans="1:5" ht="26.25">
      <c r="A224" s="62" t="s">
        <v>250</v>
      </c>
      <c r="B224" s="23">
        <v>0</v>
      </c>
      <c r="C224" s="23">
        <v>-0.44249999999999545</v>
      </c>
      <c r="D224" s="2">
        <f>C224</f>
        <v>-0.44249999999999545</v>
      </c>
      <c r="E224" s="8">
        <v>633</v>
      </c>
    </row>
    <row r="225" spans="1:5" ht="26.25">
      <c r="A225" s="114" t="s">
        <v>1191</v>
      </c>
      <c r="B225" s="23">
        <v>0</v>
      </c>
      <c r="C225" s="23">
        <v>0.268000000000029</v>
      </c>
      <c r="D225" s="2">
        <f>'919'!F10+'946'!F9</f>
        <v>-1919.3145000000004</v>
      </c>
      <c r="E225" s="8" t="s">
        <v>1290</v>
      </c>
    </row>
    <row r="226" spans="1:5" ht="26.25">
      <c r="A226" s="62" t="s">
        <v>251</v>
      </c>
      <c r="B226" s="23">
        <v>0</v>
      </c>
      <c r="C226" s="23">
        <v>0.07999999999992724</v>
      </c>
      <c r="D226" s="2">
        <f>C226</f>
        <v>0.07999999999992724</v>
      </c>
      <c r="E226" s="9">
        <v>429</v>
      </c>
    </row>
    <row r="227" spans="1:5" ht="26.25">
      <c r="A227" s="62" t="s">
        <v>252</v>
      </c>
      <c r="B227" s="23">
        <v>0</v>
      </c>
      <c r="C227" s="23">
        <v>0.30539999999996326</v>
      </c>
      <c r="D227" s="2">
        <f>C227+'872'!F5</f>
        <v>0.3754000000000133</v>
      </c>
      <c r="E227" s="9" t="s">
        <v>1137</v>
      </c>
    </row>
    <row r="228" spans="1:5" ht="26.25">
      <c r="A228" s="62" t="s">
        <v>253</v>
      </c>
      <c r="B228" s="23">
        <v>0</v>
      </c>
      <c r="C228" s="23">
        <v>0.5172500000002174</v>
      </c>
      <c r="D228" s="2">
        <f>C228+'760'!E9+'767'!E5+'912'!F12</f>
        <v>0.480220000000088</v>
      </c>
      <c r="E228" s="9" t="s">
        <v>1138</v>
      </c>
    </row>
    <row r="229" spans="1:5" ht="26.25">
      <c r="A229" s="62" t="s">
        <v>254</v>
      </c>
      <c r="B229" s="23">
        <v>0</v>
      </c>
      <c r="C229" s="23">
        <v>0.028000000000133696</v>
      </c>
      <c r="D229" s="2">
        <f>C229</f>
        <v>0.028000000000133696</v>
      </c>
      <c r="E229" s="9" t="s">
        <v>255</v>
      </c>
    </row>
    <row r="230" spans="1:5" ht="26.25">
      <c r="A230" s="62" t="s">
        <v>256</v>
      </c>
      <c r="B230" s="23">
        <v>0</v>
      </c>
      <c r="C230" s="23">
        <v>-0.4060899999999492</v>
      </c>
      <c r="D230" s="2">
        <f>C230+'752'!E8</f>
        <v>-0.9290899999999738</v>
      </c>
      <c r="E230" s="9" t="s">
        <v>879</v>
      </c>
    </row>
    <row r="231" spans="1:5" ht="26.25">
      <c r="A231" s="62" t="s">
        <v>257</v>
      </c>
      <c r="B231" s="23">
        <v>0</v>
      </c>
      <c r="C231" s="23">
        <v>0.20284477732775485</v>
      </c>
      <c r="D231" s="2">
        <f>C231</f>
        <v>0.20284477732775485</v>
      </c>
      <c r="E231" s="9" t="s">
        <v>258</v>
      </c>
    </row>
    <row r="232" spans="1:5" ht="26.25">
      <c r="A232" s="62" t="s">
        <v>259</v>
      </c>
      <c r="B232" s="23">
        <v>-5.631741176470314</v>
      </c>
      <c r="C232" s="23">
        <v>-5.631741176470314</v>
      </c>
      <c r="D232" s="2">
        <f>C232</f>
        <v>-5.631741176470314</v>
      </c>
      <c r="E232" s="9">
        <v>112</v>
      </c>
    </row>
    <row r="233" spans="1:5" ht="26.25">
      <c r="A233" s="62" t="s">
        <v>260</v>
      </c>
      <c r="B233" s="23">
        <v>0</v>
      </c>
      <c r="C233" s="23">
        <v>49.742918013660756</v>
      </c>
      <c r="D233" s="2">
        <f>C233</f>
        <v>49.742918013660756</v>
      </c>
      <c r="E233" s="9" t="s">
        <v>261</v>
      </c>
    </row>
    <row r="234" spans="1:5" ht="26.25">
      <c r="A234" s="62" t="s">
        <v>262</v>
      </c>
      <c r="B234" s="23">
        <v>0</v>
      </c>
      <c r="C234" s="23">
        <v>0.34399999999993724</v>
      </c>
      <c r="D234" s="2">
        <f>C234</f>
        <v>0.34399999999993724</v>
      </c>
      <c r="E234" s="9">
        <v>377</v>
      </c>
    </row>
    <row r="235" spans="1:5" ht="26.25">
      <c r="A235" s="114" t="s">
        <v>263</v>
      </c>
      <c r="B235" s="23">
        <v>3.199847169811335</v>
      </c>
      <c r="C235" s="23">
        <v>2.1598971698113374</v>
      </c>
      <c r="D235" s="2">
        <f>C235</f>
        <v>2.1598971698113374</v>
      </c>
      <c r="E235" s="8" t="s">
        <v>264</v>
      </c>
    </row>
    <row r="236" spans="1:5" ht="26.25">
      <c r="A236" s="114" t="s">
        <v>263</v>
      </c>
      <c r="B236" s="23">
        <v>0</v>
      </c>
      <c r="C236" s="23">
        <v>0.2680000000000291</v>
      </c>
      <c r="D236" s="2">
        <f>'947'!F5</f>
        <v>0.2033999999999878</v>
      </c>
      <c r="E236" s="8">
        <v>947</v>
      </c>
    </row>
    <row r="237" spans="1:5" ht="26.25">
      <c r="A237" s="62" t="s">
        <v>265</v>
      </c>
      <c r="B237" s="23">
        <v>0</v>
      </c>
      <c r="C237" s="23">
        <v>69.5679999999993</v>
      </c>
      <c r="D237" s="2">
        <f>C237</f>
        <v>69.5679999999993</v>
      </c>
      <c r="E237" s="9">
        <v>555</v>
      </c>
    </row>
    <row r="238" spans="1:5" ht="26.25">
      <c r="A238" s="62" t="s">
        <v>266</v>
      </c>
      <c r="B238" s="23">
        <v>0</v>
      </c>
      <c r="C238" s="23">
        <v>-0.3280000000002019</v>
      </c>
      <c r="D238" s="2">
        <f>C238</f>
        <v>-0.3280000000002019</v>
      </c>
      <c r="E238" s="8">
        <v>678</v>
      </c>
    </row>
    <row r="239" spans="1:5" ht="52.5" customHeight="1">
      <c r="A239" s="62" t="s">
        <v>267</v>
      </c>
      <c r="B239" s="23">
        <v>-4.555964179104478</v>
      </c>
      <c r="C239" s="23">
        <v>-4.555964179104478</v>
      </c>
      <c r="D239" s="2">
        <f>C239</f>
        <v>-4.555964179104478</v>
      </c>
      <c r="E239" s="8">
        <v>266</v>
      </c>
    </row>
    <row r="240" spans="1:5" ht="26.25">
      <c r="A240" s="62" t="s">
        <v>268</v>
      </c>
      <c r="B240" s="23">
        <v>0</v>
      </c>
      <c r="C240" s="23">
        <v>0.3714399999998932</v>
      </c>
      <c r="D240" s="2">
        <f>C240</f>
        <v>0.3714399999998932</v>
      </c>
      <c r="E240" s="8">
        <v>719</v>
      </c>
    </row>
    <row r="241" spans="1:5" ht="26.25">
      <c r="A241" s="62" t="s">
        <v>269</v>
      </c>
      <c r="B241" s="23">
        <v>0</v>
      </c>
      <c r="C241" s="23">
        <v>0.37934999999993124</v>
      </c>
      <c r="D241" s="2">
        <f>C241</f>
        <v>0.37934999999993124</v>
      </c>
      <c r="E241" s="8">
        <v>680</v>
      </c>
    </row>
    <row r="242" spans="1:5" ht="33" customHeight="1">
      <c r="A242" s="62" t="s">
        <v>270</v>
      </c>
      <c r="B242" s="23">
        <v>0</v>
      </c>
      <c r="C242" s="23">
        <v>-1.2128799999995863</v>
      </c>
      <c r="D242" s="2">
        <f>C242+'740'!F10+'747'!E10+'785'!E9</f>
        <v>-1.2805799999994179</v>
      </c>
      <c r="E242" s="8" t="s">
        <v>944</v>
      </c>
    </row>
    <row r="243" spans="1:5" ht="26.25">
      <c r="A243" s="62" t="s">
        <v>271</v>
      </c>
      <c r="B243" s="23">
        <v>0</v>
      </c>
      <c r="C243" s="23">
        <v>-0.20499999999992724</v>
      </c>
      <c r="D243" s="2">
        <f>C243+'859'!F4</f>
        <v>-0.3514799999998104</v>
      </c>
      <c r="E243" s="8" t="s">
        <v>1070</v>
      </c>
    </row>
    <row r="244" spans="1:5" ht="26.25">
      <c r="A244" s="62" t="s">
        <v>272</v>
      </c>
      <c r="B244" s="23">
        <v>0</v>
      </c>
      <c r="C244" s="23">
        <v>-1.2762000000001308</v>
      </c>
      <c r="D244" s="2">
        <f>C244+'912'!F11</f>
        <v>0.4896499999998696</v>
      </c>
      <c r="E244" s="8" t="s">
        <v>1139</v>
      </c>
    </row>
    <row r="245" spans="1:5" ht="32.25">
      <c r="A245" s="79" t="s">
        <v>273</v>
      </c>
      <c r="B245" s="23">
        <v>0</v>
      </c>
      <c r="C245" s="23">
        <v>-0.3224849999993751</v>
      </c>
      <c r="D245" s="2">
        <f>C245+'770'!E5+'852'!F5+'932'!F5</f>
        <v>-0.8257849999992288</v>
      </c>
      <c r="E245" s="9" t="s">
        <v>1253</v>
      </c>
    </row>
    <row r="246" spans="1:5" ht="26.25">
      <c r="A246" s="79" t="s">
        <v>274</v>
      </c>
      <c r="B246" s="23">
        <v>0</v>
      </c>
      <c r="C246" s="23">
        <v>0.07756999999992331</v>
      </c>
      <c r="D246" s="2">
        <f>C246</f>
        <v>0.07756999999992331</v>
      </c>
      <c r="E246" s="8">
        <v>695</v>
      </c>
    </row>
    <row r="247" spans="1:5" ht="26.25">
      <c r="A247" s="79" t="s">
        <v>275</v>
      </c>
      <c r="B247" s="23">
        <v>0</v>
      </c>
      <c r="C247" s="23">
        <v>-0.027439999999842257</v>
      </c>
      <c r="D247" s="2">
        <f>C247+'839'!E10</f>
        <v>0.23543200000040088</v>
      </c>
      <c r="E247" s="8" t="s">
        <v>1033</v>
      </c>
    </row>
    <row r="248" spans="1:5" ht="26.25">
      <c r="A248" s="62" t="s">
        <v>276</v>
      </c>
      <c r="B248" s="23">
        <v>0</v>
      </c>
      <c r="C248" s="23">
        <v>0.013050000000134787</v>
      </c>
      <c r="D248" s="2">
        <f>C248</f>
        <v>0.013050000000134787</v>
      </c>
      <c r="E248" s="9" t="s">
        <v>277</v>
      </c>
    </row>
    <row r="249" spans="1:5" ht="26.25">
      <c r="A249" s="79" t="s">
        <v>1189</v>
      </c>
      <c r="B249" s="23">
        <v>0</v>
      </c>
      <c r="C249" s="23">
        <v>0.2680000000000291</v>
      </c>
      <c r="D249" s="2">
        <f>'917'!F7+'918'!F4+'924'!G4+'927'!G13+'934'!F9</f>
        <v>-0.35156400000005306</v>
      </c>
      <c r="E249" s="8" t="s">
        <v>1275</v>
      </c>
    </row>
    <row r="250" spans="1:5" ht="26.25">
      <c r="A250" s="62" t="s">
        <v>278</v>
      </c>
      <c r="B250" s="23">
        <v>0</v>
      </c>
      <c r="C250" s="23">
        <v>0.06199999999967076</v>
      </c>
      <c r="D250" s="2">
        <f>C250</f>
        <v>0.06199999999967076</v>
      </c>
      <c r="E250" s="9">
        <v>532</v>
      </c>
    </row>
    <row r="251" spans="1:5" ht="26.25">
      <c r="A251" s="62" t="s">
        <v>1012</v>
      </c>
      <c r="B251" s="23">
        <v>0</v>
      </c>
      <c r="C251" s="23">
        <v>0</v>
      </c>
      <c r="D251" s="2">
        <f>'831'!E8</f>
        <v>-0.07200000000005957</v>
      </c>
      <c r="E251" s="8">
        <v>831</v>
      </c>
    </row>
    <row r="252" spans="1:5" ht="26.25">
      <c r="A252" s="62" t="s">
        <v>279</v>
      </c>
      <c r="B252" s="23">
        <v>10.616140298507503</v>
      </c>
      <c r="C252" s="23">
        <v>10.616140298507503</v>
      </c>
      <c r="D252" s="2">
        <f>C252</f>
        <v>10.616140298507503</v>
      </c>
      <c r="E252" s="9">
        <v>100</v>
      </c>
    </row>
    <row r="253" spans="1:5" ht="26.25">
      <c r="A253" s="62" t="s">
        <v>994</v>
      </c>
      <c r="B253" s="23">
        <v>0</v>
      </c>
      <c r="C253" s="23">
        <v>0.2680000000000291</v>
      </c>
      <c r="D253" s="2">
        <f>'820'!E7+'824'!E8+'832'!E5+'849'!F6+'883'!F6</f>
        <v>-0.7930000000001769</v>
      </c>
      <c r="E253" s="8" t="s">
        <v>1144</v>
      </c>
    </row>
    <row r="254" spans="1:5" ht="62.25">
      <c r="A254" s="62" t="s">
        <v>280</v>
      </c>
      <c r="B254" s="23">
        <v>-4.366967818880823</v>
      </c>
      <c r="C254" s="23">
        <v>-0.5463958530685318</v>
      </c>
      <c r="D254" s="2">
        <f>C254</f>
        <v>-0.5463958530685318</v>
      </c>
      <c r="E254" s="9" t="s">
        <v>281</v>
      </c>
    </row>
    <row r="255" spans="1:5" ht="26.25">
      <c r="A255" s="62" t="s">
        <v>282</v>
      </c>
      <c r="B255" s="23">
        <v>0</v>
      </c>
      <c r="C255" s="23">
        <v>-0.8316499999998541</v>
      </c>
      <c r="D255" s="2">
        <f>C255</f>
        <v>-0.8316499999998541</v>
      </c>
      <c r="E255" s="8">
        <v>708</v>
      </c>
    </row>
    <row r="256" spans="1:5" ht="26.25">
      <c r="A256" s="62" t="s">
        <v>902</v>
      </c>
      <c r="B256" s="23">
        <v>0</v>
      </c>
      <c r="C256" s="23">
        <v>0</v>
      </c>
      <c r="D256" s="2">
        <f>'767'!E6+'877'!F9+'895'!F9+'902'!F5</f>
        <v>0.08173000000010688</v>
      </c>
      <c r="E256" s="8" t="s">
        <v>1143</v>
      </c>
    </row>
    <row r="257" spans="1:5" ht="26.25">
      <c r="A257" s="62" t="s">
        <v>283</v>
      </c>
      <c r="B257" s="23">
        <v>-0.07709664603362398</v>
      </c>
      <c r="C257" s="23">
        <v>-0.07709664603362398</v>
      </c>
      <c r="D257" s="2">
        <f>C257</f>
        <v>-0.07709664603362398</v>
      </c>
      <c r="E257" s="9" t="s">
        <v>284</v>
      </c>
    </row>
    <row r="258" spans="1:5" ht="26.25">
      <c r="A258" s="62" t="s">
        <v>285</v>
      </c>
      <c r="B258" s="23">
        <v>6.308341883116952</v>
      </c>
      <c r="C258" s="23">
        <v>6.308341883116952</v>
      </c>
      <c r="D258" s="2">
        <f>C258</f>
        <v>6.308341883116952</v>
      </c>
      <c r="E258" s="9" t="s">
        <v>286</v>
      </c>
    </row>
    <row r="259" spans="1:5" ht="26.25">
      <c r="A259" s="62" t="s">
        <v>851</v>
      </c>
      <c r="B259" s="23">
        <v>0</v>
      </c>
      <c r="C259" s="23">
        <v>0</v>
      </c>
      <c r="D259" s="2">
        <f>'742'!F4+'811'!E6+'831'!E4+'901'!F7</f>
        <v>1.1967800000001034</v>
      </c>
      <c r="E259" s="8" t="s">
        <v>1140</v>
      </c>
    </row>
    <row r="260" spans="1:5" ht="26.25">
      <c r="A260" s="62" t="s">
        <v>287</v>
      </c>
      <c r="B260" s="23">
        <v>0</v>
      </c>
      <c r="C260" s="23">
        <v>-0.1004000000001497</v>
      </c>
      <c r="D260" s="2">
        <f>C260</f>
        <v>-0.1004000000001497</v>
      </c>
      <c r="E260" s="9" t="s">
        <v>288</v>
      </c>
    </row>
    <row r="261" spans="1:5" ht="32.25">
      <c r="A261" s="62" t="s">
        <v>289</v>
      </c>
      <c r="B261" s="23">
        <v>0</v>
      </c>
      <c r="C261" s="23">
        <v>-0.9933000000000902</v>
      </c>
      <c r="D261" s="2">
        <f>C261+'751'!E8+'766'!E8+'769'!E5+'782'!E5+'831'!E10+'851'!F6+'895'!F7+'896'!F4+'915'!F7+'927'!G11</f>
        <v>0.1964580000001206</v>
      </c>
      <c r="E261" s="9" t="s">
        <v>1252</v>
      </c>
    </row>
    <row r="262" spans="1:5" ht="26.25">
      <c r="A262" s="79" t="s">
        <v>290</v>
      </c>
      <c r="B262" s="23">
        <v>0</v>
      </c>
      <c r="C262" s="23">
        <v>0.13380000000006476</v>
      </c>
      <c r="D262" s="2">
        <f>C262</f>
        <v>0.13380000000006476</v>
      </c>
      <c r="E262" s="9">
        <v>551</v>
      </c>
    </row>
    <row r="263" spans="1:5" ht="26.25">
      <c r="A263" s="79" t="s">
        <v>291</v>
      </c>
      <c r="B263" s="23"/>
      <c r="C263" s="23">
        <v>-0.37100000000003774</v>
      </c>
      <c r="D263" s="2">
        <f>C263</f>
        <v>-0.37100000000003774</v>
      </c>
      <c r="E263" s="9" t="s">
        <v>292</v>
      </c>
    </row>
    <row r="264" spans="1:5" ht="26.25">
      <c r="A264" s="79" t="s">
        <v>1107</v>
      </c>
      <c r="B264" s="23"/>
      <c r="C264" s="23"/>
      <c r="D264" s="2">
        <f>'895'!F4</f>
        <v>-0.07939999999985048</v>
      </c>
      <c r="E264" s="8">
        <v>895</v>
      </c>
    </row>
    <row r="265" spans="1:5" ht="26.25">
      <c r="A265" s="79" t="s">
        <v>1065</v>
      </c>
      <c r="B265" s="23">
        <v>0</v>
      </c>
      <c r="C265" s="23">
        <v>21.8172200000021</v>
      </c>
      <c r="D265" s="2">
        <f>'869'!F5</f>
        <v>-0.3180999999999585</v>
      </c>
      <c r="E265" s="8">
        <v>869</v>
      </c>
    </row>
    <row r="266" spans="1:5" ht="47.25">
      <c r="A266" s="114" t="s">
        <v>293</v>
      </c>
      <c r="B266" s="23">
        <v>1.518555555555551</v>
      </c>
      <c r="C266" s="23">
        <v>0.29496099278762244</v>
      </c>
      <c r="D266" s="2">
        <f>C266+'790'!E5+'812'!E8+'828'!E4+'848'!F7+'858'!F6+'865'!F6+'882'!F9+'900'!F5+'912'!F7</f>
        <v>19.665410992787855</v>
      </c>
      <c r="E266" s="9" t="s">
        <v>1141</v>
      </c>
    </row>
    <row r="267" spans="1:5" ht="26.25">
      <c r="A267" s="114" t="s">
        <v>293</v>
      </c>
      <c r="B267" s="23">
        <v>0</v>
      </c>
      <c r="C267" s="23">
        <v>0.2680000000000291</v>
      </c>
      <c r="D267" s="2">
        <f>'914'!F6</f>
        <v>-0.4185529999999744</v>
      </c>
      <c r="E267" s="8">
        <v>914</v>
      </c>
    </row>
    <row r="268" spans="1:5" ht="26.25">
      <c r="A268" s="114" t="s">
        <v>293</v>
      </c>
      <c r="B268" s="23">
        <v>0</v>
      </c>
      <c r="C268" s="23">
        <v>0.2680000000000291</v>
      </c>
      <c r="D268" s="2">
        <f>'917'!F8</f>
        <v>-0.33750000000009095</v>
      </c>
      <c r="E268" s="8">
        <v>917</v>
      </c>
    </row>
    <row r="269" spans="1:5" ht="26.25">
      <c r="A269" s="114" t="s">
        <v>293</v>
      </c>
      <c r="B269" s="23">
        <v>0</v>
      </c>
      <c r="C269" s="23">
        <v>0.2680000000000291</v>
      </c>
      <c r="D269" s="2">
        <f>'933'!F4</f>
        <v>-0.20719999999982974</v>
      </c>
      <c r="E269" s="8">
        <v>933</v>
      </c>
    </row>
    <row r="270" spans="1:5" ht="26.25">
      <c r="A270" s="114" t="s">
        <v>293</v>
      </c>
      <c r="B270" s="23">
        <v>0</v>
      </c>
      <c r="C270" s="23">
        <v>0.2680000000000291</v>
      </c>
      <c r="D270" s="2">
        <f>'943'!F4</f>
        <v>-0.4034000000000333</v>
      </c>
      <c r="E270" s="8">
        <v>943</v>
      </c>
    </row>
    <row r="271" spans="1:5" ht="26.25">
      <c r="A271" s="114" t="s">
        <v>293</v>
      </c>
      <c r="B271" s="23">
        <v>0</v>
      </c>
      <c r="C271" s="23">
        <v>0.2680000000000291</v>
      </c>
      <c r="D271" s="2">
        <f>'949'!F7</f>
        <v>-508.1265</v>
      </c>
      <c r="E271" s="8">
        <v>949</v>
      </c>
    </row>
    <row r="272" spans="1:5" ht="26.25">
      <c r="A272" s="79" t="s">
        <v>294</v>
      </c>
      <c r="B272" s="23">
        <v>0</v>
      </c>
      <c r="C272" s="23">
        <v>0.0084595959597209</v>
      </c>
      <c r="D272" s="2">
        <f>C272</f>
        <v>0.0084595959597209</v>
      </c>
      <c r="E272" s="9">
        <v>321</v>
      </c>
    </row>
    <row r="273" spans="1:5" ht="26.25">
      <c r="A273" s="62" t="s">
        <v>1038</v>
      </c>
      <c r="B273" s="23">
        <v>0</v>
      </c>
      <c r="C273" s="23">
        <v>0</v>
      </c>
      <c r="D273" s="2">
        <f>'847'!F9+'850'!F7+'860'!F5+'861'!F8+'870'!F5+'887'!F5+'920'!F10</f>
        <v>-0.03869000000020151</v>
      </c>
      <c r="E273" s="8" t="s">
        <v>1276</v>
      </c>
    </row>
    <row r="274" spans="1:5" ht="26.25">
      <c r="A274" s="62" t="s">
        <v>295</v>
      </c>
      <c r="B274" s="23">
        <v>0</v>
      </c>
      <c r="C274" s="23">
        <v>-0.008760000000108903</v>
      </c>
      <c r="D274" s="2">
        <f>C274+'753'!E7</f>
        <v>-0.3611600000000976</v>
      </c>
      <c r="E274" s="8" t="s">
        <v>880</v>
      </c>
    </row>
    <row r="275" spans="1:5" ht="26.25">
      <c r="A275" s="114" t="s">
        <v>1283</v>
      </c>
      <c r="B275" s="23">
        <v>0</v>
      </c>
      <c r="C275" s="23">
        <v>0.2680000000000291</v>
      </c>
      <c r="D275" s="2">
        <f>'946'!F5</f>
        <v>-49.61900000000003</v>
      </c>
      <c r="E275" s="8">
        <v>946</v>
      </c>
    </row>
    <row r="276" spans="1:5" ht="26.25">
      <c r="A276" s="62" t="s">
        <v>296</v>
      </c>
      <c r="B276" s="23">
        <v>0</v>
      </c>
      <c r="C276" s="23">
        <v>0.416499999999985</v>
      </c>
      <c r="D276" s="2">
        <f>C276</f>
        <v>0.416499999999985</v>
      </c>
      <c r="E276" s="9">
        <v>580</v>
      </c>
    </row>
    <row r="277" spans="1:5" ht="26.25">
      <c r="A277" s="62" t="s">
        <v>297</v>
      </c>
      <c r="B277" s="23">
        <v>0</v>
      </c>
      <c r="C277" s="23">
        <v>-0.34000000000003183</v>
      </c>
      <c r="D277" s="2">
        <f>C277</f>
        <v>-0.34000000000003183</v>
      </c>
      <c r="E277" s="8">
        <v>637</v>
      </c>
    </row>
    <row r="278" spans="1:5" ht="26.25">
      <c r="A278" s="62" t="s">
        <v>298</v>
      </c>
      <c r="B278" s="23">
        <v>-3.9464289962825774</v>
      </c>
      <c r="C278" s="23">
        <v>-3.9464289962825774</v>
      </c>
      <c r="D278" s="2">
        <f>C278</f>
        <v>-3.9464289962825774</v>
      </c>
      <c r="E278" s="9">
        <v>168</v>
      </c>
    </row>
    <row r="279" spans="1:5" ht="26.25">
      <c r="A279" s="62" t="s">
        <v>299</v>
      </c>
      <c r="B279" s="23">
        <v>0</v>
      </c>
      <c r="C279" s="23">
        <v>-0.34876999999994496</v>
      </c>
      <c r="D279" s="2">
        <f>C279</f>
        <v>-0.34876999999994496</v>
      </c>
      <c r="E279" s="8">
        <v>692</v>
      </c>
    </row>
    <row r="280" spans="1:5" ht="26.25">
      <c r="A280" s="62" t="s">
        <v>300</v>
      </c>
      <c r="B280" s="23">
        <v>0</v>
      </c>
      <c r="C280" s="23">
        <v>-0.4580000000005384</v>
      </c>
      <c r="D280" s="2">
        <f>C280</f>
        <v>-0.4580000000005384</v>
      </c>
      <c r="E280" s="8">
        <v>640</v>
      </c>
    </row>
    <row r="281" spans="1:5" ht="36" customHeight="1">
      <c r="A281" s="62" t="s">
        <v>301</v>
      </c>
      <c r="B281" s="23"/>
      <c r="C281" s="23">
        <v>-0.7221999999999298</v>
      </c>
      <c r="D281" s="2">
        <f>C281</f>
        <v>-0.7221999999999298</v>
      </c>
      <c r="E281" s="9" t="s">
        <v>302</v>
      </c>
    </row>
    <row r="282" spans="1:5" ht="32.25">
      <c r="A282" s="62" t="s">
        <v>303</v>
      </c>
      <c r="B282" s="23">
        <v>0</v>
      </c>
      <c r="C282" s="23">
        <v>3.6328325373834787</v>
      </c>
      <c r="D282" s="2">
        <f>C282+'753'!E7+'771'!E7+'772'!E7</f>
        <v>-0.3315674626165901</v>
      </c>
      <c r="E282" s="9" t="s">
        <v>921</v>
      </c>
    </row>
    <row r="283" spans="1:5" ht="26.25">
      <c r="A283" s="62" t="s">
        <v>304</v>
      </c>
      <c r="B283" s="23">
        <v>0</v>
      </c>
      <c r="C283" s="23">
        <v>-0.14959999999996398</v>
      </c>
      <c r="D283" s="2">
        <f>C283</f>
        <v>-0.14959999999996398</v>
      </c>
      <c r="E283" s="9">
        <v>545</v>
      </c>
    </row>
    <row r="284" spans="1:5" ht="26.25">
      <c r="A284" s="62" t="s">
        <v>305</v>
      </c>
      <c r="B284" s="23">
        <v>11.392819046823462</v>
      </c>
      <c r="C284" s="23">
        <v>-0.7680209531763751</v>
      </c>
      <c r="D284" s="2">
        <f>C284+'847'!F6+'896'!F9</f>
        <v>-1.3105709531764944</v>
      </c>
      <c r="E284" s="9" t="s">
        <v>1142</v>
      </c>
    </row>
    <row r="285" spans="1:5" ht="62.25">
      <c r="A285" s="62" t="s">
        <v>306</v>
      </c>
      <c r="B285" s="23">
        <v>276.8983997615073</v>
      </c>
      <c r="C285" s="23">
        <v>-0.9452652384917428</v>
      </c>
      <c r="D285" s="2">
        <f>C285+'757'!E9+'754'!E4+'793'!E7+'844'!E4+'914'!F5+'919'!F6</f>
        <v>-1.9088182384915626</v>
      </c>
      <c r="E285" s="9" t="s">
        <v>1277</v>
      </c>
    </row>
    <row r="286" spans="1:5" ht="26.25">
      <c r="A286" s="62" t="s">
        <v>307</v>
      </c>
      <c r="B286" s="23">
        <v>0</v>
      </c>
      <c r="C286" s="23">
        <v>-7.167270000000485</v>
      </c>
      <c r="D286" s="2">
        <f>C286</f>
        <v>-7.167270000000485</v>
      </c>
      <c r="E286" s="8" t="s">
        <v>308</v>
      </c>
    </row>
    <row r="287" spans="1:5" ht="26.25">
      <c r="A287" s="62" t="s">
        <v>309</v>
      </c>
      <c r="B287" s="23">
        <v>0</v>
      </c>
      <c r="C287" s="23">
        <v>-0.29109999999991487</v>
      </c>
      <c r="D287" s="2">
        <f>C287</f>
        <v>-0.29109999999991487</v>
      </c>
      <c r="E287" s="9">
        <v>412</v>
      </c>
    </row>
    <row r="288" spans="1:5" ht="26.25">
      <c r="A288" s="62" t="s">
        <v>979</v>
      </c>
      <c r="B288" s="23">
        <v>0</v>
      </c>
      <c r="C288" s="23">
        <v>-0.29109999999991487</v>
      </c>
      <c r="D288" s="2">
        <f>'809'!E4+'834'!E6+'856'!F12+'866'!F7+'890'!F5+'891'!F4</f>
        <v>71.25724999999977</v>
      </c>
      <c r="E288" s="9" t="s">
        <v>1145</v>
      </c>
    </row>
    <row r="289" spans="1:5" ht="26.25">
      <c r="A289" s="62" t="s">
        <v>310</v>
      </c>
      <c r="B289" s="23">
        <v>0</v>
      </c>
      <c r="C289" s="23">
        <v>0.020000000000436557</v>
      </c>
      <c r="D289" s="2">
        <f>C289</f>
        <v>0.020000000000436557</v>
      </c>
      <c r="E289" s="9">
        <v>579</v>
      </c>
    </row>
    <row r="290" spans="1:5" ht="26.25">
      <c r="A290" s="62" t="s">
        <v>982</v>
      </c>
      <c r="B290" s="23">
        <v>0</v>
      </c>
      <c r="C290" s="23">
        <v>0</v>
      </c>
      <c r="D290" s="2">
        <f>'812'!E5+'934'!F4</f>
        <v>0.8996000000001914</v>
      </c>
      <c r="E290" s="9" t="s">
        <v>1251</v>
      </c>
    </row>
    <row r="291" spans="1:5" ht="26.25">
      <c r="A291" s="62" t="s">
        <v>311</v>
      </c>
      <c r="B291" s="23">
        <v>-0.49707272331679064</v>
      </c>
      <c r="C291" s="23">
        <v>-0.49707272331679064</v>
      </c>
      <c r="D291" s="2">
        <f>C291+'887'!F6</f>
        <v>-0.8370727233169362</v>
      </c>
      <c r="E291" s="9" t="s">
        <v>1146</v>
      </c>
    </row>
    <row r="292" spans="1:5" ht="26.25">
      <c r="A292" s="62" t="s">
        <v>312</v>
      </c>
      <c r="B292" s="23">
        <v>0</v>
      </c>
      <c r="C292" s="23">
        <v>-0.1934100000000285</v>
      </c>
      <c r="D292" s="2">
        <f>C292</f>
        <v>-0.1934100000000285</v>
      </c>
      <c r="E292" s="9" t="s">
        <v>313</v>
      </c>
    </row>
    <row r="293" spans="1:5" ht="26.25">
      <c r="A293" s="62" t="s">
        <v>314</v>
      </c>
      <c r="B293" s="23">
        <v>0.048184257153934595</v>
      </c>
      <c r="C293" s="23">
        <v>0.048184257153934595</v>
      </c>
      <c r="D293" s="2">
        <f>C293</f>
        <v>0.048184257153934595</v>
      </c>
      <c r="E293" s="9" t="s">
        <v>315</v>
      </c>
    </row>
    <row r="294" spans="1:5" ht="26.25">
      <c r="A294" s="62" t="s">
        <v>316</v>
      </c>
      <c r="B294" s="23">
        <v>-11.810529411764662</v>
      </c>
      <c r="C294" s="23">
        <v>-0.47762941176461027</v>
      </c>
      <c r="D294" s="2">
        <f>C294</f>
        <v>-0.47762941176461027</v>
      </c>
      <c r="E294" s="9" t="s">
        <v>317</v>
      </c>
    </row>
    <row r="295" spans="1:5" ht="26.25">
      <c r="A295" s="62" t="s">
        <v>318</v>
      </c>
      <c r="B295" s="23">
        <v>0.4382749077490189</v>
      </c>
      <c r="C295" s="23">
        <v>0.4382749077490189</v>
      </c>
      <c r="D295" s="2">
        <f>C295</f>
        <v>0.4382749077490189</v>
      </c>
      <c r="E295" s="9">
        <v>118</v>
      </c>
    </row>
    <row r="296" spans="1:5" ht="33.75" customHeight="1">
      <c r="A296" s="62" t="s">
        <v>850</v>
      </c>
      <c r="B296" s="23"/>
      <c r="C296" s="23"/>
      <c r="D296" s="2">
        <f>'743'!F9</f>
        <v>-0.461285000000089</v>
      </c>
      <c r="E296" s="8">
        <v>743</v>
      </c>
    </row>
    <row r="297" spans="1:5" ht="26.25">
      <c r="A297" s="62" t="s">
        <v>932</v>
      </c>
      <c r="B297" s="23">
        <v>0</v>
      </c>
      <c r="C297" s="23">
        <v>0</v>
      </c>
      <c r="D297" s="2">
        <f>'779'!E7+'781'!E5+'797'!E5+'816'!E7+'853'!F9+'863'!F6+'887'!F8+'908'!F4</f>
        <v>-10.347420000000625</v>
      </c>
      <c r="E297" s="8" t="s">
        <v>1147</v>
      </c>
    </row>
    <row r="298" spans="1:5" ht="32.25">
      <c r="A298" s="114" t="s">
        <v>319</v>
      </c>
      <c r="B298" s="23">
        <v>0</v>
      </c>
      <c r="C298" s="23">
        <v>-0.6797660752282582</v>
      </c>
      <c r="D298" s="2">
        <f>C298+'767'!E7+'773'!E5+'785'!E5+'789'!E10+'798'!E6+'812'!E7+'839'!E6+'930'!G7+'939'!F7</f>
        <v>-1.2558020752283028</v>
      </c>
      <c r="E298" s="9" t="s">
        <v>1278</v>
      </c>
    </row>
    <row r="299" spans="1:5" ht="26.25">
      <c r="A299" s="114" t="s">
        <v>319</v>
      </c>
      <c r="B299" s="23">
        <v>0</v>
      </c>
      <c r="C299" s="23">
        <v>0.2680000000000291</v>
      </c>
      <c r="D299" s="2">
        <f>'943'!F6</f>
        <v>0.2913499999999658</v>
      </c>
      <c r="E299" s="8">
        <v>943</v>
      </c>
    </row>
    <row r="300" spans="1:5" ht="36" customHeight="1">
      <c r="A300" s="114" t="s">
        <v>319</v>
      </c>
      <c r="B300" s="23">
        <v>0</v>
      </c>
      <c r="C300" s="23">
        <v>0.2680000000000291</v>
      </c>
      <c r="D300" s="2">
        <f>'945'!F5</f>
        <v>-0.023000000000024556</v>
      </c>
      <c r="E300" s="8">
        <v>945</v>
      </c>
    </row>
    <row r="301" spans="1:5" ht="26.25">
      <c r="A301" s="62" t="s">
        <v>320</v>
      </c>
      <c r="B301" s="23">
        <v>0</v>
      </c>
      <c r="C301" s="23">
        <v>0.28909999999996217</v>
      </c>
      <c r="D301" s="2">
        <f>C301</f>
        <v>0.28909999999996217</v>
      </c>
      <c r="E301" s="9">
        <v>580</v>
      </c>
    </row>
    <row r="302" spans="1:5" ht="26.25">
      <c r="A302" s="62" t="s">
        <v>321</v>
      </c>
      <c r="B302" s="23">
        <v>-78.1587402672501</v>
      </c>
      <c r="C302" s="23">
        <v>1.9339494597380167</v>
      </c>
      <c r="D302" s="2">
        <f>C302</f>
        <v>1.9339494597380167</v>
      </c>
      <c r="E302" s="9" t="s">
        <v>322</v>
      </c>
    </row>
    <row r="303" spans="1:5" ht="26.25">
      <c r="A303" s="62" t="s">
        <v>323</v>
      </c>
      <c r="B303" s="23">
        <v>7.028458140704686</v>
      </c>
      <c r="C303" s="23">
        <v>7.028458140704686</v>
      </c>
      <c r="D303" s="2">
        <f>C303</f>
        <v>7.028458140704686</v>
      </c>
      <c r="E303" s="9" t="s">
        <v>324</v>
      </c>
    </row>
    <row r="304" spans="1:5" ht="26.25">
      <c r="A304" s="62" t="s">
        <v>325</v>
      </c>
      <c r="B304" s="23">
        <v>1.584196226415088</v>
      </c>
      <c r="C304" s="23">
        <v>1.584196226415088</v>
      </c>
      <c r="D304" s="2">
        <f>C304</f>
        <v>1.584196226415088</v>
      </c>
      <c r="E304" s="9">
        <v>93</v>
      </c>
    </row>
    <row r="305" spans="1:5" ht="26.25">
      <c r="A305" s="62" t="s">
        <v>326</v>
      </c>
      <c r="B305" s="23">
        <v>-0.4780134577816284</v>
      </c>
      <c r="C305" s="23">
        <v>-0.07981345778176774</v>
      </c>
      <c r="D305" s="2">
        <f>C305+'762'!E5+'772'!E4+'861'!F5+'919'!F9</f>
        <v>-0.7742234577818294</v>
      </c>
      <c r="E305" s="9" t="s">
        <v>1250</v>
      </c>
    </row>
    <row r="306" spans="1:5" ht="26.25">
      <c r="A306" s="62" t="s">
        <v>327</v>
      </c>
      <c r="B306" s="23">
        <v>-0.6350263094968795</v>
      </c>
      <c r="C306" s="23">
        <v>-0.6350263094968795</v>
      </c>
      <c r="D306" s="2">
        <f>C306</f>
        <v>-0.6350263094968795</v>
      </c>
      <c r="E306" s="9" t="s">
        <v>328</v>
      </c>
    </row>
    <row r="307" spans="1:5" ht="26.25">
      <c r="A307" s="62" t="s">
        <v>329</v>
      </c>
      <c r="B307" s="23">
        <v>-8.383227509293675</v>
      </c>
      <c r="C307" s="23">
        <v>-8.383227509293675</v>
      </c>
      <c r="D307" s="2">
        <f>C307</f>
        <v>-8.383227509293675</v>
      </c>
      <c r="E307" s="9" t="s">
        <v>330</v>
      </c>
    </row>
    <row r="308" spans="1:5" ht="26.25">
      <c r="A308" s="62" t="s">
        <v>331</v>
      </c>
      <c r="B308" s="23"/>
      <c r="C308" s="23">
        <v>0.07079999999996289</v>
      </c>
      <c r="D308" s="2">
        <f>C308</f>
        <v>0.07079999999996289</v>
      </c>
      <c r="E308" s="8">
        <v>630</v>
      </c>
    </row>
    <row r="309" spans="1:5" ht="26.25">
      <c r="A309" s="62" t="s">
        <v>332</v>
      </c>
      <c r="B309" s="23">
        <v>6.280155555555552</v>
      </c>
      <c r="C309" s="23">
        <v>6.350555555555502</v>
      </c>
      <c r="D309" s="2">
        <f>C309</f>
        <v>6.350555555555502</v>
      </c>
      <c r="E309" s="9" t="s">
        <v>333</v>
      </c>
    </row>
    <row r="310" spans="1:5" ht="26.25">
      <c r="A310" s="62" t="s">
        <v>334</v>
      </c>
      <c r="B310" s="23">
        <v>0</v>
      </c>
      <c r="C310" s="23">
        <v>-0.028800000000160253</v>
      </c>
      <c r="D310" s="2">
        <f>C310</f>
        <v>-0.028800000000160253</v>
      </c>
      <c r="E310" s="9" t="s">
        <v>335</v>
      </c>
    </row>
    <row r="311" spans="1:5" ht="26.25">
      <c r="A311" s="62" t="s">
        <v>336</v>
      </c>
      <c r="B311" s="23">
        <v>0</v>
      </c>
      <c r="C311" s="23">
        <v>0.2518999999999778</v>
      </c>
      <c r="D311" s="2">
        <f>C311</f>
        <v>0.2518999999999778</v>
      </c>
      <c r="E311" s="9">
        <v>448</v>
      </c>
    </row>
    <row r="312" spans="1:5" ht="26.25">
      <c r="A312" s="62" t="s">
        <v>337</v>
      </c>
      <c r="B312" s="23">
        <v>10.818517269076324</v>
      </c>
      <c r="C312" s="23">
        <v>10.818517269076324</v>
      </c>
      <c r="D312" s="2">
        <f>C312</f>
        <v>10.818517269076324</v>
      </c>
      <c r="E312" s="9">
        <v>286</v>
      </c>
    </row>
    <row r="313" spans="1:5" ht="26.25">
      <c r="A313" s="62" t="s">
        <v>338</v>
      </c>
      <c r="B313" s="23">
        <v>-0.01558294008663097</v>
      </c>
      <c r="C313" s="23">
        <v>-0.01558294008663097</v>
      </c>
      <c r="D313" s="2">
        <f>C313</f>
        <v>-0.01558294008663097</v>
      </c>
      <c r="E313" s="9" t="s">
        <v>339</v>
      </c>
    </row>
    <row r="314" spans="1:5" ht="26.25">
      <c r="A314" s="62" t="s">
        <v>340</v>
      </c>
      <c r="B314" s="23">
        <v>-8.840845724907012</v>
      </c>
      <c r="C314" s="23">
        <v>-8.840845724907012</v>
      </c>
      <c r="D314" s="2">
        <f>C314</f>
        <v>-8.840845724907012</v>
      </c>
      <c r="E314" s="9">
        <v>233</v>
      </c>
    </row>
    <row r="315" spans="1:5" ht="32.25">
      <c r="A315" s="114" t="s">
        <v>341</v>
      </c>
      <c r="B315" s="23">
        <v>55.954129201694286</v>
      </c>
      <c r="C315" s="23">
        <v>0.40911920169435234</v>
      </c>
      <c r="D315" s="2">
        <f>C315+'756'!E8+'814'!E5+'844'!E7+'845'!E7+'883'!F4</f>
        <v>0.10041920169442164</v>
      </c>
      <c r="E315" s="9" t="s">
        <v>1148</v>
      </c>
    </row>
    <row r="316" spans="1:5" ht="26.25">
      <c r="A316" s="114" t="s">
        <v>341</v>
      </c>
      <c r="B316" s="23">
        <v>0</v>
      </c>
      <c r="C316" s="23">
        <v>0.2680000000000291</v>
      </c>
      <c r="D316" s="2">
        <f>'945'!F8</f>
        <v>-0.15300000000002</v>
      </c>
      <c r="E316" s="8">
        <v>945</v>
      </c>
    </row>
    <row r="317" spans="1:5" ht="26.25">
      <c r="A317" s="79" t="s">
        <v>1197</v>
      </c>
      <c r="B317" s="23">
        <v>0</v>
      </c>
      <c r="C317" s="23">
        <v>0.268000000000029</v>
      </c>
      <c r="D317" s="2">
        <f>'925'!G6</f>
        <v>248.81383000000005</v>
      </c>
      <c r="E317" s="8">
        <v>925</v>
      </c>
    </row>
    <row r="318" spans="1:5" ht="26.25">
      <c r="A318" s="62" t="s">
        <v>342</v>
      </c>
      <c r="B318" s="23">
        <v>-5.388604477611921</v>
      </c>
      <c r="C318" s="23">
        <v>-5.388604477611921</v>
      </c>
      <c r="D318" s="2">
        <f>C318</f>
        <v>-5.388604477611921</v>
      </c>
      <c r="E318" s="9">
        <v>233</v>
      </c>
    </row>
    <row r="319" spans="1:5" ht="26.25">
      <c r="A319" s="79" t="s">
        <v>1200</v>
      </c>
      <c r="B319" s="23">
        <v>0</v>
      </c>
      <c r="C319" s="23">
        <v>0.2680000000000291</v>
      </c>
      <c r="D319" s="2">
        <f>'927'!G7+'907'!F5</f>
        <v>0.27019999999998845</v>
      </c>
      <c r="E319" s="8" t="s">
        <v>1249</v>
      </c>
    </row>
    <row r="320" spans="1:5" ht="26.25">
      <c r="A320" s="79" t="s">
        <v>343</v>
      </c>
      <c r="B320" s="23">
        <v>-0.39928252788115515</v>
      </c>
      <c r="C320" s="23">
        <v>22.62783366645101</v>
      </c>
      <c r="D320" s="2">
        <f>C320</f>
        <v>22.62783366645101</v>
      </c>
      <c r="E320" s="9" t="s">
        <v>344</v>
      </c>
    </row>
    <row r="321" spans="1:5" ht="26.25">
      <c r="A321" s="79" t="s">
        <v>959</v>
      </c>
      <c r="B321" s="23"/>
      <c r="C321" s="23"/>
      <c r="D321" s="2">
        <f>'799'!E4+'800'!E5+'910'!F4</f>
        <v>-0.21316000000008728</v>
      </c>
      <c r="E321" s="8" t="s">
        <v>1149</v>
      </c>
    </row>
    <row r="322" spans="1:5" ht="26.25">
      <c r="A322" s="79" t="s">
        <v>989</v>
      </c>
      <c r="B322" s="23">
        <v>0</v>
      </c>
      <c r="C322" s="23">
        <v>0.2680000000000291</v>
      </c>
      <c r="D322" s="2">
        <f>'817'!E4+'867'!F9</f>
        <v>-3.472200000000157</v>
      </c>
      <c r="E322" s="8" t="s">
        <v>1071</v>
      </c>
    </row>
    <row r="323" spans="1:5" ht="26.25">
      <c r="A323" s="79" t="s">
        <v>345</v>
      </c>
      <c r="B323" s="23">
        <v>0</v>
      </c>
      <c r="C323" s="23">
        <v>-0.5709550000002253</v>
      </c>
      <c r="D323" s="2">
        <f>C323</f>
        <v>-0.5709550000002253</v>
      </c>
      <c r="E323" s="9" t="s">
        <v>346</v>
      </c>
    </row>
    <row r="324" spans="1:5" ht="26.25">
      <c r="A324" s="114" t="s">
        <v>347</v>
      </c>
      <c r="B324" s="23">
        <v>0</v>
      </c>
      <c r="C324" s="23">
        <v>-0.031600000000139516</v>
      </c>
      <c r="D324" s="2">
        <f>C324+'875'!F9+'886'!F4+'887'!F4+'905'!F4+'912'!F10+'916'!F8</f>
        <v>9.426239999999837</v>
      </c>
      <c r="E324" s="9" t="s">
        <v>1248</v>
      </c>
    </row>
    <row r="325" spans="1:5" ht="26.25">
      <c r="A325" s="114" t="s">
        <v>347</v>
      </c>
      <c r="B325" s="23">
        <v>0</v>
      </c>
      <c r="C325" s="23">
        <v>0.2680000000000291</v>
      </c>
      <c r="D325" s="2">
        <f>'948'!F7</f>
        <v>0.18609999999989668</v>
      </c>
      <c r="E325" s="8">
        <v>948</v>
      </c>
    </row>
    <row r="326" spans="1:5" ht="26.25">
      <c r="A326" s="79" t="s">
        <v>1054</v>
      </c>
      <c r="B326" s="23">
        <v>0</v>
      </c>
      <c r="C326" s="23">
        <v>0.2680000000000291</v>
      </c>
      <c r="D326" s="2">
        <f>'859'!F7</f>
        <v>-0.5124399999999696</v>
      </c>
      <c r="E326" s="8">
        <v>859</v>
      </c>
    </row>
    <row r="327" spans="1:5" ht="26.25">
      <c r="A327" s="79" t="s">
        <v>1027</v>
      </c>
      <c r="B327" s="23"/>
      <c r="C327" s="23"/>
      <c r="D327" s="2">
        <f>'843'!E7</f>
        <v>0.4076000000000022</v>
      </c>
      <c r="E327" s="8">
        <v>843</v>
      </c>
    </row>
    <row r="328" spans="1:5" ht="26.25">
      <c r="A328" s="62" t="s">
        <v>348</v>
      </c>
      <c r="B328" s="23">
        <v>1.4661223880596026</v>
      </c>
      <c r="C328" s="23">
        <v>0.6821223880596108</v>
      </c>
      <c r="D328" s="2">
        <f>C328</f>
        <v>0.6821223880596108</v>
      </c>
      <c r="E328" s="9" t="s">
        <v>349</v>
      </c>
    </row>
    <row r="329" spans="1:5" ht="26.25">
      <c r="A329" s="62" t="s">
        <v>872</v>
      </c>
      <c r="B329" s="23"/>
      <c r="C329" s="23"/>
      <c r="D329" s="2">
        <f>'758'!E6</f>
        <v>-0.47000000000025466</v>
      </c>
      <c r="E329" s="8">
        <v>758</v>
      </c>
    </row>
    <row r="330" spans="1:5" ht="26.25">
      <c r="A330" s="62" t="s">
        <v>950</v>
      </c>
      <c r="B330" s="23">
        <v>0</v>
      </c>
      <c r="C330" s="23">
        <v>0</v>
      </c>
      <c r="D330" s="2">
        <f>'789'!E8+'799'!E11+'803'!E4+'807'!E10</f>
        <v>-0.20480000000009113</v>
      </c>
      <c r="E330" s="8" t="s">
        <v>978</v>
      </c>
    </row>
    <row r="331" spans="1:5" ht="26.25">
      <c r="A331" s="62" t="s">
        <v>350</v>
      </c>
      <c r="B331" s="23">
        <v>0</v>
      </c>
      <c r="C331" s="23">
        <v>-0.3074000000003707</v>
      </c>
      <c r="D331" s="2">
        <f>C331</f>
        <v>-0.3074000000003707</v>
      </c>
      <c r="E331" s="9" t="s">
        <v>351</v>
      </c>
    </row>
    <row r="332" spans="1:5" ht="26.25">
      <c r="A332" s="62" t="s">
        <v>352</v>
      </c>
      <c r="B332" s="23"/>
      <c r="C332" s="23">
        <v>0.3524000000001024</v>
      </c>
      <c r="D332" s="2">
        <f>C332</f>
        <v>0.3524000000001024</v>
      </c>
      <c r="E332" s="9" t="s">
        <v>353</v>
      </c>
    </row>
    <row r="333" spans="1:5" ht="26.25">
      <c r="A333" s="62" t="s">
        <v>1084</v>
      </c>
      <c r="B333" s="23">
        <v>0</v>
      </c>
      <c r="C333" s="23">
        <v>0.707780000000071</v>
      </c>
      <c r="D333" s="2">
        <f>'882'!F4</f>
        <v>-0.07999999999998408</v>
      </c>
      <c r="E333" s="8">
        <v>882</v>
      </c>
    </row>
    <row r="334" spans="1:5" ht="26.25">
      <c r="A334" s="62" t="s">
        <v>354</v>
      </c>
      <c r="B334" s="23">
        <v>0</v>
      </c>
      <c r="C334" s="23">
        <v>0.02770000000066375</v>
      </c>
      <c r="D334" s="2">
        <f>C334</f>
        <v>0.02770000000066375</v>
      </c>
      <c r="E334" s="9" t="s">
        <v>355</v>
      </c>
    </row>
    <row r="335" spans="1:5" ht="26.25">
      <c r="A335" s="62" t="s">
        <v>1105</v>
      </c>
      <c r="B335" s="23"/>
      <c r="C335" s="23"/>
      <c r="D335" s="2">
        <f>'893'!F4</f>
        <v>-0.49820000000045184</v>
      </c>
      <c r="E335" s="8">
        <v>893</v>
      </c>
    </row>
    <row r="336" spans="1:5" ht="26.25">
      <c r="A336" s="62" t="s">
        <v>356</v>
      </c>
      <c r="B336" s="23">
        <v>0</v>
      </c>
      <c r="C336" s="23">
        <v>0.41279999999960637</v>
      </c>
      <c r="D336" s="2">
        <f>C336+'778'!E5</f>
        <v>0.03749999999956799</v>
      </c>
      <c r="E336" s="9" t="s">
        <v>935</v>
      </c>
    </row>
    <row r="337" spans="1:5" ht="26.25">
      <c r="A337" s="62" t="s">
        <v>1287</v>
      </c>
      <c r="B337" s="23">
        <v>0</v>
      </c>
      <c r="C337" s="23">
        <v>0.2680000000000291</v>
      </c>
      <c r="D337" s="2">
        <f>'947'!F9</f>
        <v>-0.17260000000010223</v>
      </c>
      <c r="E337" s="8">
        <v>947</v>
      </c>
    </row>
    <row r="338" spans="1:5" ht="26.25">
      <c r="A338" s="62" t="s">
        <v>357</v>
      </c>
      <c r="B338" s="23">
        <v>0</v>
      </c>
      <c r="C338" s="23">
        <v>0.03692307692313079</v>
      </c>
      <c r="D338" s="2">
        <f>C338</f>
        <v>0.03692307692313079</v>
      </c>
      <c r="E338" s="9">
        <v>309</v>
      </c>
    </row>
    <row r="339" spans="1:5" ht="26.25">
      <c r="A339" s="62" t="s">
        <v>358</v>
      </c>
      <c r="B339" s="23">
        <v>0</v>
      </c>
      <c r="C339" s="23">
        <v>-0.1505000000001928</v>
      </c>
      <c r="D339" s="2">
        <f>C339</f>
        <v>-0.1505000000001928</v>
      </c>
      <c r="E339" s="8" t="s">
        <v>359</v>
      </c>
    </row>
    <row r="340" spans="1:5" ht="26.25">
      <c r="A340" s="62" t="s">
        <v>360</v>
      </c>
      <c r="B340" s="23">
        <v>0</v>
      </c>
      <c r="C340" s="23">
        <v>0.4420000000000073</v>
      </c>
      <c r="D340" s="2">
        <f>C340</f>
        <v>0.4420000000000073</v>
      </c>
      <c r="E340" s="8" t="s">
        <v>361</v>
      </c>
    </row>
    <row r="341" spans="1:5" ht="26.25">
      <c r="A341" s="62" t="s">
        <v>362</v>
      </c>
      <c r="B341" s="23">
        <v>0</v>
      </c>
      <c r="C341" s="23">
        <v>1.018439999998975</v>
      </c>
      <c r="D341" s="2">
        <f>C341+'807'!E6</f>
        <v>0.8264399999989678</v>
      </c>
      <c r="E341" s="9" t="s">
        <v>977</v>
      </c>
    </row>
    <row r="342" spans="1:5" ht="32.25">
      <c r="A342" s="62" t="s">
        <v>363</v>
      </c>
      <c r="B342" s="23">
        <v>67.12060487458155</v>
      </c>
      <c r="C342" s="23">
        <v>0.19653733951054164</v>
      </c>
      <c r="D342" s="2">
        <f>C342</f>
        <v>0.19653733951054164</v>
      </c>
      <c r="E342" s="9" t="s">
        <v>364</v>
      </c>
    </row>
    <row r="343" spans="1:5" ht="26.25">
      <c r="A343" s="62" t="s">
        <v>365</v>
      </c>
      <c r="B343" s="23">
        <v>0</v>
      </c>
      <c r="C343" s="23">
        <v>0.047000000000025466</v>
      </c>
      <c r="D343" s="2">
        <f>C343</f>
        <v>0.047000000000025466</v>
      </c>
      <c r="E343" s="9">
        <v>569</v>
      </c>
    </row>
    <row r="344" spans="1:5" ht="26.25">
      <c r="A344" s="62" t="s">
        <v>366</v>
      </c>
      <c r="B344" s="23">
        <v>-0.19630474308291923</v>
      </c>
      <c r="C344" s="23">
        <v>-0.19630474308291923</v>
      </c>
      <c r="D344" s="2">
        <f>C344</f>
        <v>-0.19630474308291923</v>
      </c>
      <c r="E344" s="9">
        <v>256</v>
      </c>
    </row>
    <row r="345" spans="1:5" ht="26.25">
      <c r="A345" s="62" t="s">
        <v>367</v>
      </c>
      <c r="B345" s="23"/>
      <c r="C345" s="23">
        <v>0.3084000000001197</v>
      </c>
      <c r="D345" s="2">
        <f>C345+'938'!F11</f>
        <v>0.07880000000000109</v>
      </c>
      <c r="E345" s="9" t="s">
        <v>1246</v>
      </c>
    </row>
    <row r="346" spans="1:5" ht="26.25">
      <c r="A346" s="62" t="s">
        <v>368</v>
      </c>
      <c r="B346" s="23">
        <v>-0.7417588235293806</v>
      </c>
      <c r="C346" s="23">
        <v>-0.7417588235293806</v>
      </c>
      <c r="D346" s="2">
        <f>C346</f>
        <v>-0.7417588235293806</v>
      </c>
      <c r="E346" s="9" t="s">
        <v>369</v>
      </c>
    </row>
    <row r="347" spans="1:5" ht="26.25">
      <c r="A347" s="62" t="s">
        <v>370</v>
      </c>
      <c r="B347" s="23">
        <v>0</v>
      </c>
      <c r="C347" s="23">
        <v>0.15050000000002228</v>
      </c>
      <c r="D347" s="2">
        <f>C347</f>
        <v>0.15050000000002228</v>
      </c>
      <c r="E347" s="9">
        <v>522</v>
      </c>
    </row>
    <row r="348" spans="1:5" ht="26.25">
      <c r="A348" s="62" t="s">
        <v>1118</v>
      </c>
      <c r="B348" s="23"/>
      <c r="C348" s="23"/>
      <c r="D348" s="2">
        <f>'912'!F8</f>
        <v>0.1938600000000008</v>
      </c>
      <c r="E348" s="8">
        <v>912</v>
      </c>
    </row>
    <row r="349" spans="1:5" ht="26.25">
      <c r="A349" s="62" t="s">
        <v>371</v>
      </c>
      <c r="B349" s="23">
        <v>0</v>
      </c>
      <c r="C349" s="23">
        <v>-0.401800000000037</v>
      </c>
      <c r="D349" s="2">
        <f>C349</f>
        <v>-0.401800000000037</v>
      </c>
      <c r="E349" s="9">
        <v>392</v>
      </c>
    </row>
    <row r="350" spans="1:5" ht="26.25">
      <c r="A350" s="62" t="s">
        <v>372</v>
      </c>
      <c r="B350" s="23">
        <v>1.2350052324831324</v>
      </c>
      <c r="C350" s="23">
        <v>-0.32365476751678557</v>
      </c>
      <c r="D350" s="2">
        <f>C350</f>
        <v>-0.32365476751678557</v>
      </c>
      <c r="E350" s="9" t="s">
        <v>373</v>
      </c>
    </row>
    <row r="351" spans="1:5" ht="26.25">
      <c r="A351" s="62" t="s">
        <v>374</v>
      </c>
      <c r="B351" s="23"/>
      <c r="C351" s="23">
        <v>99.25199999999995</v>
      </c>
      <c r="D351" s="2">
        <f>C351</f>
        <v>99.25199999999995</v>
      </c>
      <c r="E351" s="9">
        <v>657</v>
      </c>
    </row>
    <row r="352" spans="1:5" ht="26.25">
      <c r="A352" s="62" t="s">
        <v>1208</v>
      </c>
      <c r="B352" s="23">
        <v>0</v>
      </c>
      <c r="C352" s="23">
        <v>0.2680000000000291</v>
      </c>
      <c r="D352" s="2">
        <f>'939'!F8</f>
        <v>-0.19780000000002929</v>
      </c>
      <c r="E352" s="8">
        <v>939</v>
      </c>
    </row>
    <row r="353" spans="1:5" ht="26.25">
      <c r="A353" s="62" t="s">
        <v>375</v>
      </c>
      <c r="B353" s="23">
        <v>0</v>
      </c>
      <c r="C353" s="23">
        <v>19.85152999999991</v>
      </c>
      <c r="D353" s="2">
        <f>C353+'799'!E12</f>
        <v>-0.6484700000000885</v>
      </c>
      <c r="E353" s="9" t="s">
        <v>967</v>
      </c>
    </row>
    <row r="354" spans="1:5" ht="26.25">
      <c r="A354" s="62" t="s">
        <v>866</v>
      </c>
      <c r="B354" s="23"/>
      <c r="C354" s="23"/>
      <c r="D354" s="2">
        <f>'756'!E4</f>
        <v>-0.17399999999997817</v>
      </c>
      <c r="E354" s="8">
        <v>756</v>
      </c>
    </row>
    <row r="355" spans="1:5" ht="26.25">
      <c r="A355" s="62" t="s">
        <v>376</v>
      </c>
      <c r="B355" s="23">
        <v>-3.92491413116943</v>
      </c>
      <c r="C355" s="23">
        <v>0.09012614953923048</v>
      </c>
      <c r="D355" s="2">
        <f>C355</f>
        <v>0.09012614953923048</v>
      </c>
      <c r="E355" s="9" t="s">
        <v>377</v>
      </c>
    </row>
    <row r="356" spans="1:5" ht="26.25">
      <c r="A356" s="62" t="s">
        <v>378</v>
      </c>
      <c r="B356" s="23">
        <v>0</v>
      </c>
      <c r="C356" s="23">
        <v>-0.15569999999956963</v>
      </c>
      <c r="D356" s="2">
        <f>C356</f>
        <v>-0.15569999999956963</v>
      </c>
      <c r="E356" s="9" t="s">
        <v>379</v>
      </c>
    </row>
    <row r="357" spans="1:5" ht="26.25">
      <c r="A357" s="62" t="s">
        <v>380</v>
      </c>
      <c r="B357" s="23">
        <v>0</v>
      </c>
      <c r="C357" s="23">
        <v>0.34672500000033324</v>
      </c>
      <c r="D357" s="2">
        <f>C357</f>
        <v>0.34672500000033324</v>
      </c>
      <c r="E357" s="9" t="s">
        <v>381</v>
      </c>
    </row>
    <row r="358" spans="1:5" ht="32.25">
      <c r="A358" s="114" t="s">
        <v>889</v>
      </c>
      <c r="B358" s="23">
        <v>0</v>
      </c>
      <c r="C358" s="23">
        <v>0.34672500000033324</v>
      </c>
      <c r="D358" s="2">
        <f>'763'!E5+'764'!E5+'766'!E9+'803'!E8+'807'!E8+'810'!E4+'828'!E8+'850'!F9+'863'!F4+'881'!F10+'884'!F4+'899'!F4+'902'!F4+'912'!F4+'914'!F8+'917'!F4+'922'!F10+'923'!G5+'924'!G5+'925'!G5+'926'!G4+'936'!F4+'938'!F4</f>
        <v>-0.3267680000000439</v>
      </c>
      <c r="E358" s="8" t="s">
        <v>1247</v>
      </c>
    </row>
    <row r="359" spans="1:5" ht="26.25">
      <c r="A359" s="114" t="s">
        <v>889</v>
      </c>
      <c r="B359" s="23">
        <v>0</v>
      </c>
      <c r="C359" s="23">
        <v>0.2680000000000291</v>
      </c>
      <c r="D359" s="2">
        <f>'940'!F7</f>
        <v>-0.02063999999995758</v>
      </c>
      <c r="E359" s="8">
        <v>940</v>
      </c>
    </row>
    <row r="360" spans="1:5" ht="26.25">
      <c r="A360" s="114" t="s">
        <v>889</v>
      </c>
      <c r="B360" s="23">
        <v>0</v>
      </c>
      <c r="C360" s="23">
        <v>0.2680000000000291</v>
      </c>
      <c r="D360" s="2">
        <f>'945'!F7</f>
        <v>-0.3230000000000075</v>
      </c>
      <c r="E360" s="8">
        <v>945</v>
      </c>
    </row>
    <row r="361" spans="1:5" ht="26.25">
      <c r="A361" s="114" t="s">
        <v>889</v>
      </c>
      <c r="B361" s="23">
        <v>0</v>
      </c>
      <c r="C361" s="23">
        <v>0.2680000000000291</v>
      </c>
      <c r="D361" s="2">
        <f>'947'!F8</f>
        <v>-0.286200000000008</v>
      </c>
      <c r="E361" s="8">
        <v>947</v>
      </c>
    </row>
    <row r="362" spans="1:5" ht="26.25">
      <c r="A362" s="62" t="s">
        <v>1051</v>
      </c>
      <c r="B362" s="23">
        <v>0</v>
      </c>
      <c r="C362" s="23">
        <v>0.2680000000000291</v>
      </c>
      <c r="D362" s="2">
        <f>'856'!F6+'889'!F14</f>
        <v>0.20120000000000005</v>
      </c>
      <c r="E362" s="8" t="s">
        <v>1150</v>
      </c>
    </row>
    <row r="363" spans="1:5" ht="26.25">
      <c r="A363" s="62" t="s">
        <v>382</v>
      </c>
      <c r="B363" s="23"/>
      <c r="C363" s="23">
        <v>-54.383440000000064</v>
      </c>
      <c r="D363" s="2">
        <f>C363</f>
        <v>-54.383440000000064</v>
      </c>
      <c r="E363" s="8">
        <v>718</v>
      </c>
    </row>
    <row r="364" spans="1:5" ht="26.25">
      <c r="A364" s="62" t="s">
        <v>1066</v>
      </c>
      <c r="B364" s="23">
        <v>0</v>
      </c>
      <c r="C364" s="23">
        <v>22.6967800000022</v>
      </c>
      <c r="D364" s="2">
        <f>'869'!F7+'872'!F11+'884'!F7+'885'!F5+'888'!F9+'913'!F6+'925'!G4</f>
        <v>0.3627599999999802</v>
      </c>
      <c r="E364" s="8" t="s">
        <v>1244</v>
      </c>
    </row>
    <row r="365" spans="1:5" ht="26.25">
      <c r="A365" s="62" t="s">
        <v>383</v>
      </c>
      <c r="B365" s="23">
        <v>0</v>
      </c>
      <c r="C365" s="23">
        <v>-0.03199999999992542</v>
      </c>
      <c r="D365" s="2">
        <f>C365</f>
        <v>-0.03199999999992542</v>
      </c>
      <c r="E365" s="9">
        <v>576</v>
      </c>
    </row>
    <row r="366" spans="1:5" ht="26.25">
      <c r="A366" s="62" t="s">
        <v>384</v>
      </c>
      <c r="B366" s="23">
        <v>0.06681868215576969</v>
      </c>
      <c r="C366" s="23">
        <v>0.06681868215576969</v>
      </c>
      <c r="D366" s="2">
        <f>C366</f>
        <v>0.06681868215576969</v>
      </c>
      <c r="E366" s="9" t="s">
        <v>385</v>
      </c>
    </row>
    <row r="367" spans="1:5" ht="26.25">
      <c r="A367" s="62" t="s">
        <v>1103</v>
      </c>
      <c r="B367" s="23">
        <v>0.06681868215576969</v>
      </c>
      <c r="C367" s="23">
        <v>0.06681868215576969</v>
      </c>
      <c r="D367" s="2">
        <f>'892'!F4+'917'!F10+'923'!G12+'938'!F6</f>
        <v>-0.8099399999991874</v>
      </c>
      <c r="E367" s="8" t="s">
        <v>1245</v>
      </c>
    </row>
    <row r="368" spans="1:5" ht="47.25">
      <c r="A368" s="62" t="s">
        <v>386</v>
      </c>
      <c r="B368" s="23">
        <v>46.22906284289732</v>
      </c>
      <c r="C368" s="23">
        <v>0.44502802808247566</v>
      </c>
      <c r="D368" s="2">
        <f>C368+'792'!E6</f>
        <v>-0.37867197191789614</v>
      </c>
      <c r="E368" s="9" t="s">
        <v>966</v>
      </c>
    </row>
    <row r="369" spans="1:5" ht="26.25">
      <c r="A369" s="62" t="s">
        <v>387</v>
      </c>
      <c r="B369" s="23">
        <v>0</v>
      </c>
      <c r="C369" s="23">
        <v>-0.26989999999955216</v>
      </c>
      <c r="D369" s="2">
        <f>C369</f>
        <v>-0.26989999999955216</v>
      </c>
      <c r="E369" s="9" t="s">
        <v>388</v>
      </c>
    </row>
    <row r="370" spans="1:5" ht="26.25">
      <c r="A370" s="62" t="s">
        <v>389</v>
      </c>
      <c r="B370" s="23">
        <v>0</v>
      </c>
      <c r="C370" s="23">
        <v>-0.30570000000000164</v>
      </c>
      <c r="D370" s="2">
        <f>C370</f>
        <v>-0.30570000000000164</v>
      </c>
      <c r="E370" s="9">
        <v>387</v>
      </c>
    </row>
    <row r="371" spans="1:5" ht="26.25">
      <c r="A371" s="79" t="s">
        <v>390</v>
      </c>
      <c r="B371" s="23">
        <v>2.7318253704390543</v>
      </c>
      <c r="C371" s="23">
        <v>-7.710109629561089</v>
      </c>
      <c r="D371" s="2">
        <f>C371+'743'!F6+'858'!F4</f>
        <v>-8.416744629561094</v>
      </c>
      <c r="E371" s="8" t="s">
        <v>1151</v>
      </c>
    </row>
    <row r="372" spans="1:5" ht="26.25">
      <c r="A372" s="79" t="s">
        <v>961</v>
      </c>
      <c r="B372" s="23">
        <v>0</v>
      </c>
      <c r="C372" s="23">
        <v>0</v>
      </c>
      <c r="D372" s="2">
        <f>'801'!E6+'811'!E4+'839'!E7+'843'!E5+'879'!F10+'885'!F8</f>
        <v>-0.25330599999989545</v>
      </c>
      <c r="E372" s="8" t="s">
        <v>1152</v>
      </c>
    </row>
    <row r="373" spans="1:5" ht="26.25">
      <c r="A373" s="62" t="s">
        <v>391</v>
      </c>
      <c r="B373" s="23">
        <v>-1.1178249070632091</v>
      </c>
      <c r="C373" s="23">
        <v>-1.1178249070632091</v>
      </c>
      <c r="D373" s="2">
        <f>C373</f>
        <v>-1.1178249070632091</v>
      </c>
      <c r="E373" s="9">
        <v>281</v>
      </c>
    </row>
    <row r="374" spans="1:5" ht="26.25">
      <c r="A374" s="62" t="s">
        <v>392</v>
      </c>
      <c r="B374" s="23">
        <v>0</v>
      </c>
      <c r="C374" s="23">
        <v>0.18299999999999272</v>
      </c>
      <c r="D374" s="2">
        <f>C374</f>
        <v>0.18299999999999272</v>
      </c>
      <c r="E374" s="9">
        <v>614</v>
      </c>
    </row>
    <row r="375" spans="1:5" ht="26.25">
      <c r="A375" s="62" t="s">
        <v>857</v>
      </c>
      <c r="B375" s="23"/>
      <c r="C375" s="23"/>
      <c r="D375" s="2">
        <f>'752'!E7+'888'!F6</f>
        <v>0.04549999999994725</v>
      </c>
      <c r="E375" s="8" t="s">
        <v>1153</v>
      </c>
    </row>
    <row r="376" spans="1:5" ht="32.25">
      <c r="A376" s="62" t="s">
        <v>393</v>
      </c>
      <c r="B376" s="23">
        <v>-0.11297899728236871</v>
      </c>
      <c r="C376" s="23">
        <v>0.036921002717804186</v>
      </c>
      <c r="D376" s="2">
        <f>C376+'828'!E8+'848'!F9</f>
        <v>-4.577998997282151</v>
      </c>
      <c r="E376" s="16" t="s">
        <v>1048</v>
      </c>
    </row>
    <row r="377" spans="1:5" ht="26.25">
      <c r="A377" s="62" t="s">
        <v>394</v>
      </c>
      <c r="B377" s="23"/>
      <c r="C377" s="23">
        <v>-0.49679999999989377</v>
      </c>
      <c r="D377" s="2">
        <f>C377+'896'!F7+'914'!F7</f>
        <v>-0.3014399999997295</v>
      </c>
      <c r="E377" s="9" t="s">
        <v>1243</v>
      </c>
    </row>
    <row r="378" spans="1:5" ht="26.25">
      <c r="A378" s="62" t="s">
        <v>395</v>
      </c>
      <c r="B378" s="23">
        <v>-0.11297899728236871</v>
      </c>
      <c r="C378" s="23">
        <v>21.377440000002</v>
      </c>
      <c r="D378" s="2">
        <f>C378+'869'!F4+'872'!F12+'889'!F9</f>
        <v>20.286640000001853</v>
      </c>
      <c r="E378" s="9" t="s">
        <v>1154</v>
      </c>
    </row>
    <row r="379" spans="1:5" ht="26.25">
      <c r="A379" s="62" t="s">
        <v>396</v>
      </c>
      <c r="B379" s="23">
        <v>0.6968857142857701</v>
      </c>
      <c r="C379" s="23">
        <v>0.6968857142857701</v>
      </c>
      <c r="D379" s="2">
        <f>C379</f>
        <v>0.6968857142857701</v>
      </c>
      <c r="E379" s="9">
        <v>109</v>
      </c>
    </row>
    <row r="380" spans="1:5" ht="32.25">
      <c r="A380" s="62" t="s">
        <v>397</v>
      </c>
      <c r="B380" s="23">
        <v>0</v>
      </c>
      <c r="C380" s="23">
        <v>-0.11998000000016873</v>
      </c>
      <c r="D380" s="2">
        <f>C380</f>
        <v>-0.11998000000016873</v>
      </c>
      <c r="E380" s="9" t="s">
        <v>398</v>
      </c>
    </row>
    <row r="381" spans="1:5" ht="26.25">
      <c r="A381" s="62" t="s">
        <v>399</v>
      </c>
      <c r="B381" s="23">
        <v>0</v>
      </c>
      <c r="C381" s="23">
        <v>-89.55660160965806</v>
      </c>
      <c r="D381" s="2">
        <f>C381</f>
        <v>-89.55660160965806</v>
      </c>
      <c r="E381" s="9">
        <v>302</v>
      </c>
    </row>
    <row r="382" spans="1:5" ht="38.25" customHeight="1">
      <c r="A382" s="62" t="s">
        <v>975</v>
      </c>
      <c r="B382" s="23">
        <v>0</v>
      </c>
      <c r="C382" s="23">
        <v>0</v>
      </c>
      <c r="D382" s="2">
        <f>'808'!E6+'856'!F8</f>
        <v>-0.12599999999997635</v>
      </c>
      <c r="E382" s="9" t="s">
        <v>1072</v>
      </c>
    </row>
    <row r="383" spans="1:5" ht="26.25">
      <c r="A383" s="75" t="s">
        <v>870</v>
      </c>
      <c r="B383" s="23">
        <v>0</v>
      </c>
      <c r="C383" s="23">
        <v>0</v>
      </c>
      <c r="D383" s="2">
        <f>'757'!E6</f>
        <v>0.31419999999997117</v>
      </c>
      <c r="E383" s="8">
        <v>757</v>
      </c>
    </row>
    <row r="384" spans="1:5" ht="26.25">
      <c r="A384" s="62" t="s">
        <v>400</v>
      </c>
      <c r="B384" s="23">
        <v>0</v>
      </c>
      <c r="C384" s="23">
        <v>0.43349999999963984</v>
      </c>
      <c r="D384" s="2">
        <f>C384</f>
        <v>0.43349999999963984</v>
      </c>
      <c r="E384" s="9">
        <v>453</v>
      </c>
    </row>
    <row r="385" spans="1:5" ht="26.25">
      <c r="A385" s="62" t="s">
        <v>401</v>
      </c>
      <c r="B385" s="23">
        <v>0</v>
      </c>
      <c r="C385" s="23">
        <v>-0.4687999999996464</v>
      </c>
      <c r="D385" s="2">
        <f>C385</f>
        <v>-0.4687999999996464</v>
      </c>
      <c r="E385" s="9">
        <v>535</v>
      </c>
    </row>
    <row r="386" spans="1:5" ht="26.25">
      <c r="A386" s="62" t="s">
        <v>402</v>
      </c>
      <c r="B386" s="23">
        <v>0</v>
      </c>
      <c r="C386" s="23">
        <v>-0.31522499999996967</v>
      </c>
      <c r="D386" s="2">
        <f>C386</f>
        <v>-0.31522499999996967</v>
      </c>
      <c r="E386" s="9" t="s">
        <v>403</v>
      </c>
    </row>
    <row r="387" spans="1:5" ht="26.25">
      <c r="A387" s="62" t="s">
        <v>404</v>
      </c>
      <c r="B387" s="23">
        <v>0</v>
      </c>
      <c r="C387" s="23">
        <v>0.31799999999998363</v>
      </c>
      <c r="D387" s="2">
        <f>C387</f>
        <v>0.31799999999998363</v>
      </c>
      <c r="E387" s="9" t="s">
        <v>405</v>
      </c>
    </row>
    <row r="388" spans="1:5" ht="26.25">
      <c r="A388" s="62" t="s">
        <v>406</v>
      </c>
      <c r="B388" s="23">
        <v>0</v>
      </c>
      <c r="C388" s="23">
        <v>-3.5511999999998807</v>
      </c>
      <c r="D388" s="2">
        <f>C388</f>
        <v>-3.5511999999998807</v>
      </c>
      <c r="E388" s="9" t="s">
        <v>407</v>
      </c>
    </row>
    <row r="389" spans="1:5" ht="32.25">
      <c r="A389" s="62" t="s">
        <v>995</v>
      </c>
      <c r="B389" s="23">
        <v>0</v>
      </c>
      <c r="C389" s="23">
        <v>0.2680000000000291</v>
      </c>
      <c r="D389" s="2">
        <f>'821'!E4+'825'!E4+'823'!E12+'824'!E5+'826'!E4+'832'!E4+'840'!E7+'855'!F4+'857'!F10+'864'!F4+'865'!F5+'873'!F7+'877'!F6+'903'!F9+'905'!F5+'909'!F5</f>
        <v>1.0245199999985743</v>
      </c>
      <c r="E389" s="8" t="s">
        <v>1159</v>
      </c>
    </row>
    <row r="390" spans="1:5" ht="26.25">
      <c r="A390" s="62" t="s">
        <v>408</v>
      </c>
      <c r="B390" s="23">
        <v>-7.43786700083524</v>
      </c>
      <c r="C390" s="23">
        <v>-7.43786700083524</v>
      </c>
      <c r="D390" s="2">
        <f>C390</f>
        <v>-7.43786700083524</v>
      </c>
      <c r="E390" s="9" t="s">
        <v>409</v>
      </c>
    </row>
    <row r="391" spans="1:5" ht="26.25">
      <c r="A391" s="62" t="s">
        <v>410</v>
      </c>
      <c r="B391" s="23">
        <v>10.454676935327228</v>
      </c>
      <c r="C391" s="23">
        <v>-0.4470230646726634</v>
      </c>
      <c r="D391" s="2">
        <f>C391+'911'!F8</f>
        <v>0.15311693532734694</v>
      </c>
      <c r="E391" s="9" t="s">
        <v>1155</v>
      </c>
    </row>
    <row r="392" spans="1:5" ht="26.25">
      <c r="A392" s="62" t="s">
        <v>411</v>
      </c>
      <c r="B392" s="23">
        <v>-0.33899999999999864</v>
      </c>
      <c r="C392" s="23">
        <v>-0.33899999999999864</v>
      </c>
      <c r="D392" s="2">
        <f>C392+'847'!F8</f>
        <v>-0.7224000000001638</v>
      </c>
      <c r="E392" s="9" t="s">
        <v>1040</v>
      </c>
    </row>
    <row r="393" spans="1:5" ht="26.25">
      <c r="A393" s="62" t="s">
        <v>412</v>
      </c>
      <c r="B393" s="23">
        <v>-0.3081432310312948</v>
      </c>
      <c r="C393" s="23">
        <v>-0.338193231031255</v>
      </c>
      <c r="D393" s="2">
        <f>C393</f>
        <v>-0.338193231031255</v>
      </c>
      <c r="E393" s="9" t="s">
        <v>413</v>
      </c>
    </row>
    <row r="394" spans="1:5" ht="26.25">
      <c r="A394" s="62" t="s">
        <v>414</v>
      </c>
      <c r="B394" s="23">
        <v>-0.33899999999999864</v>
      </c>
      <c r="C394" s="23">
        <v>-0.22440000000005966</v>
      </c>
      <c r="D394" s="2">
        <f>C394</f>
        <v>-0.22440000000005966</v>
      </c>
      <c r="E394" s="9">
        <v>490</v>
      </c>
    </row>
    <row r="395" spans="1:5" ht="26.25">
      <c r="A395" s="62" t="s">
        <v>415</v>
      </c>
      <c r="B395" s="23">
        <v>0</v>
      </c>
      <c r="C395" s="23">
        <v>-0.07200000000000273</v>
      </c>
      <c r="D395" s="2">
        <f>C395</f>
        <v>-0.07200000000000273</v>
      </c>
      <c r="E395" s="9">
        <v>474</v>
      </c>
    </row>
    <row r="396" spans="1:5" ht="26.25">
      <c r="A396" s="62" t="s">
        <v>416</v>
      </c>
      <c r="B396" s="23">
        <v>0.4351999999998952</v>
      </c>
      <c r="C396" s="23">
        <v>0.4351999999998952</v>
      </c>
      <c r="D396" s="2">
        <f>C396</f>
        <v>0.4351999999998952</v>
      </c>
      <c r="E396" s="9">
        <v>171</v>
      </c>
    </row>
    <row r="397" spans="1:5" ht="26.25">
      <c r="A397" s="62" t="s">
        <v>417</v>
      </c>
      <c r="B397" s="23">
        <v>3.036188764045164</v>
      </c>
      <c r="C397" s="23">
        <v>-0.8341112359546514</v>
      </c>
      <c r="D397" s="2">
        <f>C397+'775'!E4+'776'!E5+'893'!F7+'904'!F6</f>
        <v>0.08988876404555413</v>
      </c>
      <c r="E397" s="9" t="s">
        <v>1160</v>
      </c>
    </row>
    <row r="398" spans="1:5" ht="26.25">
      <c r="A398" s="62" t="s">
        <v>418</v>
      </c>
      <c r="B398" s="23">
        <v>0</v>
      </c>
      <c r="C398" s="23">
        <v>1.4174055583127654</v>
      </c>
      <c r="D398" s="2">
        <f>C398</f>
        <v>1.4174055583127654</v>
      </c>
      <c r="E398" s="9" t="s">
        <v>419</v>
      </c>
    </row>
    <row r="399" spans="1:5" ht="33.75" customHeight="1">
      <c r="A399" s="62" t="s">
        <v>420</v>
      </c>
      <c r="B399" s="23"/>
      <c r="C399" s="23">
        <v>-0.4606650000000627</v>
      </c>
      <c r="D399" s="2">
        <f>C399+'800'!E4+'815'!E4+'841'!E6+'882'!F5</f>
        <v>0.22073500000021795</v>
      </c>
      <c r="E399" s="9" t="s">
        <v>1156</v>
      </c>
    </row>
    <row r="400" spans="1:5" ht="26.25">
      <c r="A400" s="62" t="s">
        <v>421</v>
      </c>
      <c r="B400" s="23">
        <v>4.835735687732381</v>
      </c>
      <c r="C400" s="23">
        <v>4.835735687732381</v>
      </c>
      <c r="D400" s="2">
        <f>C400</f>
        <v>4.835735687732381</v>
      </c>
      <c r="E400" s="9">
        <v>47</v>
      </c>
    </row>
    <row r="401" spans="1:5" ht="26.25">
      <c r="A401" s="62" t="s">
        <v>422</v>
      </c>
      <c r="B401" s="23"/>
      <c r="C401" s="23">
        <v>-5.3812999999998965</v>
      </c>
      <c r="D401" s="2">
        <f>C401</f>
        <v>-5.3812999999998965</v>
      </c>
      <c r="E401" s="9" t="s">
        <v>423</v>
      </c>
    </row>
    <row r="402" spans="1:5" ht="26.25">
      <c r="A402" s="79" t="s">
        <v>424</v>
      </c>
      <c r="B402" s="23">
        <v>0.028470588235293803</v>
      </c>
      <c r="C402" s="23">
        <v>0.028470588235293803</v>
      </c>
      <c r="D402" s="2">
        <f>C402</f>
        <v>0.028470588235293803</v>
      </c>
      <c r="E402" s="9">
        <v>95</v>
      </c>
    </row>
    <row r="403" spans="1:5" ht="26.25">
      <c r="A403" s="79" t="s">
        <v>425</v>
      </c>
      <c r="B403" s="23">
        <v>0</v>
      </c>
      <c r="C403" s="23">
        <v>0.2560000000000855</v>
      </c>
      <c r="D403" s="2">
        <f>C403</f>
        <v>0.2560000000000855</v>
      </c>
      <c r="E403" s="9" t="s">
        <v>426</v>
      </c>
    </row>
    <row r="404" spans="1:5" ht="26.25">
      <c r="A404" s="79" t="s">
        <v>427</v>
      </c>
      <c r="B404" s="23">
        <v>0</v>
      </c>
      <c r="C404" s="23">
        <v>0.1469151612902806</v>
      </c>
      <c r="D404" s="2">
        <f>C404</f>
        <v>0.1469151612902806</v>
      </c>
      <c r="E404" s="9" t="s">
        <v>428</v>
      </c>
    </row>
    <row r="405" spans="1:5" ht="26.25">
      <c r="A405" s="79" t="s">
        <v>1004</v>
      </c>
      <c r="B405" s="23">
        <v>0</v>
      </c>
      <c r="C405" s="23">
        <v>0.1469151612902806</v>
      </c>
      <c r="D405" s="2">
        <f>'825'!E8+'854'!F4</f>
        <v>0.4802999999997155</v>
      </c>
      <c r="E405" s="8" t="s">
        <v>1047</v>
      </c>
    </row>
    <row r="406" spans="1:5" ht="26.25">
      <c r="A406" s="62" t="s">
        <v>853</v>
      </c>
      <c r="B406" s="23">
        <v>0</v>
      </c>
      <c r="C406" s="23">
        <v>0</v>
      </c>
      <c r="D406" s="2">
        <f>'740'!F5+'751'!E7+'807'!E7</f>
        <v>0.06132999999999811</v>
      </c>
      <c r="E406" s="8" t="s">
        <v>976</v>
      </c>
    </row>
    <row r="407" spans="1:5" ht="26.25">
      <c r="A407" s="62" t="s">
        <v>429</v>
      </c>
      <c r="B407" s="23">
        <v>-9.905451238563273</v>
      </c>
      <c r="C407" s="23">
        <v>0.18570876143644455</v>
      </c>
      <c r="D407" s="2">
        <f>C407</f>
        <v>0.18570876143644455</v>
      </c>
      <c r="E407" s="9" t="s">
        <v>430</v>
      </c>
    </row>
    <row r="408" spans="1:5" ht="26.25">
      <c r="A408" s="62" t="s">
        <v>903</v>
      </c>
      <c r="B408" s="23">
        <v>0</v>
      </c>
      <c r="C408" s="23">
        <v>0.2680000000000291</v>
      </c>
      <c r="D408" s="2">
        <f>'767'!E8+'787'!E5</f>
        <v>-0.3740400000002069</v>
      </c>
      <c r="E408" s="8" t="s">
        <v>946</v>
      </c>
    </row>
    <row r="409" spans="1:5" ht="26.25">
      <c r="A409" s="62" t="s">
        <v>962</v>
      </c>
      <c r="B409" s="23"/>
      <c r="C409" s="23"/>
      <c r="D409" s="2">
        <f>'802'!E6+'818'!E5</f>
        <v>0.19660000000021682</v>
      </c>
      <c r="E409" s="8" t="s">
        <v>1019</v>
      </c>
    </row>
    <row r="410" spans="1:5" ht="26.25">
      <c r="A410" s="62" t="s">
        <v>867</v>
      </c>
      <c r="B410" s="23"/>
      <c r="C410" s="23"/>
      <c r="D410" s="2">
        <f>'756'!E6</f>
        <v>0.08399999999994634</v>
      </c>
      <c r="E410" s="8">
        <v>756</v>
      </c>
    </row>
    <row r="411" spans="1:5" ht="26.25">
      <c r="A411" s="62" t="s">
        <v>431</v>
      </c>
      <c r="B411" s="23">
        <v>0</v>
      </c>
      <c r="C411" s="23">
        <v>0.4031999999999698</v>
      </c>
      <c r="D411" s="2">
        <f>C411+'846'!F5</f>
        <v>0.8297999999999206</v>
      </c>
      <c r="E411" s="9" t="s">
        <v>1041</v>
      </c>
    </row>
    <row r="412" spans="1:5" ht="26.25">
      <c r="A412" s="62" t="s">
        <v>432</v>
      </c>
      <c r="B412" s="23">
        <v>0</v>
      </c>
      <c r="C412" s="23">
        <v>-0.49054999999953</v>
      </c>
      <c r="D412" s="2">
        <f>C412+'771'!E4</f>
        <v>-0.5705499999994572</v>
      </c>
      <c r="E412" s="8" t="s">
        <v>909</v>
      </c>
    </row>
    <row r="413" spans="1:5" ht="77.25">
      <c r="A413" s="62" t="s">
        <v>433</v>
      </c>
      <c r="B413" s="23">
        <v>16.785917280805677</v>
      </c>
      <c r="C413" s="23">
        <v>-0.13529023292545617</v>
      </c>
      <c r="D413" s="2">
        <f>C413</f>
        <v>-0.13529023292545617</v>
      </c>
      <c r="E413" s="9" t="s">
        <v>434</v>
      </c>
    </row>
    <row r="414" spans="1:5" ht="26.25">
      <c r="A414" s="62" t="s">
        <v>435</v>
      </c>
      <c r="B414" s="23">
        <v>0</v>
      </c>
      <c r="C414" s="23">
        <v>0.3400399999995898</v>
      </c>
      <c r="D414" s="2">
        <f>C414</f>
        <v>0.3400399999995898</v>
      </c>
      <c r="E414" s="8" t="s">
        <v>436</v>
      </c>
    </row>
    <row r="415" spans="1:5" ht="26.25">
      <c r="A415" s="76" t="s">
        <v>1204</v>
      </c>
      <c r="B415" s="23">
        <v>0</v>
      </c>
      <c r="C415" s="23">
        <v>0.2680000000000291</v>
      </c>
      <c r="D415" s="2">
        <f>'930'!G4</f>
        <v>0.2619310000002315</v>
      </c>
      <c r="E415" s="8">
        <v>930</v>
      </c>
    </row>
    <row r="416" spans="1:5" ht="26.25">
      <c r="A416" s="76" t="s">
        <v>1203</v>
      </c>
      <c r="B416" s="23">
        <v>0</v>
      </c>
      <c r="C416" s="23">
        <v>0.2680000000000291</v>
      </c>
      <c r="D416" s="2">
        <f>'928'!G4</f>
        <v>-0.13788799999929324</v>
      </c>
      <c r="E416" s="8">
        <v>928</v>
      </c>
    </row>
    <row r="417" spans="1:5" ht="26.25">
      <c r="A417" s="76" t="s">
        <v>929</v>
      </c>
      <c r="B417" s="23">
        <v>0</v>
      </c>
      <c r="C417" s="23">
        <v>-1.0400999999999954</v>
      </c>
      <c r="D417" s="2">
        <f>C417+'778'!E8+'779'!E4</f>
        <v>63.01909999999987</v>
      </c>
      <c r="E417" s="9" t="s">
        <v>936</v>
      </c>
    </row>
    <row r="418" spans="1:5" ht="26.25">
      <c r="A418" s="76" t="s">
        <v>437</v>
      </c>
      <c r="B418" s="23">
        <v>0</v>
      </c>
      <c r="C418" s="23">
        <v>0.1571999999999889</v>
      </c>
      <c r="D418" s="2">
        <f>C418</f>
        <v>0.1571999999999889</v>
      </c>
      <c r="E418" s="8" t="s">
        <v>438</v>
      </c>
    </row>
    <row r="419" spans="1:5" ht="26.25">
      <c r="A419" s="62" t="s">
        <v>437</v>
      </c>
      <c r="B419" s="23">
        <v>0</v>
      </c>
      <c r="C419" s="23">
        <v>0</v>
      </c>
      <c r="D419" s="2">
        <f>'795'!E8</f>
        <v>-0.10500000000001819</v>
      </c>
      <c r="E419" s="8">
        <v>795</v>
      </c>
    </row>
    <row r="420" spans="1:5" ht="26.25">
      <c r="A420" s="62" t="s">
        <v>439</v>
      </c>
      <c r="B420" s="23">
        <v>0</v>
      </c>
      <c r="C420" s="23">
        <v>0.39160000000003947</v>
      </c>
      <c r="D420" s="2">
        <f>C420+'756'!E9</f>
        <v>0.24360000000007176</v>
      </c>
      <c r="E420" s="8" t="s">
        <v>881</v>
      </c>
    </row>
    <row r="421" spans="1:5" ht="26.25">
      <c r="A421" s="79" t="s">
        <v>949</v>
      </c>
      <c r="B421" s="23">
        <v>0</v>
      </c>
      <c r="C421" s="23">
        <v>0</v>
      </c>
      <c r="D421" s="2">
        <f>'789'!E7+'790'!E4+'794'!E5+'795'!E4+'825'!E5+'845'!E6+'850'!F4+'851'!F7+'930'!G9</f>
        <v>0.13800150000005829</v>
      </c>
      <c r="E421" s="8" t="s">
        <v>1242</v>
      </c>
    </row>
    <row r="422" spans="1:5" ht="47.25">
      <c r="A422" s="79" t="s">
        <v>440</v>
      </c>
      <c r="B422" s="23">
        <v>0</v>
      </c>
      <c r="C422" s="23">
        <v>-0.5617350000003398</v>
      </c>
      <c r="D422" s="2">
        <f>C422+'756'!E12+'771'!E5+'783'!E6+'785'!E10+'786'!E5+'794'!E4+'799'!E9+'803'!E9+'823'!E10+'824'!E7+'827'!E4+'834'!E5+'836'!E5+'842'!E4+'849'!F10+'851'!F8+'856'!F9+'861'!F6+'869'!F8+'872'!F8+'882'!F8</f>
        <v>0.22871500000007927</v>
      </c>
      <c r="E422" s="8" t="s">
        <v>1161</v>
      </c>
    </row>
    <row r="423" spans="1:5" ht="26.25">
      <c r="A423" s="62" t="s">
        <v>441</v>
      </c>
      <c r="B423" s="23">
        <v>0</v>
      </c>
      <c r="C423" s="23">
        <v>-0.25199999999998113</v>
      </c>
      <c r="D423" s="2">
        <f>C423</f>
        <v>-0.25199999999998113</v>
      </c>
      <c r="E423" s="8">
        <v>673</v>
      </c>
    </row>
    <row r="424" spans="1:5" ht="26.25">
      <c r="A424" s="62" t="s">
        <v>442</v>
      </c>
      <c r="B424" s="23">
        <v>0</v>
      </c>
      <c r="C424" s="23">
        <v>-0.5144900000000234</v>
      </c>
      <c r="D424" s="2">
        <f>C424</f>
        <v>-0.5144900000000234</v>
      </c>
      <c r="E424" s="9" t="s">
        <v>443</v>
      </c>
    </row>
    <row r="425" spans="1:5" ht="47.25">
      <c r="A425" s="62" t="s">
        <v>838</v>
      </c>
      <c r="B425" s="23">
        <v>8.326228094229634</v>
      </c>
      <c r="C425" s="23">
        <v>0.5092495228000189</v>
      </c>
      <c r="D425" s="2">
        <f>C425+'741'!F4+'749'!E5+'760'!E5+'766'!E5+'894'!F7</f>
        <v>0.334579522800027</v>
      </c>
      <c r="E425" s="8" t="s">
        <v>1157</v>
      </c>
    </row>
    <row r="426" spans="1:5" ht="26.25">
      <c r="A426" s="62" t="s">
        <v>444</v>
      </c>
      <c r="B426" s="23">
        <v>0.49105830258304195</v>
      </c>
      <c r="C426" s="23">
        <v>0.49105830258304195</v>
      </c>
      <c r="D426" s="2">
        <f>C426</f>
        <v>0.49105830258304195</v>
      </c>
      <c r="E426" s="8">
        <v>279</v>
      </c>
    </row>
    <row r="427" spans="1:5" ht="26.25">
      <c r="A427" s="62" t="s">
        <v>445</v>
      </c>
      <c r="B427" s="23">
        <v>0</v>
      </c>
      <c r="C427" s="23">
        <v>0.19699999999966167</v>
      </c>
      <c r="D427" s="2">
        <f>C427</f>
        <v>0.19699999999966167</v>
      </c>
      <c r="E427" s="9">
        <v>419</v>
      </c>
    </row>
    <row r="428" spans="1:5" ht="26.25">
      <c r="A428" s="62" t="s">
        <v>446</v>
      </c>
      <c r="B428" s="23">
        <v>-29.914094825678717</v>
      </c>
      <c r="C428" s="23">
        <v>-0.17176982567821142</v>
      </c>
      <c r="D428" s="2">
        <f>C428+'752'!E10+'771'!E6+'777'!E6+'823'!E5+'911'!F7</f>
        <v>-0.09963982567819585</v>
      </c>
      <c r="E428" s="8" t="s">
        <v>1158</v>
      </c>
    </row>
    <row r="429" spans="1:5" ht="26.25">
      <c r="A429" s="62" t="s">
        <v>447</v>
      </c>
      <c r="B429" s="23">
        <v>8.406420608604208</v>
      </c>
      <c r="C429" s="23">
        <v>-10.769205197847384</v>
      </c>
      <c r="D429" s="2">
        <f>C429</f>
        <v>-10.769205197847384</v>
      </c>
      <c r="E429" s="8" t="s">
        <v>448</v>
      </c>
    </row>
    <row r="430" spans="1:5" ht="26.25">
      <c r="A430" s="62" t="s">
        <v>449</v>
      </c>
      <c r="B430" s="23">
        <v>0</v>
      </c>
      <c r="C430" s="23">
        <v>-0.39100000000001955</v>
      </c>
      <c r="D430" s="2">
        <f>C430+'781'!E6+'831'!E6+'837'!E6+'879'!F8+'909'!F7+'939'!F4</f>
        <v>75.8672499999999</v>
      </c>
      <c r="E430" s="8" t="s">
        <v>1241</v>
      </c>
    </row>
    <row r="431" spans="1:5" ht="26.25">
      <c r="A431" s="62" t="s">
        <v>450</v>
      </c>
      <c r="B431" s="23">
        <v>-3.4566666666664787</v>
      </c>
      <c r="C431" s="23">
        <v>11.088943333333532</v>
      </c>
      <c r="D431" s="2">
        <f>C431</f>
        <v>11.088943333333532</v>
      </c>
      <c r="E431" s="8" t="s">
        <v>451</v>
      </c>
    </row>
    <row r="432" spans="1:5" ht="26.25">
      <c r="A432" s="62" t="s">
        <v>452</v>
      </c>
      <c r="B432" s="23">
        <v>0</v>
      </c>
      <c r="C432" s="23">
        <v>8.818899999999985</v>
      </c>
      <c r="D432" s="2">
        <f>C432+'770'!E8</f>
        <v>8.378899999999476</v>
      </c>
      <c r="E432" s="9" t="s">
        <v>910</v>
      </c>
    </row>
    <row r="433" spans="1:5" ht="26.25">
      <c r="A433" s="62" t="s">
        <v>453</v>
      </c>
      <c r="B433" s="23">
        <v>-0.2295059701492903</v>
      </c>
      <c r="C433" s="23">
        <v>0.437494029850626</v>
      </c>
      <c r="D433" s="2">
        <f>C433</f>
        <v>0.437494029850626</v>
      </c>
      <c r="E433" s="8" t="s">
        <v>454</v>
      </c>
    </row>
    <row r="434" spans="1:5" ht="26.25">
      <c r="A434" s="62" t="s">
        <v>455</v>
      </c>
      <c r="B434" s="23">
        <v>0</v>
      </c>
      <c r="C434" s="23">
        <v>0.1886999999995851</v>
      </c>
      <c r="D434" s="2">
        <f>C434+'867'!F5+'868'!F5+'880'!F4+'885'!F4</f>
        <v>0.7835399999995616</v>
      </c>
      <c r="E434" s="8" t="s">
        <v>1163</v>
      </c>
    </row>
    <row r="435" spans="1:5" ht="26.25">
      <c r="A435" s="62" t="s">
        <v>456</v>
      </c>
      <c r="B435" s="23">
        <v>0</v>
      </c>
      <c r="C435" s="23">
        <v>0.31500000000005457</v>
      </c>
      <c r="D435" s="2">
        <f>C435</f>
        <v>0.31500000000005457</v>
      </c>
      <c r="E435" s="8">
        <v>410</v>
      </c>
    </row>
    <row r="436" spans="1:5" ht="26.25">
      <c r="A436" s="62" t="s">
        <v>457</v>
      </c>
      <c r="B436" s="23">
        <v>-0.0879797480997695</v>
      </c>
      <c r="C436" s="23">
        <v>4.839030897061662</v>
      </c>
      <c r="D436" s="2">
        <f>C436+'769'!E4</f>
        <v>4.911030897061778</v>
      </c>
      <c r="E436" s="8" t="s">
        <v>911</v>
      </c>
    </row>
    <row r="437" spans="1:5" ht="26.25">
      <c r="A437" s="62" t="s">
        <v>458</v>
      </c>
      <c r="B437" s="23">
        <v>1.0084816326530017</v>
      </c>
      <c r="C437" s="23">
        <v>1.0084816326530017</v>
      </c>
      <c r="D437" s="2">
        <f>C437</f>
        <v>1.0084816326530017</v>
      </c>
      <c r="E437" s="8">
        <v>289</v>
      </c>
    </row>
    <row r="438" spans="1:5" ht="26.25">
      <c r="A438" s="62" t="s">
        <v>459</v>
      </c>
      <c r="B438" s="23">
        <v>0</v>
      </c>
      <c r="C438" s="23">
        <v>-0.30200000000030514</v>
      </c>
      <c r="D438" s="2">
        <f>C438+'756'!E10+'814'!E9+'847'!F7+'848'!F4+'870'!F10</f>
        <v>-0.3347800000005918</v>
      </c>
      <c r="E438" s="8" t="s">
        <v>1097</v>
      </c>
    </row>
    <row r="439" spans="1:5" ht="26.25">
      <c r="A439" s="62" t="s">
        <v>460</v>
      </c>
      <c r="B439" s="23">
        <v>0.8994666666666262</v>
      </c>
      <c r="C439" s="23">
        <v>0.8994666666666262</v>
      </c>
      <c r="D439" s="2">
        <f>C439</f>
        <v>0.8994666666666262</v>
      </c>
      <c r="E439" s="8">
        <v>149</v>
      </c>
    </row>
    <row r="440" spans="1:5" ht="26.25">
      <c r="A440" s="79" t="s">
        <v>1057</v>
      </c>
      <c r="B440" s="23">
        <v>0</v>
      </c>
      <c r="C440" s="23">
        <v>1.58734000000016</v>
      </c>
      <c r="D440" s="2">
        <f>'860'!F6</f>
        <v>-0.3344600000000355</v>
      </c>
      <c r="E440" s="8">
        <v>860</v>
      </c>
    </row>
    <row r="441" spans="1:5" ht="26.25">
      <c r="A441" s="62" t="s">
        <v>461</v>
      </c>
      <c r="B441" s="23">
        <v>0</v>
      </c>
      <c r="C441" s="23">
        <v>-0.06690000000054397</v>
      </c>
      <c r="D441" s="2">
        <f>C441</f>
        <v>-0.06690000000054397</v>
      </c>
      <c r="E441" s="8" t="s">
        <v>462</v>
      </c>
    </row>
    <row r="442" spans="1:5" ht="26.25">
      <c r="A442" s="79" t="s">
        <v>463</v>
      </c>
      <c r="B442" s="23">
        <v>0</v>
      </c>
      <c r="C442" s="23">
        <v>-0.6683750000004238</v>
      </c>
      <c r="D442" s="2">
        <f>C442+'812'!E9+'849'!F4+'874'!F4+'922'!F7+'923'!G7+'937'!F5</f>
        <v>-1.0948590000007243</v>
      </c>
      <c r="E442" s="8" t="s">
        <v>1240</v>
      </c>
    </row>
    <row r="443" spans="1:5" ht="62.25">
      <c r="A443" s="79" t="s">
        <v>464</v>
      </c>
      <c r="B443" s="23">
        <v>7.980903214015342</v>
      </c>
      <c r="C443" s="23">
        <v>0.0507341702594033</v>
      </c>
      <c r="D443" s="2">
        <f>C443+'747'!E7+'834'!E8+'841'!E5</f>
        <v>-0.1438658297405766</v>
      </c>
      <c r="E443" s="9" t="s">
        <v>1032</v>
      </c>
    </row>
    <row r="444" spans="1:5" ht="26.25">
      <c r="A444" s="62" t="s">
        <v>465</v>
      </c>
      <c r="B444" s="23">
        <v>0</v>
      </c>
      <c r="C444" s="23">
        <v>-0.33320000000003347</v>
      </c>
      <c r="D444" s="2">
        <f>C444</f>
        <v>-0.33320000000003347</v>
      </c>
      <c r="E444" s="9">
        <v>317</v>
      </c>
    </row>
    <row r="445" spans="1:5" ht="32.25">
      <c r="A445" s="62" t="s">
        <v>466</v>
      </c>
      <c r="B445" s="23">
        <v>0</v>
      </c>
      <c r="C445" s="23">
        <v>-0.13255000000040695</v>
      </c>
      <c r="D445" s="2">
        <f>C445+'872'!F13+'888'!F10+'913'!F5+'914'!F10+'920'!F5</f>
        <v>-0.10307000000037192</v>
      </c>
      <c r="E445" s="9" t="s">
        <v>1239</v>
      </c>
    </row>
    <row r="446" spans="1:5" ht="26.25">
      <c r="A446" s="62" t="s">
        <v>854</v>
      </c>
      <c r="B446" s="23"/>
      <c r="C446" s="23"/>
      <c r="D446" s="2">
        <f>'740'!F6</f>
        <v>-0.5665700000000129</v>
      </c>
      <c r="E446" s="8">
        <v>740</v>
      </c>
    </row>
    <row r="447" spans="1:5" ht="26.25">
      <c r="A447" s="62" t="s">
        <v>467</v>
      </c>
      <c r="B447" s="23">
        <v>0</v>
      </c>
      <c r="C447" s="23">
        <v>-0.4237000000000535</v>
      </c>
      <c r="D447" s="2">
        <f>C447</f>
        <v>-0.4237000000000535</v>
      </c>
      <c r="E447" s="9">
        <v>527</v>
      </c>
    </row>
    <row r="448" spans="1:5" ht="26.25">
      <c r="A448" s="62" t="s">
        <v>933</v>
      </c>
      <c r="B448" s="23">
        <v>0</v>
      </c>
      <c r="C448" s="23">
        <v>0</v>
      </c>
      <c r="D448" s="2">
        <f>'780'!E4+'781'!E4+'782'!E6</f>
        <v>-0.5823999999997795</v>
      </c>
      <c r="E448" s="8" t="s">
        <v>937</v>
      </c>
    </row>
    <row r="449" spans="1:5" ht="26.25">
      <c r="A449" s="79" t="s">
        <v>1003</v>
      </c>
      <c r="B449" s="23"/>
      <c r="C449" s="23"/>
      <c r="D449" s="2">
        <f>'825'!E6</f>
        <v>0.07999999999992724</v>
      </c>
      <c r="E449" s="8">
        <v>825</v>
      </c>
    </row>
    <row r="450" spans="1:5" ht="26.25">
      <c r="A450" s="62" t="s">
        <v>468</v>
      </c>
      <c r="B450" s="23">
        <v>0</v>
      </c>
      <c r="C450" s="23">
        <v>-0.4493199999998865</v>
      </c>
      <c r="D450" s="2">
        <f>C450+'767'!E9+'820'!E4</f>
        <v>-1.0265599999998472</v>
      </c>
      <c r="E450" s="9" t="s">
        <v>1020</v>
      </c>
    </row>
    <row r="451" spans="1:5" ht="26.25">
      <c r="A451" s="114" t="s">
        <v>469</v>
      </c>
      <c r="B451" s="23">
        <v>0</v>
      </c>
      <c r="C451" s="23">
        <v>-0.3348000000001434</v>
      </c>
      <c r="D451" s="2">
        <f>C451+'859'!F6+'907'!F6</f>
        <v>-0.24202000000019552</v>
      </c>
      <c r="E451" s="9" t="s">
        <v>1162</v>
      </c>
    </row>
    <row r="452" spans="1:5" ht="26.25">
      <c r="A452" s="114" t="s">
        <v>469</v>
      </c>
      <c r="B452" s="23">
        <v>0</v>
      </c>
      <c r="C452" s="23">
        <v>0.2680000000000291</v>
      </c>
      <c r="D452" s="2">
        <f>'949'!F6</f>
        <v>-3455.2602</v>
      </c>
      <c r="E452" s="8">
        <v>949</v>
      </c>
    </row>
    <row r="453" spans="1:5" ht="32.25">
      <c r="A453" s="62" t="s">
        <v>470</v>
      </c>
      <c r="B453" s="23">
        <v>0</v>
      </c>
      <c r="C453" s="23">
        <v>110.01491209468338</v>
      </c>
      <c r="D453" s="2">
        <f>C453</f>
        <v>110.01491209468338</v>
      </c>
      <c r="E453" s="9" t="s">
        <v>471</v>
      </c>
    </row>
    <row r="454" spans="1:5" ht="47.25">
      <c r="A454" s="62" t="s">
        <v>472</v>
      </c>
      <c r="B454" s="23">
        <v>1.2556274174827422</v>
      </c>
      <c r="C454" s="23">
        <v>-0.22213728583432157</v>
      </c>
      <c r="D454" s="2">
        <f>C454+'812'!E10+'838'!E6+'868'!F8+'870'!F7+'927'!G15</f>
        <v>-5.795373285834103</v>
      </c>
      <c r="E454" s="9" t="s">
        <v>1238</v>
      </c>
    </row>
    <row r="455" spans="1:5" ht="32.25">
      <c r="A455" s="62" t="s">
        <v>473</v>
      </c>
      <c r="B455" s="23">
        <v>-10.115194395506933</v>
      </c>
      <c r="C455" s="23">
        <v>-409.4506943955073</v>
      </c>
      <c r="D455" s="2">
        <f>C455</f>
        <v>-409.4506943955073</v>
      </c>
      <c r="E455" s="9" t="s">
        <v>474</v>
      </c>
    </row>
    <row r="456" spans="1:5" ht="26.25">
      <c r="A456" s="62" t="s">
        <v>475</v>
      </c>
      <c r="B456" s="23">
        <v>2.50513107620381</v>
      </c>
      <c r="C456" s="23">
        <v>0.06169774286996699</v>
      </c>
      <c r="D456" s="2">
        <f>C456</f>
        <v>0.06169774286996699</v>
      </c>
      <c r="E456" s="9" t="s">
        <v>476</v>
      </c>
    </row>
    <row r="457" spans="1:5" ht="26.25">
      <c r="A457" s="62" t="s">
        <v>477</v>
      </c>
      <c r="B457" s="23">
        <v>46.592575448599746</v>
      </c>
      <c r="C457" s="23">
        <v>46.592575448599746</v>
      </c>
      <c r="D457" s="2">
        <f>C457</f>
        <v>46.592575448599746</v>
      </c>
      <c r="E457" s="9" t="s">
        <v>478</v>
      </c>
    </row>
    <row r="458" spans="1:5" ht="26.25">
      <c r="A458" s="62" t="s">
        <v>479</v>
      </c>
      <c r="B458" s="23">
        <v>0</v>
      </c>
      <c r="C458" s="23">
        <v>-0.27602500000011787</v>
      </c>
      <c r="D458" s="2">
        <f>C458</f>
        <v>-0.27602500000011787</v>
      </c>
      <c r="E458" s="8">
        <v>739</v>
      </c>
    </row>
    <row r="459" spans="1:5" ht="26.25">
      <c r="A459" s="62" t="s">
        <v>480</v>
      </c>
      <c r="B459" s="23">
        <v>0</v>
      </c>
      <c r="C459" s="23">
        <v>-0.6190580000000523</v>
      </c>
      <c r="D459" s="2">
        <f>C459</f>
        <v>-0.6190580000000523</v>
      </c>
      <c r="E459" s="9" t="s">
        <v>481</v>
      </c>
    </row>
    <row r="460" spans="1:5" ht="26.25">
      <c r="A460" s="62" t="s">
        <v>482</v>
      </c>
      <c r="B460" s="23">
        <v>0</v>
      </c>
      <c r="C460" s="23">
        <v>-0.39031999999997424</v>
      </c>
      <c r="D460" s="2">
        <f>C460+'879'!F6</f>
        <v>-0.2568499999999858</v>
      </c>
      <c r="E460" s="8" t="s">
        <v>1096</v>
      </c>
    </row>
    <row r="461" spans="1:5" ht="26.25">
      <c r="A461" s="62" t="s">
        <v>483</v>
      </c>
      <c r="B461" s="23">
        <v>0</v>
      </c>
      <c r="C461" s="23">
        <v>10.986999999999966</v>
      </c>
      <c r="D461" s="2">
        <f>C461+'816'!E8</f>
        <v>10.846999999999966</v>
      </c>
      <c r="E461" s="9" t="s">
        <v>1021</v>
      </c>
    </row>
    <row r="462" spans="1:5" ht="26.25">
      <c r="A462" s="62" t="s">
        <v>484</v>
      </c>
      <c r="B462" s="23">
        <v>-33.09544626569698</v>
      </c>
      <c r="C462" s="23">
        <v>-33.09544626569698</v>
      </c>
      <c r="D462" s="2">
        <f>C462</f>
        <v>-33.09544626569698</v>
      </c>
      <c r="E462" s="9" t="s">
        <v>485</v>
      </c>
    </row>
    <row r="463" spans="1:5" ht="55.5" customHeight="1">
      <c r="A463" s="79" t="s">
        <v>1005</v>
      </c>
      <c r="B463" s="23"/>
      <c r="C463" s="23"/>
      <c r="D463" s="2">
        <f>'826'!E7</f>
        <v>-0.07240000000001601</v>
      </c>
      <c r="E463" s="8">
        <v>826</v>
      </c>
    </row>
    <row r="464" spans="1:5" ht="26.25">
      <c r="A464" s="62" t="s">
        <v>486</v>
      </c>
      <c r="B464" s="23">
        <v>0</v>
      </c>
      <c r="C464" s="23">
        <v>-0.5248000000000275</v>
      </c>
      <c r="D464" s="2">
        <f>C464+'740'!F12+'745'!F10+'748'!E9+'750'!E6+'817'!E8+'849'!F9</f>
        <v>180.9091100000002</v>
      </c>
      <c r="E464" s="9" t="s">
        <v>1042</v>
      </c>
    </row>
    <row r="465" spans="1:5" ht="26.25">
      <c r="A465" s="62" t="s">
        <v>487</v>
      </c>
      <c r="B465" s="23">
        <v>0</v>
      </c>
      <c r="C465" s="23">
        <v>-15.800000000000011</v>
      </c>
      <c r="D465" s="2">
        <f>C465</f>
        <v>-15.800000000000011</v>
      </c>
      <c r="E465" s="9">
        <v>379</v>
      </c>
    </row>
    <row r="466" spans="1:5" ht="26.25">
      <c r="A466" s="62" t="s">
        <v>488</v>
      </c>
      <c r="B466" s="23">
        <v>0</v>
      </c>
      <c r="C466" s="23">
        <v>0.28880000000003747</v>
      </c>
      <c r="D466" s="2">
        <f>C466</f>
        <v>0.28880000000003747</v>
      </c>
      <c r="E466" s="9" t="s">
        <v>489</v>
      </c>
    </row>
    <row r="467" spans="1:5" ht="26.25">
      <c r="A467" s="62" t="s">
        <v>490</v>
      </c>
      <c r="B467" s="23"/>
      <c r="C467" s="23">
        <v>0.4819249999999897</v>
      </c>
      <c r="D467" s="2">
        <f>C467</f>
        <v>0.4819249999999897</v>
      </c>
      <c r="E467" s="8">
        <v>690</v>
      </c>
    </row>
    <row r="468" spans="1:5" ht="26.25">
      <c r="A468" s="62" t="s">
        <v>491</v>
      </c>
      <c r="B468" s="23">
        <v>-4.52523529411792</v>
      </c>
      <c r="C468" s="23">
        <v>-4.52523529411792</v>
      </c>
      <c r="D468" s="2">
        <f>C468</f>
        <v>-4.52523529411792</v>
      </c>
      <c r="E468" s="9">
        <v>246</v>
      </c>
    </row>
    <row r="469" spans="1:5" ht="26.25">
      <c r="A469" s="62" t="s">
        <v>492</v>
      </c>
      <c r="B469" s="23">
        <v>0</v>
      </c>
      <c r="C469" s="23">
        <v>-0.45079999999998677</v>
      </c>
      <c r="D469" s="2">
        <f>C469</f>
        <v>-0.45079999999998677</v>
      </c>
      <c r="E469" s="9">
        <v>618</v>
      </c>
    </row>
    <row r="470" spans="1:5" ht="26.25">
      <c r="A470" s="62" t="s">
        <v>493</v>
      </c>
      <c r="B470" s="23">
        <v>0</v>
      </c>
      <c r="C470" s="23">
        <v>-0.32199999999988904</v>
      </c>
      <c r="D470" s="2">
        <f>C470</f>
        <v>-0.32199999999988904</v>
      </c>
      <c r="E470" s="9">
        <v>548</v>
      </c>
    </row>
    <row r="471" spans="1:5" ht="26.25">
      <c r="A471" s="62" t="s">
        <v>494</v>
      </c>
      <c r="B471" s="23">
        <v>0</v>
      </c>
      <c r="C471" s="23">
        <v>-0.14105999999986807</v>
      </c>
      <c r="D471" s="2">
        <f>C471</f>
        <v>-0.14105999999986807</v>
      </c>
      <c r="E471" s="9" t="s">
        <v>495</v>
      </c>
    </row>
    <row r="472" spans="1:5" ht="26.25">
      <c r="A472" s="62" t="s">
        <v>1080</v>
      </c>
      <c r="B472" s="23">
        <v>0</v>
      </c>
      <c r="C472" s="23">
        <v>0.2680000000000291</v>
      </c>
      <c r="D472" s="2">
        <f>'880'!F9</f>
        <v>-0.35584000000017113</v>
      </c>
      <c r="E472" s="8">
        <v>880</v>
      </c>
    </row>
    <row r="473" spans="1:5" ht="77.25">
      <c r="A473" s="62" t="s">
        <v>496</v>
      </c>
      <c r="B473" s="23">
        <v>0</v>
      </c>
      <c r="C473" s="23">
        <v>-1.5377523012541587</v>
      </c>
      <c r="D473" s="2">
        <f>C473+'766'!E10+'770'!E6+'814'!E4+'818'!E4+'843'!E8+'857'!F7+'867'!F6+'870'!F4+'883'!F8+'884'!F11+'898'!F6+'919'!F11+'922'!F5</f>
        <v>-0.21915230125432572</v>
      </c>
      <c r="E473" s="9" t="s">
        <v>1237</v>
      </c>
    </row>
    <row r="474" spans="1:5" ht="26.25">
      <c r="A474" s="62" t="s">
        <v>497</v>
      </c>
      <c r="B474" s="23"/>
      <c r="C474" s="23">
        <v>0.04069999999990159</v>
      </c>
      <c r="D474" s="2">
        <f>C474+'759'!E5</f>
        <v>0.2500999999998612</v>
      </c>
      <c r="E474" s="9" t="s">
        <v>912</v>
      </c>
    </row>
    <row r="475" spans="1:5" ht="26.25">
      <c r="A475" s="62" t="s">
        <v>1079</v>
      </c>
      <c r="B475" s="23">
        <v>0</v>
      </c>
      <c r="C475" s="23">
        <v>0.2680000000000291</v>
      </c>
      <c r="D475" s="2">
        <f>'880'!F6</f>
        <v>0.08608000000003813</v>
      </c>
      <c r="E475" s="8">
        <v>880</v>
      </c>
    </row>
    <row r="476" spans="1:5" ht="26.25">
      <c r="A476" s="62" t="s">
        <v>1079</v>
      </c>
      <c r="B476" s="23">
        <v>0</v>
      </c>
      <c r="C476" s="23">
        <v>0.2680000000000291</v>
      </c>
      <c r="D476" s="2">
        <f>'917'!F5</f>
        <v>-0.3835000000000264</v>
      </c>
      <c r="E476" s="8">
        <v>917</v>
      </c>
    </row>
    <row r="477" spans="1:5" ht="26.25">
      <c r="A477" s="62" t="s">
        <v>498</v>
      </c>
      <c r="B477" s="23">
        <v>0.004197183098654023</v>
      </c>
      <c r="C477" s="23">
        <v>0.004197183098654023</v>
      </c>
      <c r="D477" s="2">
        <f>C477</f>
        <v>0.004197183098654023</v>
      </c>
      <c r="E477" s="9">
        <v>216</v>
      </c>
    </row>
    <row r="478" spans="1:5" ht="26.25">
      <c r="A478" s="62" t="s">
        <v>499</v>
      </c>
      <c r="B478" s="23">
        <v>0.6226805273834088</v>
      </c>
      <c r="C478" s="23">
        <v>211.3542205273834</v>
      </c>
      <c r="D478" s="2">
        <f>C478</f>
        <v>211.3542205273834</v>
      </c>
      <c r="E478" s="9" t="s">
        <v>500</v>
      </c>
    </row>
    <row r="479" spans="1:5" ht="26.25">
      <c r="A479" s="62" t="s">
        <v>501</v>
      </c>
      <c r="B479" s="23">
        <v>0</v>
      </c>
      <c r="C479" s="23">
        <v>-1.0998000000003003</v>
      </c>
      <c r="D479" s="2">
        <f>C479+'768'!E6</f>
        <v>-0.8198000000003276</v>
      </c>
      <c r="E479" s="9" t="s">
        <v>913</v>
      </c>
    </row>
    <row r="480" spans="1:5" ht="32.25" customHeight="1">
      <c r="A480" s="62" t="s">
        <v>502</v>
      </c>
      <c r="B480" s="23">
        <v>0</v>
      </c>
      <c r="C480" s="23">
        <v>-0.1819799999998395</v>
      </c>
      <c r="D480" s="2">
        <f>C480</f>
        <v>-0.1819799999998395</v>
      </c>
      <c r="E480" s="9">
        <v>358</v>
      </c>
    </row>
    <row r="481" spans="1:5" ht="26.25">
      <c r="A481" s="62" t="s">
        <v>503</v>
      </c>
      <c r="B481" s="23">
        <v>0</v>
      </c>
      <c r="C481" s="23">
        <v>-0.17340000000058353</v>
      </c>
      <c r="D481" s="2">
        <f>C481</f>
        <v>-0.17340000000058353</v>
      </c>
      <c r="E481" s="9">
        <v>502</v>
      </c>
    </row>
    <row r="482" spans="1:5" ht="26.25">
      <c r="A482" s="62" t="s">
        <v>504</v>
      </c>
      <c r="B482" s="23">
        <v>4.240088475836416</v>
      </c>
      <c r="C482" s="23">
        <v>21.463988475835805</v>
      </c>
      <c r="D482" s="2">
        <f>C482</f>
        <v>21.463988475835805</v>
      </c>
      <c r="E482" s="9" t="s">
        <v>505</v>
      </c>
    </row>
    <row r="483" spans="1:5" ht="26.25">
      <c r="A483" s="62" t="s">
        <v>506</v>
      </c>
      <c r="B483" s="23"/>
      <c r="C483" s="23">
        <v>-0.053200000000060754</v>
      </c>
      <c r="D483" s="2">
        <f>C483</f>
        <v>-0.053200000000060754</v>
      </c>
      <c r="E483" s="9">
        <v>647</v>
      </c>
    </row>
    <row r="484" spans="1:5" ht="26.25">
      <c r="A484" s="62" t="s">
        <v>507</v>
      </c>
      <c r="B484" s="23">
        <v>0</v>
      </c>
      <c r="C484" s="23">
        <v>-0.14240000000012287</v>
      </c>
      <c r="D484" s="2">
        <f>C484</f>
        <v>-0.14240000000012287</v>
      </c>
      <c r="E484" s="9" t="s">
        <v>508</v>
      </c>
    </row>
    <row r="485" spans="1:5" ht="26.25">
      <c r="A485" s="62" t="s">
        <v>509</v>
      </c>
      <c r="B485" s="23">
        <v>0</v>
      </c>
      <c r="C485" s="23">
        <v>0.007100000000036744</v>
      </c>
      <c r="D485" s="2">
        <f>C485+'861'!F11+'875'!F6+'894'!F5+'909'!F6+'926'!G5</f>
        <v>-0.46687500000007276</v>
      </c>
      <c r="E485" s="9" t="s">
        <v>1236</v>
      </c>
    </row>
    <row r="486" spans="1:5" ht="47.25">
      <c r="A486" s="62" t="s">
        <v>510</v>
      </c>
      <c r="B486" s="23">
        <v>3.09982620842743</v>
      </c>
      <c r="C486" s="23">
        <v>-1.0660595447120045</v>
      </c>
      <c r="D486" s="2">
        <f>C486+'741'!F6+'747'!E9+'773'!E6+'804'!E5+'823'!E6+'861'!F4+'923'!G11</f>
        <v>-6.326725544711707</v>
      </c>
      <c r="E486" s="9" t="s">
        <v>1235</v>
      </c>
    </row>
    <row r="487" spans="1:5" ht="26.25">
      <c r="A487" s="62" t="s">
        <v>511</v>
      </c>
      <c r="B487" s="23">
        <v>0</v>
      </c>
      <c r="C487" s="23">
        <v>0.21720000000004802</v>
      </c>
      <c r="D487" s="2">
        <f>C487</f>
        <v>0.21720000000004802</v>
      </c>
      <c r="E487" s="8">
        <v>664</v>
      </c>
    </row>
    <row r="488" spans="1:5" ht="26.25">
      <c r="A488" s="62" t="s">
        <v>512</v>
      </c>
      <c r="B488" s="23">
        <v>0</v>
      </c>
      <c r="C488" s="23">
        <v>0.10860000000019454</v>
      </c>
      <c r="D488" s="2">
        <f>C488</f>
        <v>0.10860000000019454</v>
      </c>
      <c r="E488" s="9">
        <v>446</v>
      </c>
    </row>
    <row r="489" spans="1:5" ht="32.25">
      <c r="A489" s="62" t="s">
        <v>513</v>
      </c>
      <c r="B489" s="23">
        <v>0</v>
      </c>
      <c r="C489" s="23">
        <v>26.40289999999959</v>
      </c>
      <c r="D489" s="2">
        <f>C489+'799'!E7+'808'!E7+'828'!E7+'874'!F5+'884'!F9+'920'!F4</f>
        <v>25.552199999999573</v>
      </c>
      <c r="E489" s="9" t="s">
        <v>1233</v>
      </c>
    </row>
    <row r="490" spans="1:5" ht="26.25">
      <c r="A490" s="62" t="s">
        <v>514</v>
      </c>
      <c r="B490" s="23">
        <v>6.8688965212755875</v>
      </c>
      <c r="C490" s="23">
        <v>6.8688965212755875</v>
      </c>
      <c r="D490" s="2">
        <f>C490</f>
        <v>6.8688965212755875</v>
      </c>
      <c r="E490" s="9" t="s">
        <v>515</v>
      </c>
    </row>
    <row r="491" spans="1:5" ht="32.25">
      <c r="A491" s="62" t="s">
        <v>516</v>
      </c>
      <c r="B491" s="23">
        <v>0</v>
      </c>
      <c r="C491" s="23">
        <v>-0.18883612903277935</v>
      </c>
      <c r="D491" s="2">
        <f>C491+'754'!E5+'757'!E8+'762'!E6+'811'!E5+'862'!F8+'889'!F13</f>
        <v>0.4853638709671486</v>
      </c>
      <c r="E491" s="9" t="s">
        <v>1164</v>
      </c>
    </row>
    <row r="492" spans="1:5" ht="26.25">
      <c r="A492" s="62" t="s">
        <v>847</v>
      </c>
      <c r="B492" s="23">
        <v>0</v>
      </c>
      <c r="C492" s="23">
        <v>-0.18883612903277935</v>
      </c>
      <c r="D492" s="2">
        <f>'745'!F6+'803'!E7+'881'!F6+'918'!F7</f>
        <v>0.3889100000000667</v>
      </c>
      <c r="E492" s="8" t="s">
        <v>1232</v>
      </c>
    </row>
    <row r="493" spans="1:5" ht="47.25">
      <c r="A493" s="62" t="s">
        <v>517</v>
      </c>
      <c r="B493" s="23">
        <v>6.585061122225625</v>
      </c>
      <c r="C493" s="23">
        <v>-0.16307726914817522</v>
      </c>
      <c r="D493" s="2">
        <f>C493</f>
        <v>-0.16307726914817522</v>
      </c>
      <c r="E493" s="9" t="s">
        <v>518</v>
      </c>
    </row>
    <row r="494" spans="1:5" ht="32.25">
      <c r="A494" s="114" t="s">
        <v>947</v>
      </c>
      <c r="B494" s="23">
        <v>0</v>
      </c>
      <c r="C494" s="23">
        <v>0</v>
      </c>
      <c r="D494" s="2">
        <f>'788'!E4+'791'!E7+'796'!E9+'797'!E6+'798'!E5+'800'!E6+'805'!E5+'810'!E8+'816'!E11+'820'!E6+'823'!E9+'824'!E6+'829'!E6+'833'!E4+'839'!E9+'848'!F6+'857'!F8+'860'!F8+'862'!F5+'875'!F8+'877'!F4+'889'!F8+'915'!F6+'923'!G10+'927'!G16</f>
        <v>0.2191980000005458</v>
      </c>
      <c r="E494" s="9" t="s">
        <v>1234</v>
      </c>
    </row>
    <row r="495" spans="1:5" ht="26.25">
      <c r="A495" s="114" t="s">
        <v>947</v>
      </c>
      <c r="B495" s="23">
        <v>0</v>
      </c>
      <c r="C495" s="23">
        <v>0.2680000000000291</v>
      </c>
      <c r="D495" s="2">
        <f>'943'!F5</f>
        <v>0.2036000000000513</v>
      </c>
      <c r="E495" s="8">
        <v>943</v>
      </c>
    </row>
    <row r="496" spans="1:5" ht="26.25">
      <c r="A496" s="114" t="s">
        <v>947</v>
      </c>
      <c r="B496" s="23">
        <v>0</v>
      </c>
      <c r="C496" s="23">
        <v>0.2680000000000291</v>
      </c>
      <c r="D496" s="2">
        <f>'949'!F9</f>
        <v>-1499.4189000000001</v>
      </c>
      <c r="E496" s="8">
        <v>949</v>
      </c>
    </row>
    <row r="497" spans="1:5" ht="26.25">
      <c r="A497" s="62" t="s">
        <v>1205</v>
      </c>
      <c r="B497" s="23">
        <v>0</v>
      </c>
      <c r="C497" s="23">
        <v>0.2680000000000291</v>
      </c>
      <c r="D497" s="2">
        <f>'932'!F7</f>
        <v>-20.791199999999662</v>
      </c>
      <c r="E497" s="8">
        <v>932</v>
      </c>
    </row>
    <row r="498" spans="1:5" ht="26.25">
      <c r="A498" s="62" t="s">
        <v>519</v>
      </c>
      <c r="B498" s="23">
        <v>-0.38766391911256903</v>
      </c>
      <c r="C498" s="23">
        <v>17.67043608088717</v>
      </c>
      <c r="D498" s="2">
        <f>C498</f>
        <v>17.67043608088717</v>
      </c>
      <c r="E498" s="9" t="s">
        <v>520</v>
      </c>
    </row>
    <row r="499" spans="1:5" ht="26.25">
      <c r="A499" s="62" t="s">
        <v>521</v>
      </c>
      <c r="B499" s="23">
        <v>0.7507510204081314</v>
      </c>
      <c r="C499" s="23">
        <v>-0.9760735469451731</v>
      </c>
      <c r="D499" s="2">
        <f>C499</f>
        <v>-0.9760735469451731</v>
      </c>
      <c r="E499" s="9" t="s">
        <v>522</v>
      </c>
    </row>
    <row r="500" spans="1:5" ht="26.25">
      <c r="A500" s="62" t="s">
        <v>523</v>
      </c>
      <c r="B500" s="23">
        <v>-6.313964477611904</v>
      </c>
      <c r="C500" s="23">
        <v>-6.313964477611904</v>
      </c>
      <c r="D500" s="2">
        <f>C500</f>
        <v>-6.313964477611904</v>
      </c>
      <c r="E500" s="9" t="s">
        <v>524</v>
      </c>
    </row>
    <row r="501" spans="1:5" ht="26.25">
      <c r="A501" s="62" t="s">
        <v>525</v>
      </c>
      <c r="B501" s="23">
        <v>0</v>
      </c>
      <c r="C501" s="23">
        <v>0.02720000000010714</v>
      </c>
      <c r="D501" s="2">
        <f>C501</f>
        <v>0.02720000000010714</v>
      </c>
      <c r="E501" s="9" t="s">
        <v>526</v>
      </c>
    </row>
    <row r="502" spans="1:5" ht="26.25">
      <c r="A502" s="62" t="s">
        <v>527</v>
      </c>
      <c r="B502" s="23">
        <v>0</v>
      </c>
      <c r="C502" s="23">
        <v>0.27299999999991087</v>
      </c>
      <c r="D502" s="2">
        <f>C502</f>
        <v>0.27299999999991087</v>
      </c>
      <c r="E502" s="9">
        <v>414</v>
      </c>
    </row>
    <row r="503" spans="1:5" ht="26.25">
      <c r="A503" s="62" t="s">
        <v>528</v>
      </c>
      <c r="B503" s="23">
        <v>0</v>
      </c>
      <c r="C503" s="23">
        <v>0.37800000000004275</v>
      </c>
      <c r="D503" s="2">
        <f>C503</f>
        <v>0.37800000000004275</v>
      </c>
      <c r="E503" s="9">
        <v>443</v>
      </c>
    </row>
    <row r="504" spans="1:5" ht="32.25">
      <c r="A504" s="62" t="s">
        <v>529</v>
      </c>
      <c r="B504" s="23">
        <v>19.751527991240096</v>
      </c>
      <c r="C504" s="23">
        <v>-1.8130608564960085</v>
      </c>
      <c r="D504" s="2">
        <f>C504+'745'!F5+'752'!E4+'913'!F4</f>
        <v>0.20361914350422694</v>
      </c>
      <c r="E504" s="9" t="s">
        <v>1165</v>
      </c>
    </row>
    <row r="505" spans="1:5" ht="26.25">
      <c r="A505" s="62" t="s">
        <v>1045</v>
      </c>
      <c r="B505" s="23">
        <v>0</v>
      </c>
      <c r="C505" s="23">
        <v>0</v>
      </c>
      <c r="D505" s="2">
        <f>'853'!F8+'870'!F11+'889'!F6</f>
        <v>-4.372499999999945</v>
      </c>
      <c r="E505" s="8" t="s">
        <v>1166</v>
      </c>
    </row>
    <row r="506" spans="1:5" ht="26.25">
      <c r="A506" s="62" t="s">
        <v>1045</v>
      </c>
      <c r="B506" s="23">
        <v>0</v>
      </c>
      <c r="C506" s="23">
        <v>0.2680000000000291</v>
      </c>
      <c r="D506" s="2">
        <f>'914'!F12</f>
        <v>-0.4535200000000259</v>
      </c>
      <c r="E506" s="8">
        <v>914</v>
      </c>
    </row>
    <row r="507" spans="1:5" ht="26.25">
      <c r="A507" s="62" t="s">
        <v>530</v>
      </c>
      <c r="B507" s="23">
        <v>42.77319291282765</v>
      </c>
      <c r="C507" s="23">
        <v>0.196350807564329</v>
      </c>
      <c r="D507" s="2">
        <f>C507</f>
        <v>0.196350807564329</v>
      </c>
      <c r="E507" s="9" t="s">
        <v>531</v>
      </c>
    </row>
    <row r="508" spans="1:5" ht="26.25">
      <c r="A508" s="62" t="s">
        <v>532</v>
      </c>
      <c r="B508" s="23">
        <v>0</v>
      </c>
      <c r="C508" s="23">
        <v>-0.38557500000024447</v>
      </c>
      <c r="D508" s="2">
        <f>C508</f>
        <v>-0.38557500000024447</v>
      </c>
      <c r="E508" s="8">
        <v>723</v>
      </c>
    </row>
    <row r="509" spans="1:5" ht="26.25">
      <c r="A509" s="62" t="s">
        <v>533</v>
      </c>
      <c r="B509" s="23">
        <v>0</v>
      </c>
      <c r="C509" s="23">
        <v>0.08390000000002829</v>
      </c>
      <c r="D509" s="2">
        <f>C509</f>
        <v>0.08390000000002829</v>
      </c>
      <c r="E509" s="9" t="s">
        <v>534</v>
      </c>
    </row>
    <row r="510" spans="1:5" ht="26.25">
      <c r="A510" s="62" t="s">
        <v>993</v>
      </c>
      <c r="B510" s="23">
        <v>0</v>
      </c>
      <c r="C510" s="23">
        <v>0.2680000000000291</v>
      </c>
      <c r="D510" s="2">
        <f>'820'!E5+'881'!F9+'907'!F7</f>
        <v>0.29001000000016575</v>
      </c>
      <c r="E510" s="8" t="s">
        <v>1167</v>
      </c>
    </row>
    <row r="511" spans="1:5" ht="26.25">
      <c r="A511" s="62" t="s">
        <v>844</v>
      </c>
      <c r="B511" s="23"/>
      <c r="C511" s="23"/>
      <c r="D511" s="2">
        <f>'747'!E8</f>
        <v>-0.46079999999994925</v>
      </c>
      <c r="E511" s="8">
        <v>747</v>
      </c>
    </row>
    <row r="512" spans="1:5" ht="26.25">
      <c r="A512" s="62" t="s">
        <v>535</v>
      </c>
      <c r="B512" s="23">
        <v>0</v>
      </c>
      <c r="C512" s="23">
        <v>-0.08040000000050895</v>
      </c>
      <c r="D512" s="2">
        <f>C512</f>
        <v>-0.08040000000050895</v>
      </c>
      <c r="E512" s="9" t="s">
        <v>536</v>
      </c>
    </row>
    <row r="513" spans="1:5" ht="26.25">
      <c r="A513" s="62" t="s">
        <v>537</v>
      </c>
      <c r="B513" s="23">
        <v>1.4049868694856968</v>
      </c>
      <c r="C513" s="23">
        <v>-0.43429313051422014</v>
      </c>
      <c r="D513" s="2">
        <f>C513+'756'!E7+'778'!E4+'873'!F6+'874'!F6+'867'!F8</f>
        <v>0.28855686948509174</v>
      </c>
      <c r="E513" s="9" t="s">
        <v>1171</v>
      </c>
    </row>
    <row r="514" spans="1:5" ht="26.25">
      <c r="A514" s="62" t="s">
        <v>538</v>
      </c>
      <c r="B514" s="23"/>
      <c r="C514" s="23">
        <v>13.437830000000076</v>
      </c>
      <c r="D514" s="2">
        <f>C514+'751'!E6</f>
        <v>13.116230000000087</v>
      </c>
      <c r="E514" s="8" t="s">
        <v>882</v>
      </c>
    </row>
    <row r="515" spans="1:5" ht="26.25">
      <c r="A515" s="62" t="s">
        <v>1023</v>
      </c>
      <c r="B515" s="23">
        <v>0</v>
      </c>
      <c r="C515" s="23">
        <v>0</v>
      </c>
      <c r="D515" s="2">
        <f>'835'!E4+'849'!F11+'850'!F5+'857'!F9+'877'!F8+'880'!F8+'886'!F6+'897'!F6+'898'!F5+'933'!F5</f>
        <v>20.45062000000098</v>
      </c>
      <c r="E515" s="8" t="s">
        <v>1231</v>
      </c>
    </row>
    <row r="516" spans="1:5" ht="26.25">
      <c r="A516" s="62" t="s">
        <v>539</v>
      </c>
      <c r="B516" s="23">
        <v>0</v>
      </c>
      <c r="C516" s="23">
        <v>0.2698753564152412</v>
      </c>
      <c r="D516" s="2">
        <f>C516+'812'!E4+'876'!F6</f>
        <v>0.0618753564152712</v>
      </c>
      <c r="E516" s="9" t="s">
        <v>1073</v>
      </c>
    </row>
    <row r="517" spans="1:5" ht="26.25">
      <c r="A517" s="62" t="s">
        <v>951</v>
      </c>
      <c r="B517" s="23">
        <v>0</v>
      </c>
      <c r="C517" s="23">
        <v>0</v>
      </c>
      <c r="D517" s="2">
        <f>'789'!E9</f>
        <v>0.11040000000002692</v>
      </c>
      <c r="E517" s="8">
        <v>789</v>
      </c>
    </row>
    <row r="518" spans="1:5" ht="26.25">
      <c r="A518" s="62" t="s">
        <v>540</v>
      </c>
      <c r="B518" s="23"/>
      <c r="C518" s="23">
        <v>-3.693454999999858</v>
      </c>
      <c r="D518" s="2">
        <f>C518</f>
        <v>-3.693454999999858</v>
      </c>
      <c r="E518" s="8" t="s">
        <v>541</v>
      </c>
    </row>
    <row r="519" spans="1:5" ht="26.25">
      <c r="A519" s="62" t="s">
        <v>1117</v>
      </c>
      <c r="B519" s="23"/>
      <c r="C519" s="23"/>
      <c r="D519" s="2">
        <f>'909'!F8</f>
        <v>0.2354600000001028</v>
      </c>
      <c r="E519" s="8">
        <v>909</v>
      </c>
    </row>
    <row r="520" spans="1:5" ht="32.25">
      <c r="A520" s="62" t="s">
        <v>542</v>
      </c>
      <c r="B520" s="23">
        <v>0</v>
      </c>
      <c r="C520" s="23">
        <v>-0.0925999999996634</v>
      </c>
      <c r="D520" s="2">
        <f>C520+'790'!E8+'806'!E7+'807'!E9+'822'!E5+'831'!E5+'839'!E8+'862'!F6+'903'!F8+'907'!F13</f>
        <v>-1.8222799999993242</v>
      </c>
      <c r="E520" s="9" t="s">
        <v>1172</v>
      </c>
    </row>
    <row r="521" spans="1:5" ht="26.25">
      <c r="A521" s="62" t="s">
        <v>543</v>
      </c>
      <c r="B521" s="23"/>
      <c r="C521" s="23">
        <v>0.3375000000005457</v>
      </c>
      <c r="D521" s="2">
        <f>C521+'741'!F7</f>
        <v>0.162810000000718</v>
      </c>
      <c r="E521" s="9" t="s">
        <v>883</v>
      </c>
    </row>
    <row r="522" spans="1:5" ht="26.25">
      <c r="A522" s="62" t="s">
        <v>544</v>
      </c>
      <c r="B522" s="23">
        <v>1.9091505617977305</v>
      </c>
      <c r="C522" s="23">
        <v>1.9091505617977305</v>
      </c>
      <c r="D522" s="2">
        <f>C522</f>
        <v>1.9091505617977305</v>
      </c>
      <c r="E522" s="9">
        <v>60</v>
      </c>
    </row>
    <row r="523" spans="1:5" ht="26.25">
      <c r="A523" s="62" t="s">
        <v>545</v>
      </c>
      <c r="B523" s="23">
        <v>0</v>
      </c>
      <c r="C523" s="23">
        <v>67.42345000000012</v>
      </c>
      <c r="D523" s="2">
        <f>C523+'748'!E6</f>
        <v>67.3202500000001</v>
      </c>
      <c r="E523" s="9" t="s">
        <v>884</v>
      </c>
    </row>
    <row r="524" spans="1:5" ht="26.25">
      <c r="A524" s="62" t="s">
        <v>546</v>
      </c>
      <c r="B524" s="23">
        <v>0</v>
      </c>
      <c r="C524" s="23">
        <v>-0.0420000000000158</v>
      </c>
      <c r="D524" s="2">
        <f>C524</f>
        <v>-0.0420000000000158</v>
      </c>
      <c r="E524" s="8">
        <v>688</v>
      </c>
    </row>
    <row r="525" spans="1:5" ht="26.25">
      <c r="A525" s="62" t="s">
        <v>906</v>
      </c>
      <c r="B525" s="23">
        <v>0</v>
      </c>
      <c r="C525" s="23">
        <v>0</v>
      </c>
      <c r="D525" s="2">
        <f>'765'!E7+'769'!E7</f>
        <v>-0.6920000000000641</v>
      </c>
      <c r="E525" s="8" t="s">
        <v>914</v>
      </c>
    </row>
    <row r="526" spans="1:5" ht="26.25">
      <c r="A526" s="62" t="s">
        <v>547</v>
      </c>
      <c r="B526" s="23">
        <v>0.018533333333266455</v>
      </c>
      <c r="C526" s="23">
        <v>0.018533333333266455</v>
      </c>
      <c r="D526" s="2">
        <f>C526</f>
        <v>0.018533333333266455</v>
      </c>
      <c r="E526" s="9">
        <v>128</v>
      </c>
    </row>
    <row r="527" spans="1:5" ht="26.25">
      <c r="A527" s="114" t="s">
        <v>1288</v>
      </c>
      <c r="B527" s="23">
        <v>0</v>
      </c>
      <c r="C527" s="23">
        <v>0.2680000000000291</v>
      </c>
      <c r="D527" s="2">
        <f>'949'!F10</f>
        <v>-400.5582</v>
      </c>
      <c r="E527" s="8">
        <v>949</v>
      </c>
    </row>
    <row r="528" spans="1:5" ht="26.25">
      <c r="A528" s="62" t="s">
        <v>1285</v>
      </c>
      <c r="B528" s="23">
        <v>0</v>
      </c>
      <c r="C528" s="23">
        <v>0.2680000000000291</v>
      </c>
      <c r="D528" s="2">
        <f>'947'!F4</f>
        <v>0.4874999999999545</v>
      </c>
      <c r="E528" s="8">
        <v>947</v>
      </c>
    </row>
    <row r="529" spans="1:5" ht="26.25">
      <c r="A529" s="62" t="s">
        <v>1029</v>
      </c>
      <c r="B529" s="23"/>
      <c r="C529" s="23"/>
      <c r="D529" s="2">
        <f>'845'!E5+'846'!F4+'882'!F7+'884'!F10+'888'!F5</f>
        <v>-4.485900000000186</v>
      </c>
      <c r="E529" s="8" t="s">
        <v>1168</v>
      </c>
    </row>
    <row r="530" spans="1:5" ht="26.25">
      <c r="A530" s="62" t="s">
        <v>548</v>
      </c>
      <c r="B530" s="23">
        <v>20.188039907978293</v>
      </c>
      <c r="C530" s="23">
        <v>20.188039907978293</v>
      </c>
      <c r="D530" s="2">
        <f>C530</f>
        <v>20.188039907978293</v>
      </c>
      <c r="E530" s="9" t="s">
        <v>549</v>
      </c>
    </row>
    <row r="531" spans="1:5" ht="26.25">
      <c r="A531" s="62" t="s">
        <v>550</v>
      </c>
      <c r="B531" s="23">
        <v>0.06890895522383289</v>
      </c>
      <c r="C531" s="23">
        <v>0.06890895522383289</v>
      </c>
      <c r="D531" s="2">
        <f>C531</f>
        <v>0.06890895522383289</v>
      </c>
      <c r="E531" s="9">
        <v>282</v>
      </c>
    </row>
    <row r="532" spans="1:5" ht="26.25">
      <c r="A532" s="62" t="s">
        <v>551</v>
      </c>
      <c r="B532" s="23">
        <v>0.3344244551705202</v>
      </c>
      <c r="C532" s="23">
        <v>-1.6595755448294511</v>
      </c>
      <c r="D532" s="2">
        <f>C532</f>
        <v>-1.6595755448294511</v>
      </c>
      <c r="E532" s="9" t="s">
        <v>552</v>
      </c>
    </row>
    <row r="533" spans="1:5" ht="26.25">
      <c r="A533" s="62" t="s">
        <v>553</v>
      </c>
      <c r="B533" s="23">
        <v>0</v>
      </c>
      <c r="C533" s="23">
        <v>-0.26089999999970814</v>
      </c>
      <c r="D533" s="2">
        <f>C533</f>
        <v>-0.26089999999970814</v>
      </c>
      <c r="E533" s="9" t="s">
        <v>554</v>
      </c>
    </row>
    <row r="534" spans="1:5" ht="26.25">
      <c r="A534" s="62" t="s">
        <v>555</v>
      </c>
      <c r="B534" s="23">
        <v>0.051307254353105236</v>
      </c>
      <c r="C534" s="23">
        <v>0.051307254353105236</v>
      </c>
      <c r="D534" s="2">
        <f>C534</f>
        <v>0.051307254353105236</v>
      </c>
      <c r="E534" s="9" t="s">
        <v>556</v>
      </c>
    </row>
    <row r="535" spans="1:5" ht="26.25">
      <c r="A535" s="114" t="s">
        <v>954</v>
      </c>
      <c r="B535" s="23">
        <v>0</v>
      </c>
      <c r="C535" s="23">
        <v>0</v>
      </c>
      <c r="D535" s="2">
        <f>'792'!E4+'870'!F9+'871'!F4+'876'!F4+'935'!F4+'936'!F5+'938'!F7+'942'!F6</f>
        <v>-1077.679850000002</v>
      </c>
      <c r="E535" s="8" t="s">
        <v>1291</v>
      </c>
    </row>
    <row r="536" spans="1:5" ht="26.25">
      <c r="A536" s="62" t="s">
        <v>841</v>
      </c>
      <c r="B536" s="23">
        <v>0.051307254353105236</v>
      </c>
      <c r="C536" s="23">
        <v>0.051307254353105236</v>
      </c>
      <c r="D536" s="2">
        <f>'748'!E7+'753'!E6+'761'!E5</f>
        <v>0.16230000000007294</v>
      </c>
      <c r="E536" s="8" t="s">
        <v>885</v>
      </c>
    </row>
    <row r="537" spans="1:5" ht="26.25">
      <c r="A537" s="62" t="s">
        <v>557</v>
      </c>
      <c r="B537" s="23">
        <v>0</v>
      </c>
      <c r="C537" s="23">
        <v>-0.007099999999923057</v>
      </c>
      <c r="D537" s="2">
        <f>C537</f>
        <v>-0.007099999999923057</v>
      </c>
      <c r="E537" s="8">
        <v>722</v>
      </c>
    </row>
    <row r="538" spans="1:5" ht="26.25">
      <c r="A538" s="62" t="s">
        <v>558</v>
      </c>
      <c r="B538" s="23">
        <v>0</v>
      </c>
      <c r="C538" s="23">
        <v>-0.4735000000000582</v>
      </c>
      <c r="D538" s="2">
        <f>C538</f>
        <v>-0.4735000000000582</v>
      </c>
      <c r="E538" s="9" t="s">
        <v>559</v>
      </c>
    </row>
    <row r="539" spans="1:5" ht="26.25">
      <c r="A539" s="62" t="s">
        <v>560</v>
      </c>
      <c r="B539" s="23"/>
      <c r="C539" s="23">
        <v>0.3124000000000251</v>
      </c>
      <c r="D539" s="2">
        <f>C539</f>
        <v>0.3124000000000251</v>
      </c>
      <c r="E539" s="9" t="s">
        <v>561</v>
      </c>
    </row>
    <row r="540" spans="1:5" ht="26.25">
      <c r="A540" s="62" t="s">
        <v>562</v>
      </c>
      <c r="B540" s="23">
        <v>0</v>
      </c>
      <c r="C540" s="23">
        <v>-0.3626000000001568</v>
      </c>
      <c r="D540" s="2">
        <f>C540</f>
        <v>-0.3626000000001568</v>
      </c>
      <c r="E540" s="9" t="s">
        <v>563</v>
      </c>
    </row>
    <row r="541" spans="1:5" ht="26.25">
      <c r="A541" s="62" t="s">
        <v>564</v>
      </c>
      <c r="B541" s="23">
        <v>0</v>
      </c>
      <c r="C541" s="23">
        <v>0.004823232323246884</v>
      </c>
      <c r="D541" s="2">
        <f>C541</f>
        <v>0.004823232323246884</v>
      </c>
      <c r="E541" s="9">
        <v>321</v>
      </c>
    </row>
    <row r="542" spans="1:5" ht="26.25">
      <c r="A542" s="76" t="s">
        <v>565</v>
      </c>
      <c r="B542" s="23">
        <v>0</v>
      </c>
      <c r="C542" s="23">
        <v>-0.7447157992914981</v>
      </c>
      <c r="D542" s="2">
        <f>C542</f>
        <v>-0.7447157992914981</v>
      </c>
      <c r="E542" s="9" t="s">
        <v>566</v>
      </c>
    </row>
    <row r="543" spans="1:5" ht="26.25">
      <c r="A543" s="62" t="s">
        <v>567</v>
      </c>
      <c r="B543" s="23">
        <v>0</v>
      </c>
      <c r="C543" s="23">
        <v>-0.1652000000000271</v>
      </c>
      <c r="D543" s="2">
        <f>C543</f>
        <v>-0.1652000000000271</v>
      </c>
      <c r="E543" s="8">
        <v>704</v>
      </c>
    </row>
    <row r="544" spans="1:5" ht="32.25">
      <c r="A544" s="62" t="s">
        <v>568</v>
      </c>
      <c r="B544" s="23">
        <v>0.2963173666980765</v>
      </c>
      <c r="C544" s="23">
        <v>0.03528456491451948</v>
      </c>
      <c r="D544" s="2">
        <f>C544+'756'!E5+'774'!E7</f>
        <v>0.1848845649145403</v>
      </c>
      <c r="E544" s="9" t="s">
        <v>925</v>
      </c>
    </row>
    <row r="545" spans="1:5" ht="26.25">
      <c r="A545" s="87" t="s">
        <v>569</v>
      </c>
      <c r="B545" s="23">
        <v>0</v>
      </c>
      <c r="C545" s="23">
        <v>-0.10980000000017753</v>
      </c>
      <c r="D545" s="2">
        <f>C545+'744'!F5</f>
        <v>-0.25743500000021413</v>
      </c>
      <c r="E545" s="9" t="s">
        <v>915</v>
      </c>
    </row>
    <row r="546" spans="1:5" ht="26.25">
      <c r="A546" s="62" t="s">
        <v>570</v>
      </c>
      <c r="B546" s="23">
        <v>0</v>
      </c>
      <c r="C546" s="23">
        <v>0.5592700000003106</v>
      </c>
      <c r="D546" s="2">
        <f>C546+'745'!F11</f>
        <v>0.6077200000003131</v>
      </c>
      <c r="E546" s="9" t="s">
        <v>916</v>
      </c>
    </row>
    <row r="547" spans="1:5" ht="26.25">
      <c r="A547" s="79" t="s">
        <v>570</v>
      </c>
      <c r="B547" s="23">
        <v>0</v>
      </c>
      <c r="C547" s="23">
        <v>0.2680000000000291</v>
      </c>
      <c r="D547" s="2">
        <f>'816'!E10</f>
        <v>0.47880000000009204</v>
      </c>
      <c r="E547" s="8">
        <v>816</v>
      </c>
    </row>
    <row r="548" spans="1:5" ht="26.25">
      <c r="A548" s="62" t="s">
        <v>571</v>
      </c>
      <c r="B548" s="23">
        <v>-2.9425373134328083</v>
      </c>
      <c r="C548" s="23">
        <v>-2.9425373134328083</v>
      </c>
      <c r="D548" s="2">
        <f>C548</f>
        <v>-2.9425373134328083</v>
      </c>
      <c r="E548" s="9">
        <v>241</v>
      </c>
    </row>
    <row r="549" spans="1:5" ht="26.25">
      <c r="A549" s="62" t="s">
        <v>572</v>
      </c>
      <c r="B549" s="23">
        <v>0</v>
      </c>
      <c r="C549" s="23">
        <v>0.17950499999915337</v>
      </c>
      <c r="D549" s="2">
        <f>C549</f>
        <v>0.17950499999915337</v>
      </c>
      <c r="E549" s="9" t="s">
        <v>573</v>
      </c>
    </row>
    <row r="550" spans="1:5" ht="26.25">
      <c r="A550" s="62" t="s">
        <v>574</v>
      </c>
      <c r="B550" s="23">
        <v>1.0937563218390096</v>
      </c>
      <c r="C550" s="23">
        <v>1.0937563218390096</v>
      </c>
      <c r="D550" s="2">
        <f>C550</f>
        <v>1.0937563218390096</v>
      </c>
      <c r="E550" s="9">
        <v>150</v>
      </c>
    </row>
    <row r="551" spans="1:5" ht="26.25">
      <c r="A551" s="62" t="s">
        <v>858</v>
      </c>
      <c r="B551" s="23"/>
      <c r="C551" s="23"/>
      <c r="D551" s="2">
        <f>'752'!E9</f>
        <v>-0.41649999999981446</v>
      </c>
      <c r="E551" s="8">
        <v>752</v>
      </c>
    </row>
    <row r="552" spans="1:5" ht="26.25">
      <c r="A552" s="62" t="s">
        <v>575</v>
      </c>
      <c r="B552" s="23">
        <v>0.17467951318462838</v>
      </c>
      <c r="C552" s="23">
        <v>-0.27392750084356976</v>
      </c>
      <c r="D552" s="2">
        <f>C552</f>
        <v>-0.27392750084356976</v>
      </c>
      <c r="E552" s="9" t="s">
        <v>576</v>
      </c>
    </row>
    <row r="553" spans="1:5" ht="26.25">
      <c r="A553" s="62" t="s">
        <v>575</v>
      </c>
      <c r="B553" s="23">
        <v>0</v>
      </c>
      <c r="C553" s="23">
        <v>-0.09200000000009823</v>
      </c>
      <c r="D553" s="2">
        <f>C553</f>
        <v>-0.09200000000009823</v>
      </c>
      <c r="E553" s="8">
        <v>637</v>
      </c>
    </row>
    <row r="554" spans="1:5" ht="32.25">
      <c r="A554" s="62" t="s">
        <v>577</v>
      </c>
      <c r="B554" s="23">
        <v>0</v>
      </c>
      <c r="C554" s="23">
        <v>-0.2028999999991754</v>
      </c>
      <c r="D554" s="2">
        <f>C554+'754'!E6+'769'!E6+'831'!E7</f>
        <v>-1.5874999999992667</v>
      </c>
      <c r="E554" s="9" t="s">
        <v>1015</v>
      </c>
    </row>
    <row r="555" spans="1:5" ht="26.25">
      <c r="A555" s="62" t="s">
        <v>1196</v>
      </c>
      <c r="B555" s="23">
        <v>0</v>
      </c>
      <c r="C555" s="23">
        <v>0.268000000000029</v>
      </c>
      <c r="D555" s="2">
        <f>'924'!G7</f>
        <v>-0.16285999999990963</v>
      </c>
      <c r="E555" s="8">
        <v>924</v>
      </c>
    </row>
    <row r="556" spans="1:5" ht="26.25">
      <c r="A556" s="114" t="s">
        <v>1196</v>
      </c>
      <c r="B556" s="23">
        <v>0</v>
      </c>
      <c r="C556" s="23">
        <v>0.2680000000000291</v>
      </c>
      <c r="D556" s="2">
        <f>'943'!F8</f>
        <v>0.2009499999999207</v>
      </c>
      <c r="E556" s="8">
        <v>943</v>
      </c>
    </row>
    <row r="557" spans="1:5" ht="26.25">
      <c r="A557" s="114" t="s">
        <v>1196</v>
      </c>
      <c r="B557" s="23">
        <v>0</v>
      </c>
      <c r="C557" s="23">
        <v>0.2680000000000291</v>
      </c>
      <c r="D557" s="2">
        <f>'945'!F12</f>
        <v>0.16699999999991633</v>
      </c>
      <c r="E557" s="8">
        <v>945</v>
      </c>
    </row>
    <row r="558" spans="1:5" ht="26.25">
      <c r="A558" s="114" t="s">
        <v>1196</v>
      </c>
      <c r="B558" s="23">
        <v>0</v>
      </c>
      <c r="C558" s="23">
        <v>0.2680000000000291</v>
      </c>
      <c r="D558" s="2">
        <f>'948'!F5</f>
        <v>-0.1427000000001044</v>
      </c>
      <c r="E558" s="8">
        <v>948</v>
      </c>
    </row>
    <row r="559" spans="1:5" ht="26.25">
      <c r="A559" s="62" t="s">
        <v>578</v>
      </c>
      <c r="B559" s="23">
        <v>0</v>
      </c>
      <c r="C559" s="23">
        <v>0.05041000000005624</v>
      </c>
      <c r="D559" s="2">
        <f>C559</f>
        <v>0.05041000000005624</v>
      </c>
      <c r="E559" s="8">
        <v>712</v>
      </c>
    </row>
    <row r="560" spans="1:5" ht="26.25">
      <c r="A560" s="62" t="s">
        <v>579</v>
      </c>
      <c r="B560" s="23">
        <v>0</v>
      </c>
      <c r="C560" s="23">
        <v>-0.9511899999990874</v>
      </c>
      <c r="D560" s="2">
        <f>C560</f>
        <v>-0.9511899999990874</v>
      </c>
      <c r="E560" s="9" t="s">
        <v>580</v>
      </c>
    </row>
    <row r="561" spans="1:5" ht="26.25">
      <c r="A561" s="62" t="s">
        <v>581</v>
      </c>
      <c r="B561" s="23">
        <v>6.030189069854316</v>
      </c>
      <c r="C561" s="23">
        <v>-2.06791593014583</v>
      </c>
      <c r="D561" s="2">
        <f>C561</f>
        <v>-2.06791593014583</v>
      </c>
      <c r="E561" s="8" t="s">
        <v>582</v>
      </c>
    </row>
    <row r="562" spans="1:5" ht="26.25">
      <c r="A562" s="62" t="s">
        <v>583</v>
      </c>
      <c r="B562" s="23">
        <v>-3.07000000000005</v>
      </c>
      <c r="C562" s="23">
        <v>-3.07000000000005</v>
      </c>
      <c r="D562" s="2">
        <f>C562+'922'!F11</f>
        <v>-3.216000000000008</v>
      </c>
      <c r="E562" s="8" t="s">
        <v>1230</v>
      </c>
    </row>
    <row r="563" spans="1:5" ht="26.25">
      <c r="A563" s="62" t="s">
        <v>1186</v>
      </c>
      <c r="B563" s="23">
        <v>0</v>
      </c>
      <c r="C563" s="23">
        <v>0.2680000000000291</v>
      </c>
      <c r="D563" s="2">
        <f>'915'!F5</f>
        <v>-0.10130000000003747</v>
      </c>
      <c r="E563" s="8">
        <v>915</v>
      </c>
    </row>
    <row r="564" spans="1:5" ht="26.25">
      <c r="A564" s="62" t="s">
        <v>584</v>
      </c>
      <c r="B564" s="23">
        <v>0</v>
      </c>
      <c r="C564" s="23">
        <v>0.008599999999205465</v>
      </c>
      <c r="D564" s="2">
        <f>C564</f>
        <v>0.008599999999205465</v>
      </c>
      <c r="E564" s="8">
        <v>585</v>
      </c>
    </row>
    <row r="565" spans="1:5" ht="26.25">
      <c r="A565" s="62" t="s">
        <v>585</v>
      </c>
      <c r="B565" s="23">
        <v>35.121483693857414</v>
      </c>
      <c r="C565" s="23">
        <v>35.121483693857414</v>
      </c>
      <c r="D565" s="2">
        <f>C565</f>
        <v>35.121483693857414</v>
      </c>
      <c r="E565" s="8" t="s">
        <v>586</v>
      </c>
    </row>
    <row r="566" spans="1:5" ht="26.25">
      <c r="A566" s="62" t="s">
        <v>1075</v>
      </c>
      <c r="B566" s="23"/>
      <c r="C566" s="23"/>
      <c r="D566" s="2">
        <f>'877'!F7+'880'!F7</f>
        <v>-0.20511999999985164</v>
      </c>
      <c r="E566" s="8" t="s">
        <v>1095</v>
      </c>
    </row>
    <row r="567" spans="1:5" ht="26.25">
      <c r="A567" s="79" t="s">
        <v>1039</v>
      </c>
      <c r="B567" s="23">
        <v>0</v>
      </c>
      <c r="C567" s="23">
        <v>0</v>
      </c>
      <c r="D567" s="2">
        <f>'850'!F6+'896'!F6</f>
        <v>-0.04714000000001306</v>
      </c>
      <c r="E567" s="8" t="s">
        <v>1169</v>
      </c>
    </row>
    <row r="568" spans="1:5" ht="26.25">
      <c r="A568" s="79" t="s">
        <v>904</v>
      </c>
      <c r="B568" s="23">
        <v>0</v>
      </c>
      <c r="C568" s="23">
        <v>0.2680000000000291</v>
      </c>
      <c r="D568" s="2">
        <f>'767'!E12+'788'!E7</f>
        <v>0.49302000000011503</v>
      </c>
      <c r="E568" s="8" t="s">
        <v>948</v>
      </c>
    </row>
    <row r="569" spans="1:5" ht="47.25">
      <c r="A569" s="79" t="s">
        <v>587</v>
      </c>
      <c r="B569" s="23">
        <v>0</v>
      </c>
      <c r="C569" s="23">
        <v>4.026220373778187</v>
      </c>
      <c r="D569" s="2">
        <f>C569+'746'!F4+'786'!E4</f>
        <v>4.816620373778164</v>
      </c>
      <c r="E569" s="8" t="s">
        <v>943</v>
      </c>
    </row>
    <row r="570" spans="1:5" ht="26.25">
      <c r="A570" s="62" t="s">
        <v>588</v>
      </c>
      <c r="B570" s="23">
        <v>0</v>
      </c>
      <c r="C570" s="23">
        <v>-0.20337927565391567</v>
      </c>
      <c r="D570" s="2">
        <f>C570</f>
        <v>-0.20337927565391567</v>
      </c>
      <c r="E570" s="8">
        <v>300</v>
      </c>
    </row>
    <row r="571" spans="1:5" ht="26.25">
      <c r="A571" s="62" t="s">
        <v>589</v>
      </c>
      <c r="B571" s="23">
        <v>0</v>
      </c>
      <c r="C571" s="23">
        <v>0.39527999999990016</v>
      </c>
      <c r="D571" s="2">
        <f>C571+'747'!E14+'767'!E11+'820'!E8+'887'!F7+'939'!F6</f>
        <v>0.5050799999999072</v>
      </c>
      <c r="E571" s="8" t="s">
        <v>1229</v>
      </c>
    </row>
    <row r="572" spans="1:5" ht="32.25">
      <c r="A572" s="62" t="s">
        <v>590</v>
      </c>
      <c r="B572" s="23">
        <v>6.7210111524161675</v>
      </c>
      <c r="C572" s="23">
        <v>4.975913136008359</v>
      </c>
      <c r="D572" s="2">
        <f>C572+'747'!E14</f>
        <v>4.717513136008421</v>
      </c>
      <c r="E572" s="9" t="s">
        <v>917</v>
      </c>
    </row>
    <row r="573" spans="1:5" ht="26.25">
      <c r="A573" s="79" t="s">
        <v>1101</v>
      </c>
      <c r="B573" s="23">
        <v>0</v>
      </c>
      <c r="C573" s="23">
        <v>0.2680000000000291</v>
      </c>
      <c r="D573" s="2">
        <f>'889'!F4</f>
        <v>-0.6699999999999591</v>
      </c>
      <c r="E573" s="8">
        <v>889</v>
      </c>
    </row>
    <row r="574" spans="1:5" ht="26.25">
      <c r="A574" s="62" t="s">
        <v>926</v>
      </c>
      <c r="B574" s="23">
        <v>-0.3889668693219619</v>
      </c>
      <c r="C574" s="23">
        <v>0.2508112853200828</v>
      </c>
      <c r="D574" s="2">
        <f>'776'!E4+'851'!F5</f>
        <v>-0.21549999999979264</v>
      </c>
      <c r="E574" s="8" t="s">
        <v>1043</v>
      </c>
    </row>
    <row r="575" spans="1:5" ht="32.25">
      <c r="A575" s="62" t="s">
        <v>591</v>
      </c>
      <c r="B575" s="23">
        <v>18.961397682707343</v>
      </c>
      <c r="C575" s="23">
        <v>0.8343375246619757</v>
      </c>
      <c r="D575" s="2">
        <f>C575+'866'!F8+'870'!F8+'872'!F6</f>
        <v>-1.5171624753380684</v>
      </c>
      <c r="E575" s="9" t="s">
        <v>1094</v>
      </c>
    </row>
    <row r="576" spans="1:5" ht="26.25">
      <c r="A576" s="62" t="s">
        <v>592</v>
      </c>
      <c r="B576" s="23">
        <v>0</v>
      </c>
      <c r="C576" s="23">
        <v>0.10049999999989723</v>
      </c>
      <c r="D576" s="2">
        <f>C576</f>
        <v>0.10049999999989723</v>
      </c>
      <c r="E576" s="9">
        <v>604</v>
      </c>
    </row>
    <row r="577" spans="1:5" ht="26.25">
      <c r="A577" s="62" t="s">
        <v>593</v>
      </c>
      <c r="B577" s="23">
        <v>2.9230177121770566</v>
      </c>
      <c r="C577" s="23">
        <v>2.9230177121770566</v>
      </c>
      <c r="D577" s="2">
        <f>C577</f>
        <v>2.9230177121770566</v>
      </c>
      <c r="E577" s="8">
        <v>194</v>
      </c>
    </row>
    <row r="578" spans="1:5" ht="26.25">
      <c r="A578" s="62" t="s">
        <v>1199</v>
      </c>
      <c r="B578" s="23">
        <v>0</v>
      </c>
      <c r="C578" s="23">
        <v>0.2680000000000291</v>
      </c>
      <c r="D578" s="2">
        <f>'927'!G5</f>
        <v>0.12748800000008487</v>
      </c>
      <c r="E578" s="8">
        <v>927</v>
      </c>
    </row>
    <row r="579" spans="1:5" ht="26.25">
      <c r="A579" s="62" t="s">
        <v>594</v>
      </c>
      <c r="B579" s="23">
        <v>0</v>
      </c>
      <c r="C579" s="23">
        <v>0.11195999999983997</v>
      </c>
      <c r="D579" s="2">
        <f>C579</f>
        <v>0.11195999999983997</v>
      </c>
      <c r="E579" s="8" t="s">
        <v>595</v>
      </c>
    </row>
    <row r="580" spans="1:5" ht="26.25">
      <c r="A580" s="62" t="s">
        <v>596</v>
      </c>
      <c r="B580" s="23">
        <v>2.701133157960683</v>
      </c>
      <c r="C580" s="23">
        <v>0.32893315796066247</v>
      </c>
      <c r="D580" s="2">
        <f>C580</f>
        <v>0.32893315796066247</v>
      </c>
      <c r="E580" s="8" t="s">
        <v>597</v>
      </c>
    </row>
    <row r="581" spans="1:5" ht="26.25">
      <c r="A581" s="62" t="s">
        <v>598</v>
      </c>
      <c r="B581" s="23">
        <v>0</v>
      </c>
      <c r="C581" s="23">
        <v>0.10169999999874335</v>
      </c>
      <c r="D581" s="2">
        <f>C581</f>
        <v>0.10169999999874335</v>
      </c>
      <c r="E581" s="8" t="s">
        <v>599</v>
      </c>
    </row>
    <row r="582" spans="1:5" ht="26.25">
      <c r="A582" s="62" t="s">
        <v>600</v>
      </c>
      <c r="B582" s="23">
        <v>0</v>
      </c>
      <c r="C582" s="23">
        <v>18.67429999999922</v>
      </c>
      <c r="D582" s="2">
        <f>C582</f>
        <v>18.67429999999922</v>
      </c>
      <c r="E582" s="8" t="s">
        <v>601</v>
      </c>
    </row>
    <row r="583" spans="1:5" ht="26.25">
      <c r="A583" s="62" t="s">
        <v>602</v>
      </c>
      <c r="B583" s="23">
        <v>0</v>
      </c>
      <c r="C583" s="23">
        <v>-0.18170000000009168</v>
      </c>
      <c r="D583" s="2">
        <f>C583</f>
        <v>-0.18170000000009168</v>
      </c>
      <c r="E583" s="8">
        <v>525</v>
      </c>
    </row>
    <row r="584" spans="1:5" ht="26.25">
      <c r="A584" s="62" t="s">
        <v>1053</v>
      </c>
      <c r="B584" s="23">
        <v>0</v>
      </c>
      <c r="C584" s="23">
        <v>0.2680000000000291</v>
      </c>
      <c r="D584" s="2">
        <f>'858'!F7</f>
        <v>-0.548200000000179</v>
      </c>
      <c r="E584" s="8">
        <v>858</v>
      </c>
    </row>
    <row r="585" spans="1:5" ht="32.25">
      <c r="A585" s="62" t="s">
        <v>603</v>
      </c>
      <c r="B585" s="23">
        <v>0</v>
      </c>
      <c r="C585" s="23">
        <v>-0.4650500000007014</v>
      </c>
      <c r="D585" s="2">
        <f>C585+'763'!E10+'781'!E8+'788'!E5+'803'!E6+'862'!F4+'881'!F5</f>
        <v>0.3409699999994018</v>
      </c>
      <c r="E585" s="8" t="s">
        <v>1093</v>
      </c>
    </row>
    <row r="586" spans="1:5" ht="26.25">
      <c r="A586" s="62" t="s">
        <v>1185</v>
      </c>
      <c r="B586" s="23">
        <v>0</v>
      </c>
      <c r="C586" s="23">
        <v>0.2680000000000291</v>
      </c>
      <c r="D586" s="2">
        <f>'914'!F13+'915'!F4</f>
        <v>-0.05922000000009575</v>
      </c>
      <c r="E586" s="8" t="s">
        <v>1228</v>
      </c>
    </row>
    <row r="587" spans="1:5" ht="26.25">
      <c r="A587" s="62" t="s">
        <v>604</v>
      </c>
      <c r="B587" s="23">
        <v>0</v>
      </c>
      <c r="C587" s="23">
        <v>0.43012999999700696</v>
      </c>
      <c r="D587" s="2">
        <f>C587</f>
        <v>0.43012999999700696</v>
      </c>
      <c r="E587" s="9" t="s">
        <v>605</v>
      </c>
    </row>
    <row r="588" spans="1:5" ht="26.25">
      <c r="A588" s="62" t="s">
        <v>606</v>
      </c>
      <c r="B588" s="23">
        <v>0</v>
      </c>
      <c r="C588" s="23">
        <v>-0.8145000000005211</v>
      </c>
      <c r="D588" s="2">
        <f>C588+'848'!F8</f>
        <v>-21.35218000000043</v>
      </c>
      <c r="E588" s="9" t="s">
        <v>1044</v>
      </c>
    </row>
    <row r="589" spans="1:5" ht="26.25">
      <c r="A589" s="114" t="s">
        <v>606</v>
      </c>
      <c r="B589" s="23">
        <v>0</v>
      </c>
      <c r="C589" s="23">
        <v>0.2680000000000291</v>
      </c>
      <c r="D589" s="2">
        <f>'940'!F9</f>
        <v>-0.22687999999993735</v>
      </c>
      <c r="E589" s="8">
        <v>940</v>
      </c>
    </row>
    <row r="590" spans="1:5" ht="26.25">
      <c r="A590" s="114" t="s">
        <v>606</v>
      </c>
      <c r="B590" s="23">
        <v>0</v>
      </c>
      <c r="C590" s="23">
        <v>0.2680000000000291</v>
      </c>
      <c r="D590" s="2">
        <f>'949'!F11</f>
        <v>-364.9002</v>
      </c>
      <c r="E590" s="8">
        <v>949</v>
      </c>
    </row>
    <row r="591" spans="1:5" ht="26.25">
      <c r="A591" s="62" t="s">
        <v>607</v>
      </c>
      <c r="B591" s="23">
        <v>0</v>
      </c>
      <c r="C591" s="23">
        <v>-0.26519999999982247</v>
      </c>
      <c r="D591" s="2">
        <f>C591</f>
        <v>-0.26519999999982247</v>
      </c>
      <c r="E591" s="9" t="s">
        <v>608</v>
      </c>
    </row>
    <row r="592" spans="1:5" ht="26.25">
      <c r="A592" s="62" t="s">
        <v>609</v>
      </c>
      <c r="B592" s="23">
        <v>0</v>
      </c>
      <c r="C592" s="23">
        <v>0.2808999999997468</v>
      </c>
      <c r="D592" s="2">
        <f>C592</f>
        <v>0.2808999999997468</v>
      </c>
      <c r="E592" s="8" t="s">
        <v>610</v>
      </c>
    </row>
    <row r="593" spans="1:5" ht="26.25">
      <c r="A593" s="62" t="s">
        <v>611</v>
      </c>
      <c r="B593" s="23">
        <v>0</v>
      </c>
      <c r="C593" s="23">
        <v>35.92743999999925</v>
      </c>
      <c r="D593" s="2">
        <f>C593+'892'!F5+'898'!F4+'926'!G7+'937'!F4</f>
        <v>22.88629999999887</v>
      </c>
      <c r="E593" s="9" t="s">
        <v>1227</v>
      </c>
    </row>
    <row r="594" spans="1:5" ht="26.25">
      <c r="A594" s="62" t="s">
        <v>612</v>
      </c>
      <c r="B594" s="23"/>
      <c r="C594" s="23">
        <v>0.23959999999999582</v>
      </c>
      <c r="D594" s="2">
        <f>C594+'854'!F5+'857'!F5+'875'!F5</f>
        <v>-0.3307999999999538</v>
      </c>
      <c r="E594" s="9" t="s">
        <v>1092</v>
      </c>
    </row>
    <row r="595" spans="1:5" ht="32.25">
      <c r="A595" s="62" t="s">
        <v>613</v>
      </c>
      <c r="B595" s="23">
        <v>-0.3702024190243378</v>
      </c>
      <c r="C595" s="23">
        <v>0.04446415412115812</v>
      </c>
      <c r="D595" s="2">
        <f>C595+'766'!E6+'780'!E5+'785'!E4+'852'!F4+'894'!F4</f>
        <v>790.3406841541209</v>
      </c>
      <c r="E595" s="9" t="s">
        <v>1170</v>
      </c>
    </row>
    <row r="596" spans="1:5" ht="26.25">
      <c r="A596" s="62" t="s">
        <v>614</v>
      </c>
      <c r="B596" s="23">
        <v>0</v>
      </c>
      <c r="C596" s="23">
        <v>5.50649999999996</v>
      </c>
      <c r="D596" s="2">
        <f>C596</f>
        <v>5.50649999999996</v>
      </c>
      <c r="E596" s="9">
        <v>431</v>
      </c>
    </row>
    <row r="597" spans="1:5" ht="26.25">
      <c r="A597" s="95" t="s">
        <v>1195</v>
      </c>
      <c r="B597" s="23">
        <v>0</v>
      </c>
      <c r="C597" s="23">
        <v>0.268000000000029</v>
      </c>
      <c r="D597" s="2">
        <f>'924'!G6</f>
        <v>0.3962700000000723</v>
      </c>
      <c r="E597" s="8">
        <v>924</v>
      </c>
    </row>
    <row r="598" spans="1:5" ht="26.25">
      <c r="A598" s="95" t="s">
        <v>615</v>
      </c>
      <c r="B598" s="23">
        <v>0</v>
      </c>
      <c r="C598" s="23">
        <v>12.801242000000002</v>
      </c>
      <c r="D598" s="2">
        <f>C598</f>
        <v>12.801242000000002</v>
      </c>
      <c r="E598" s="9" t="s">
        <v>616</v>
      </c>
    </row>
    <row r="599" spans="1:5" ht="26.25">
      <c r="A599" s="62" t="s">
        <v>617</v>
      </c>
      <c r="B599" s="23">
        <v>0</v>
      </c>
      <c r="C599" s="23">
        <v>0.41849999999999454</v>
      </c>
      <c r="D599" s="2">
        <f>C599</f>
        <v>0.41849999999999454</v>
      </c>
      <c r="E599" s="9">
        <v>644</v>
      </c>
    </row>
    <row r="600" spans="1:5" ht="26.25">
      <c r="A600" s="95" t="s">
        <v>618</v>
      </c>
      <c r="B600" s="23">
        <v>36.861355375757796</v>
      </c>
      <c r="C600" s="23">
        <v>-5.510241398435653</v>
      </c>
      <c r="D600" s="2">
        <f>C600</f>
        <v>-5.510241398435653</v>
      </c>
      <c r="E600" s="9" t="s">
        <v>619</v>
      </c>
    </row>
    <row r="601" spans="1:5" ht="26.25">
      <c r="A601" s="95" t="s">
        <v>620</v>
      </c>
      <c r="B601" s="23">
        <v>7.176805092936775</v>
      </c>
      <c r="C601" s="23">
        <v>7.176805092936775</v>
      </c>
      <c r="D601" s="2">
        <f>C601</f>
        <v>7.176805092936775</v>
      </c>
      <c r="E601" s="9">
        <v>47</v>
      </c>
    </row>
    <row r="602" spans="1:5" ht="26.25">
      <c r="A602" s="95" t="s">
        <v>621</v>
      </c>
      <c r="B602" s="23">
        <v>1.1924749487498048</v>
      </c>
      <c r="C602" s="23">
        <v>1.1924749487498048</v>
      </c>
      <c r="D602" s="2">
        <f>C602</f>
        <v>1.1924749487498048</v>
      </c>
      <c r="E602" s="9" t="s">
        <v>622</v>
      </c>
    </row>
    <row r="603" spans="1:5" ht="26.25">
      <c r="A603" s="115" t="s">
        <v>1284</v>
      </c>
      <c r="B603" s="23">
        <v>0</v>
      </c>
      <c r="C603" s="23">
        <v>0.2680000000000291</v>
      </c>
      <c r="D603" s="2">
        <f>'946'!F7</f>
        <v>-1514.1843000000001</v>
      </c>
      <c r="E603" s="8">
        <v>946</v>
      </c>
    </row>
    <row r="604" spans="1:5" ht="26.25">
      <c r="A604" s="95" t="s">
        <v>623</v>
      </c>
      <c r="B604" s="23">
        <v>0</v>
      </c>
      <c r="C604" s="23">
        <v>4.804733842235976</v>
      </c>
      <c r="D604" s="2">
        <f>C604</f>
        <v>4.804733842235976</v>
      </c>
      <c r="E604" s="9" t="s">
        <v>624</v>
      </c>
    </row>
    <row r="605" spans="1:5" ht="26.25">
      <c r="A605" s="95" t="s">
        <v>1104</v>
      </c>
      <c r="B605" s="23"/>
      <c r="C605" s="23"/>
      <c r="D605" s="2">
        <f>'892'!F6</f>
        <v>-0.011949999999956162</v>
      </c>
      <c r="E605" s="8">
        <v>892</v>
      </c>
    </row>
    <row r="606" spans="1:5" ht="26.25">
      <c r="A606" s="95" t="s">
        <v>625</v>
      </c>
      <c r="B606" s="23">
        <v>0</v>
      </c>
      <c r="C606" s="23">
        <v>-0.37609999999955335</v>
      </c>
      <c r="D606" s="2">
        <f>C606</f>
        <v>-0.37609999999955335</v>
      </c>
      <c r="E606" s="9" t="s">
        <v>626</v>
      </c>
    </row>
    <row r="607" spans="1:5" ht="62.25">
      <c r="A607" s="114" t="s">
        <v>627</v>
      </c>
      <c r="B607" s="23">
        <v>0</v>
      </c>
      <c r="C607" s="23">
        <v>0.23562999999995782</v>
      </c>
      <c r="D607" s="2">
        <f>C607+'740'!F11+'746'!F5+'749'!E4+'747'!E12+'753'!E13+'756'!E11+'761'!E4+'762'!E4+'765'!E6+'769'!E11+'770'!E4+'773'!E7+'777'!E4+'781'!E7+'782'!E8+'784'!E8+'786'!E6+'787'!E7+'789'!E5+'790'!E7+'793'!E4+'795'!E6+'799'!E10+'807'!E5+'810'!E6+'826'!E6+'828'!E5+'829'!E5+'830'!E5+'834'!E9+'838'!E7+'846'!F7+'848'!F5+'868'!F4+'872'!F10+'885'!F6+'911'!F5</f>
        <v>0.18440000000026657</v>
      </c>
      <c r="E607" s="9" t="s">
        <v>1183</v>
      </c>
    </row>
    <row r="608" spans="1:5" ht="26.25">
      <c r="A608" s="114" t="s">
        <v>627</v>
      </c>
      <c r="B608" s="23">
        <v>0</v>
      </c>
      <c r="C608" s="23">
        <v>0.268000000000029</v>
      </c>
      <c r="D608" s="2">
        <f>'921'!F5</f>
        <v>925.3383</v>
      </c>
      <c r="E608" s="8">
        <v>921</v>
      </c>
    </row>
    <row r="609" spans="1:5" ht="26.25">
      <c r="A609" s="114" t="s">
        <v>627</v>
      </c>
      <c r="B609" s="23">
        <v>0</v>
      </c>
      <c r="C609" s="23">
        <v>0.2680000000000291</v>
      </c>
      <c r="D609" s="2">
        <f>'929'!G4</f>
        <v>-266.40006399999993</v>
      </c>
      <c r="E609" s="8">
        <v>929</v>
      </c>
    </row>
    <row r="610" spans="1:5" ht="26.25">
      <c r="A610" s="114" t="s">
        <v>627</v>
      </c>
      <c r="B610" s="23">
        <v>0</v>
      </c>
      <c r="C610" s="23">
        <v>0.2680000000000291</v>
      </c>
      <c r="D610" s="2">
        <f>'930'!G8</f>
        <v>1401.176763</v>
      </c>
      <c r="E610" s="8">
        <v>930</v>
      </c>
    </row>
    <row r="611" spans="1:5" ht="26.25">
      <c r="A611" s="114" t="s">
        <v>627</v>
      </c>
      <c r="B611" s="23">
        <v>0</v>
      </c>
      <c r="C611" s="23">
        <v>0.2680000000000291</v>
      </c>
      <c r="D611" s="2">
        <f>'931'!G4</f>
        <v>-1187.1315605</v>
      </c>
      <c r="E611" s="8">
        <v>931</v>
      </c>
    </row>
    <row r="612" spans="1:5" ht="26.25">
      <c r="A612" s="114" t="s">
        <v>627</v>
      </c>
      <c r="B612" s="23">
        <v>0</v>
      </c>
      <c r="C612" s="23">
        <v>0.2680000000000291</v>
      </c>
      <c r="D612" s="2">
        <f>'945'!F6</f>
        <v>-0.10000000000002274</v>
      </c>
      <c r="E612" s="8">
        <v>945</v>
      </c>
    </row>
    <row r="613" spans="1:5" ht="26.25">
      <c r="A613" s="62" t="s">
        <v>628</v>
      </c>
      <c r="B613" s="23">
        <v>2.442424242424238</v>
      </c>
      <c r="C613" s="23">
        <v>-0.7045357575756839</v>
      </c>
      <c r="D613" s="2">
        <f>C613+'784'!E4+'789'!E6+'807'!E11+'833'!E5</f>
        <v>-0.6445357575757669</v>
      </c>
      <c r="E613" s="9" t="s">
        <v>1014</v>
      </c>
    </row>
    <row r="614" spans="1:5" ht="50.25" customHeight="1">
      <c r="A614" s="62" t="s">
        <v>980</v>
      </c>
      <c r="B614" s="23">
        <v>0</v>
      </c>
      <c r="C614" s="23">
        <v>0.2680000000000291</v>
      </c>
      <c r="D614" s="2">
        <f>'809'!E7+'816'!E9+'817'!E5+'886'!F5+'889'!F10+'891'!F6+'893'!F5</f>
        <v>0.05269999999973152</v>
      </c>
      <c r="E614" s="67" t="s">
        <v>1226</v>
      </c>
    </row>
    <row r="615" spans="1:5" ht="26.25">
      <c r="A615" s="114" t="s">
        <v>1280</v>
      </c>
      <c r="B615" s="23">
        <v>0</v>
      </c>
      <c r="C615" s="23">
        <v>0.2680000000000291</v>
      </c>
      <c r="D615" s="2">
        <f>'940'!F10</f>
        <v>-0.36776000000008935</v>
      </c>
      <c r="E615" s="8">
        <v>940</v>
      </c>
    </row>
    <row r="616" spans="1:5" ht="26.25">
      <c r="A616" s="62" t="s">
        <v>629</v>
      </c>
      <c r="B616" s="23">
        <v>0</v>
      </c>
      <c r="C616" s="23">
        <v>0.6947999999999865</v>
      </c>
      <c r="D616" s="2">
        <f>C616</f>
        <v>0.6947999999999865</v>
      </c>
      <c r="E616" s="8">
        <v>663</v>
      </c>
    </row>
    <row r="617" spans="1:5" ht="26.25">
      <c r="A617" s="62" t="s">
        <v>630</v>
      </c>
      <c r="B617" s="23">
        <v>0</v>
      </c>
      <c r="C617" s="23">
        <v>0.24734000000012202</v>
      </c>
      <c r="D617" s="2">
        <f>C617+'766'!E4</f>
        <v>0.643340000000137</v>
      </c>
      <c r="E617" s="8" t="s">
        <v>918</v>
      </c>
    </row>
    <row r="618" spans="1:5" ht="26.25">
      <c r="A618" s="114" t="s">
        <v>955</v>
      </c>
      <c r="B618" s="23">
        <v>0</v>
      </c>
      <c r="C618" s="23">
        <v>0</v>
      </c>
      <c r="D618" s="2">
        <f>'793'!E6+'854'!F7+'883'!F9</f>
        <v>-0.27490000000011605</v>
      </c>
      <c r="E618" s="8" t="s">
        <v>1091</v>
      </c>
    </row>
    <row r="619" spans="1:5" ht="26.25">
      <c r="A619" s="114" t="s">
        <v>955</v>
      </c>
      <c r="B619" s="23">
        <v>0</v>
      </c>
      <c r="C619" s="23">
        <v>0.2680000000000291</v>
      </c>
      <c r="D619" s="2">
        <f>'947'!F6</f>
        <v>0.2545999999999822</v>
      </c>
      <c r="E619" s="8">
        <v>947</v>
      </c>
    </row>
    <row r="620" spans="1:5" ht="26.25">
      <c r="A620" s="79" t="s">
        <v>631</v>
      </c>
      <c r="B620" s="23">
        <v>0</v>
      </c>
      <c r="C620" s="23">
        <v>0.011999999999943611</v>
      </c>
      <c r="D620" s="2">
        <f>C620+'785'!E8</f>
        <v>0.11799999999993815</v>
      </c>
      <c r="E620" s="8" t="s">
        <v>942</v>
      </c>
    </row>
    <row r="621" spans="1:5" ht="34.5" customHeight="1">
      <c r="A621" s="79" t="s">
        <v>632</v>
      </c>
      <c r="B621" s="23">
        <v>0</v>
      </c>
      <c r="C621" s="23">
        <v>-0.7811899999999241</v>
      </c>
      <c r="D621" s="2">
        <f>C621+'740'!F9+'757'!E10+'854'!F8+'868'!F7+'877'!F10+'908'!F6+'920'!F11+'929'!G7</f>
        <v>-0.7938719999997375</v>
      </c>
      <c r="E621" s="9" t="s">
        <v>1225</v>
      </c>
    </row>
    <row r="622" spans="1:5" ht="26.25">
      <c r="A622" s="62" t="s">
        <v>633</v>
      </c>
      <c r="B622" s="23">
        <v>0</v>
      </c>
      <c r="C622" s="23">
        <v>0.25322000000005573</v>
      </c>
      <c r="D622" s="2">
        <f>C622</f>
        <v>0.25322000000005573</v>
      </c>
      <c r="E622" s="8">
        <v>692</v>
      </c>
    </row>
    <row r="623" spans="1:5" ht="26.25">
      <c r="A623" s="62" t="s">
        <v>634</v>
      </c>
      <c r="B623" s="23">
        <v>0</v>
      </c>
      <c r="C623" s="23">
        <v>-0.48285800000002155</v>
      </c>
      <c r="D623" s="2">
        <f>C623</f>
        <v>-0.48285800000002155</v>
      </c>
      <c r="E623" s="9">
        <v>350</v>
      </c>
    </row>
    <row r="624" spans="1:5" ht="26.25">
      <c r="A624" s="62" t="s">
        <v>635</v>
      </c>
      <c r="B624" s="23">
        <v>0</v>
      </c>
      <c r="C624" s="23">
        <v>0.620200000000068</v>
      </c>
      <c r="D624" s="2">
        <f>C624</f>
        <v>0.620200000000068</v>
      </c>
      <c r="E624" s="8">
        <v>580</v>
      </c>
    </row>
    <row r="625" spans="1:5" ht="26.25">
      <c r="A625" s="62" t="s">
        <v>636</v>
      </c>
      <c r="B625" s="23"/>
      <c r="C625" s="23">
        <v>-0.327900000000227</v>
      </c>
      <c r="D625" s="2">
        <f>C625+'751'!E4+'800'!E7+'878'!F8</f>
        <v>-0.9757299999997713</v>
      </c>
      <c r="E625" s="8" t="s">
        <v>1090</v>
      </c>
    </row>
    <row r="626" spans="1:5" ht="26.25">
      <c r="A626" s="62" t="s">
        <v>637</v>
      </c>
      <c r="B626" s="23">
        <v>1.1351302597282427</v>
      </c>
      <c r="C626" s="23">
        <v>1.1351302597282427</v>
      </c>
      <c r="D626" s="2">
        <f>C626</f>
        <v>1.1351302597282427</v>
      </c>
      <c r="E626" s="8" t="s">
        <v>638</v>
      </c>
    </row>
    <row r="627" spans="1:5" ht="26.25">
      <c r="A627" s="62" t="s">
        <v>639</v>
      </c>
      <c r="B627" s="23">
        <v>6.017449376720265</v>
      </c>
      <c r="C627" s="23">
        <v>6.017449376720265</v>
      </c>
      <c r="D627" s="2">
        <f>C627</f>
        <v>6.017449376720265</v>
      </c>
      <c r="E627" s="9" t="s">
        <v>640</v>
      </c>
    </row>
    <row r="628" spans="1:5" ht="53.25" customHeight="1">
      <c r="A628" s="114" t="s">
        <v>641</v>
      </c>
      <c r="B628" s="23">
        <v>0</v>
      </c>
      <c r="C628" s="23">
        <v>2.285950000000014</v>
      </c>
      <c r="D628" s="2">
        <f>C628+'753'!E12+'758'!E5+'760'!E4+'779'!E6+'780'!E6+'787'!E6+'796'!E8+'800'!E11+'810'!E5+'819'!E4+'828'!E6+'841'!E4+'859'!F8+'866'!F5</f>
        <v>1.0876100000003532</v>
      </c>
      <c r="E628" s="8" t="s">
        <v>1224</v>
      </c>
    </row>
    <row r="629" spans="1:5" ht="26.25">
      <c r="A629" s="114" t="s">
        <v>641</v>
      </c>
      <c r="B629" s="23">
        <v>0</v>
      </c>
      <c r="C629" s="23">
        <v>0.2680000000000291</v>
      </c>
      <c r="D629" s="2">
        <f>'885'!F9</f>
        <v>5.09820000000002</v>
      </c>
      <c r="E629" s="8">
        <v>885</v>
      </c>
    </row>
    <row r="630" spans="1:5" ht="26.25">
      <c r="A630" s="114" t="s">
        <v>641</v>
      </c>
      <c r="B630" s="23">
        <v>0</v>
      </c>
      <c r="C630" s="23">
        <v>0.2680000000000291</v>
      </c>
      <c r="D630" s="2">
        <f>'890'!F6</f>
        <v>-302.9949</v>
      </c>
      <c r="E630" s="8">
        <v>890</v>
      </c>
    </row>
    <row r="631" spans="1:5" ht="26.25">
      <c r="A631" s="114" t="s">
        <v>641</v>
      </c>
      <c r="B631" s="23"/>
      <c r="C631" s="23"/>
      <c r="D631" s="2">
        <f>'891'!F5</f>
        <v>828.5169999999994</v>
      </c>
      <c r="E631" s="8">
        <v>891</v>
      </c>
    </row>
    <row r="632" spans="1:5" ht="26.25">
      <c r="A632" s="114" t="s">
        <v>641</v>
      </c>
      <c r="B632" s="23"/>
      <c r="C632" s="23"/>
      <c r="D632" s="2">
        <f>'893'!F6</f>
        <v>-844.7712</v>
      </c>
      <c r="E632" s="8">
        <v>893</v>
      </c>
    </row>
    <row r="633" spans="1:5" ht="26.25">
      <c r="A633" s="114" t="s">
        <v>641</v>
      </c>
      <c r="B633" s="23">
        <v>0</v>
      </c>
      <c r="C633" s="23">
        <v>0.268000000000029</v>
      </c>
      <c r="D633" s="2">
        <f>'903'!F6</f>
        <v>0.26420000000001664</v>
      </c>
      <c r="E633" s="8">
        <v>903</v>
      </c>
    </row>
    <row r="634" spans="1:5" ht="26.25">
      <c r="A634" s="114" t="s">
        <v>641</v>
      </c>
      <c r="B634" s="23">
        <v>0</v>
      </c>
      <c r="C634" s="23">
        <v>0.268000000000029</v>
      </c>
      <c r="D634" s="2">
        <f>'922'!F8</f>
        <v>2.5325000000000273</v>
      </c>
      <c r="E634" s="8">
        <v>922</v>
      </c>
    </row>
    <row r="635" spans="1:5" ht="26.25">
      <c r="A635" s="114" t="s">
        <v>641</v>
      </c>
      <c r="B635" s="23">
        <v>0</v>
      </c>
      <c r="C635" s="23">
        <v>0.2680000000000291</v>
      </c>
      <c r="D635" s="2">
        <f>'931'!G5</f>
        <v>-4.4810019999999895</v>
      </c>
      <c r="E635" s="8">
        <v>931</v>
      </c>
    </row>
    <row r="636" spans="1:5" ht="26.25">
      <c r="A636" s="114" t="s">
        <v>641</v>
      </c>
      <c r="B636" s="23">
        <v>0</v>
      </c>
      <c r="C636" s="23">
        <v>0.2680000000000291</v>
      </c>
      <c r="D636" s="2">
        <f>'938'!F8</f>
        <v>314.9962</v>
      </c>
      <c r="E636" s="8">
        <v>938</v>
      </c>
    </row>
    <row r="637" spans="1:5" ht="26.25">
      <c r="A637" s="114" t="s">
        <v>641</v>
      </c>
      <c r="B637" s="23">
        <v>0</v>
      </c>
      <c r="C637" s="23">
        <v>0.2680000000000291</v>
      </c>
      <c r="D637" s="2">
        <f>'941'!F6</f>
        <v>18.20607999999993</v>
      </c>
      <c r="E637" s="8">
        <v>941</v>
      </c>
    </row>
    <row r="638" spans="1:5" ht="26.25">
      <c r="A638" s="62" t="s">
        <v>642</v>
      </c>
      <c r="B638" s="23">
        <v>-14.301456186530174</v>
      </c>
      <c r="C638" s="23">
        <v>-14.301456186530174</v>
      </c>
      <c r="D638" s="2">
        <f>C638</f>
        <v>-14.301456186530174</v>
      </c>
      <c r="E638" s="8" t="s">
        <v>643</v>
      </c>
    </row>
    <row r="639" spans="1:5" ht="37.5" customHeight="1">
      <c r="A639" s="62" t="s">
        <v>1076</v>
      </c>
      <c r="B639" s="23">
        <v>0</v>
      </c>
      <c r="C639" s="23">
        <v>0.2680000000000291</v>
      </c>
      <c r="D639" s="2">
        <f>'878'!F5+'879'!F5</f>
        <v>-2.63733000000002</v>
      </c>
      <c r="E639" s="8" t="s">
        <v>1089</v>
      </c>
    </row>
    <row r="640" spans="1:5" ht="26.25">
      <c r="A640" s="62" t="s">
        <v>644</v>
      </c>
      <c r="B640" s="23">
        <v>-88.34230000000025</v>
      </c>
      <c r="C640" s="23">
        <v>-88.34230000000025</v>
      </c>
      <c r="D640" s="2">
        <f>C640</f>
        <v>-88.34230000000025</v>
      </c>
      <c r="E640" s="8">
        <v>179</v>
      </c>
    </row>
    <row r="641" spans="1:5" ht="26.25">
      <c r="A641" s="62" t="s">
        <v>645</v>
      </c>
      <c r="B641" s="23">
        <v>-0.37727988284905223</v>
      </c>
      <c r="C641" s="23">
        <v>-0.37727988284905223</v>
      </c>
      <c r="D641" s="2">
        <f>C641</f>
        <v>-0.37727988284905223</v>
      </c>
      <c r="E641" s="8" t="s">
        <v>646</v>
      </c>
    </row>
    <row r="642" spans="1:5" ht="26.25">
      <c r="A642" s="62" t="s">
        <v>647</v>
      </c>
      <c r="B642" s="23">
        <v>0</v>
      </c>
      <c r="C642" s="23">
        <v>-0.11290000000008149</v>
      </c>
      <c r="D642" s="2">
        <f>C642</f>
        <v>-0.11290000000008149</v>
      </c>
      <c r="E642" s="8">
        <v>692</v>
      </c>
    </row>
    <row r="643" spans="1:5" ht="26.25">
      <c r="A643" s="62" t="s">
        <v>1106</v>
      </c>
      <c r="B643" s="23"/>
      <c r="C643" s="23"/>
      <c r="D643" s="2">
        <f>'894'!F6</f>
        <v>-0.049060000000281434</v>
      </c>
      <c r="E643" s="8">
        <v>894</v>
      </c>
    </row>
    <row r="644" spans="1:5" ht="26.25">
      <c r="A644" s="62" t="s">
        <v>871</v>
      </c>
      <c r="B644" s="23">
        <v>0</v>
      </c>
      <c r="C644" s="23">
        <v>0</v>
      </c>
      <c r="D644" s="2">
        <f>'757'!E7+'856'!F7+'890'!F4</f>
        <v>-0.8495500000001925</v>
      </c>
      <c r="E644" s="8" t="s">
        <v>1173</v>
      </c>
    </row>
    <row r="645" spans="1:5" ht="26.25">
      <c r="A645" s="62" t="s">
        <v>939</v>
      </c>
      <c r="B645" s="23">
        <v>0</v>
      </c>
      <c r="C645" s="23">
        <v>0</v>
      </c>
      <c r="D645" s="2">
        <f>'784'!E6+'799'!E5+'907'!F14</f>
        <v>-0.5645999999999844</v>
      </c>
      <c r="E645" s="8" t="s">
        <v>1174</v>
      </c>
    </row>
    <row r="646" spans="1:5" ht="26.25">
      <c r="A646" s="62" t="s">
        <v>648</v>
      </c>
      <c r="B646" s="23">
        <v>0</v>
      </c>
      <c r="C646" s="23">
        <v>1.8954000000001088</v>
      </c>
      <c r="D646" s="2">
        <f>C646</f>
        <v>1.8954000000001088</v>
      </c>
      <c r="E646" s="8" t="s">
        <v>649</v>
      </c>
    </row>
    <row r="647" spans="1:5" ht="26.25">
      <c r="A647" s="62" t="s">
        <v>650</v>
      </c>
      <c r="B647" s="23">
        <v>0</v>
      </c>
      <c r="C647" s="23">
        <v>-0.4239999999997508</v>
      </c>
      <c r="D647" s="2">
        <f>C647</f>
        <v>-0.4239999999997508</v>
      </c>
      <c r="E647" s="8">
        <v>544</v>
      </c>
    </row>
    <row r="648" spans="1:5" ht="26.25">
      <c r="A648" s="62" t="s">
        <v>651</v>
      </c>
      <c r="B648" s="23">
        <v>-1.2860804541588777</v>
      </c>
      <c r="C648" s="23">
        <v>-1.2860804541588777</v>
      </c>
      <c r="D648" s="2">
        <f>C648</f>
        <v>-1.2860804541588777</v>
      </c>
      <c r="E648" s="8" t="s">
        <v>652</v>
      </c>
    </row>
    <row r="649" spans="1:5" ht="26.25">
      <c r="A649" s="62" t="s">
        <v>653</v>
      </c>
      <c r="B649" s="23">
        <v>0</v>
      </c>
      <c r="C649" s="23">
        <v>1.7317999999999074</v>
      </c>
      <c r="D649" s="2">
        <f>C649</f>
        <v>1.7317999999999074</v>
      </c>
      <c r="E649" s="8" t="s">
        <v>654</v>
      </c>
    </row>
    <row r="650" spans="1:5" ht="32.25">
      <c r="A650" s="62" t="s">
        <v>655</v>
      </c>
      <c r="B650" s="23">
        <v>0</v>
      </c>
      <c r="C650" s="23">
        <v>0.04559400000005098</v>
      </c>
      <c r="D650" s="2">
        <f>C650+'765'!E5+'772'!E6</f>
        <v>-0.023206000000129734</v>
      </c>
      <c r="E650" s="8" t="s">
        <v>922</v>
      </c>
    </row>
    <row r="651" spans="1:5" ht="26.25">
      <c r="A651" s="62" t="s">
        <v>656</v>
      </c>
      <c r="B651" s="23">
        <v>0</v>
      </c>
      <c r="C651" s="23">
        <v>-0.23919999999998254</v>
      </c>
      <c r="D651" s="2">
        <f>C651</f>
        <v>-0.23919999999998254</v>
      </c>
      <c r="E651" s="8">
        <v>722</v>
      </c>
    </row>
    <row r="652" spans="1:5" ht="26.25">
      <c r="A652" s="62" t="s">
        <v>657</v>
      </c>
      <c r="B652" s="23">
        <v>0</v>
      </c>
      <c r="C652" s="23">
        <v>0.017600000000015825</v>
      </c>
      <c r="D652" s="2">
        <f>C652</f>
        <v>0.017600000000015825</v>
      </c>
      <c r="E652" s="8">
        <v>601</v>
      </c>
    </row>
    <row r="653" spans="1:5" ht="26.25">
      <c r="A653" s="62" t="s">
        <v>1201</v>
      </c>
      <c r="B653" s="23">
        <v>0</v>
      </c>
      <c r="C653" s="23">
        <v>0.2680000000000291</v>
      </c>
      <c r="D653" s="2">
        <f>'927'!G9</f>
        <v>0.06720000000001392</v>
      </c>
      <c r="E653" s="8">
        <v>927</v>
      </c>
    </row>
    <row r="654" spans="1:5" ht="77.25">
      <c r="A654" s="62" t="s">
        <v>658</v>
      </c>
      <c r="B654" s="23">
        <v>0</v>
      </c>
      <c r="C654" s="23">
        <v>-0.8851550000003385</v>
      </c>
      <c r="D654" s="2">
        <f>C654+'744'!F6+'764'!E6+'765'!E4+'808'!E5+'809'!E5+'825'!E9+'858'!F5+'917'!F11+'939'!F5</f>
        <v>-0.642715000000635</v>
      </c>
      <c r="E654" s="8" t="s">
        <v>1223</v>
      </c>
    </row>
    <row r="655" spans="1:5" ht="30.75" customHeight="1">
      <c r="A655" s="62" t="s">
        <v>941</v>
      </c>
      <c r="B655" s="23">
        <v>0</v>
      </c>
      <c r="C655" s="23">
        <v>0.2680000000000291</v>
      </c>
      <c r="D655" s="2">
        <f>'785'!E7+'795'!E10+'844'!E6+'937'!F6</f>
        <v>0.3394000000000119</v>
      </c>
      <c r="E655" s="8" t="s">
        <v>1222</v>
      </c>
    </row>
    <row r="656" spans="1:5" ht="26.25">
      <c r="A656" s="114" t="s">
        <v>941</v>
      </c>
      <c r="B656" s="23">
        <v>0</v>
      </c>
      <c r="C656" s="23">
        <v>0.2680000000000291</v>
      </c>
      <c r="D656" s="2">
        <f>'942'!F7</f>
        <v>-0.34368000000006305</v>
      </c>
      <c r="E656" s="8">
        <v>942</v>
      </c>
    </row>
    <row r="657" spans="1:5" ht="26.25">
      <c r="A657" s="114" t="s">
        <v>941</v>
      </c>
      <c r="B657" s="23">
        <v>0</v>
      </c>
      <c r="C657" s="23">
        <v>0.2680000000000291</v>
      </c>
      <c r="D657" s="2">
        <f>'945'!F9</f>
        <v>0.22900000000004184</v>
      </c>
      <c r="E657" s="8">
        <v>945</v>
      </c>
    </row>
    <row r="658" spans="1:5" ht="26.25">
      <c r="A658" s="62" t="s">
        <v>659</v>
      </c>
      <c r="B658" s="23">
        <v>8.620830279867448</v>
      </c>
      <c r="C658" s="23">
        <v>8.620830279867448</v>
      </c>
      <c r="D658" s="2">
        <f>C658</f>
        <v>8.620830279867448</v>
      </c>
      <c r="E658" s="8" t="s">
        <v>660</v>
      </c>
    </row>
    <row r="659" spans="1:5" ht="26.25">
      <c r="A659" s="62" t="s">
        <v>974</v>
      </c>
      <c r="B659" s="23">
        <v>0</v>
      </c>
      <c r="C659" s="23">
        <v>0</v>
      </c>
      <c r="D659" s="2">
        <f>'808'!E4</f>
        <v>-1.1415999999999258</v>
      </c>
      <c r="E659" s="8">
        <v>808</v>
      </c>
    </row>
    <row r="660" spans="1:5" ht="26.25">
      <c r="A660" s="62" t="s">
        <v>661</v>
      </c>
      <c r="B660" s="23">
        <v>6.633252505582078</v>
      </c>
      <c r="C660" s="23">
        <v>6.633252505582078</v>
      </c>
      <c r="D660" s="2">
        <f>C660</f>
        <v>6.633252505582078</v>
      </c>
      <c r="E660" s="8" t="s">
        <v>662</v>
      </c>
    </row>
    <row r="661" spans="1:5" ht="26.25">
      <c r="A661" s="62" t="s">
        <v>663</v>
      </c>
      <c r="B661" s="23">
        <v>0</v>
      </c>
      <c r="C661" s="23">
        <v>-0.46415000000069995</v>
      </c>
      <c r="D661" s="2">
        <f>C661</f>
        <v>-0.46415000000069995</v>
      </c>
      <c r="E661" s="8" t="s">
        <v>664</v>
      </c>
    </row>
    <row r="662" spans="1:5" ht="47.25">
      <c r="A662" s="114" t="s">
        <v>665</v>
      </c>
      <c r="B662" s="23">
        <v>0</v>
      </c>
      <c r="C662" s="23">
        <v>-0.9920950000005888</v>
      </c>
      <c r="D662" s="2">
        <f>C662+'743'!F7+'743'!F7+'784'!E5+'785'!E6+'792'!E5+'806'!E5+'849'!F7+'895'!F6+'938'!F10</f>
        <v>-1.04685500000069</v>
      </c>
      <c r="E662" s="8" t="s">
        <v>1221</v>
      </c>
    </row>
    <row r="663" spans="1:5" ht="26.25">
      <c r="A663" s="114" t="s">
        <v>665</v>
      </c>
      <c r="B663" s="23">
        <v>0</v>
      </c>
      <c r="C663" s="23">
        <v>0.2680000000000291</v>
      </c>
      <c r="D663" s="2">
        <f>'946'!F6</f>
        <v>0.3809999999999718</v>
      </c>
      <c r="E663" s="8">
        <v>946</v>
      </c>
    </row>
    <row r="664" spans="1:5" ht="26.25">
      <c r="A664" s="114" t="s">
        <v>665</v>
      </c>
      <c r="B664" s="23">
        <v>0</v>
      </c>
      <c r="C664" s="23">
        <v>0.2680000000000291</v>
      </c>
      <c r="D664" s="2">
        <f>'949'!F8</f>
        <v>-416.01</v>
      </c>
      <c r="E664" s="8">
        <v>949</v>
      </c>
    </row>
    <row r="665" spans="1:5" ht="26.25">
      <c r="A665" s="62" t="s">
        <v>666</v>
      </c>
      <c r="B665" s="23">
        <v>0</v>
      </c>
      <c r="C665" s="23">
        <v>0.8650250000005144</v>
      </c>
      <c r="D665" s="2">
        <f>C665</f>
        <v>0.8650250000005144</v>
      </c>
      <c r="E665" s="8" t="s">
        <v>667</v>
      </c>
    </row>
    <row r="666" spans="1:5" ht="26.25">
      <c r="A666" s="62" t="s">
        <v>668</v>
      </c>
      <c r="B666" s="23">
        <v>0</v>
      </c>
      <c r="C666" s="23">
        <v>-0.1962749999999005</v>
      </c>
      <c r="D666" s="2">
        <f>C666+'761'!E6</f>
        <v>-0.5814749999998412</v>
      </c>
      <c r="E666" s="8" t="s">
        <v>894</v>
      </c>
    </row>
    <row r="667" spans="1:5" ht="26.25">
      <c r="A667" s="62" t="s">
        <v>669</v>
      </c>
      <c r="B667" s="23">
        <v>0</v>
      </c>
      <c r="C667" s="23">
        <v>-1.0138349999999718</v>
      </c>
      <c r="D667" s="2">
        <f>C667+'740'!F4+'813'!E7+'831'!E9+'885'!F7+'921'!F4+'925'!G7+'946'!F4</f>
        <v>-0.6423499999998512</v>
      </c>
      <c r="E667" s="8" t="s">
        <v>1292</v>
      </c>
    </row>
    <row r="668" spans="1:5" ht="26.25">
      <c r="A668" s="62" t="s">
        <v>670</v>
      </c>
      <c r="B668" s="23">
        <v>0.1448835820901877</v>
      </c>
      <c r="C668" s="23">
        <v>0.4615835820893608</v>
      </c>
      <c r="D668" s="2">
        <f>C668</f>
        <v>0.4615835820893608</v>
      </c>
      <c r="E668" s="8" t="s">
        <v>671</v>
      </c>
    </row>
    <row r="669" spans="1:5" ht="26.25">
      <c r="A669" s="62" t="s">
        <v>672</v>
      </c>
      <c r="B669" s="23">
        <v>-0.2964344827586558</v>
      </c>
      <c r="C669" s="23">
        <v>-0.2964344827586558</v>
      </c>
      <c r="D669" s="2">
        <f>C669</f>
        <v>-0.2964344827586558</v>
      </c>
      <c r="E669" s="8">
        <v>176</v>
      </c>
    </row>
    <row r="670" spans="1:5" ht="26.25">
      <c r="A670" s="62" t="s">
        <v>673</v>
      </c>
      <c r="B670" s="23">
        <v>0</v>
      </c>
      <c r="C670" s="23">
        <v>0.4699999999997999</v>
      </c>
      <c r="D670" s="2">
        <f>C670+'745'!F8+'747'!E4+'838'!E4</f>
        <v>0.017469999999832453</v>
      </c>
      <c r="E670" s="8" t="s">
        <v>1031</v>
      </c>
    </row>
    <row r="671" spans="1:5" ht="32.25">
      <c r="A671" s="62" t="s">
        <v>674</v>
      </c>
      <c r="B671" s="23">
        <v>0</v>
      </c>
      <c r="C671" s="23">
        <v>0.952344999999923</v>
      </c>
      <c r="D671" s="2">
        <f>C671+'758'!E4+'765'!E8+'863'!F7+'918'!F5</f>
        <v>0.9018449999996392</v>
      </c>
      <c r="E671" s="8" t="s">
        <v>1219</v>
      </c>
    </row>
    <row r="672" spans="1:5" ht="26.25">
      <c r="A672" s="62" t="s">
        <v>675</v>
      </c>
      <c r="B672" s="23">
        <v>0</v>
      </c>
      <c r="C672" s="23">
        <v>-2.054399999999987</v>
      </c>
      <c r="D672" s="2">
        <f>C672</f>
        <v>-2.054399999999987</v>
      </c>
      <c r="E672" s="8">
        <v>488</v>
      </c>
    </row>
    <row r="673" spans="1:5" ht="26.25">
      <c r="A673" s="62" t="s">
        <v>676</v>
      </c>
      <c r="B673" s="23">
        <v>-1.9700000000000273</v>
      </c>
      <c r="C673" s="23">
        <v>-1.9700000000000273</v>
      </c>
      <c r="D673" s="2">
        <f>C673</f>
        <v>-1.9700000000000273</v>
      </c>
      <c r="E673" s="8">
        <v>224</v>
      </c>
    </row>
    <row r="674" spans="1:5" ht="26.25">
      <c r="A674" s="62" t="s">
        <v>1190</v>
      </c>
      <c r="B674" s="23">
        <v>0</v>
      </c>
      <c r="C674" s="23">
        <v>0.268000000000029</v>
      </c>
      <c r="D674" s="2">
        <f>'918'!F6+'922'!F6+'923'!G8+'929'!G6</f>
        <v>30.858692000000076</v>
      </c>
      <c r="E674" s="8" t="s">
        <v>1220</v>
      </c>
    </row>
    <row r="675" spans="1:5" ht="26.25">
      <c r="A675" s="62" t="s">
        <v>677</v>
      </c>
      <c r="B675" s="23">
        <v>0</v>
      </c>
      <c r="C675" s="23">
        <v>0.23240000000009786</v>
      </c>
      <c r="D675" s="2">
        <f>C675</f>
        <v>0.23240000000009786</v>
      </c>
      <c r="E675" s="8" t="s">
        <v>678</v>
      </c>
    </row>
    <row r="676" spans="1:5" ht="26.25">
      <c r="A676" s="79" t="s">
        <v>679</v>
      </c>
      <c r="B676" s="23">
        <v>0</v>
      </c>
      <c r="C676" s="23">
        <v>-0.17629000000005135</v>
      </c>
      <c r="D676" s="2">
        <f>C676</f>
        <v>-0.17629000000005135</v>
      </c>
      <c r="E676" s="8" t="s">
        <v>680</v>
      </c>
    </row>
    <row r="677" spans="1:5" ht="26.25">
      <c r="A677" s="79" t="s">
        <v>681</v>
      </c>
      <c r="B677" s="23">
        <v>0</v>
      </c>
      <c r="C677" s="23">
        <v>0.12073902439010453</v>
      </c>
      <c r="D677" s="2">
        <f>C677+'800'!E9</f>
        <v>0.2827390243901391</v>
      </c>
      <c r="E677" s="8" t="s">
        <v>965</v>
      </c>
    </row>
    <row r="678" spans="1:5" ht="32.25">
      <c r="A678" s="79" t="s">
        <v>682</v>
      </c>
      <c r="B678" s="23">
        <v>-0.1150172419457931</v>
      </c>
      <c r="C678" s="23">
        <v>0.3773988691651766</v>
      </c>
      <c r="D678" s="2">
        <f>C678+'780'!E8+'860'!F4+'883'!F7+'899'!F5+'916'!F4+'920'!F9+'922'!F4</f>
        <v>-0.1932211308346723</v>
      </c>
      <c r="E678" s="9" t="s">
        <v>1218</v>
      </c>
    </row>
    <row r="679" spans="1:5" ht="26.25">
      <c r="A679" s="79" t="s">
        <v>998</v>
      </c>
      <c r="B679" s="23"/>
      <c r="C679" s="23"/>
      <c r="D679" s="2">
        <f>'823'!E8+'824'!E9+'844'!E5+'919'!F8</f>
        <v>-0.028499999999780812</v>
      </c>
      <c r="E679" s="8" t="s">
        <v>1217</v>
      </c>
    </row>
    <row r="680" spans="1:5" ht="26.25">
      <c r="A680" s="79" t="s">
        <v>683</v>
      </c>
      <c r="B680" s="23">
        <v>0</v>
      </c>
      <c r="C680" s="23">
        <v>0.4459999999999127</v>
      </c>
      <c r="D680" s="2">
        <f>C680</f>
        <v>0.4459999999999127</v>
      </c>
      <c r="E680" s="9">
        <v>609</v>
      </c>
    </row>
    <row r="681" spans="1:5" ht="26.25">
      <c r="A681" s="79" t="s">
        <v>1055</v>
      </c>
      <c r="B681" s="23">
        <v>0</v>
      </c>
      <c r="C681" s="23">
        <v>0.2680000000000291</v>
      </c>
      <c r="D681" s="2">
        <f>'859'!F9+'883'!F5</f>
        <v>-0.13382000000001426</v>
      </c>
      <c r="E681" s="8" t="s">
        <v>1086</v>
      </c>
    </row>
    <row r="682" spans="1:5" ht="32.25">
      <c r="A682" s="62" t="s">
        <v>684</v>
      </c>
      <c r="B682" s="23">
        <v>0</v>
      </c>
      <c r="C682" s="23">
        <v>-0.20000000000004547</v>
      </c>
      <c r="D682" s="2">
        <f>C682</f>
        <v>-0.20000000000004547</v>
      </c>
      <c r="E682" s="9">
        <v>482</v>
      </c>
    </row>
    <row r="683" spans="1:5" ht="26.25">
      <c r="A683" s="87" t="s">
        <v>685</v>
      </c>
      <c r="B683" s="23">
        <v>0</v>
      </c>
      <c r="C683" s="23">
        <v>-0.2991999999998143</v>
      </c>
      <c r="D683" s="2">
        <f>C683</f>
        <v>-0.2991999999998143</v>
      </c>
      <c r="E683" s="9" t="s">
        <v>686</v>
      </c>
    </row>
    <row r="684" spans="1:5" ht="26.25">
      <c r="A684" s="62" t="s">
        <v>687</v>
      </c>
      <c r="B684" s="23">
        <v>1.9459866171004023</v>
      </c>
      <c r="C684" s="23">
        <v>0.45126657702022044</v>
      </c>
      <c r="D684" s="2">
        <f>C684+'881'!F4+'884'!F6+'934'!F6</f>
        <v>0.1367665770202109</v>
      </c>
      <c r="E684" s="9" t="s">
        <v>1216</v>
      </c>
    </row>
    <row r="685" spans="1:5" ht="26.25">
      <c r="A685" s="87" t="s">
        <v>688</v>
      </c>
      <c r="B685" s="23">
        <v>0</v>
      </c>
      <c r="C685" s="23">
        <v>0.42429999999990287</v>
      </c>
      <c r="D685" s="2">
        <f>C685+'829'!E4+'869'!F9+'876'!F5+'901'!F6</f>
        <v>0.4501000000000204</v>
      </c>
      <c r="E685" s="9" t="s">
        <v>1175</v>
      </c>
    </row>
    <row r="686" spans="1:5" ht="26.25">
      <c r="A686" s="62" t="s">
        <v>689</v>
      </c>
      <c r="B686" s="23">
        <v>0</v>
      </c>
      <c r="C686" s="23">
        <v>-0.1465400000001864</v>
      </c>
      <c r="D686" s="2">
        <f>C686</f>
        <v>-0.1465400000001864</v>
      </c>
      <c r="E686" s="8">
        <v>699</v>
      </c>
    </row>
    <row r="687" spans="1:5" ht="26.25">
      <c r="A687" s="62" t="s">
        <v>690</v>
      </c>
      <c r="B687" s="23">
        <v>0</v>
      </c>
      <c r="C687" s="23">
        <v>-17.24165000000039</v>
      </c>
      <c r="D687" s="2">
        <f>C687</f>
        <v>-17.24165000000039</v>
      </c>
      <c r="E687" s="9">
        <v>362</v>
      </c>
    </row>
    <row r="688" spans="1:5" ht="26.25">
      <c r="A688" s="62" t="s">
        <v>691</v>
      </c>
      <c r="B688" s="23">
        <v>0</v>
      </c>
      <c r="C688" s="23">
        <v>0.1470000000000482</v>
      </c>
      <c r="D688" s="2">
        <f>C688</f>
        <v>0.1470000000000482</v>
      </c>
      <c r="E688" s="9" t="s">
        <v>692</v>
      </c>
    </row>
    <row r="689" spans="1:5" ht="26.25">
      <c r="A689" s="62" t="s">
        <v>693</v>
      </c>
      <c r="B689" s="23">
        <v>0</v>
      </c>
      <c r="C689" s="23">
        <v>0.2127800000002935</v>
      </c>
      <c r="D689" s="2">
        <f>C689</f>
        <v>0.2127800000002935</v>
      </c>
      <c r="E689" s="9" t="s">
        <v>694</v>
      </c>
    </row>
    <row r="690" spans="1:5" ht="26.25">
      <c r="A690" s="62" t="s">
        <v>695</v>
      </c>
      <c r="B690" s="23">
        <v>0</v>
      </c>
      <c r="C690" s="23">
        <v>-0.34669999999999845</v>
      </c>
      <c r="D690" s="2">
        <f>C690</f>
        <v>-0.34669999999999845</v>
      </c>
      <c r="E690" s="9">
        <v>448</v>
      </c>
    </row>
    <row r="691" spans="1:5" ht="26.25">
      <c r="A691" s="62" t="s">
        <v>696</v>
      </c>
      <c r="B691" s="23">
        <v>0</v>
      </c>
      <c r="C691" s="23">
        <v>-0.3227999999995177</v>
      </c>
      <c r="D691" s="2">
        <f>C691+'796'!E7</f>
        <v>-0.3520999999996661</v>
      </c>
      <c r="E691" s="9" t="s">
        <v>964</v>
      </c>
    </row>
    <row r="692" spans="1:5" ht="26.25">
      <c r="A692" s="62" t="s">
        <v>697</v>
      </c>
      <c r="B692" s="24">
        <v>-1.948836693129607</v>
      </c>
      <c r="C692" s="24">
        <v>-1.948836693129607</v>
      </c>
      <c r="D692" s="2">
        <f>C692</f>
        <v>-1.948836693129607</v>
      </c>
      <c r="E692" s="9" t="s">
        <v>698</v>
      </c>
    </row>
    <row r="693" spans="1:5" ht="26.25">
      <c r="A693" s="62" t="s">
        <v>930</v>
      </c>
      <c r="B693" s="23">
        <v>0</v>
      </c>
      <c r="C693" s="23">
        <v>0</v>
      </c>
      <c r="D693" s="2">
        <f>'778'!E9</f>
        <v>-0.2699999999999818</v>
      </c>
      <c r="E693" s="8">
        <v>778</v>
      </c>
    </row>
    <row r="694" spans="1:5" ht="26.25">
      <c r="A694" s="62" t="s">
        <v>699</v>
      </c>
      <c r="B694" s="23">
        <v>0</v>
      </c>
      <c r="C694" s="23">
        <v>0.43270000000006803</v>
      </c>
      <c r="D694" s="2">
        <f>C694</f>
        <v>0.43270000000006803</v>
      </c>
      <c r="E694" s="9">
        <v>586</v>
      </c>
    </row>
    <row r="695" spans="1:5" ht="26.25">
      <c r="A695" s="62" t="s">
        <v>700</v>
      </c>
      <c r="B695" s="23"/>
      <c r="C695" s="23">
        <v>0.31693999999998823</v>
      </c>
      <c r="D695" s="2">
        <f>C695</f>
        <v>0.31693999999998823</v>
      </c>
      <c r="E695" s="8">
        <v>687</v>
      </c>
    </row>
    <row r="696" spans="1:5" ht="26.25">
      <c r="A696" s="73" t="s">
        <v>701</v>
      </c>
      <c r="B696" s="23">
        <v>0.7379448639157431</v>
      </c>
      <c r="C696" s="23">
        <v>0.7379448639157431</v>
      </c>
      <c r="D696" s="2">
        <f>C696</f>
        <v>0.7379448639157431</v>
      </c>
      <c r="E696" s="9" t="s">
        <v>702</v>
      </c>
    </row>
    <row r="697" spans="1:5" ht="26.25">
      <c r="A697" s="73" t="s">
        <v>703</v>
      </c>
      <c r="B697" s="23">
        <v>0.16304337137825087</v>
      </c>
      <c r="C697" s="23">
        <v>0.16304337137825087</v>
      </c>
      <c r="D697" s="2">
        <f>C697</f>
        <v>0.16304337137825087</v>
      </c>
      <c r="E697" s="9" t="s">
        <v>702</v>
      </c>
    </row>
    <row r="698" spans="1:5" ht="26.25">
      <c r="A698" s="62" t="s">
        <v>704</v>
      </c>
      <c r="B698" s="23"/>
      <c r="C698" s="23">
        <v>-0.25959999999986394</v>
      </c>
      <c r="D698" s="2">
        <f>C698+'825'!E7+'839'!E4+'896'!F8+'907'!F4</f>
        <v>-0.4001959999997098</v>
      </c>
      <c r="E698" s="9" t="s">
        <v>1215</v>
      </c>
    </row>
    <row r="699" spans="1:5" ht="26.25">
      <c r="A699" s="62" t="s">
        <v>705</v>
      </c>
      <c r="B699" s="23">
        <v>0.2373907806690454</v>
      </c>
      <c r="C699" s="23">
        <v>0.2373907806690454</v>
      </c>
      <c r="D699" s="2">
        <f>C699</f>
        <v>0.2373907806690454</v>
      </c>
      <c r="E699" s="9" t="s">
        <v>706</v>
      </c>
    </row>
    <row r="700" spans="1:5" ht="26.25">
      <c r="A700" s="62" t="s">
        <v>707</v>
      </c>
      <c r="B700" s="23">
        <v>0.6719600314401077</v>
      </c>
      <c r="C700" s="23">
        <v>-1.2079886030980447</v>
      </c>
      <c r="D700" s="2">
        <f>C700</f>
        <v>-1.2079886030980447</v>
      </c>
      <c r="E700" s="9" t="s">
        <v>708</v>
      </c>
    </row>
    <row r="701" spans="1:5" ht="26.25">
      <c r="A701" s="62" t="s">
        <v>709</v>
      </c>
      <c r="B701" s="23">
        <v>0</v>
      </c>
      <c r="C701" s="23">
        <v>-0.049999999999954525</v>
      </c>
      <c r="D701" s="2">
        <f>C701</f>
        <v>-0.049999999999954525</v>
      </c>
      <c r="E701" s="9">
        <v>466</v>
      </c>
    </row>
    <row r="702" spans="1:5" ht="26.25">
      <c r="A702" s="62" t="s">
        <v>710</v>
      </c>
      <c r="B702" s="23">
        <v>-0.7358782287822123</v>
      </c>
      <c r="C702" s="23">
        <v>-0.7358782287822123</v>
      </c>
      <c r="D702" s="2">
        <f>C702</f>
        <v>-0.7358782287822123</v>
      </c>
      <c r="E702" s="9">
        <v>97</v>
      </c>
    </row>
    <row r="703" spans="1:5" ht="26.25">
      <c r="A703" s="62" t="s">
        <v>869</v>
      </c>
      <c r="B703" s="23">
        <v>0</v>
      </c>
      <c r="C703" s="23">
        <v>0</v>
      </c>
      <c r="D703" s="2">
        <f>'757'!E4+'759'!E4+'931'!G6+'937'!F8</f>
        <v>4.17257699999999</v>
      </c>
      <c r="E703" s="8" t="s">
        <v>1214</v>
      </c>
    </row>
    <row r="704" spans="1:5" ht="26.25">
      <c r="A704" s="62" t="s">
        <v>711</v>
      </c>
      <c r="B704" s="23">
        <v>0</v>
      </c>
      <c r="C704" s="23">
        <v>0.15529000000003634</v>
      </c>
      <c r="D704" s="2">
        <f>C704</f>
        <v>0.15529000000003634</v>
      </c>
      <c r="E704" s="8" t="s">
        <v>712</v>
      </c>
    </row>
    <row r="705" spans="1:5" ht="26.25">
      <c r="A705" s="62" t="s">
        <v>713</v>
      </c>
      <c r="B705" s="23">
        <v>0</v>
      </c>
      <c r="C705" s="23">
        <v>-0.12023233352209672</v>
      </c>
      <c r="D705" s="2">
        <f>C705+'778'!E11+'805'!E6</f>
        <v>-0.0952323335217784</v>
      </c>
      <c r="E705" s="9" t="s">
        <v>972</v>
      </c>
    </row>
    <row r="706" spans="1:5" ht="26.25">
      <c r="A706" s="62" t="s">
        <v>714</v>
      </c>
      <c r="B706" s="23">
        <v>11.393464426315745</v>
      </c>
      <c r="C706" s="23">
        <v>11.393464426315745</v>
      </c>
      <c r="D706" s="2">
        <f>C706</f>
        <v>11.393464426315745</v>
      </c>
      <c r="E706" s="9">
        <v>18</v>
      </c>
    </row>
    <row r="707" spans="1:5" ht="26.25">
      <c r="A707" s="62" t="s">
        <v>715</v>
      </c>
      <c r="B707" s="23">
        <v>0</v>
      </c>
      <c r="C707" s="23">
        <v>-0.03840000000002419</v>
      </c>
      <c r="D707" s="2">
        <f>C707</f>
        <v>-0.03840000000002419</v>
      </c>
      <c r="E707" s="9" t="s">
        <v>716</v>
      </c>
    </row>
    <row r="708" spans="1:5" ht="26.25">
      <c r="A708" s="62" t="s">
        <v>931</v>
      </c>
      <c r="B708" s="23">
        <v>0</v>
      </c>
      <c r="C708" s="23">
        <v>0</v>
      </c>
      <c r="D708" s="2">
        <f>'778'!E10</f>
        <v>-0.3343999999999596</v>
      </c>
      <c r="E708" s="8">
        <v>778</v>
      </c>
    </row>
    <row r="709" spans="1:5" ht="26.25">
      <c r="A709" s="62" t="s">
        <v>717</v>
      </c>
      <c r="B709" s="23">
        <v>0</v>
      </c>
      <c r="C709" s="23">
        <v>0.7104000000000497</v>
      </c>
      <c r="D709" s="2">
        <f>C709</f>
        <v>0.7104000000000497</v>
      </c>
      <c r="E709" s="9">
        <v>465</v>
      </c>
    </row>
    <row r="710" spans="1:6" ht="26.25">
      <c r="A710" s="62" t="s">
        <v>718</v>
      </c>
      <c r="B710" s="23">
        <v>0</v>
      </c>
      <c r="C710" s="23">
        <v>23.69360000000006</v>
      </c>
      <c r="D710" s="2">
        <f>C710</f>
        <v>23.69360000000006</v>
      </c>
      <c r="E710" s="9">
        <v>390</v>
      </c>
      <c r="F710" s="10"/>
    </row>
    <row r="711" spans="1:5" ht="26.25">
      <c r="A711" s="62" t="s">
        <v>719</v>
      </c>
      <c r="B711" s="23">
        <v>5.942128301886839</v>
      </c>
      <c r="C711" s="23">
        <v>0.04558817968762696</v>
      </c>
      <c r="D711" s="2">
        <f>C711</f>
        <v>0.04558817968762696</v>
      </c>
      <c r="E711" s="9" t="s">
        <v>720</v>
      </c>
    </row>
    <row r="712" spans="1:5" ht="92.25">
      <c r="A712" s="62" t="s">
        <v>721</v>
      </c>
      <c r="B712" s="23">
        <v>0</v>
      </c>
      <c r="C712" s="23">
        <v>0.7395150000003241</v>
      </c>
      <c r="D712" s="2">
        <f>C712+'777'!E8+'787'!E4+'873'!F5+'898'!F7+'939'!F9</f>
        <v>-0.5494849999996632</v>
      </c>
      <c r="E712" s="9" t="s">
        <v>1213</v>
      </c>
    </row>
    <row r="713" spans="1:6" ht="26.25">
      <c r="A713" s="62" t="s">
        <v>722</v>
      </c>
      <c r="B713" s="23">
        <v>0.7951898989899746</v>
      </c>
      <c r="C713" s="23">
        <v>0.7951898989899746</v>
      </c>
      <c r="D713" s="2">
        <f>C713</f>
        <v>0.7951898989899746</v>
      </c>
      <c r="E713" s="9">
        <v>288</v>
      </c>
      <c r="F713" s="10"/>
    </row>
    <row r="714" spans="1:6" ht="26.25">
      <c r="A714" s="114" t="s">
        <v>723</v>
      </c>
      <c r="B714" s="23">
        <v>0</v>
      </c>
      <c r="C714" s="23">
        <v>-0.310799999999972</v>
      </c>
      <c r="D714" s="2">
        <f>C714+'833'!E8+'897'!F5+'907'!F8+'919'!F7+'949'!F5</f>
        <v>-302.29992</v>
      </c>
      <c r="E714" s="9" t="s">
        <v>1293</v>
      </c>
      <c r="F714" s="10"/>
    </row>
    <row r="715" spans="1:6" ht="26.25">
      <c r="A715" s="62" t="s">
        <v>724</v>
      </c>
      <c r="B715" s="23">
        <v>0</v>
      </c>
      <c r="C715" s="23">
        <v>-0.2659859719439055</v>
      </c>
      <c r="D715" s="2">
        <f>C715+'930'!G5</f>
        <v>-0.20359197194397893</v>
      </c>
      <c r="E715" s="9" t="s">
        <v>1212</v>
      </c>
      <c r="F715" s="10"/>
    </row>
    <row r="716" spans="1:5" ht="32.25">
      <c r="A716" s="62" t="s">
        <v>1077</v>
      </c>
      <c r="B716" s="23">
        <v>0</v>
      </c>
      <c r="C716" s="23">
        <v>0.2680000000000291</v>
      </c>
      <c r="D716" s="2">
        <f>'878'!F6+'889'!F11+'914'!F9+'942'!F4</f>
        <v>0.4097399999998288</v>
      </c>
      <c r="E716" s="8" t="s">
        <v>1294</v>
      </c>
    </row>
    <row r="717" spans="1:6" ht="26.25">
      <c r="A717" s="62" t="s">
        <v>725</v>
      </c>
      <c r="B717" s="23">
        <v>0</v>
      </c>
      <c r="C717" s="23">
        <v>-0.4597999999998592</v>
      </c>
      <c r="D717" s="2">
        <f>C717</f>
        <v>-0.4597999999998592</v>
      </c>
      <c r="E717" s="9" t="s">
        <v>726</v>
      </c>
      <c r="F717" s="10"/>
    </row>
    <row r="718" spans="1:5" ht="26.25">
      <c r="A718" s="62" t="s">
        <v>1060</v>
      </c>
      <c r="B718" s="23">
        <v>0</v>
      </c>
      <c r="C718" s="23">
        <v>8.62382000000082</v>
      </c>
      <c r="D718" s="2">
        <f>'862'!F7+'880'!F5+'881'!F8+'889'!F12+'896'!F5+'914'!F11+'920'!F7+'927'!G6+'941'!F4</f>
        <v>-0.4126880000000881</v>
      </c>
      <c r="E718" s="8" t="s">
        <v>1295</v>
      </c>
    </row>
    <row r="719" spans="1:6" ht="26.25">
      <c r="A719" s="62" t="s">
        <v>727</v>
      </c>
      <c r="B719" s="23">
        <v>0</v>
      </c>
      <c r="C719" s="23">
        <v>-0.2519000000000915</v>
      </c>
      <c r="D719" s="2">
        <f>C719</f>
        <v>-0.2519000000000915</v>
      </c>
      <c r="E719" s="9">
        <v>538</v>
      </c>
      <c r="F719" s="10"/>
    </row>
    <row r="720" spans="1:5" ht="26.25">
      <c r="A720" s="62" t="s">
        <v>1113</v>
      </c>
      <c r="B720" s="23">
        <v>0</v>
      </c>
      <c r="C720" s="23">
        <v>0.268000000000029</v>
      </c>
      <c r="D720" s="2">
        <f>'903'!F7+'904'!F4</f>
        <v>187.81020000000035</v>
      </c>
      <c r="E720" s="8" t="s">
        <v>1115</v>
      </c>
    </row>
    <row r="721" spans="1:5" ht="26.25">
      <c r="A721" s="62" t="s">
        <v>1110</v>
      </c>
      <c r="B721" s="23">
        <v>0</v>
      </c>
      <c r="C721" s="23">
        <v>0.2680000000000291</v>
      </c>
      <c r="D721" s="2">
        <f>'900'!F4</f>
        <v>-0.12239999999997053</v>
      </c>
      <c r="E721" s="8">
        <v>900</v>
      </c>
    </row>
    <row r="722" spans="1:5" ht="32.25">
      <c r="A722" s="62" t="s">
        <v>728</v>
      </c>
      <c r="B722" s="23">
        <v>7.131369924571686</v>
      </c>
      <c r="C722" s="23">
        <v>-0.38211783053009185</v>
      </c>
      <c r="D722" s="2">
        <f>C722+'763'!E8+'859'!F5+'872'!F9+'884'!F8</f>
        <v>-0.535357830530387</v>
      </c>
      <c r="E722" s="9" t="s">
        <v>1176</v>
      </c>
    </row>
    <row r="723" spans="1:5" ht="26.25">
      <c r="A723" s="62" t="s">
        <v>729</v>
      </c>
      <c r="B723" s="23"/>
      <c r="C723" s="23">
        <v>-0.43831999999997606</v>
      </c>
      <c r="D723" s="2">
        <f>C723</f>
        <v>-0.43831999999997606</v>
      </c>
      <c r="E723" s="8">
        <v>719</v>
      </c>
    </row>
    <row r="724" spans="1:5" ht="26.25">
      <c r="A724" s="62" t="s">
        <v>952</v>
      </c>
      <c r="B724" s="23">
        <v>0</v>
      </c>
      <c r="C724" s="23">
        <v>0</v>
      </c>
      <c r="D724" s="2">
        <f>'791'!E6</f>
        <v>-0.2576000000000249</v>
      </c>
      <c r="E724" s="8">
        <v>791</v>
      </c>
    </row>
    <row r="725" spans="1:5" ht="26.25">
      <c r="A725" s="73" t="s">
        <v>730</v>
      </c>
      <c r="B725" s="23">
        <v>31.191849100083118</v>
      </c>
      <c r="C725" s="23">
        <v>83.9179281141673</v>
      </c>
      <c r="D725" s="2">
        <f>C725+'745'!F7</f>
        <v>83.7010131141673</v>
      </c>
      <c r="E725" s="9" t="s">
        <v>892</v>
      </c>
    </row>
    <row r="726" spans="1:5" ht="26.25">
      <c r="A726" s="62" t="s">
        <v>861</v>
      </c>
      <c r="B726" s="23"/>
      <c r="C726" s="23"/>
      <c r="D726" s="2">
        <f>'753'!E11</f>
        <v>-0.4410000000000309</v>
      </c>
      <c r="E726" s="8">
        <v>753</v>
      </c>
    </row>
    <row r="727" spans="1:5" ht="26.25">
      <c r="A727" s="62" t="s">
        <v>731</v>
      </c>
      <c r="B727" s="23">
        <v>0</v>
      </c>
      <c r="C727" s="23">
        <v>0.03190000000000737</v>
      </c>
      <c r="D727" s="2">
        <f>C727</f>
        <v>0.03190000000000737</v>
      </c>
      <c r="E727" s="9">
        <v>618</v>
      </c>
    </row>
    <row r="728" spans="1:6" ht="26.25">
      <c r="A728" s="62" t="s">
        <v>836</v>
      </c>
      <c r="B728" s="23">
        <v>22.0176997375017</v>
      </c>
      <c r="C728" s="23">
        <v>31.414399737501427</v>
      </c>
      <c r="D728" s="2">
        <f>C728+'750'!E4+'767'!E10</f>
        <v>34.22829973750153</v>
      </c>
      <c r="E728" s="9" t="s">
        <v>919</v>
      </c>
      <c r="F728" s="10"/>
    </row>
    <row r="729" spans="1:5" ht="26.25">
      <c r="A729" s="62" t="s">
        <v>732</v>
      </c>
      <c r="B729" s="23"/>
      <c r="C729" s="23">
        <v>-0.33732499999996435</v>
      </c>
      <c r="D729" s="2">
        <f>C729+'780'!E7+'803'!E10+'817'!E9+'857'!F4</f>
        <v>-1.2115250000001083</v>
      </c>
      <c r="E729" s="9" t="s">
        <v>1056</v>
      </c>
    </row>
    <row r="730" spans="1:6" ht="26.25">
      <c r="A730" s="62" t="s">
        <v>733</v>
      </c>
      <c r="B730" s="23">
        <v>0</v>
      </c>
      <c r="C730" s="23">
        <v>-0.0017000000000280124</v>
      </c>
      <c r="D730" s="2">
        <f>C730</f>
        <v>-0.0017000000000280124</v>
      </c>
      <c r="E730" s="9" t="s">
        <v>734</v>
      </c>
      <c r="F730" s="10"/>
    </row>
    <row r="731" spans="1:5" ht="26.25">
      <c r="A731" s="62" t="s">
        <v>863</v>
      </c>
      <c r="B731" s="23"/>
      <c r="C731" s="23"/>
      <c r="D731" s="2">
        <f>'755'!E5+'878'!F7</f>
        <v>0.7841899999998532</v>
      </c>
      <c r="E731" s="8" t="s">
        <v>1087</v>
      </c>
    </row>
    <row r="732" spans="1:6" ht="26.25">
      <c r="A732" s="62" t="s">
        <v>735</v>
      </c>
      <c r="B732" s="23">
        <v>0</v>
      </c>
      <c r="C732" s="23">
        <v>0.031638888888210204</v>
      </c>
      <c r="D732" s="2">
        <f>C732+'760'!E6</f>
        <v>-0.42046111111199025</v>
      </c>
      <c r="E732" s="9" t="s">
        <v>893</v>
      </c>
      <c r="F732" s="10"/>
    </row>
    <row r="733" spans="1:6" ht="26.25">
      <c r="A733" s="62" t="s">
        <v>736</v>
      </c>
      <c r="B733" s="23">
        <v>-7.881811764705844</v>
      </c>
      <c r="C733" s="23">
        <v>-0.46430946017915176</v>
      </c>
      <c r="D733" s="2">
        <f>C733</f>
        <v>-0.46430946017915176</v>
      </c>
      <c r="E733" s="9" t="s">
        <v>737</v>
      </c>
      <c r="F733" s="10"/>
    </row>
    <row r="734" spans="1:5" ht="26.25">
      <c r="A734" s="62" t="s">
        <v>738</v>
      </c>
      <c r="B734" s="23">
        <v>0</v>
      </c>
      <c r="C734" s="23">
        <v>0.16419999999948232</v>
      </c>
      <c r="D734" s="2">
        <f>C734+'847'!F4+'848'!F10+'912'!F5</f>
        <v>0.3670099999994818</v>
      </c>
      <c r="E734" s="9" t="s">
        <v>1177</v>
      </c>
    </row>
    <row r="735" spans="1:6" ht="26.25">
      <c r="A735" s="62" t="s">
        <v>739</v>
      </c>
      <c r="B735" s="23">
        <v>0</v>
      </c>
      <c r="C735" s="23">
        <v>16.30911018434881</v>
      </c>
      <c r="D735" s="2">
        <f>C735</f>
        <v>16.30911018434881</v>
      </c>
      <c r="E735" s="9" t="s">
        <v>740</v>
      </c>
      <c r="F735" s="10"/>
    </row>
    <row r="736" spans="1:6" ht="26.25">
      <c r="A736" s="62" t="s">
        <v>741</v>
      </c>
      <c r="B736" s="23">
        <v>0</v>
      </c>
      <c r="C736" s="23">
        <v>-3.6231900000000223</v>
      </c>
      <c r="D736" s="2">
        <f>C736+'799'!E8+'819'!E5+'845'!E4+'849'!F5+'853'!F6+'863'!F5+'902'!F6+'938'!F9</f>
        <v>360.2824299999998</v>
      </c>
      <c r="E736" s="9" t="s">
        <v>1210</v>
      </c>
      <c r="F736" s="10"/>
    </row>
    <row r="737" spans="1:5" ht="26.25">
      <c r="A737" s="62" t="s">
        <v>742</v>
      </c>
      <c r="B737" s="23">
        <v>0</v>
      </c>
      <c r="C737" s="23">
        <v>-0.23743000000007441</v>
      </c>
      <c r="D737" s="2">
        <f>C737+'783'!E5+'799'!E6+'907'!F12+'930'!G10</f>
        <v>-3.9581679999999437</v>
      </c>
      <c r="E737" s="8" t="s">
        <v>1211</v>
      </c>
    </row>
    <row r="738" spans="1:6" ht="26.25">
      <c r="A738" s="62" t="s">
        <v>743</v>
      </c>
      <c r="B738" s="23">
        <v>0</v>
      </c>
      <c r="C738" s="23">
        <v>0.058800000000246655</v>
      </c>
      <c r="D738" s="2">
        <f>C738</f>
        <v>0.058800000000246655</v>
      </c>
      <c r="E738" s="9">
        <v>465</v>
      </c>
      <c r="F738" s="10"/>
    </row>
    <row r="739" spans="1:5" ht="26.25">
      <c r="A739" s="62" t="s">
        <v>744</v>
      </c>
      <c r="B739" s="23">
        <v>-0.34808717845774595</v>
      </c>
      <c r="C739" s="23">
        <v>-0.34808717845774595</v>
      </c>
      <c r="D739" s="2">
        <f>C739</f>
        <v>-0.34808717845774595</v>
      </c>
      <c r="E739" s="9" t="s">
        <v>745</v>
      </c>
    </row>
    <row r="740" spans="1:5" ht="26.25">
      <c r="A740" s="70" t="s">
        <v>746</v>
      </c>
      <c r="B740" s="23">
        <v>0</v>
      </c>
      <c r="C740" s="23">
        <v>0.21100000000001273</v>
      </c>
      <c r="D740" s="2">
        <f>C740</f>
        <v>0.21100000000001273</v>
      </c>
      <c r="E740" s="9">
        <v>556</v>
      </c>
    </row>
    <row r="741" spans="1:5" ht="26.25">
      <c r="A741" s="62" t="s">
        <v>747</v>
      </c>
      <c r="B741" s="23">
        <v>0</v>
      </c>
      <c r="C741" s="23">
        <v>-0.1734999999998763</v>
      </c>
      <c r="D741" s="2">
        <f>C741+'746'!F9</f>
        <v>-0.4806999999996151</v>
      </c>
      <c r="E741" s="8" t="s">
        <v>887</v>
      </c>
    </row>
    <row r="742" spans="1:5" ht="26.25">
      <c r="A742" s="62" t="s">
        <v>920</v>
      </c>
      <c r="B742" s="23">
        <v>0</v>
      </c>
      <c r="C742" s="23">
        <v>-0.1734999999998763</v>
      </c>
      <c r="D742" s="2">
        <f>'772'!E5</f>
        <v>-1.9320000000002437</v>
      </c>
      <c r="E742" s="8">
        <v>772</v>
      </c>
    </row>
    <row r="743" spans="1:5" ht="26.25">
      <c r="A743" s="70" t="s">
        <v>748</v>
      </c>
      <c r="B743" s="23">
        <v>-0.4378757609922559</v>
      </c>
      <c r="C743" s="23">
        <v>-0.4378757609922559</v>
      </c>
      <c r="D743" s="2">
        <f>C743</f>
        <v>-0.4378757609922559</v>
      </c>
      <c r="E743" s="9">
        <v>254</v>
      </c>
    </row>
    <row r="744" spans="1:5" ht="26.25">
      <c r="A744" s="70" t="s">
        <v>749</v>
      </c>
      <c r="B744" s="23">
        <v>0</v>
      </c>
      <c r="C744" s="23">
        <v>0.15239999999994325</v>
      </c>
      <c r="D744" s="2">
        <f>C744</f>
        <v>0.15239999999994325</v>
      </c>
      <c r="E744" s="9" t="s">
        <v>750</v>
      </c>
    </row>
    <row r="745" spans="1:5" ht="26.25">
      <c r="A745" s="114" t="s">
        <v>864</v>
      </c>
      <c r="B745" s="23"/>
      <c r="C745" s="23"/>
      <c r="D745" s="2">
        <f>'755'!E6</f>
        <v>-0.47230000000013206</v>
      </c>
      <c r="E745" s="8">
        <v>755</v>
      </c>
    </row>
    <row r="746" spans="1:5" ht="26.25">
      <c r="A746" s="114" t="s">
        <v>864</v>
      </c>
      <c r="B746" s="23">
        <v>0</v>
      </c>
      <c r="C746" s="23">
        <v>0.2680000000000291</v>
      </c>
      <c r="D746" s="2">
        <f>'940'!F6</f>
        <v>-0.19208000000003267</v>
      </c>
      <c r="E746" s="8">
        <v>940</v>
      </c>
    </row>
    <row r="747" spans="1:5" ht="26.25">
      <c r="A747" s="62" t="s">
        <v>751</v>
      </c>
      <c r="B747" s="23">
        <v>1.1311475065616605</v>
      </c>
      <c r="C747" s="23">
        <v>1.1311475065616605</v>
      </c>
      <c r="D747" s="2">
        <f>C747</f>
        <v>1.1311475065616605</v>
      </c>
      <c r="E747" s="9" t="s">
        <v>752</v>
      </c>
    </row>
    <row r="748" spans="1:5" ht="26.25">
      <c r="A748" s="62" t="s">
        <v>753</v>
      </c>
      <c r="B748" s="23">
        <v>0</v>
      </c>
      <c r="C748" s="23">
        <v>0.3629999999999427</v>
      </c>
      <c r="D748" s="2">
        <f>C748</f>
        <v>0.3629999999999427</v>
      </c>
      <c r="E748" s="9">
        <v>442</v>
      </c>
    </row>
    <row r="749" spans="1:5" ht="26.25">
      <c r="A749" s="62" t="s">
        <v>754</v>
      </c>
      <c r="B749" s="23">
        <v>34.15341870059831</v>
      </c>
      <c r="C749" s="23">
        <v>-0.6721012994017315</v>
      </c>
      <c r="D749" s="2">
        <f>C749+'766'!E7+'874'!F7</f>
        <v>-0.7909212994017025</v>
      </c>
      <c r="E749" s="9" t="s">
        <v>1088</v>
      </c>
    </row>
    <row r="750" spans="1:5" ht="26.25">
      <c r="A750" s="62" t="s">
        <v>755</v>
      </c>
      <c r="B750" s="23">
        <v>0</v>
      </c>
      <c r="C750" s="23">
        <v>9.391599999999926</v>
      </c>
      <c r="D750" s="2">
        <f>C750</f>
        <v>9.391599999999926</v>
      </c>
      <c r="E750" s="9">
        <v>486</v>
      </c>
    </row>
    <row r="751" spans="1:5" ht="26.25">
      <c r="A751" s="62" t="s">
        <v>756</v>
      </c>
      <c r="B751" s="23">
        <v>0</v>
      </c>
      <c r="C751" s="23">
        <v>0.020222222222230357</v>
      </c>
      <c r="D751" s="2">
        <f>C751</f>
        <v>0.020222222222230357</v>
      </c>
      <c r="E751" s="9" t="s">
        <v>757</v>
      </c>
    </row>
    <row r="752" spans="1:5" ht="26.25">
      <c r="A752" s="73" t="s">
        <v>758</v>
      </c>
      <c r="B752" s="23">
        <v>17.847172187281444</v>
      </c>
      <c r="C752" s="23">
        <v>17.847172187281444</v>
      </c>
      <c r="D752" s="2">
        <f>C752</f>
        <v>17.847172187281444</v>
      </c>
      <c r="E752" s="8" t="s">
        <v>759</v>
      </c>
    </row>
    <row r="753" spans="1:5" ht="26.25">
      <c r="A753" s="114" t="s">
        <v>760</v>
      </c>
      <c r="B753" s="23"/>
      <c r="C753" s="23">
        <v>-3.2939999999999827</v>
      </c>
      <c r="D753" s="2">
        <f>C753</f>
        <v>-3.2939999999999827</v>
      </c>
      <c r="E753" s="8">
        <v>718</v>
      </c>
    </row>
    <row r="754" spans="1:5" ht="26.25">
      <c r="A754" s="114" t="s">
        <v>760</v>
      </c>
      <c r="B754" s="23">
        <v>0</v>
      </c>
      <c r="C754" s="23">
        <v>0.2680000000000291</v>
      </c>
      <c r="D754" s="2">
        <f>'945'!F13</f>
        <v>-0.54300000000012</v>
      </c>
      <c r="E754" s="8">
        <v>945</v>
      </c>
    </row>
    <row r="755" spans="1:5" ht="26.25">
      <c r="A755" s="62" t="s">
        <v>761</v>
      </c>
      <c r="B755" s="23">
        <v>0</v>
      </c>
      <c r="C755" s="23">
        <v>-0.0440800000001218</v>
      </c>
      <c r="D755" s="2">
        <f>C755</f>
        <v>-0.0440800000001218</v>
      </c>
      <c r="E755" s="8">
        <v>672</v>
      </c>
    </row>
    <row r="756" spans="1:5" ht="26.25">
      <c r="A756" s="62" t="s">
        <v>762</v>
      </c>
      <c r="B756" s="23">
        <v>0</v>
      </c>
      <c r="C756" s="23">
        <v>-0.4512999999999465</v>
      </c>
      <c r="D756" s="2">
        <f>C756</f>
        <v>-0.4512999999999465</v>
      </c>
      <c r="E756" s="9" t="s">
        <v>763</v>
      </c>
    </row>
    <row r="757" spans="1:5" ht="26.25">
      <c r="A757" s="79" t="s">
        <v>764</v>
      </c>
      <c r="B757" s="23">
        <v>0</v>
      </c>
      <c r="C757" s="23">
        <v>-5.50923000000023</v>
      </c>
      <c r="D757" s="2">
        <f>C757+'834'!E7+'840'!E4</f>
        <v>0.8272699999998281</v>
      </c>
      <c r="E757" s="9" t="s">
        <v>1030</v>
      </c>
    </row>
    <row r="758" spans="1:5" ht="26.25">
      <c r="A758" s="79" t="s">
        <v>765</v>
      </c>
      <c r="B758" s="23">
        <v>0</v>
      </c>
      <c r="C758" s="23">
        <v>0.3507749999999987</v>
      </c>
      <c r="D758" s="2">
        <f>C758+'770'!E7+'783'!E7+'845'!E8+'900'!F9</f>
        <v>-0.3263250000001676</v>
      </c>
      <c r="E758" s="9" t="s">
        <v>1178</v>
      </c>
    </row>
    <row r="759" spans="1:5" ht="26.25">
      <c r="A759" s="73" t="s">
        <v>766</v>
      </c>
      <c r="B759" s="23">
        <v>0</v>
      </c>
      <c r="C759" s="23">
        <v>0.47640000000001237</v>
      </c>
      <c r="D759" s="2">
        <f>C759</f>
        <v>0.47640000000001237</v>
      </c>
      <c r="E759" s="9" t="s">
        <v>767</v>
      </c>
    </row>
    <row r="760" spans="1:5" ht="26.25">
      <c r="A760" s="73" t="s">
        <v>768</v>
      </c>
      <c r="B760" s="23">
        <v>0</v>
      </c>
      <c r="C760" s="23">
        <v>0.41599999999994</v>
      </c>
      <c r="D760" s="2">
        <f>C760</f>
        <v>0.41599999999994</v>
      </c>
      <c r="E760" s="9">
        <v>459</v>
      </c>
    </row>
    <row r="761" spans="1:5" ht="26.25">
      <c r="A761" s="62" t="s">
        <v>769</v>
      </c>
      <c r="B761" s="23">
        <v>-0.2740235955055823</v>
      </c>
      <c r="C761" s="23">
        <v>-0.2740235955055823</v>
      </c>
      <c r="D761" s="2">
        <f>C761</f>
        <v>-0.2740235955055823</v>
      </c>
      <c r="E761" s="8">
        <v>135</v>
      </c>
    </row>
    <row r="762" spans="1:5" ht="26.25">
      <c r="A762" s="62" t="s">
        <v>1085</v>
      </c>
      <c r="B762" s="23">
        <v>0</v>
      </c>
      <c r="C762" s="23">
        <v>1.58734000000016</v>
      </c>
      <c r="D762" s="2">
        <f>'882'!F6+'916'!F6</f>
        <v>-0.9248600000000238</v>
      </c>
      <c r="E762" s="8" t="s">
        <v>1209</v>
      </c>
    </row>
    <row r="763" spans="1:5" ht="26.25">
      <c r="A763" s="62" t="s">
        <v>770</v>
      </c>
      <c r="B763" s="23">
        <v>0</v>
      </c>
      <c r="C763" s="23">
        <v>0.2784950000000208</v>
      </c>
      <c r="D763" s="2">
        <f>C763</f>
        <v>0.2784950000000208</v>
      </c>
      <c r="E763" s="9">
        <v>668</v>
      </c>
    </row>
    <row r="764" spans="1:5" ht="26.25">
      <c r="A764" s="62" t="s">
        <v>771</v>
      </c>
      <c r="B764" s="23">
        <v>0</v>
      </c>
      <c r="C764" s="23">
        <v>-0.5678750000000719</v>
      </c>
      <c r="D764" s="2">
        <f>C764+'779'!E5</f>
        <v>-0.1248750000003156</v>
      </c>
      <c r="E764" s="8" t="s">
        <v>938</v>
      </c>
    </row>
    <row r="765" spans="1:5" ht="26.25">
      <c r="A765" s="62" t="s">
        <v>772</v>
      </c>
      <c r="B765" s="23">
        <v>0</v>
      </c>
      <c r="C765" s="23">
        <v>0.29619999999965785</v>
      </c>
      <c r="D765" s="2">
        <f>C765</f>
        <v>0.29619999999965785</v>
      </c>
      <c r="E765" s="9" t="s">
        <v>773</v>
      </c>
    </row>
    <row r="766" spans="1:5" ht="32.25">
      <c r="A766" s="62" t="s">
        <v>774</v>
      </c>
      <c r="B766" s="23">
        <v>27.73621123595467</v>
      </c>
      <c r="C766" s="23">
        <v>0.45401846211552765</v>
      </c>
      <c r="D766" s="2">
        <f>C766</f>
        <v>0.45401846211552765</v>
      </c>
      <c r="E766" s="8" t="s">
        <v>775</v>
      </c>
    </row>
    <row r="767" spans="1:5" ht="26.25">
      <c r="A767" s="62" t="s">
        <v>1206</v>
      </c>
      <c r="B767" s="23">
        <v>0</v>
      </c>
      <c r="C767" s="23">
        <v>0.2680000000000291</v>
      </c>
      <c r="D767" s="2">
        <f>'934'!F5</f>
        <v>0.0800000000000125</v>
      </c>
      <c r="E767" s="8">
        <v>934</v>
      </c>
    </row>
    <row r="768" spans="1:5" ht="26.25">
      <c r="A768" s="62" t="s">
        <v>776</v>
      </c>
      <c r="B768" s="23">
        <v>0</v>
      </c>
      <c r="C768" s="23">
        <v>-0.28025000000002365</v>
      </c>
      <c r="D768" s="2">
        <f>C768</f>
        <v>-0.28025000000002365</v>
      </c>
      <c r="E768" s="8">
        <v>680</v>
      </c>
    </row>
    <row r="769" spans="1:5" ht="26.25">
      <c r="A769" s="62" t="s">
        <v>777</v>
      </c>
      <c r="B769" s="23">
        <v>0.3924204326317806</v>
      </c>
      <c r="C769" s="23">
        <v>0.3924204326317806</v>
      </c>
      <c r="D769" s="2">
        <f>C769</f>
        <v>0.3924204326317806</v>
      </c>
      <c r="E769" s="8" t="s">
        <v>778</v>
      </c>
    </row>
    <row r="770" spans="1:5" ht="26.25">
      <c r="A770" s="62" t="s">
        <v>779</v>
      </c>
      <c r="B770" s="23">
        <v>-0.19644444444446663</v>
      </c>
      <c r="C770" s="23">
        <v>-0.19644444444446663</v>
      </c>
      <c r="D770" s="2">
        <f>C770</f>
        <v>-0.19644444444446663</v>
      </c>
      <c r="E770" s="8">
        <v>3</v>
      </c>
    </row>
    <row r="771" spans="1:5" ht="26.25">
      <c r="A771" s="62" t="s">
        <v>780</v>
      </c>
      <c r="B771" s="23">
        <v>4.417925842696633</v>
      </c>
      <c r="C771" s="23">
        <v>4.417925842696633</v>
      </c>
      <c r="D771" s="2">
        <f>C771</f>
        <v>4.417925842696633</v>
      </c>
      <c r="E771" s="8">
        <v>89</v>
      </c>
    </row>
    <row r="772" spans="1:5" ht="26.25">
      <c r="A772" s="62" t="s">
        <v>781</v>
      </c>
      <c r="B772" s="23">
        <v>0</v>
      </c>
      <c r="C772" s="23">
        <v>0.21739999999999782</v>
      </c>
      <c r="D772" s="2">
        <f>C772</f>
        <v>0.21739999999999782</v>
      </c>
      <c r="E772" s="8">
        <v>336</v>
      </c>
    </row>
    <row r="773" spans="1:5" ht="26.25">
      <c r="A773" s="79" t="s">
        <v>782</v>
      </c>
      <c r="B773" s="23">
        <v>0</v>
      </c>
      <c r="C773" s="23">
        <v>0.32300000000009277</v>
      </c>
      <c r="D773" s="2">
        <f>C773+'802'!E4+'803'!E5+'806'!E6+'838'!E5+'888'!F8</f>
        <v>-0.22430000000036898</v>
      </c>
      <c r="E773" s="8" t="s">
        <v>1179</v>
      </c>
    </row>
    <row r="774" spans="1:5" ht="26.25">
      <c r="A774" s="62" t="s">
        <v>783</v>
      </c>
      <c r="B774" s="23">
        <v>0</v>
      </c>
      <c r="C774" s="23">
        <v>-1.4253999999999678</v>
      </c>
      <c r="D774" s="2">
        <f>C774</f>
        <v>-1.4253999999999678</v>
      </c>
      <c r="E774" s="8">
        <v>369</v>
      </c>
    </row>
    <row r="775" spans="1:5" ht="26.25">
      <c r="A775" s="62" t="s">
        <v>784</v>
      </c>
      <c r="B775" s="23">
        <v>0</v>
      </c>
      <c r="C775" s="23">
        <v>-0.4295649999999114</v>
      </c>
      <c r="D775" s="2">
        <f>C775</f>
        <v>-0.4295649999999114</v>
      </c>
      <c r="E775" s="8">
        <v>676</v>
      </c>
    </row>
    <row r="776" spans="1:5" ht="26.25">
      <c r="A776" s="62" t="s">
        <v>785</v>
      </c>
      <c r="B776" s="23">
        <v>0</v>
      </c>
      <c r="C776" s="23">
        <v>35.107159999999965</v>
      </c>
      <c r="D776" s="2">
        <f>C776</f>
        <v>35.107159999999965</v>
      </c>
      <c r="E776" s="8" t="s">
        <v>786</v>
      </c>
    </row>
    <row r="777" spans="1:5" ht="26.25">
      <c r="A777" s="62" t="s">
        <v>787</v>
      </c>
      <c r="B777" s="23">
        <v>0</v>
      </c>
      <c r="C777" s="23">
        <v>-2.9074170340677483</v>
      </c>
      <c r="D777" s="2">
        <f>C777</f>
        <v>-2.9074170340677483</v>
      </c>
      <c r="E777" s="8" t="s">
        <v>788</v>
      </c>
    </row>
    <row r="778" spans="1:5" ht="26.25">
      <c r="A778" s="79" t="s">
        <v>1026</v>
      </c>
      <c r="B778" s="23"/>
      <c r="C778" s="23"/>
      <c r="D778" s="2">
        <f>'839'!E5</f>
        <v>-0.00659999999993488</v>
      </c>
      <c r="E778" s="8">
        <v>839</v>
      </c>
    </row>
    <row r="779" spans="1:5" ht="26.25">
      <c r="A779" s="62" t="s">
        <v>789</v>
      </c>
      <c r="B779" s="23">
        <v>0</v>
      </c>
      <c r="C779" s="23">
        <v>-0.5490999999999531</v>
      </c>
      <c r="D779" s="2">
        <f>C779</f>
        <v>-0.5490999999999531</v>
      </c>
      <c r="E779" s="8">
        <v>675</v>
      </c>
    </row>
    <row r="780" spans="1:5" ht="26.25">
      <c r="A780" s="62" t="s">
        <v>999</v>
      </c>
      <c r="B780" s="23"/>
      <c r="C780" s="23"/>
      <c r="D780" s="2">
        <f>'823'!E11+'856'!F11+'861'!F10+'911'!F4</f>
        <v>-0.27861999999936415</v>
      </c>
      <c r="E780" s="8" t="s">
        <v>1180</v>
      </c>
    </row>
    <row r="781" spans="1:5" ht="26.25">
      <c r="A781" s="62" t="s">
        <v>790</v>
      </c>
      <c r="B781" s="23">
        <v>0</v>
      </c>
      <c r="C781" s="23">
        <v>0.4559999999999036</v>
      </c>
      <c r="D781" s="2">
        <f>C781</f>
        <v>0.4559999999999036</v>
      </c>
      <c r="E781" s="8">
        <v>571.611</v>
      </c>
    </row>
    <row r="782" spans="1:5" ht="26.25">
      <c r="A782" s="62" t="s">
        <v>790</v>
      </c>
      <c r="B782" s="23">
        <v>0</v>
      </c>
      <c r="C782" s="23">
        <v>0</v>
      </c>
      <c r="D782" s="2">
        <f>'849'!F8</f>
        <v>-0.5461999999999989</v>
      </c>
      <c r="E782" s="8">
        <v>849</v>
      </c>
    </row>
    <row r="783" spans="1:5" ht="26.25">
      <c r="A783" s="62" t="s">
        <v>791</v>
      </c>
      <c r="B783" s="23">
        <v>-0.15499136260604018</v>
      </c>
      <c r="C783" s="23">
        <v>-0.19533072003531515</v>
      </c>
      <c r="D783" s="2">
        <f>C783</f>
        <v>-0.19533072003531515</v>
      </c>
      <c r="E783" s="9" t="s">
        <v>792</v>
      </c>
    </row>
    <row r="784" spans="1:5" ht="26.25">
      <c r="A784" s="62" t="s">
        <v>793</v>
      </c>
      <c r="B784" s="23">
        <v>0</v>
      </c>
      <c r="C784" s="23">
        <v>0.05270999999993364</v>
      </c>
      <c r="D784" s="2">
        <f>C784</f>
        <v>0.05270999999993364</v>
      </c>
      <c r="E784" s="8">
        <v>357</v>
      </c>
    </row>
    <row r="785" spans="1:5" ht="26.25">
      <c r="A785" s="62" t="s">
        <v>794</v>
      </c>
      <c r="B785" s="23">
        <v>0</v>
      </c>
      <c r="C785" s="23">
        <v>0</v>
      </c>
      <c r="D785" s="2">
        <f>C785+'894'!F8</f>
        <v>-0.37627999999995154</v>
      </c>
      <c r="E785" s="8" t="s">
        <v>1181</v>
      </c>
    </row>
    <row r="786" spans="1:5" ht="26.25">
      <c r="A786" s="62" t="s">
        <v>795</v>
      </c>
      <c r="B786" s="23">
        <v>0</v>
      </c>
      <c r="C786" s="23">
        <v>-0.04130000000054679</v>
      </c>
      <c r="D786" s="2">
        <f>C786</f>
        <v>-0.04130000000054679</v>
      </c>
      <c r="E786" s="8" t="s">
        <v>796</v>
      </c>
    </row>
    <row r="787" spans="1:5" ht="26.25">
      <c r="A787" s="62" t="s">
        <v>797</v>
      </c>
      <c r="B787" s="23">
        <v>0.2698507100316121</v>
      </c>
      <c r="C787" s="23">
        <v>-0.09564146508817117</v>
      </c>
      <c r="D787" s="2">
        <f>C787+'800'!E8+'805'!E7</f>
        <v>-0.43324146508812333</v>
      </c>
      <c r="E787" s="8" t="s">
        <v>973</v>
      </c>
    </row>
    <row r="788" spans="1:5" ht="26.25">
      <c r="A788" s="62" t="s">
        <v>797</v>
      </c>
      <c r="B788" s="65"/>
      <c r="C788" s="65"/>
      <c r="D788" s="66">
        <f>'813'!E4</f>
        <v>-0.4695999999999998</v>
      </c>
      <c r="E788" s="67">
        <v>813</v>
      </c>
    </row>
    <row r="789" spans="1:5" ht="26.25">
      <c r="A789" s="62" t="s">
        <v>798</v>
      </c>
      <c r="B789" s="23">
        <v>0</v>
      </c>
      <c r="C789" s="23">
        <v>1.036100000000033</v>
      </c>
      <c r="D789" s="2">
        <f>C789+'750'!E5</f>
        <v>0.5848000000000297</v>
      </c>
      <c r="E789" s="8" t="s">
        <v>886</v>
      </c>
    </row>
    <row r="790" spans="1:5" ht="26.25">
      <c r="A790" s="62" t="s">
        <v>799</v>
      </c>
      <c r="B790" s="23"/>
      <c r="C790" s="23">
        <v>0.44245000000006485</v>
      </c>
      <c r="D790" s="2">
        <f>C790+'740'!F7+'743'!F8+'746'!F6+'753'!E4+'769'!E10+'830'!E6+'888'!F7</f>
        <v>0.8252499999996417</v>
      </c>
      <c r="E790" s="8" t="s">
        <v>1182</v>
      </c>
    </row>
    <row r="791" spans="1:5" ht="26.25">
      <c r="A791" s="62" t="s">
        <v>953</v>
      </c>
      <c r="B791" s="23">
        <v>0</v>
      </c>
      <c r="C791" s="23">
        <v>0</v>
      </c>
      <c r="D791" s="2">
        <f>'791'!E8</f>
        <v>7.653800000000047</v>
      </c>
      <c r="E791" s="8">
        <v>791</v>
      </c>
    </row>
    <row r="792" spans="1:5" ht="32.25">
      <c r="A792" s="62" t="s">
        <v>800</v>
      </c>
      <c r="B792" s="23">
        <v>0</v>
      </c>
      <c r="C792" s="23">
        <v>-0.2879299999995055</v>
      </c>
      <c r="D792" s="2">
        <f>C792+'744'!F4+'747'!E11+'763'!E7+'768'!E5+'802'!E5+'806'!E4+'822'!E4+'823'!E4+'837'!E8+'840'!E6+'848'!F11+'851'!F4+'864'!F5+'865'!F4+'906'!F4+'909'!F4+'943'!F9</f>
        <v>0.33753500000113945</v>
      </c>
      <c r="E792" s="8" t="s">
        <v>1296</v>
      </c>
    </row>
    <row r="793" spans="1:5" ht="26.25">
      <c r="A793" s="62" t="s">
        <v>801</v>
      </c>
      <c r="B793" s="23">
        <v>0</v>
      </c>
      <c r="C793" s="23">
        <v>0.18499999999994543</v>
      </c>
      <c r="D793" s="2">
        <f>C793</f>
        <v>0.18499999999994543</v>
      </c>
      <c r="E793" s="8">
        <v>579</v>
      </c>
    </row>
    <row r="794" spans="1:5" ht="26.25">
      <c r="A794" s="62" t="s">
        <v>802</v>
      </c>
      <c r="B794" s="23">
        <v>23.718100432324235</v>
      </c>
      <c r="C794" s="23">
        <v>23.718100432324235</v>
      </c>
      <c r="D794" s="2">
        <f>C794</f>
        <v>23.718100432324235</v>
      </c>
      <c r="E794" s="8" t="s">
        <v>803</v>
      </c>
    </row>
    <row r="795" spans="1:5" ht="26.25">
      <c r="A795" s="62" t="s">
        <v>804</v>
      </c>
      <c r="B795" s="23">
        <v>0</v>
      </c>
      <c r="C795" s="23">
        <v>-0.28825000000017553</v>
      </c>
      <c r="D795" s="2">
        <f>C795</f>
        <v>-0.28825000000017553</v>
      </c>
      <c r="E795" s="8">
        <v>729</v>
      </c>
    </row>
    <row r="796" spans="1:5" ht="26.25">
      <c r="A796" s="62" t="s">
        <v>805</v>
      </c>
      <c r="B796" s="23">
        <v>-0.36963409120745894</v>
      </c>
      <c r="C796" s="23">
        <v>-0.36963409120745894</v>
      </c>
      <c r="D796" s="2">
        <f>C796</f>
        <v>-0.36963409120745894</v>
      </c>
      <c r="E796" s="8" t="s">
        <v>806</v>
      </c>
    </row>
    <row r="797" spans="1:5" ht="26.25">
      <c r="A797" s="62" t="s">
        <v>807</v>
      </c>
      <c r="B797" s="23">
        <v>0</v>
      </c>
      <c r="C797" s="23">
        <v>0.31739999999990687</v>
      </c>
      <c r="D797" s="2">
        <f>C797</f>
        <v>0.31739999999990687</v>
      </c>
      <c r="E797" s="8">
        <v>520</v>
      </c>
    </row>
    <row r="798" spans="1:6" ht="26.25">
      <c r="A798" s="73" t="s">
        <v>808</v>
      </c>
      <c r="B798" s="23">
        <v>0</v>
      </c>
      <c r="C798" s="23">
        <v>-0.17178000000001248</v>
      </c>
      <c r="D798" s="2">
        <f>C798</f>
        <v>-0.17178000000001248</v>
      </c>
      <c r="E798" s="8" t="s">
        <v>809</v>
      </c>
      <c r="F798" s="11"/>
    </row>
    <row r="799" spans="1:5" ht="26.25">
      <c r="A799" s="62" t="s">
        <v>810</v>
      </c>
      <c r="B799" s="23">
        <v>0</v>
      </c>
      <c r="C799" s="23">
        <v>0.2680000000000291</v>
      </c>
      <c r="D799" s="2">
        <f>C799</f>
        <v>0.2680000000000291</v>
      </c>
      <c r="E799" s="8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43079</v>
      </c>
      <c r="C1" s="29"/>
      <c r="D1" s="30" t="s">
        <v>815</v>
      </c>
      <c r="E1" s="31">
        <v>59.832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1060</v>
      </c>
      <c r="B4" s="112">
        <v>9.34</v>
      </c>
      <c r="C4" s="7"/>
      <c r="D4" s="39">
        <f>(B4+C4)*$E$1</f>
        <v>558.83088</v>
      </c>
      <c r="E4" s="55">
        <v>559</v>
      </c>
      <c r="F4" s="41">
        <f>-D4+E4</f>
        <v>0.1691200000000208</v>
      </c>
      <c r="G4" s="42"/>
    </row>
    <row r="5" spans="1:7" s="37" customFormat="1" ht="15">
      <c r="A5" s="7" t="s">
        <v>193</v>
      </c>
      <c r="B5" s="46">
        <v>23.02</v>
      </c>
      <c r="C5" s="7"/>
      <c r="D5" s="39">
        <f>(B5+C5)*$E$1</f>
        <v>1377.33264</v>
      </c>
      <c r="E5" s="55">
        <v>1377</v>
      </c>
      <c r="F5" s="41">
        <f>-D5+E5</f>
        <v>-0.3326400000000831</v>
      </c>
      <c r="G5" s="42"/>
    </row>
    <row r="6" spans="1:7" s="37" customFormat="1" ht="15">
      <c r="A6" s="7" t="s">
        <v>641</v>
      </c>
      <c r="B6" s="7">
        <v>34.56</v>
      </c>
      <c r="C6" s="7"/>
      <c r="D6" s="39">
        <f>(B6+C6)*$E$1</f>
        <v>2067.79392</v>
      </c>
      <c r="E6" s="55">
        <v>2086</v>
      </c>
      <c r="F6" s="41">
        <f>-D6+E6</f>
        <v>18.20607999999993</v>
      </c>
      <c r="G6" s="42"/>
    </row>
    <row r="7" spans="1:6" s="44" customFormat="1" ht="15">
      <c r="A7" s="43"/>
      <c r="B7" s="43"/>
      <c r="C7" s="43"/>
      <c r="D7" s="43"/>
      <c r="E7" s="43"/>
      <c r="F7" s="43"/>
    </row>
    <row r="11" spans="2:3" ht="15">
      <c r="B11" s="45"/>
      <c r="C11" s="45"/>
    </row>
    <row r="12" spans="2:3" ht="15">
      <c r="B12" s="45"/>
      <c r="C12" s="45"/>
    </row>
    <row r="13" spans="2:3" ht="15">
      <c r="B13" s="45"/>
      <c r="C13" s="45"/>
    </row>
    <row r="17" spans="5:6" ht="15">
      <c r="E17" s="10"/>
      <c r="F17" s="13"/>
    </row>
    <row r="28" spans="5:6" ht="15">
      <c r="E28" s="10"/>
      <c r="F28" s="13"/>
    </row>
    <row r="96" spans="5:6" ht="15">
      <c r="E96" s="10">
        <f>'[1]539'!G12+'[1]564'!G9</f>
        <v>0.21879999999998745</v>
      </c>
      <c r="F96" t="s">
        <v>822</v>
      </c>
    </row>
    <row r="113" spans="5:6" ht="15">
      <c r="E113" s="10">
        <f>'[1]562'!G7+'[1]564'!G10</f>
        <v>-0.48919999999986885</v>
      </c>
      <c r="F113" t="s">
        <v>225</v>
      </c>
    </row>
    <row r="124" spans="5:6" ht="15">
      <c r="E124" s="10">
        <f>B124+D124+'[1]309'!G4+'[1]316'!G4+'[1]319'!G4+'[1]339'!G9+'[1]340'!G4+'[1]372'!G7+'[1]381'!G4+'[1]391'!G7+'[1]404'!G6+'[1]411'!G4+'[1]412'!G8+'[1]416'!G4+'[1]429'!G4+'[1]485'!G4+'[1]522'!G5</f>
        <v>4.579371965812413</v>
      </c>
      <c r="F124" s="13" t="s">
        <v>823</v>
      </c>
    </row>
    <row r="129" spans="5:6" ht="15">
      <c r="E129" s="10">
        <f>B129+D129+'[1]325'!G9+'[1]328'!G5+'[1]344'!G9+'[1]378'!G7+'[1]384'!G6+'[1]387'!G4+'[1]391'!G9+'[1]399'!G4+'[1]441'!G4+'[1]522'!G4</f>
        <v>-1.887614562767908</v>
      </c>
      <c r="F129" s="13" t="s">
        <v>824</v>
      </c>
    </row>
    <row r="166" spans="1:6" ht="15">
      <c r="A166" t="s">
        <v>370</v>
      </c>
      <c r="B166">
        <v>0</v>
      </c>
      <c r="E166" s="10">
        <f>'[1]522'!G7</f>
        <v>0.15050000000002228</v>
      </c>
      <c r="F166">
        <v>522</v>
      </c>
    </row>
    <row r="178" spans="5:6" ht="15">
      <c r="E178" s="10">
        <f>'[1]469'!G6+'[1]564'!G8</f>
        <v>0.0795999999995729</v>
      </c>
      <c r="F178" t="s">
        <v>825</v>
      </c>
    </row>
    <row r="185" spans="5:6" ht="15">
      <c r="E185" s="10">
        <f>'[1]388'!G4+'[1]413'!G5+'[1]427'!G5+'[1]428'!G6+'[1]560'!G7+'[1]561'!G4+'[1]564'!G4</f>
        <v>0.6078799999989428</v>
      </c>
      <c r="F185" t="s">
        <v>826</v>
      </c>
    </row>
    <row r="254" spans="5:6" ht="15">
      <c r="E254" s="10">
        <f>B254+D254+'[1]306'!G6+'[1]344'!G5+'[1]348'!G9+'[1]394'!G4+'[1]395'!G6+'[1]397'!G4+'[1]487'!G4+'[1]564'!G5</f>
        <v>0.2569838709675878</v>
      </c>
      <c r="F254" s="13" t="s">
        <v>827</v>
      </c>
    </row>
    <row r="260" spans="5:6" ht="15">
      <c r="E260" s="10">
        <f>'[1]435'!G4+'[1]521'!G6</f>
        <v>0.19920000000001892</v>
      </c>
      <c r="F260" t="s">
        <v>828</v>
      </c>
    </row>
    <row r="286" spans="5:6" ht="15">
      <c r="E286" s="10">
        <f>B286+D286+'[1]344'!G7+'[1]442'!G5+'[1]475'!G12+'[1]511'!G5+'[1]517'!G8+'[1]564'!G12</f>
        <v>0.18759999999952015</v>
      </c>
      <c r="F286" t="s">
        <v>829</v>
      </c>
    </row>
    <row r="318" spans="5:6" ht="15">
      <c r="E318" s="10">
        <f>B318+D318+'[1]339'!G6+'[1]359'!G7+'[1]362'!G8+'[1]422'!G4+'[1]425'!G7+'[1]470'!G6+'[1]479'!G7+'[1]514'!G6+'[1]522'!G6</f>
        <v>-0.18308000000028812</v>
      </c>
      <c r="F318" t="s">
        <v>830</v>
      </c>
    </row>
    <row r="348" spans="2:6" ht="15">
      <c r="B348">
        <v>0</v>
      </c>
      <c r="E348" s="10">
        <f>'[1]485'!G8+'[1]488'!G6+'[1]489'!G6+'[1]491'!G4+'[1]494'!G6+'[1]495'!G4+'[1]498'!G8+'[1]502'!G5+'[1]504'!G4+'[1]508'!G5+'[1]511'!G4+'[1]514'!G7+'[1]521'!G4+'[1]522'!G8</f>
        <v>0.3647999999984677</v>
      </c>
      <c r="F348" t="s">
        <v>831</v>
      </c>
    </row>
    <row r="350" spans="5:6" ht="15">
      <c r="E350" s="10">
        <f>'[1]485'!G8+'[1]488'!G6+'[1]489'!G6+'[1]491'!G4+'[1]494'!G6+'[1]495'!G4+'[1]498'!G8+'[1]502'!G5+'[1]504'!G4+'[1]508'!G5+'[1]511'!G4+'[1]514'!G7+'[1]521'!G4</f>
        <v>-0.41860000000156106</v>
      </c>
      <c r="F350" t="s">
        <v>832</v>
      </c>
    </row>
    <row r="369" spans="5:6" ht="15">
      <c r="E369" s="10">
        <f>'[1]381'!G5+'[1]411'!G5+'[1]419'!G6+'[1]468'!G4+'[1]506'!G7+'[1]511'!G6+'[1]528'!G4+'[1]531'!G6+'[1]554'!G8+'[1]558'!G5+'[1]559'!G9+'[1]564'!G11</f>
        <v>0.12918000000126995</v>
      </c>
      <c r="F369" t="s">
        <v>833</v>
      </c>
    </row>
    <row r="384" spans="5:6" ht="15">
      <c r="E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42995</v>
      </c>
      <c r="C1" s="29"/>
      <c r="D1" s="30" t="s">
        <v>815</v>
      </c>
      <c r="E1" s="31">
        <v>58.15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800</v>
      </c>
      <c r="B4" s="7">
        <v>66.31</v>
      </c>
      <c r="C4" s="7"/>
      <c r="D4" s="39">
        <f>(B4+C4)*$E$1</f>
        <v>3855.9265</v>
      </c>
      <c r="E4" s="40">
        <v>3856</v>
      </c>
      <c r="F4" s="41">
        <f>-D4+E4</f>
        <v>0.07349999999996726</v>
      </c>
      <c r="G4" s="42"/>
    </row>
    <row r="5" spans="1:7" s="37" customFormat="1" ht="15">
      <c r="A5" s="7" t="s">
        <v>926</v>
      </c>
      <c r="B5" s="7">
        <v>9.34</v>
      </c>
      <c r="C5" s="7">
        <v>2.69</v>
      </c>
      <c r="D5" s="39">
        <f>(B5+C5)*$E$1</f>
        <v>699.5445</v>
      </c>
      <c r="E5" s="55">
        <v>699</v>
      </c>
      <c r="F5" s="41">
        <f>-D5+E5</f>
        <v>-0.5444999999999709</v>
      </c>
      <c r="G5" s="42"/>
    </row>
    <row r="6" spans="1:7" s="37" customFormat="1" ht="15">
      <c r="A6" s="7" t="s">
        <v>289</v>
      </c>
      <c r="B6" s="7">
        <v>32.8</v>
      </c>
      <c r="C6" s="7">
        <v>3.44</v>
      </c>
      <c r="D6" s="39">
        <f>(B6+C6)*$E$1</f>
        <v>2107.3559999999998</v>
      </c>
      <c r="E6" s="55">
        <v>2107</v>
      </c>
      <c r="F6" s="41">
        <f>-D6+E6</f>
        <v>-0.35599999999976717</v>
      </c>
      <c r="G6" s="42"/>
    </row>
    <row r="7" spans="1:7" s="37" customFormat="1" ht="15">
      <c r="A7" s="7" t="s">
        <v>949</v>
      </c>
      <c r="B7" s="7">
        <v>24.5</v>
      </c>
      <c r="C7" s="7"/>
      <c r="D7" s="39">
        <f>(B7+C7)*$E$1</f>
        <v>1424.675</v>
      </c>
      <c r="E7" s="55">
        <v>1578</v>
      </c>
      <c r="F7" s="41">
        <f>-D7+E7</f>
        <v>153.32500000000005</v>
      </c>
      <c r="G7" s="42"/>
    </row>
    <row r="8" spans="1:7" s="37" customFormat="1" ht="15">
      <c r="A8" s="7" t="s">
        <v>440</v>
      </c>
      <c r="B8" s="11">
        <v>9.76</v>
      </c>
      <c r="C8" s="7">
        <v>1.87</v>
      </c>
      <c r="D8" s="39">
        <f>(B8+C8)*$E$1</f>
        <v>676.2845</v>
      </c>
      <c r="E8" s="55">
        <v>676</v>
      </c>
      <c r="F8" s="41">
        <f>-D8+E8</f>
        <v>-0.28449999999998</v>
      </c>
      <c r="G8" s="42"/>
    </row>
    <row r="9" spans="1:6" s="44" customFormat="1" ht="15">
      <c r="A9" s="43"/>
      <c r="B9" s="43"/>
      <c r="C9" s="43"/>
      <c r="D9" s="43"/>
      <c r="E9" s="43"/>
      <c r="F9" s="43"/>
    </row>
    <row r="13" spans="2:3" ht="15">
      <c r="B13" s="45"/>
      <c r="C13" s="45"/>
    </row>
    <row r="14" spans="2:3" ht="15">
      <c r="B14" s="45"/>
      <c r="C14" s="45"/>
    </row>
    <row r="15" spans="2:3" ht="15">
      <c r="B15" s="45"/>
      <c r="C15" s="45"/>
    </row>
    <row r="19" spans="5:6" ht="15">
      <c r="E19" s="10"/>
      <c r="F19" s="13"/>
    </row>
    <row r="30" spans="5:6" ht="15">
      <c r="E30" s="10"/>
      <c r="F30" s="13"/>
    </row>
    <row r="98" spans="5:6" ht="15">
      <c r="E98" s="10">
        <f>'[1]539'!G12+'[1]564'!G9</f>
        <v>0.21879999999998745</v>
      </c>
      <c r="F98" t="s">
        <v>822</v>
      </c>
    </row>
    <row r="115" spans="5:6" ht="15">
      <c r="E115" s="10">
        <f>'[1]562'!G7+'[1]564'!G10</f>
        <v>-0.48919999999986885</v>
      </c>
      <c r="F115" t="s">
        <v>225</v>
      </c>
    </row>
    <row r="126" spans="5:6" ht="15">
      <c r="E126" s="10">
        <f>B126+D126+'[1]309'!G4+'[1]316'!G4+'[1]319'!G4+'[1]339'!G9+'[1]340'!G4+'[1]372'!G7+'[1]381'!G4+'[1]391'!G7+'[1]404'!G6+'[1]411'!G4+'[1]412'!G8+'[1]416'!G4+'[1]429'!G4+'[1]485'!G4+'[1]522'!G5</f>
        <v>4.579371965812413</v>
      </c>
      <c r="F126" s="13" t="s">
        <v>823</v>
      </c>
    </row>
    <row r="131" spans="5:6" ht="15">
      <c r="E131" s="10">
        <f>B131+D131+'[1]325'!G9+'[1]328'!G5+'[1]344'!G9+'[1]378'!G7+'[1]384'!G6+'[1]387'!G4+'[1]391'!G9+'[1]399'!G4+'[1]441'!G4+'[1]522'!G4</f>
        <v>-1.887614562767908</v>
      </c>
      <c r="F131" s="13" t="s">
        <v>824</v>
      </c>
    </row>
    <row r="168" spans="1:6" ht="15">
      <c r="A168" t="s">
        <v>370</v>
      </c>
      <c r="B168">
        <v>0</v>
      </c>
      <c r="E168" s="10">
        <f>'[1]522'!G7</f>
        <v>0.15050000000002228</v>
      </c>
      <c r="F168">
        <v>522</v>
      </c>
    </row>
    <row r="180" spans="5:6" ht="15">
      <c r="E180" s="10">
        <f>'[1]469'!G6+'[1]564'!G8</f>
        <v>0.0795999999995729</v>
      </c>
      <c r="F180" t="s">
        <v>825</v>
      </c>
    </row>
    <row r="187" spans="5:6" ht="15">
      <c r="E187" s="10">
        <f>'[1]388'!G4+'[1]413'!G5+'[1]427'!G5+'[1]428'!G6+'[1]560'!G7+'[1]561'!G4+'[1]564'!G4</f>
        <v>0.6078799999989428</v>
      </c>
      <c r="F187" t="s">
        <v>826</v>
      </c>
    </row>
    <row r="256" spans="5:6" ht="15">
      <c r="E256" s="10">
        <f>B256+D256+'[1]306'!G6+'[1]344'!G5+'[1]348'!G9+'[1]394'!G4+'[1]395'!G6+'[1]397'!G4+'[1]487'!G4+'[1]564'!G5</f>
        <v>0.2569838709675878</v>
      </c>
      <c r="F256" s="13" t="s">
        <v>827</v>
      </c>
    </row>
    <row r="262" spans="5:6" ht="15">
      <c r="E262" s="10">
        <f>'[1]435'!G4+'[1]521'!G6</f>
        <v>0.19920000000001892</v>
      </c>
      <c r="F262" t="s">
        <v>828</v>
      </c>
    </row>
    <row r="288" spans="5:6" ht="15">
      <c r="E288" s="10">
        <f>B288+D288+'[1]344'!G7+'[1]442'!G5+'[1]475'!G12+'[1]511'!G5+'[1]517'!G8+'[1]564'!G12</f>
        <v>0.18759999999952015</v>
      </c>
      <c r="F288" t="s">
        <v>829</v>
      </c>
    </row>
    <row r="320" spans="5:6" ht="15">
      <c r="E320" s="10">
        <f>B320+D320+'[1]339'!G6+'[1]359'!G7+'[1]362'!G8+'[1]422'!G4+'[1]425'!G7+'[1]470'!G6+'[1]479'!G7+'[1]514'!G6+'[1]522'!G6</f>
        <v>-0.18308000000028812</v>
      </c>
      <c r="F320" t="s">
        <v>830</v>
      </c>
    </row>
    <row r="350" spans="2:6" ht="15">
      <c r="B350">
        <v>0</v>
      </c>
      <c r="E350" s="10">
        <f>'[1]485'!G8+'[1]488'!G6+'[1]489'!G6+'[1]491'!G4+'[1]494'!G6+'[1]495'!G4+'[1]498'!G8+'[1]502'!G5+'[1]504'!G4+'[1]508'!G5+'[1]511'!G4+'[1]514'!G7+'[1]521'!G4+'[1]522'!G8</f>
        <v>0.3647999999984677</v>
      </c>
      <c r="F350" t="s">
        <v>831</v>
      </c>
    </row>
    <row r="352" spans="5:6" ht="15">
      <c r="E352" s="10">
        <f>'[1]485'!G8+'[1]488'!G6+'[1]489'!G6+'[1]491'!G4+'[1]494'!G6+'[1]495'!G4+'[1]498'!G8+'[1]502'!G5+'[1]504'!G4+'[1]508'!G5+'[1]511'!G4+'[1]514'!G7+'[1]521'!G4</f>
        <v>-0.41860000000156106</v>
      </c>
      <c r="F352" t="s">
        <v>832</v>
      </c>
    </row>
    <row r="371" spans="5:6" ht="15">
      <c r="E371" s="10">
        <f>'[1]381'!G5+'[1]411'!G5+'[1]419'!G6+'[1]468'!G4+'[1]506'!G7+'[1]511'!G6+'[1]528'!G4+'[1]531'!G6+'[1]554'!G8+'[1]558'!G5+'[1]559'!G9+'[1]564'!G11</f>
        <v>0.12918000000126995</v>
      </c>
      <c r="F371" t="s">
        <v>833</v>
      </c>
    </row>
    <row r="386" spans="5:6" ht="15">
      <c r="E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42995</v>
      </c>
      <c r="C1" s="29"/>
      <c r="D1" s="30" t="s">
        <v>815</v>
      </c>
      <c r="E1" s="31">
        <v>58.15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949</v>
      </c>
      <c r="B4" s="11">
        <v>2.64</v>
      </c>
      <c r="C4" s="7"/>
      <c r="D4" s="39">
        <f aca="true" t="shared" si="0" ref="D4:D9">(B4+C4)*$E$1</f>
        <v>153.516</v>
      </c>
      <c r="E4" s="55"/>
      <c r="F4" s="41">
        <f aca="true" t="shared" si="1" ref="F4:F9">-D4+E4</f>
        <v>-153.516</v>
      </c>
      <c r="G4" s="42"/>
    </row>
    <row r="5" spans="1:7" s="37" customFormat="1" ht="15">
      <c r="A5" s="7" t="s">
        <v>1023</v>
      </c>
      <c r="B5" s="7">
        <v>39.58</v>
      </c>
      <c r="C5" s="7"/>
      <c r="D5" s="39">
        <f t="shared" si="0"/>
        <v>2301.5769999999998</v>
      </c>
      <c r="E5" s="55">
        <v>2302</v>
      </c>
      <c r="F5" s="41">
        <f t="shared" si="1"/>
        <v>0.4230000000002292</v>
      </c>
      <c r="G5" s="42"/>
    </row>
    <row r="6" spans="1:7" s="37" customFormat="1" ht="15">
      <c r="A6" s="7" t="s">
        <v>1039</v>
      </c>
      <c r="B6" s="80">
        <v>9</v>
      </c>
      <c r="C6" s="7"/>
      <c r="D6" s="39">
        <f t="shared" si="0"/>
        <v>523.35</v>
      </c>
      <c r="E6" s="55">
        <v>523</v>
      </c>
      <c r="F6" s="41">
        <f t="shared" si="1"/>
        <v>-0.35000000000002274</v>
      </c>
      <c r="G6" s="42"/>
    </row>
    <row r="7" spans="1:7" s="37" customFormat="1" ht="15">
      <c r="A7" s="7" t="s">
        <v>1038</v>
      </c>
      <c r="B7" s="7">
        <v>44.9</v>
      </c>
      <c r="C7" s="7"/>
      <c r="D7" s="39">
        <f t="shared" si="0"/>
        <v>2610.935</v>
      </c>
      <c r="E7" s="55">
        <v>2611</v>
      </c>
      <c r="F7" s="41">
        <f t="shared" si="1"/>
        <v>0.06500000000005457</v>
      </c>
      <c r="G7" s="42"/>
    </row>
    <row r="8" spans="1:7" s="37" customFormat="1" ht="15">
      <c r="A8" s="7" t="s">
        <v>158</v>
      </c>
      <c r="B8" s="7">
        <v>53.98</v>
      </c>
      <c r="C8" s="7"/>
      <c r="D8" s="39">
        <f t="shared" si="0"/>
        <v>3138.937</v>
      </c>
      <c r="E8" s="55">
        <v>3129</v>
      </c>
      <c r="F8" s="41">
        <f t="shared" si="1"/>
        <v>-9.936999999999898</v>
      </c>
      <c r="G8" s="42"/>
    </row>
    <row r="9" spans="1:7" s="37" customFormat="1" ht="15">
      <c r="A9" s="7" t="s">
        <v>889</v>
      </c>
      <c r="B9" s="7">
        <v>33.46</v>
      </c>
      <c r="C9" s="7"/>
      <c r="D9" s="39">
        <f t="shared" si="0"/>
        <v>1945.699</v>
      </c>
      <c r="E9" s="55">
        <v>1946</v>
      </c>
      <c r="F9" s="41">
        <f t="shared" si="1"/>
        <v>0.3009999999999309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42992</v>
      </c>
      <c r="C1" s="29"/>
      <c r="D1" s="30" t="s">
        <v>815</v>
      </c>
      <c r="E1" s="31">
        <v>58.34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463</v>
      </c>
      <c r="B4" s="7">
        <v>15.18</v>
      </c>
      <c r="C4" s="7">
        <v>1.21</v>
      </c>
      <c r="D4" s="39">
        <f>(B4+C4)*$E$1</f>
        <v>956.1926000000001</v>
      </c>
      <c r="E4" s="55">
        <v>956</v>
      </c>
      <c r="F4" s="41">
        <f aca="true" t="shared" si="0" ref="F4:F10">-D4+E4</f>
        <v>-0.19260000000008404</v>
      </c>
      <c r="G4" s="42"/>
    </row>
    <row r="5" spans="1:7" s="37" customFormat="1" ht="15">
      <c r="A5" s="7" t="s">
        <v>741</v>
      </c>
      <c r="B5" s="7">
        <v>8.94</v>
      </c>
      <c r="C5" s="7">
        <v>1.48</v>
      </c>
      <c r="D5" s="39">
        <f aca="true" t="shared" si="1" ref="D5:D10">(B5+C5)*$E$1</f>
        <v>607.9028000000001</v>
      </c>
      <c r="E5" s="55">
        <v>608</v>
      </c>
      <c r="F5" s="41">
        <f t="shared" si="0"/>
        <v>0.09719999999992979</v>
      </c>
      <c r="G5" s="42"/>
    </row>
    <row r="6" spans="1:7" s="37" customFormat="1" ht="15">
      <c r="A6" s="7" t="s">
        <v>994</v>
      </c>
      <c r="B6" s="7">
        <v>4.99</v>
      </c>
      <c r="C6" s="7">
        <v>1.32</v>
      </c>
      <c r="D6" s="39">
        <f t="shared" si="1"/>
        <v>368.12540000000007</v>
      </c>
      <c r="E6" s="55">
        <v>368</v>
      </c>
      <c r="F6" s="41">
        <f t="shared" si="0"/>
        <v>-0.12540000000007012</v>
      </c>
      <c r="G6" s="42"/>
    </row>
    <row r="7" spans="1:7" s="37" customFormat="1" ht="15">
      <c r="A7" s="7" t="s">
        <v>665</v>
      </c>
      <c r="B7" s="7">
        <v>12.46</v>
      </c>
      <c r="C7" s="7">
        <v>0.57</v>
      </c>
      <c r="D7" s="39">
        <f t="shared" si="1"/>
        <v>760.1702000000001</v>
      </c>
      <c r="E7" s="55">
        <v>760</v>
      </c>
      <c r="F7" s="41">
        <f t="shared" si="0"/>
        <v>-0.17020000000013624</v>
      </c>
      <c r="G7" s="42"/>
    </row>
    <row r="8" spans="1:7" s="37" customFormat="1" ht="15">
      <c r="A8" s="7" t="s">
        <v>790</v>
      </c>
      <c r="B8" s="7">
        <v>18.5</v>
      </c>
      <c r="C8" s="7">
        <v>0.93</v>
      </c>
      <c r="D8" s="39">
        <f t="shared" si="1"/>
        <v>1133.5462</v>
      </c>
      <c r="E8" s="55">
        <v>1133</v>
      </c>
      <c r="F8" s="41">
        <f t="shared" si="0"/>
        <v>-0.5461999999999989</v>
      </c>
      <c r="G8" s="42"/>
    </row>
    <row r="9" spans="1:7" s="37" customFormat="1" ht="15">
      <c r="A9" s="7" t="s">
        <v>486</v>
      </c>
      <c r="B9" s="7">
        <v>20.99</v>
      </c>
      <c r="C9" s="7"/>
      <c r="D9" s="39">
        <f t="shared" si="1"/>
        <v>1224.5566</v>
      </c>
      <c r="E9" s="55">
        <v>1225</v>
      </c>
      <c r="F9" s="41">
        <f t="shared" si="0"/>
        <v>0.4434000000001106</v>
      </c>
      <c r="G9" s="42"/>
    </row>
    <row r="10" spans="1:7" s="37" customFormat="1" ht="15">
      <c r="A10" s="7" t="s">
        <v>440</v>
      </c>
      <c r="B10" s="7">
        <v>32.58</v>
      </c>
      <c r="C10" s="7">
        <v>1.12</v>
      </c>
      <c r="D10" s="39">
        <f t="shared" si="1"/>
        <v>1966.0579999999998</v>
      </c>
      <c r="E10" s="55">
        <v>1966</v>
      </c>
      <c r="F10" s="41">
        <f t="shared" si="0"/>
        <v>-0.05799999999976535</v>
      </c>
      <c r="G10" s="42"/>
    </row>
    <row r="11" spans="1:7" s="37" customFormat="1" ht="15">
      <c r="A11" s="7" t="s">
        <v>1023</v>
      </c>
      <c r="B11" s="11">
        <v>7.89</v>
      </c>
      <c r="C11" s="7"/>
      <c r="D11" s="39">
        <f>(B11+C11)*$E$1</f>
        <v>460.3026</v>
      </c>
      <c r="E11" s="55">
        <v>460</v>
      </c>
      <c r="F11" s="41">
        <f>-D11+E11</f>
        <v>-0.302599999999984</v>
      </c>
      <c r="G11" s="42"/>
    </row>
    <row r="12" spans="1:6" s="44" customFormat="1" ht="15">
      <c r="A12" s="43"/>
      <c r="B12" s="43"/>
      <c r="C12" s="43"/>
      <c r="D12" s="43"/>
      <c r="E12" s="43"/>
      <c r="F12" s="43"/>
    </row>
    <row r="16" spans="2:3" ht="15">
      <c r="B16" s="45"/>
      <c r="C16" s="45"/>
    </row>
    <row r="17" spans="2:3" ht="15">
      <c r="B17" s="45"/>
      <c r="C17" s="45"/>
    </row>
    <row r="18" spans="2:3" ht="15">
      <c r="B18" s="45"/>
      <c r="C18" s="45"/>
    </row>
    <row r="22" spans="5:6" ht="15">
      <c r="E22" s="10"/>
      <c r="F22" s="13"/>
    </row>
    <row r="33" spans="5:6" ht="15">
      <c r="E33" s="10"/>
      <c r="F33" s="13"/>
    </row>
    <row r="101" spans="5:6" ht="15">
      <c r="E101" s="10">
        <f>'[1]539'!G12+'[1]564'!G9</f>
        <v>0.21879999999998745</v>
      </c>
      <c r="F101" t="s">
        <v>822</v>
      </c>
    </row>
    <row r="118" spans="5:6" ht="15">
      <c r="E118" s="10">
        <f>'[1]562'!G7+'[1]564'!G10</f>
        <v>-0.48919999999986885</v>
      </c>
      <c r="F118" t="s">
        <v>225</v>
      </c>
    </row>
    <row r="129" spans="5:6" ht="15">
      <c r="E129" s="10">
        <f>B129+D129+'[1]309'!G4+'[1]316'!G4+'[1]319'!G4+'[1]339'!G9+'[1]340'!G4+'[1]372'!G7+'[1]381'!G4+'[1]391'!G7+'[1]404'!G6+'[1]411'!G4+'[1]412'!G8+'[1]416'!G4+'[1]429'!G4+'[1]485'!G4+'[1]522'!G5</f>
        <v>4.579371965812413</v>
      </c>
      <c r="F129" s="13" t="s">
        <v>823</v>
      </c>
    </row>
    <row r="134" spans="5:6" ht="15">
      <c r="E134" s="10">
        <f>B134+D134+'[1]325'!G9+'[1]328'!G5+'[1]344'!G9+'[1]378'!G7+'[1]384'!G6+'[1]387'!G4+'[1]391'!G9+'[1]399'!G4+'[1]441'!G4+'[1]522'!G4</f>
        <v>-1.887614562767908</v>
      </c>
      <c r="F134" s="13" t="s">
        <v>824</v>
      </c>
    </row>
    <row r="171" spans="1:6" ht="15">
      <c r="A171" t="s">
        <v>370</v>
      </c>
      <c r="B171">
        <v>0</v>
      </c>
      <c r="E171" s="10">
        <f>'[1]522'!G7</f>
        <v>0.15050000000002228</v>
      </c>
      <c r="F171">
        <v>522</v>
      </c>
    </row>
    <row r="183" spans="5:6" ht="15">
      <c r="E183" s="10">
        <f>'[1]469'!G6+'[1]564'!G8</f>
        <v>0.0795999999995729</v>
      </c>
      <c r="F183" t="s">
        <v>825</v>
      </c>
    </row>
    <row r="190" spans="5:6" ht="15">
      <c r="E190" s="10">
        <f>'[1]388'!G4+'[1]413'!G5+'[1]427'!G5+'[1]428'!G6+'[1]560'!G7+'[1]561'!G4+'[1]564'!G4</f>
        <v>0.6078799999989428</v>
      </c>
      <c r="F190" t="s">
        <v>826</v>
      </c>
    </row>
    <row r="259" spans="5:6" ht="15">
      <c r="E259" s="10">
        <f>B259+D259+'[1]306'!G6+'[1]344'!G5+'[1]348'!G9+'[1]394'!G4+'[1]395'!G6+'[1]397'!G4+'[1]487'!G4+'[1]564'!G5</f>
        <v>0.2569838709675878</v>
      </c>
      <c r="F259" s="13" t="s">
        <v>827</v>
      </c>
    </row>
    <row r="265" spans="5:6" ht="15">
      <c r="E265" s="10">
        <f>'[1]435'!G4+'[1]521'!G6</f>
        <v>0.19920000000001892</v>
      </c>
      <c r="F265" t="s">
        <v>828</v>
      </c>
    </row>
    <row r="291" spans="5:6" ht="15">
      <c r="E291" s="10">
        <f>B291+D291+'[1]344'!G7+'[1]442'!G5+'[1]475'!G12+'[1]511'!G5+'[1]517'!G8+'[1]564'!G12</f>
        <v>0.18759999999952015</v>
      </c>
      <c r="F291" t="s">
        <v>829</v>
      </c>
    </row>
    <row r="323" spans="5:6" ht="15">
      <c r="E323" s="10">
        <f>B323+D323+'[1]339'!G6+'[1]359'!G7+'[1]362'!G8+'[1]422'!G4+'[1]425'!G7+'[1]470'!G6+'[1]479'!G7+'[1]514'!G6+'[1]522'!G6</f>
        <v>-0.18308000000028812</v>
      </c>
      <c r="F323" t="s">
        <v>830</v>
      </c>
    </row>
    <row r="353" spans="2:6" ht="15">
      <c r="B353">
        <v>0</v>
      </c>
      <c r="E353" s="10">
        <f>'[1]485'!G8+'[1]488'!G6+'[1]489'!G6+'[1]491'!G4+'[1]494'!G6+'[1]495'!G4+'[1]498'!G8+'[1]502'!G5+'[1]504'!G4+'[1]508'!G5+'[1]511'!G4+'[1]514'!G7+'[1]521'!G4+'[1]522'!G8</f>
        <v>0.3647999999984677</v>
      </c>
      <c r="F353" t="s">
        <v>831</v>
      </c>
    </row>
    <row r="355" spans="5:6" ht="15">
      <c r="E355" s="10">
        <f>'[1]485'!G8+'[1]488'!G6+'[1]489'!G6+'[1]491'!G4+'[1]494'!G6+'[1]495'!G4+'[1]498'!G8+'[1]502'!G5+'[1]504'!G4+'[1]508'!G5+'[1]511'!G4+'[1]514'!G7+'[1]521'!G4</f>
        <v>-0.41860000000156106</v>
      </c>
      <c r="F355" t="s">
        <v>832</v>
      </c>
    </row>
    <row r="374" spans="5:6" ht="15">
      <c r="E374" s="10">
        <f>'[1]381'!G5+'[1]411'!G5+'[1]419'!G6+'[1]468'!G4+'[1]506'!G7+'[1]511'!G6+'[1]528'!G4+'[1]531'!G6+'[1]554'!G8+'[1]558'!G5+'[1]559'!G9+'[1]564'!G11</f>
        <v>0.12918000000126995</v>
      </c>
      <c r="F374" t="s">
        <v>833</v>
      </c>
    </row>
    <row r="389" spans="5:6" ht="15">
      <c r="E389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7" s="32" customFormat="1" ht="21">
      <c r="A1" s="28" t="s">
        <v>814</v>
      </c>
      <c r="B1" s="29">
        <v>42992</v>
      </c>
      <c r="C1" s="29"/>
      <c r="D1" s="30" t="s">
        <v>815</v>
      </c>
      <c r="E1" s="31">
        <v>58.972</v>
      </c>
      <c r="F1" s="32" t="s">
        <v>816</v>
      </c>
      <c r="G1" s="84" t="s">
        <v>1050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459</v>
      </c>
      <c r="B4" s="7">
        <v>39.04</v>
      </c>
      <c r="C4" s="7"/>
      <c r="D4" s="39">
        <f>(B4+C4)*$E$1</f>
        <v>2302.26688</v>
      </c>
      <c r="E4" s="55">
        <v>2278</v>
      </c>
      <c r="F4" s="41">
        <f aca="true" t="shared" si="0" ref="F4:F10">-D4+E4</f>
        <v>-24.26688000000013</v>
      </c>
      <c r="G4" s="42"/>
    </row>
    <row r="5" spans="1:7" s="37" customFormat="1" ht="15">
      <c r="A5" s="7" t="s">
        <v>627</v>
      </c>
      <c r="B5" s="80">
        <v>8.49</v>
      </c>
      <c r="C5" s="7"/>
      <c r="D5" s="39">
        <f aca="true" t="shared" si="1" ref="D5:D10">(B5+C5)*$E$1</f>
        <v>500.67228</v>
      </c>
      <c r="E5" s="55">
        <v>1377</v>
      </c>
      <c r="F5" s="41">
        <f t="shared" si="0"/>
        <v>876.32772</v>
      </c>
      <c r="G5" s="42"/>
    </row>
    <row r="6" spans="1:7" s="37" customFormat="1" ht="15">
      <c r="A6" s="7" t="s">
        <v>947</v>
      </c>
      <c r="B6" s="7">
        <v>11.88</v>
      </c>
      <c r="C6" s="7"/>
      <c r="D6" s="39">
        <f t="shared" si="1"/>
        <v>700.5873600000001</v>
      </c>
      <c r="E6" s="55">
        <v>693</v>
      </c>
      <c r="F6" s="41">
        <f t="shared" si="0"/>
        <v>-7.587360000000103</v>
      </c>
      <c r="G6" s="42"/>
    </row>
    <row r="7" spans="1:7" s="37" customFormat="1" ht="15">
      <c r="A7" s="7" t="s">
        <v>293</v>
      </c>
      <c r="B7" s="7">
        <v>15.74</v>
      </c>
      <c r="C7" s="7"/>
      <c r="D7" s="39">
        <f t="shared" si="1"/>
        <v>928.21928</v>
      </c>
      <c r="E7" s="55">
        <v>918</v>
      </c>
      <c r="F7" s="41">
        <f t="shared" si="0"/>
        <v>-10.219280000000026</v>
      </c>
      <c r="G7" s="42"/>
    </row>
    <row r="8" spans="1:7" s="37" customFormat="1" ht="15">
      <c r="A8" s="7" t="s">
        <v>606</v>
      </c>
      <c r="B8" s="7">
        <v>32.94</v>
      </c>
      <c r="C8" s="7"/>
      <c r="D8" s="39">
        <f t="shared" si="1"/>
        <v>1942.53768</v>
      </c>
      <c r="E8" s="55">
        <v>1922</v>
      </c>
      <c r="F8" s="41">
        <f t="shared" si="0"/>
        <v>-20.53767999999991</v>
      </c>
      <c r="G8" s="42"/>
    </row>
    <row r="9" spans="1:7" s="37" customFormat="1" ht="15">
      <c r="A9" s="7" t="s">
        <v>393</v>
      </c>
      <c r="B9" s="7">
        <v>7.56</v>
      </c>
      <c r="C9" s="7"/>
      <c r="D9" s="39">
        <f t="shared" si="1"/>
        <v>445.82831999999996</v>
      </c>
      <c r="E9" s="55">
        <v>441</v>
      </c>
      <c r="F9" s="41">
        <f t="shared" si="0"/>
        <v>-4.828319999999962</v>
      </c>
      <c r="G9" s="42"/>
    </row>
    <row r="10" spans="1:7" s="37" customFormat="1" ht="15">
      <c r="A10" s="7" t="s">
        <v>738</v>
      </c>
      <c r="B10" s="7">
        <v>5.38</v>
      </c>
      <c r="C10" s="7"/>
      <c r="D10" s="39">
        <f t="shared" si="1"/>
        <v>317.26936</v>
      </c>
      <c r="E10" s="55">
        <v>314</v>
      </c>
      <c r="F10" s="41">
        <f t="shared" si="0"/>
        <v>-3.269360000000006</v>
      </c>
      <c r="G10" s="42"/>
    </row>
    <row r="11" spans="1:7" s="37" customFormat="1" ht="15">
      <c r="A11" s="7" t="s">
        <v>800</v>
      </c>
      <c r="B11" s="7">
        <v>27.3</v>
      </c>
      <c r="C11" s="7"/>
      <c r="D11" s="39">
        <f>(B11+C11)*$E$1</f>
        <v>1609.9356</v>
      </c>
      <c r="E11" s="40">
        <v>1592</v>
      </c>
      <c r="F11" s="41">
        <f>-D11+E11</f>
        <v>-17.935600000000022</v>
      </c>
      <c r="G11" s="42"/>
    </row>
    <row r="12" spans="1:6" s="44" customFormat="1" ht="15">
      <c r="A12" s="43"/>
      <c r="B12" s="43"/>
      <c r="C12" s="43"/>
      <c r="D12" s="43"/>
      <c r="E12" s="83"/>
      <c r="F12" s="43"/>
    </row>
    <row r="16" spans="2:3" ht="15">
      <c r="B16" s="45"/>
      <c r="C16" s="45"/>
    </row>
    <row r="17" spans="2:3" ht="15">
      <c r="B17" s="45"/>
      <c r="C17" s="45"/>
    </row>
    <row r="18" spans="2:3" ht="15">
      <c r="B18" s="45"/>
      <c r="C18" s="45"/>
    </row>
    <row r="22" spans="5:6" ht="15">
      <c r="E22" s="10"/>
      <c r="F22" s="13"/>
    </row>
    <row r="33" spans="5:6" ht="15">
      <c r="E33" s="10"/>
      <c r="F33" s="13"/>
    </row>
    <row r="101" spans="5:6" ht="15">
      <c r="E101" s="10">
        <f>'[1]539'!G12+'[1]564'!G9</f>
        <v>0.21879999999998745</v>
      </c>
      <c r="F101" t="s">
        <v>822</v>
      </c>
    </row>
    <row r="118" spans="5:6" ht="15">
      <c r="E118" s="10">
        <f>'[1]562'!G7+'[1]564'!G10</f>
        <v>-0.48919999999986885</v>
      </c>
      <c r="F118" t="s">
        <v>225</v>
      </c>
    </row>
    <row r="129" spans="5:6" ht="15">
      <c r="E129" s="10">
        <f>B129+D129+'[1]309'!G4+'[1]316'!G4+'[1]319'!G4+'[1]339'!G9+'[1]340'!G4+'[1]372'!G7+'[1]381'!G4+'[1]391'!G7+'[1]404'!G6+'[1]411'!G4+'[1]412'!G8+'[1]416'!G4+'[1]429'!G4+'[1]485'!G4+'[1]522'!G5</f>
        <v>4.579371965812413</v>
      </c>
      <c r="F129" s="13" t="s">
        <v>823</v>
      </c>
    </row>
    <row r="134" spans="5:6" ht="15">
      <c r="E134" s="10">
        <f>B134+D134+'[1]325'!G9+'[1]328'!G5+'[1]344'!G9+'[1]378'!G7+'[1]384'!G6+'[1]387'!G4+'[1]391'!G9+'[1]399'!G4+'[1]441'!G4+'[1]522'!G4</f>
        <v>-1.887614562767908</v>
      </c>
      <c r="F134" s="13" t="s">
        <v>824</v>
      </c>
    </row>
    <row r="171" spans="1:6" ht="15">
      <c r="A171" t="s">
        <v>370</v>
      </c>
      <c r="B171">
        <v>0</v>
      </c>
      <c r="E171" s="10">
        <f>'[1]522'!G7</f>
        <v>0.15050000000002228</v>
      </c>
      <c r="F171">
        <v>522</v>
      </c>
    </row>
    <row r="183" spans="5:6" ht="15">
      <c r="E183" s="10">
        <f>'[1]469'!G6+'[1]564'!G8</f>
        <v>0.0795999999995729</v>
      </c>
      <c r="F183" t="s">
        <v>825</v>
      </c>
    </row>
    <row r="190" spans="5:6" ht="15">
      <c r="E190" s="10">
        <f>'[1]388'!G4+'[1]413'!G5+'[1]427'!G5+'[1]428'!G6+'[1]560'!G7+'[1]561'!G4+'[1]564'!G4</f>
        <v>0.6078799999989428</v>
      </c>
      <c r="F190" t="s">
        <v>826</v>
      </c>
    </row>
    <row r="259" spans="5:6" ht="15">
      <c r="E259" s="10">
        <f>B259+D259+'[1]306'!G6+'[1]344'!G5+'[1]348'!G9+'[1]394'!G4+'[1]395'!G6+'[1]397'!G4+'[1]487'!G4+'[1]564'!G5</f>
        <v>0.2569838709675878</v>
      </c>
      <c r="F259" s="13" t="s">
        <v>827</v>
      </c>
    </row>
    <row r="265" spans="5:6" ht="15">
      <c r="E265" s="10">
        <f>'[1]435'!G4+'[1]521'!G6</f>
        <v>0.19920000000001892</v>
      </c>
      <c r="F265" t="s">
        <v>828</v>
      </c>
    </row>
    <row r="291" spans="5:6" ht="15">
      <c r="E291" s="10">
        <f>B291+D291+'[1]344'!G7+'[1]442'!G5+'[1]475'!G12+'[1]511'!G5+'[1]517'!G8+'[1]564'!G12</f>
        <v>0.18759999999952015</v>
      </c>
      <c r="F291" t="s">
        <v>829</v>
      </c>
    </row>
    <row r="323" spans="5:6" ht="15">
      <c r="E323" s="10">
        <f>B323+D323+'[1]339'!G6+'[1]359'!G7+'[1]362'!G8+'[1]422'!G4+'[1]425'!G7+'[1]470'!G6+'[1]479'!G7+'[1]514'!G6+'[1]522'!G6</f>
        <v>-0.18308000000028812</v>
      </c>
      <c r="F323" t="s">
        <v>830</v>
      </c>
    </row>
    <row r="353" spans="2:6" ht="15">
      <c r="B353">
        <v>0</v>
      </c>
      <c r="E353" s="10">
        <f>'[1]485'!G8+'[1]488'!G6+'[1]489'!G6+'[1]491'!G4+'[1]494'!G6+'[1]495'!G4+'[1]498'!G8+'[1]502'!G5+'[1]504'!G4+'[1]508'!G5+'[1]511'!G4+'[1]514'!G7+'[1]521'!G4+'[1]522'!G8</f>
        <v>0.3647999999984677</v>
      </c>
      <c r="F353" t="s">
        <v>831</v>
      </c>
    </row>
    <row r="355" spans="5:6" ht="15">
      <c r="E355" s="10">
        <f>'[1]485'!G8+'[1]488'!G6+'[1]489'!G6+'[1]491'!G4+'[1]494'!G6+'[1]495'!G4+'[1]498'!G8+'[1]502'!G5+'[1]504'!G4+'[1]508'!G5+'[1]511'!G4+'[1]514'!G7+'[1]521'!G4</f>
        <v>-0.41860000000156106</v>
      </c>
      <c r="F355" t="s">
        <v>832</v>
      </c>
    </row>
    <row r="374" spans="5:6" ht="15">
      <c r="E374" s="10">
        <f>'[1]381'!G5+'[1]411'!G5+'[1]419'!G6+'[1]468'!G4+'[1]506'!G7+'[1]511'!G6+'[1]528'!G4+'[1]531'!G6+'[1]554'!G8+'[1]558'!G5+'[1]559'!G9+'[1]564'!G11</f>
        <v>0.12918000000126995</v>
      </c>
      <c r="F374" t="s">
        <v>833</v>
      </c>
    </row>
    <row r="389" spans="5:6" ht="15">
      <c r="E389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42991</v>
      </c>
      <c r="C1" s="29"/>
      <c r="D1" s="30" t="s">
        <v>815</v>
      </c>
      <c r="E1" s="31">
        <v>58.033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738</v>
      </c>
      <c r="B4" s="7">
        <v>14.34</v>
      </c>
      <c r="C4" s="7"/>
      <c r="D4" s="39">
        <f>(B4+C4)*$E$1</f>
        <v>832.19322</v>
      </c>
      <c r="E4" s="55">
        <v>832</v>
      </c>
      <c r="F4" s="41">
        <f aca="true" t="shared" si="0" ref="F4:F10">-D4+E4</f>
        <v>-0.19321999999999662</v>
      </c>
      <c r="G4" s="42"/>
    </row>
    <row r="5" spans="1:7" s="37" customFormat="1" ht="15">
      <c r="A5" s="7" t="s">
        <v>122</v>
      </c>
      <c r="B5" s="7">
        <v>10.73</v>
      </c>
      <c r="C5" s="7"/>
      <c r="D5" s="39">
        <f aca="true" t="shared" si="1" ref="D5:D10">(B5+C5)*$E$1</f>
        <v>622.6940900000001</v>
      </c>
      <c r="E5" s="40">
        <v>622</v>
      </c>
      <c r="F5" s="41">
        <f t="shared" si="0"/>
        <v>-0.6940900000000738</v>
      </c>
      <c r="G5" s="42"/>
    </row>
    <row r="6" spans="1:7" s="37" customFormat="1" ht="15">
      <c r="A6" s="7" t="s">
        <v>305</v>
      </c>
      <c r="B6" s="7">
        <v>14.72</v>
      </c>
      <c r="C6" s="7"/>
      <c r="D6" s="39">
        <f t="shared" si="1"/>
        <v>854.24576</v>
      </c>
      <c r="E6" s="55">
        <v>854</v>
      </c>
      <c r="F6" s="41">
        <f t="shared" si="0"/>
        <v>-0.2457600000000184</v>
      </c>
      <c r="G6" s="42"/>
    </row>
    <row r="7" spans="1:7" s="37" customFormat="1" ht="15.75" thickBot="1">
      <c r="A7" s="7" t="s">
        <v>459</v>
      </c>
      <c r="B7" s="7">
        <v>8.64</v>
      </c>
      <c r="C7" s="7"/>
      <c r="D7" s="39">
        <f t="shared" si="1"/>
        <v>501.40512000000007</v>
      </c>
      <c r="E7" s="56">
        <v>501</v>
      </c>
      <c r="F7" s="41">
        <f t="shared" si="0"/>
        <v>-0.40512000000006765</v>
      </c>
      <c r="G7" s="42"/>
    </row>
    <row r="8" spans="1:7" s="37" customFormat="1" ht="15">
      <c r="A8" s="7" t="s">
        <v>411</v>
      </c>
      <c r="B8" s="7">
        <v>29.8</v>
      </c>
      <c r="C8" s="7"/>
      <c r="D8" s="39">
        <f t="shared" si="1"/>
        <v>1729.3834000000002</v>
      </c>
      <c r="E8" s="55">
        <v>1729</v>
      </c>
      <c r="F8" s="41">
        <f t="shared" si="0"/>
        <v>-0.38340000000016516</v>
      </c>
      <c r="G8" s="42"/>
    </row>
    <row r="9" spans="1:7" s="37" customFormat="1" ht="15">
      <c r="A9" s="7" t="s">
        <v>1038</v>
      </c>
      <c r="B9" s="7">
        <v>20.53</v>
      </c>
      <c r="C9" s="7"/>
      <c r="D9" s="39">
        <f t="shared" si="1"/>
        <v>1191.41749</v>
      </c>
      <c r="E9" s="55">
        <v>1191</v>
      </c>
      <c r="F9" s="41">
        <f t="shared" si="0"/>
        <v>-0.41749000000004344</v>
      </c>
      <c r="G9" s="42"/>
    </row>
    <row r="10" spans="1:7" s="37" customFormat="1" ht="15">
      <c r="A10" s="7" t="s">
        <v>51</v>
      </c>
      <c r="B10" s="7">
        <v>41.03</v>
      </c>
      <c r="C10" s="7"/>
      <c r="D10" s="39">
        <f t="shared" si="1"/>
        <v>2381.0939900000003</v>
      </c>
      <c r="E10" s="55">
        <v>2381</v>
      </c>
      <c r="F10" s="41">
        <f t="shared" si="0"/>
        <v>-0.09399000000030355</v>
      </c>
      <c r="G10" s="42"/>
    </row>
    <row r="11" spans="1:6" s="44" customFormat="1" ht="15">
      <c r="A11" s="43"/>
      <c r="B11" s="43"/>
      <c r="C11" s="43"/>
      <c r="D11" s="43"/>
      <c r="E11" s="43"/>
      <c r="F11" s="43"/>
    </row>
    <row r="15" spans="2:3" ht="15">
      <c r="B15" s="45"/>
      <c r="C15" s="45"/>
    </row>
    <row r="16" spans="2:3" ht="15">
      <c r="B16" s="45"/>
      <c r="C16" s="45"/>
    </row>
    <row r="17" spans="2:3" ht="15">
      <c r="B17" s="45"/>
      <c r="C17" s="45"/>
    </row>
    <row r="21" spans="5:6" ht="15">
      <c r="E21" s="10"/>
      <c r="F21" s="13"/>
    </row>
    <row r="32" spans="5:6" ht="15">
      <c r="E32" s="10"/>
      <c r="F32" s="13"/>
    </row>
    <row r="100" spans="5:6" ht="15">
      <c r="E100" s="10">
        <f>'[1]539'!G12+'[1]564'!G9</f>
        <v>0.21879999999998745</v>
      </c>
      <c r="F100" t="s">
        <v>822</v>
      </c>
    </row>
    <row r="117" spans="5:6" ht="15">
      <c r="E117" s="10">
        <f>'[1]562'!G7+'[1]564'!G10</f>
        <v>-0.48919999999986885</v>
      </c>
      <c r="F117" t="s">
        <v>225</v>
      </c>
    </row>
    <row r="128" spans="5:6" ht="15">
      <c r="E128" s="10">
        <f>B128+D128+'[1]309'!G4+'[1]316'!G4+'[1]319'!G4+'[1]339'!G9+'[1]340'!G4+'[1]372'!G7+'[1]381'!G4+'[1]391'!G7+'[1]404'!G6+'[1]411'!G4+'[1]412'!G8+'[1]416'!G4+'[1]429'!G4+'[1]485'!G4+'[1]522'!G5</f>
        <v>4.579371965812413</v>
      </c>
      <c r="F128" s="13" t="s">
        <v>823</v>
      </c>
    </row>
    <row r="133" spans="5:6" ht="15">
      <c r="E133" s="10">
        <f>B133+D133+'[1]325'!G9+'[1]328'!G5+'[1]344'!G9+'[1]378'!G7+'[1]384'!G6+'[1]387'!G4+'[1]391'!G9+'[1]399'!G4+'[1]441'!G4+'[1]522'!G4</f>
        <v>-1.887614562767908</v>
      </c>
      <c r="F133" s="13" t="s">
        <v>824</v>
      </c>
    </row>
    <row r="170" spans="1:6" ht="15">
      <c r="A170" t="s">
        <v>370</v>
      </c>
      <c r="B170">
        <v>0</v>
      </c>
      <c r="E170" s="10">
        <f>'[1]522'!G7</f>
        <v>0.15050000000002228</v>
      </c>
      <c r="F170">
        <v>522</v>
      </c>
    </row>
    <row r="182" spans="5:6" ht="15">
      <c r="E182" s="10">
        <f>'[1]469'!G6+'[1]564'!G8</f>
        <v>0.0795999999995729</v>
      </c>
      <c r="F182" t="s">
        <v>825</v>
      </c>
    </row>
    <row r="189" spans="5:6" ht="15">
      <c r="E189" s="10">
        <f>'[1]388'!G4+'[1]413'!G5+'[1]427'!G5+'[1]428'!G6+'[1]560'!G7+'[1]561'!G4+'[1]564'!G4</f>
        <v>0.6078799999989428</v>
      </c>
      <c r="F189" t="s">
        <v>826</v>
      </c>
    </row>
    <row r="258" spans="5:6" ht="15">
      <c r="E258" s="10">
        <f>B258+D258+'[1]306'!G6+'[1]344'!G5+'[1]348'!G9+'[1]394'!G4+'[1]395'!G6+'[1]397'!G4+'[1]487'!G4+'[1]564'!G5</f>
        <v>0.2569838709675878</v>
      </c>
      <c r="F258" s="13" t="s">
        <v>827</v>
      </c>
    </row>
    <row r="264" spans="5:6" ht="15">
      <c r="E264" s="10">
        <f>'[1]435'!G4+'[1]521'!G6</f>
        <v>0.19920000000001892</v>
      </c>
      <c r="F264" t="s">
        <v>828</v>
      </c>
    </row>
    <row r="290" spans="5:6" ht="15">
      <c r="E290" s="10">
        <f>B290+D290+'[1]344'!G7+'[1]442'!G5+'[1]475'!G12+'[1]511'!G5+'[1]517'!G8+'[1]564'!G12</f>
        <v>0.18759999999952015</v>
      </c>
      <c r="F290" t="s">
        <v>829</v>
      </c>
    </row>
    <row r="322" spans="5:6" ht="15">
      <c r="E322" s="10">
        <f>B322+D322+'[1]339'!G6+'[1]359'!G7+'[1]362'!G8+'[1]422'!G4+'[1]425'!G7+'[1]470'!G6+'[1]479'!G7+'[1]514'!G6+'[1]522'!G6</f>
        <v>-0.18308000000028812</v>
      </c>
      <c r="F322" t="s">
        <v>830</v>
      </c>
    </row>
    <row r="352" spans="2:6" ht="15">
      <c r="B352">
        <v>0</v>
      </c>
      <c r="E352" s="10">
        <f>'[1]485'!G8+'[1]488'!G6+'[1]489'!G6+'[1]491'!G4+'[1]494'!G6+'[1]495'!G4+'[1]498'!G8+'[1]502'!G5+'[1]504'!G4+'[1]508'!G5+'[1]511'!G4+'[1]514'!G7+'[1]521'!G4+'[1]522'!G8</f>
        <v>0.3647999999984677</v>
      </c>
      <c r="F352" t="s">
        <v>831</v>
      </c>
    </row>
    <row r="354" spans="5:6" ht="15">
      <c r="E354" s="10">
        <f>'[1]485'!G8+'[1]488'!G6+'[1]489'!G6+'[1]491'!G4+'[1]494'!G6+'[1]495'!G4+'[1]498'!G8+'[1]502'!G5+'[1]504'!G4+'[1]508'!G5+'[1]511'!G4+'[1]514'!G7+'[1]521'!G4</f>
        <v>-0.41860000000156106</v>
      </c>
      <c r="F354" t="s">
        <v>832</v>
      </c>
    </row>
    <row r="373" spans="5:6" ht="15">
      <c r="E373" s="10">
        <f>'[1]381'!G5+'[1]411'!G5+'[1]419'!G6+'[1]468'!G4+'[1]506'!G7+'[1]511'!G6+'[1]528'!G4+'[1]531'!G6+'[1]554'!G8+'[1]558'!G5+'[1]559'!G9+'[1]564'!G11</f>
        <v>0.12918000000126995</v>
      </c>
      <c r="F373" t="s">
        <v>833</v>
      </c>
    </row>
    <row r="388" spans="5:6" ht="15">
      <c r="E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42991</v>
      </c>
      <c r="C1" s="29"/>
      <c r="D1" s="30" t="s">
        <v>815</v>
      </c>
      <c r="E1" s="31">
        <v>57.81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1029</v>
      </c>
      <c r="B4" s="7">
        <v>6.87</v>
      </c>
      <c r="C4" s="7"/>
      <c r="D4" s="39">
        <f>(B4+C4)*$E$1</f>
        <v>397.15470000000005</v>
      </c>
      <c r="E4" s="55">
        <v>397</v>
      </c>
      <c r="F4" s="41">
        <f>-D4+E4</f>
        <v>-0.15470000000004802</v>
      </c>
      <c r="G4" s="42"/>
    </row>
    <row r="5" spans="1:7" s="37" customFormat="1" ht="15">
      <c r="A5" s="7" t="s">
        <v>431</v>
      </c>
      <c r="B5" s="7">
        <v>8.14</v>
      </c>
      <c r="C5" s="7"/>
      <c r="D5" s="39">
        <f>(B5+C5)*$E$1</f>
        <v>470.57340000000005</v>
      </c>
      <c r="E5" s="40">
        <v>471</v>
      </c>
      <c r="F5" s="41">
        <f>-D5+E5</f>
        <v>0.4265999999999508</v>
      </c>
      <c r="G5" s="42"/>
    </row>
    <row r="6" spans="1:7" s="37" customFormat="1" ht="15">
      <c r="A6" s="7" t="s">
        <v>895</v>
      </c>
      <c r="B6" s="7">
        <v>11.52</v>
      </c>
      <c r="C6" s="7"/>
      <c r="D6" s="39">
        <f>(B6+C6)*$E$1</f>
        <v>665.9712</v>
      </c>
      <c r="E6" s="55">
        <v>666</v>
      </c>
      <c r="F6" s="41">
        <f>-D6+E6</f>
        <v>0.028800000000046566</v>
      </c>
      <c r="G6" s="42"/>
    </row>
    <row r="7" spans="1:7" s="37" customFormat="1" ht="15">
      <c r="A7" s="7" t="s">
        <v>627</v>
      </c>
      <c r="B7" s="7">
        <v>15.26</v>
      </c>
      <c r="C7" s="7"/>
      <c r="D7" s="39">
        <f>(B7+C7)*$E$1</f>
        <v>882.1806</v>
      </c>
      <c r="E7" s="55"/>
      <c r="F7" s="41">
        <f>-D7+E7</f>
        <v>-882.1806</v>
      </c>
      <c r="G7" s="42"/>
    </row>
    <row r="8" spans="1:6" s="44" customFormat="1" ht="15">
      <c r="A8" s="43"/>
      <c r="B8" s="43"/>
      <c r="C8" s="43"/>
      <c r="D8" s="43"/>
      <c r="E8" s="43"/>
      <c r="F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42987</v>
      </c>
      <c r="C1" s="30" t="s">
        <v>815</v>
      </c>
      <c r="D1" s="31">
        <v>57.69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741</v>
      </c>
      <c r="B4" s="58">
        <v>16.58</v>
      </c>
      <c r="C4" s="39">
        <f aca="true" t="shared" si="0" ref="C4:C10">(B4)*$D$1</f>
        <v>956.5001999999998</v>
      </c>
      <c r="D4" s="55">
        <v>1319</v>
      </c>
      <c r="E4" s="41">
        <f aca="true" t="shared" si="1" ref="E4:E10">-C4+D4</f>
        <v>362.49980000000016</v>
      </c>
      <c r="F4" s="42"/>
    </row>
    <row r="5" spans="1:6" s="37" customFormat="1" ht="15">
      <c r="A5" s="7" t="s">
        <v>1029</v>
      </c>
      <c r="B5" s="59">
        <v>7.82</v>
      </c>
      <c r="C5" s="39">
        <f t="shared" si="0"/>
        <v>451.1358</v>
      </c>
      <c r="D5" s="40">
        <v>451</v>
      </c>
      <c r="E5" s="41">
        <f t="shared" si="1"/>
        <v>-0.13580000000001746</v>
      </c>
      <c r="F5" s="42"/>
    </row>
    <row r="6" spans="1:6" s="37" customFormat="1" ht="15">
      <c r="A6" s="7" t="s">
        <v>949</v>
      </c>
      <c r="B6" s="38">
        <v>2.64</v>
      </c>
      <c r="C6" s="39">
        <f t="shared" si="0"/>
        <v>152.3016</v>
      </c>
      <c r="D6" s="55">
        <v>153</v>
      </c>
      <c r="E6" s="41">
        <f t="shared" si="1"/>
        <v>0.6983999999999924</v>
      </c>
      <c r="F6" s="42"/>
    </row>
    <row r="7" spans="1:6" s="37" customFormat="1" ht="15">
      <c r="A7" s="7" t="s">
        <v>341</v>
      </c>
      <c r="B7" s="38">
        <v>14.95</v>
      </c>
      <c r="C7" s="39">
        <f t="shared" si="0"/>
        <v>862.4654999999999</v>
      </c>
      <c r="D7" s="55">
        <v>1203</v>
      </c>
      <c r="E7" s="41">
        <f t="shared" si="1"/>
        <v>340.5345000000001</v>
      </c>
      <c r="F7" s="42"/>
    </row>
    <row r="8" spans="1:6" s="37" customFormat="1" ht="15">
      <c r="A8" s="7" t="s">
        <v>765</v>
      </c>
      <c r="B8" s="59">
        <v>11.52</v>
      </c>
      <c r="C8" s="39">
        <f t="shared" si="0"/>
        <v>664.5888</v>
      </c>
      <c r="D8" s="55">
        <v>444</v>
      </c>
      <c r="E8" s="41">
        <f t="shared" si="1"/>
        <v>-220.5888</v>
      </c>
      <c r="F8" s="42"/>
    </row>
    <row r="9" spans="1:6" s="37" customFormat="1" ht="15">
      <c r="A9" s="7" t="s">
        <v>158</v>
      </c>
      <c r="B9" s="38">
        <v>16.67</v>
      </c>
      <c r="C9" s="39">
        <f t="shared" si="0"/>
        <v>961.6923</v>
      </c>
      <c r="D9" s="55">
        <v>962</v>
      </c>
      <c r="E9" s="41">
        <f t="shared" si="1"/>
        <v>0.30769999999995434</v>
      </c>
      <c r="F9" s="42"/>
    </row>
    <row r="10" spans="1:6" s="37" customFormat="1" ht="15">
      <c r="A10" s="7" t="s">
        <v>45</v>
      </c>
      <c r="B10" s="46">
        <v>26.28</v>
      </c>
      <c r="C10" s="39">
        <f t="shared" si="0"/>
        <v>1516.0932</v>
      </c>
      <c r="D10" s="55">
        <v>1517</v>
      </c>
      <c r="E10" s="41">
        <f t="shared" si="1"/>
        <v>0.9067999999999756</v>
      </c>
      <c r="F10" s="42"/>
    </row>
    <row r="11" spans="1:5" s="44" customFormat="1" ht="15">
      <c r="A11" s="43"/>
      <c r="B11" s="43"/>
      <c r="C11" s="43"/>
      <c r="D11" s="43"/>
      <c r="E11" s="43"/>
    </row>
    <row r="15" ht="15">
      <c r="B15" s="45"/>
    </row>
    <row r="16" ht="15">
      <c r="B16" s="45"/>
    </row>
    <row r="17" ht="15">
      <c r="B17" s="45"/>
    </row>
    <row r="21" spans="4:5" ht="15">
      <c r="D21" s="10"/>
      <c r="E21" s="13"/>
    </row>
    <row r="32" spans="4:5" ht="15">
      <c r="D32" s="10"/>
      <c r="E32" s="13"/>
    </row>
    <row r="100" spans="4:5" ht="15">
      <c r="D100" s="10">
        <f>'[1]539'!G12+'[1]564'!G9</f>
        <v>0.21879999999998745</v>
      </c>
      <c r="E100" t="s">
        <v>822</v>
      </c>
    </row>
    <row r="117" spans="4:5" ht="15">
      <c r="D117" s="10">
        <f>'[1]562'!G7+'[1]564'!G10</f>
        <v>-0.48919999999986885</v>
      </c>
      <c r="E117" t="s">
        <v>225</v>
      </c>
    </row>
    <row r="128" spans="4:5" ht="15">
      <c r="D128" s="10">
        <f>B128+C128+'[1]309'!G4+'[1]316'!G4+'[1]319'!G4+'[1]339'!G9+'[1]340'!G4+'[1]372'!G7+'[1]381'!G4+'[1]391'!G7+'[1]404'!G6+'[1]411'!G4+'[1]412'!G8+'[1]416'!G4+'[1]429'!G4+'[1]485'!G4+'[1]522'!G5</f>
        <v>4.579371965812413</v>
      </c>
      <c r="E128" s="13" t="s">
        <v>823</v>
      </c>
    </row>
    <row r="133" spans="4:5" ht="15">
      <c r="D133" s="10">
        <f>B133+C133+'[1]325'!G9+'[1]328'!G5+'[1]344'!G9+'[1]378'!G7+'[1]384'!G6+'[1]387'!G4+'[1]391'!G9+'[1]399'!G4+'[1]441'!G4+'[1]522'!G4</f>
        <v>-1.887614562767908</v>
      </c>
      <c r="E133" s="13" t="s">
        <v>824</v>
      </c>
    </row>
    <row r="170" spans="1:5" ht="15">
      <c r="A170" t="s">
        <v>370</v>
      </c>
      <c r="B170">
        <v>0</v>
      </c>
      <c r="D170" s="10">
        <f>'[1]522'!G7</f>
        <v>0.15050000000002228</v>
      </c>
      <c r="E170">
        <v>522</v>
      </c>
    </row>
    <row r="182" spans="4:5" ht="15">
      <c r="D182" s="10">
        <f>'[1]469'!G6+'[1]564'!G8</f>
        <v>0.0795999999995729</v>
      </c>
      <c r="E182" t="s">
        <v>825</v>
      </c>
    </row>
    <row r="189" spans="4:5" ht="15">
      <c r="D189" s="10">
        <f>'[1]388'!G4+'[1]413'!G5+'[1]427'!G5+'[1]428'!G6+'[1]560'!G7+'[1]561'!G4+'[1]564'!G4</f>
        <v>0.6078799999989428</v>
      </c>
      <c r="E189" t="s">
        <v>826</v>
      </c>
    </row>
    <row r="258" spans="4:5" ht="15">
      <c r="D258" s="10">
        <f>B258+C258+'[1]306'!G6+'[1]344'!G5+'[1]348'!G9+'[1]394'!G4+'[1]395'!G6+'[1]397'!G4+'[1]487'!G4+'[1]564'!G5</f>
        <v>0.2569838709675878</v>
      </c>
      <c r="E258" s="13" t="s">
        <v>827</v>
      </c>
    </row>
    <row r="264" spans="4:5" ht="15">
      <c r="D264" s="10">
        <f>'[1]435'!G4+'[1]521'!G6</f>
        <v>0.19920000000001892</v>
      </c>
      <c r="E264" t="s">
        <v>828</v>
      </c>
    </row>
    <row r="290" spans="4:5" ht="15">
      <c r="D290" s="10">
        <f>B290+C290+'[1]344'!G7+'[1]442'!G5+'[1]475'!G12+'[1]511'!G5+'[1]517'!G8+'[1]564'!G12</f>
        <v>0.18759999999952015</v>
      </c>
      <c r="E290" t="s">
        <v>829</v>
      </c>
    </row>
    <row r="322" spans="4:5" ht="15">
      <c r="D322" s="10">
        <f>B322+C322+'[1]339'!G6+'[1]359'!G7+'[1]362'!G8+'[1]422'!G4+'[1]425'!G7+'[1]470'!G6+'[1]479'!G7+'[1]514'!G6+'[1]522'!G6</f>
        <v>-0.18308000000028812</v>
      </c>
      <c r="E322" t="s">
        <v>830</v>
      </c>
    </row>
    <row r="352" spans="2:5" ht="15">
      <c r="B352">
        <v>0</v>
      </c>
      <c r="D352" s="10">
        <f>'[1]485'!G8+'[1]488'!G6+'[1]489'!G6+'[1]491'!G4+'[1]494'!G6+'[1]495'!G4+'[1]498'!G8+'[1]502'!G5+'[1]504'!G4+'[1]508'!G5+'[1]511'!G4+'[1]514'!G7+'[1]521'!G4+'[1]522'!G8</f>
        <v>0.3647999999984677</v>
      </c>
      <c r="E352" t="s">
        <v>831</v>
      </c>
    </row>
    <row r="354" spans="4:5" ht="15">
      <c r="D354" s="10">
        <f>'[1]485'!G8+'[1]488'!G6+'[1]489'!G6+'[1]491'!G4+'[1]494'!G6+'[1]495'!G4+'[1]498'!G8+'[1]502'!G5+'[1]504'!G4+'[1]508'!G5+'[1]511'!G4+'[1]514'!G7+'[1]521'!G4</f>
        <v>-0.41860000000156106</v>
      </c>
      <c r="E354" t="s">
        <v>832</v>
      </c>
    </row>
    <row r="373" spans="4:5" ht="15">
      <c r="D373" s="10">
        <f>'[1]381'!G5+'[1]411'!G5+'[1]419'!G6+'[1]468'!G4+'[1]506'!G7+'[1]511'!G6+'[1]528'!G4+'[1]531'!G6+'[1]554'!G8+'[1]558'!G5+'[1]559'!G9+'[1]564'!G11</f>
        <v>0.12918000000126995</v>
      </c>
      <c r="E373" t="s">
        <v>833</v>
      </c>
    </row>
    <row r="388" spans="4:5" ht="15">
      <c r="D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42987</v>
      </c>
      <c r="C1" s="30" t="s">
        <v>815</v>
      </c>
      <c r="D1" s="31">
        <v>57.69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306</v>
      </c>
      <c r="B4" s="58">
        <v>70.96</v>
      </c>
      <c r="C4" s="39">
        <f>(B4)*$D$1</f>
        <v>4093.6823999999997</v>
      </c>
      <c r="D4" s="55">
        <v>4094</v>
      </c>
      <c r="E4" s="41">
        <f>-C4+D4</f>
        <v>0.3176000000003114</v>
      </c>
      <c r="F4" s="42"/>
    </row>
    <row r="5" spans="1:6" s="37" customFormat="1" ht="15">
      <c r="A5" s="7" t="s">
        <v>998</v>
      </c>
      <c r="B5" s="59">
        <v>29.9</v>
      </c>
      <c r="C5" s="39">
        <f>(B5)*$D$1</f>
        <v>1724.9309999999998</v>
      </c>
      <c r="D5" s="55">
        <v>1725</v>
      </c>
      <c r="E5" s="41">
        <f>-C5+D5</f>
        <v>0.06900000000018736</v>
      </c>
      <c r="F5" s="42"/>
    </row>
    <row r="6" spans="1:6" s="37" customFormat="1" ht="15">
      <c r="A6" s="7" t="s">
        <v>941</v>
      </c>
      <c r="B6" s="38">
        <v>27.9</v>
      </c>
      <c r="C6" s="39">
        <f>(B6)*$D$1</f>
        <v>1609.551</v>
      </c>
      <c r="D6" s="55">
        <v>1610</v>
      </c>
      <c r="E6" s="41">
        <f>-C6+D6</f>
        <v>0.4490000000000691</v>
      </c>
      <c r="F6" s="42"/>
    </row>
    <row r="7" spans="1:6" s="37" customFormat="1" ht="15">
      <c r="A7" s="7" t="s">
        <v>341</v>
      </c>
      <c r="B7" s="59">
        <v>5.9</v>
      </c>
      <c r="C7" s="39">
        <f>(B7)*$D$1</f>
        <v>340.371</v>
      </c>
      <c r="D7" s="55"/>
      <c r="E7" s="41">
        <f>-C7+D7</f>
        <v>-340.371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42987</v>
      </c>
      <c r="C1" s="30" t="s">
        <v>815</v>
      </c>
      <c r="D1" s="31">
        <v>57.69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48</v>
      </c>
      <c r="B4" s="58">
        <v>5.6</v>
      </c>
      <c r="C4" s="39">
        <f>(B4)*$D$1</f>
        <v>323.06399999999996</v>
      </c>
      <c r="D4" s="55">
        <v>323</v>
      </c>
      <c r="E4" s="41">
        <f>-C4+D4</f>
        <v>-0.06399999999996453</v>
      </c>
      <c r="F4" s="42"/>
    </row>
    <row r="5" spans="1:6" s="37" customFormat="1" ht="15">
      <c r="A5" s="7" t="s">
        <v>961</v>
      </c>
      <c r="B5" s="59">
        <v>6.03</v>
      </c>
      <c r="C5" s="39">
        <f>(B5)*$D$1</f>
        <v>347.8707</v>
      </c>
      <c r="D5" s="55">
        <v>347</v>
      </c>
      <c r="E5" s="41">
        <f>-C5+D5</f>
        <v>-0.8706999999999994</v>
      </c>
      <c r="F5" s="42"/>
    </row>
    <row r="6" spans="1:6" s="37" customFormat="1" ht="15">
      <c r="A6" s="7" t="s">
        <v>800</v>
      </c>
      <c r="B6" s="38" t="s">
        <v>1028</v>
      </c>
      <c r="C6" s="39"/>
      <c r="D6" s="55"/>
      <c r="E6" s="41"/>
      <c r="F6" s="42"/>
    </row>
    <row r="7" spans="1:6" s="37" customFormat="1" ht="15">
      <c r="A7" s="7" t="s">
        <v>1027</v>
      </c>
      <c r="B7" s="38">
        <v>9.96</v>
      </c>
      <c r="C7" s="39">
        <f>(B7)*$D$1</f>
        <v>574.5924</v>
      </c>
      <c r="D7" s="55">
        <v>575</v>
      </c>
      <c r="E7" s="41">
        <f>-C7+D7</f>
        <v>0.4076000000000022</v>
      </c>
      <c r="F7" s="42"/>
    </row>
    <row r="8" spans="1:6" s="37" customFormat="1" ht="15">
      <c r="A8" s="7" t="s">
        <v>496</v>
      </c>
      <c r="B8" s="59">
        <v>44.77</v>
      </c>
      <c r="C8" s="39">
        <f>(B8)*$D$1</f>
        <v>2582.7813</v>
      </c>
      <c r="D8" s="55">
        <v>2583</v>
      </c>
      <c r="E8" s="41">
        <f>-C8+D8</f>
        <v>0.21869999999989886</v>
      </c>
      <c r="F8" s="42"/>
    </row>
    <row r="9" spans="1:6" s="37" customFormat="1" ht="15">
      <c r="A9" s="7" t="s">
        <v>128</v>
      </c>
      <c r="B9" s="38">
        <v>24.47</v>
      </c>
      <c r="C9" s="39">
        <f>(B9)*$D$1</f>
        <v>1411.6743</v>
      </c>
      <c r="D9" s="55">
        <v>1411</v>
      </c>
      <c r="E9" s="41">
        <f>-C9+D9</f>
        <v>-0.6742999999999029</v>
      </c>
      <c r="F9" s="42"/>
    </row>
    <row r="10" spans="1:5" s="44" customFormat="1" ht="15">
      <c r="A10" s="43"/>
      <c r="B10" s="43"/>
      <c r="C10" s="43"/>
      <c r="D10" s="43"/>
      <c r="E10" s="43"/>
    </row>
    <row r="14" ht="15">
      <c r="B14" s="45"/>
    </row>
    <row r="15" ht="15">
      <c r="B15" s="45"/>
    </row>
    <row r="16" ht="15">
      <c r="B16" s="45"/>
    </row>
    <row r="20" spans="4:5" ht="15">
      <c r="D20" s="10"/>
      <c r="E20" s="13"/>
    </row>
    <row r="31" spans="4:5" ht="15">
      <c r="D31" s="10"/>
      <c r="E31" s="13"/>
    </row>
    <row r="99" spans="4:5" ht="15">
      <c r="D99" s="10">
        <f>'[1]539'!G12+'[1]564'!G9</f>
        <v>0.21879999999998745</v>
      </c>
      <c r="E99" t="s">
        <v>822</v>
      </c>
    </row>
    <row r="116" spans="4:5" ht="15">
      <c r="D116" s="10">
        <f>'[1]562'!G7+'[1]564'!G10</f>
        <v>-0.48919999999986885</v>
      </c>
      <c r="E116" t="s">
        <v>225</v>
      </c>
    </row>
    <row r="127" spans="4:5" ht="15">
      <c r="D127" s="10">
        <f>B127+C127+'[1]309'!G4+'[1]316'!G4+'[1]319'!G4+'[1]339'!G9+'[1]340'!G4+'[1]372'!G7+'[1]381'!G4+'[1]391'!G7+'[1]404'!G6+'[1]411'!G4+'[1]412'!G8+'[1]416'!G4+'[1]429'!G4+'[1]485'!G4+'[1]522'!G5</f>
        <v>4.579371965812413</v>
      </c>
      <c r="E127" s="13" t="s">
        <v>823</v>
      </c>
    </row>
    <row r="132" spans="4:5" ht="15">
      <c r="D132" s="10">
        <f>B132+C132+'[1]325'!G9+'[1]328'!G5+'[1]344'!G9+'[1]378'!G7+'[1]384'!G6+'[1]387'!G4+'[1]391'!G9+'[1]399'!G4+'[1]441'!G4+'[1]522'!G4</f>
        <v>-1.887614562767908</v>
      </c>
      <c r="E132" s="13" t="s">
        <v>824</v>
      </c>
    </row>
    <row r="169" spans="1:5" ht="15">
      <c r="A169" t="s">
        <v>370</v>
      </c>
      <c r="B169">
        <v>0</v>
      </c>
      <c r="D169" s="10">
        <f>'[1]522'!G7</f>
        <v>0.15050000000002228</v>
      </c>
      <c r="E169">
        <v>522</v>
      </c>
    </row>
    <row r="181" spans="4:5" ht="15">
      <c r="D181" s="10">
        <f>'[1]469'!G6+'[1]564'!G8</f>
        <v>0.0795999999995729</v>
      </c>
      <c r="E181" t="s">
        <v>825</v>
      </c>
    </row>
    <row r="188" spans="4:5" ht="15">
      <c r="D188" s="10">
        <f>'[1]388'!G4+'[1]413'!G5+'[1]427'!G5+'[1]428'!G6+'[1]560'!G7+'[1]561'!G4+'[1]564'!G4</f>
        <v>0.6078799999989428</v>
      </c>
      <c r="E188" t="s">
        <v>826</v>
      </c>
    </row>
    <row r="257" spans="4:5" ht="15">
      <c r="D257" s="10">
        <f>B257+C257+'[1]306'!G6+'[1]344'!G5+'[1]348'!G9+'[1]394'!G4+'[1]395'!G6+'[1]397'!G4+'[1]487'!G4+'[1]564'!G5</f>
        <v>0.2569838709675878</v>
      </c>
      <c r="E257" s="13" t="s">
        <v>827</v>
      </c>
    </row>
    <row r="263" spans="4:5" ht="15">
      <c r="D263" s="10">
        <f>'[1]435'!G4+'[1]521'!G6</f>
        <v>0.19920000000001892</v>
      </c>
      <c r="E263" t="s">
        <v>828</v>
      </c>
    </row>
    <row r="289" spans="4:5" ht="15">
      <c r="D289" s="10">
        <f>B289+C289+'[1]344'!G7+'[1]442'!G5+'[1]475'!G12+'[1]511'!G5+'[1]517'!G8+'[1]564'!G12</f>
        <v>0.18759999999952015</v>
      </c>
      <c r="E289" t="s">
        <v>829</v>
      </c>
    </row>
    <row r="321" spans="4:5" ht="15">
      <c r="D321" s="10">
        <f>B321+C321+'[1]339'!G6+'[1]359'!G7+'[1]362'!G8+'[1]422'!G4+'[1]425'!G7+'[1]470'!G6+'[1]479'!G7+'[1]514'!G6+'[1]522'!G6</f>
        <v>-0.18308000000028812</v>
      </c>
      <c r="E321" t="s">
        <v>830</v>
      </c>
    </row>
    <row r="351" spans="2:5" ht="15">
      <c r="B351">
        <v>0</v>
      </c>
      <c r="D351" s="10">
        <f>'[1]485'!G8+'[1]488'!G6+'[1]489'!G6+'[1]491'!G4+'[1]494'!G6+'[1]495'!G4+'[1]498'!G8+'[1]502'!G5+'[1]504'!G4+'[1]508'!G5+'[1]511'!G4+'[1]514'!G7+'[1]521'!G4+'[1]522'!G8</f>
        <v>0.3647999999984677</v>
      </c>
      <c r="E351" t="s">
        <v>831</v>
      </c>
    </row>
    <row r="353" spans="4:5" ht="15">
      <c r="D353" s="10">
        <f>'[1]485'!G8+'[1]488'!G6+'[1]489'!G6+'[1]491'!G4+'[1]494'!G6+'[1]495'!G4+'[1]498'!G8+'[1]502'!G5+'[1]504'!G4+'[1]508'!G5+'[1]511'!G4+'[1]514'!G7+'[1]521'!G4</f>
        <v>-0.41860000000156106</v>
      </c>
      <c r="E353" t="s">
        <v>832</v>
      </c>
    </row>
    <row r="372" spans="4:5" ht="15">
      <c r="D372" s="10">
        <f>'[1]381'!G5+'[1]411'!G5+'[1]419'!G6+'[1]468'!G4+'[1]506'!G7+'[1]511'!G6+'[1]528'!G4+'[1]531'!G6+'[1]554'!G8+'[1]558'!G5+'[1]559'!G9+'[1]564'!G11</f>
        <v>0.12918000000126995</v>
      </c>
      <c r="E372" t="s">
        <v>833</v>
      </c>
    </row>
    <row r="387" spans="4:5" ht="15">
      <c r="D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42984</v>
      </c>
      <c r="C1" s="30" t="s">
        <v>815</v>
      </c>
      <c r="D1" s="31">
        <v>58.31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440</v>
      </c>
      <c r="B4" s="58">
        <v>33.16</v>
      </c>
      <c r="C4" s="39">
        <f>(B4)*$D$1</f>
        <v>1933.5595999999998</v>
      </c>
      <c r="D4" s="55">
        <v>1934</v>
      </c>
      <c r="E4" s="41">
        <f>-C4+D4</f>
        <v>0.44040000000018154</v>
      </c>
      <c r="F4" s="42"/>
    </row>
    <row r="5" spans="1:5" s="44" customFormat="1" ht="15">
      <c r="A5" s="43"/>
      <c r="B5" s="43"/>
      <c r="C5" s="43"/>
      <c r="D5" s="43"/>
      <c r="E5" s="43"/>
    </row>
    <row r="9" ht="15">
      <c r="B9" s="45"/>
    </row>
    <row r="10" ht="15">
      <c r="B10" s="45"/>
    </row>
    <row r="11" ht="15">
      <c r="B11" s="45"/>
    </row>
    <row r="15" spans="4:5" ht="15">
      <c r="D15" s="10"/>
      <c r="E15" s="13"/>
    </row>
    <row r="26" spans="4:5" ht="15">
      <c r="D26" s="10"/>
      <c r="E26" s="13"/>
    </row>
    <row r="94" spans="4:5" ht="15">
      <c r="D94" s="10">
        <f>'[1]539'!G12+'[1]564'!G9</f>
        <v>0.21879999999998745</v>
      </c>
      <c r="E94" t="s">
        <v>822</v>
      </c>
    </row>
    <row r="111" spans="4:5" ht="15">
      <c r="D111" s="10">
        <f>'[1]562'!G7+'[1]564'!G10</f>
        <v>-0.48919999999986885</v>
      </c>
      <c r="E111" t="s">
        <v>225</v>
      </c>
    </row>
    <row r="122" spans="4:5" ht="15">
      <c r="D122" s="10">
        <f>B122+C122+'[1]309'!G4+'[1]316'!G4+'[1]319'!G4+'[1]339'!G9+'[1]340'!G4+'[1]372'!G7+'[1]381'!G4+'[1]391'!G7+'[1]404'!G6+'[1]411'!G4+'[1]412'!G8+'[1]416'!G4+'[1]429'!G4+'[1]485'!G4+'[1]522'!G5</f>
        <v>4.579371965812413</v>
      </c>
      <c r="E122" s="13" t="s">
        <v>823</v>
      </c>
    </row>
    <row r="127" spans="4:5" ht="15">
      <c r="D127" s="10">
        <f>B127+C127+'[1]325'!G9+'[1]328'!G5+'[1]344'!G9+'[1]378'!G7+'[1]384'!G6+'[1]387'!G4+'[1]391'!G9+'[1]399'!G4+'[1]441'!G4+'[1]522'!G4</f>
        <v>-1.887614562767908</v>
      </c>
      <c r="E127" s="13" t="s">
        <v>824</v>
      </c>
    </row>
    <row r="164" spans="1:5" ht="15">
      <c r="A164" t="s">
        <v>370</v>
      </c>
      <c r="B164">
        <v>0</v>
      </c>
      <c r="D164" s="10">
        <f>'[1]522'!G7</f>
        <v>0.15050000000002228</v>
      </c>
      <c r="E164">
        <v>522</v>
      </c>
    </row>
    <row r="176" spans="4:5" ht="15">
      <c r="D176" s="10">
        <f>'[1]469'!G6+'[1]564'!G8</f>
        <v>0.0795999999995729</v>
      </c>
      <c r="E176" t="s">
        <v>825</v>
      </c>
    </row>
    <row r="183" spans="4:5" ht="15">
      <c r="D183" s="10">
        <f>'[1]388'!G4+'[1]413'!G5+'[1]427'!G5+'[1]428'!G6+'[1]560'!G7+'[1]561'!G4+'[1]564'!G4</f>
        <v>0.6078799999989428</v>
      </c>
      <c r="E183" t="s">
        <v>826</v>
      </c>
    </row>
    <row r="252" spans="4:5" ht="15">
      <c r="D252" s="10">
        <f>B252+C252+'[1]306'!G6+'[1]344'!G5+'[1]348'!G9+'[1]394'!G4+'[1]395'!G6+'[1]397'!G4+'[1]487'!G4+'[1]564'!G5</f>
        <v>0.2569838709675878</v>
      </c>
      <c r="E252" s="13" t="s">
        <v>827</v>
      </c>
    </row>
    <row r="258" spans="4:5" ht="15">
      <c r="D258" s="10">
        <f>'[1]435'!G4+'[1]521'!G6</f>
        <v>0.19920000000001892</v>
      </c>
      <c r="E258" t="s">
        <v>828</v>
      </c>
    </row>
    <row r="284" spans="4:5" ht="15">
      <c r="D284" s="10">
        <f>B284+C284+'[1]344'!G7+'[1]442'!G5+'[1]475'!G12+'[1]511'!G5+'[1]517'!G8+'[1]564'!G12</f>
        <v>0.18759999999952015</v>
      </c>
      <c r="E284" t="s">
        <v>829</v>
      </c>
    </row>
    <row r="316" spans="4:5" ht="15">
      <c r="D316" s="10">
        <f>B316+C316+'[1]339'!G6+'[1]359'!G7+'[1]362'!G8+'[1]422'!G4+'[1]425'!G7+'[1]470'!G6+'[1]479'!G7+'[1]514'!G6+'[1]522'!G6</f>
        <v>-0.18308000000028812</v>
      </c>
      <c r="E316" t="s">
        <v>830</v>
      </c>
    </row>
    <row r="346" spans="2:5" ht="15">
      <c r="B346">
        <v>0</v>
      </c>
      <c r="D346" s="10">
        <f>'[1]485'!G8+'[1]488'!G6+'[1]489'!G6+'[1]491'!G4+'[1]494'!G6+'[1]495'!G4+'[1]498'!G8+'[1]502'!G5+'[1]504'!G4+'[1]508'!G5+'[1]511'!G4+'[1]514'!G7+'[1]521'!G4+'[1]522'!G8</f>
        <v>0.3647999999984677</v>
      </c>
      <c r="E346" t="s">
        <v>831</v>
      </c>
    </row>
    <row r="348" spans="4:5" ht="15">
      <c r="D348" s="10">
        <f>'[1]485'!G8+'[1]488'!G6+'[1]489'!G6+'[1]491'!G4+'[1]494'!G6+'[1]495'!G4+'[1]498'!G8+'[1]502'!G5+'[1]504'!G4+'[1]508'!G5+'[1]511'!G4+'[1]514'!G7+'[1]521'!G4</f>
        <v>-0.41860000000156106</v>
      </c>
      <c r="E348" t="s">
        <v>832</v>
      </c>
    </row>
    <row r="367" spans="4:5" ht="15">
      <c r="D367" s="10">
        <f>'[1]381'!G5+'[1]411'!G5+'[1]419'!G6+'[1]468'!G4+'[1]506'!G7+'[1]511'!G6+'[1]528'!G4+'[1]531'!G6+'[1]554'!G8+'[1]558'!G5+'[1]559'!G9+'[1]564'!G11</f>
        <v>0.12918000000126995</v>
      </c>
      <c r="E367" t="s">
        <v>833</v>
      </c>
    </row>
    <row r="382" spans="4:5" ht="15">
      <c r="D382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43078</v>
      </c>
      <c r="C1" s="29"/>
      <c r="D1" s="30" t="s">
        <v>815</v>
      </c>
      <c r="E1" s="31">
        <v>59.832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236</v>
      </c>
      <c r="B4" s="7">
        <v>22.93</v>
      </c>
      <c r="C4" s="7"/>
      <c r="D4" s="39">
        <f aca="true" t="shared" si="0" ref="D4:D9">(B4+C4)*$E$1</f>
        <v>1371.94776</v>
      </c>
      <c r="E4" s="55">
        <v>1372</v>
      </c>
      <c r="F4" s="41">
        <f aca="true" t="shared" si="1" ref="F4:F9">-D4+E4</f>
        <v>0.05223999999998341</v>
      </c>
      <c r="G4" s="42"/>
    </row>
    <row r="5" spans="1:7" s="37" customFormat="1" ht="15">
      <c r="A5" s="7" t="s">
        <v>1279</v>
      </c>
      <c r="B5" s="46">
        <v>5.71</v>
      </c>
      <c r="C5" s="7"/>
      <c r="D5" s="39">
        <f t="shared" si="0"/>
        <v>341.64072</v>
      </c>
      <c r="E5" s="55">
        <v>342</v>
      </c>
      <c r="F5" s="41">
        <f t="shared" si="1"/>
        <v>0.3592800000000125</v>
      </c>
      <c r="G5" s="42"/>
    </row>
    <row r="6" spans="1:7" s="37" customFormat="1" ht="15">
      <c r="A6" s="7" t="s">
        <v>864</v>
      </c>
      <c r="B6" s="7">
        <v>7.19</v>
      </c>
      <c r="C6" s="7"/>
      <c r="D6" s="39">
        <f t="shared" si="0"/>
        <v>430.19208000000003</v>
      </c>
      <c r="E6" s="55">
        <v>430</v>
      </c>
      <c r="F6" s="41">
        <f t="shared" si="1"/>
        <v>-0.19208000000003267</v>
      </c>
      <c r="G6" s="42"/>
    </row>
    <row r="7" spans="1:7" s="37" customFormat="1" ht="15">
      <c r="A7" s="7" t="s">
        <v>889</v>
      </c>
      <c r="B7" s="7">
        <v>7.02</v>
      </c>
      <c r="C7" s="7"/>
      <c r="D7" s="39">
        <f t="shared" si="0"/>
        <v>420.02063999999996</v>
      </c>
      <c r="E7" s="55">
        <v>420</v>
      </c>
      <c r="F7" s="41">
        <f t="shared" si="1"/>
        <v>-0.02063999999995758</v>
      </c>
      <c r="G7" s="42"/>
    </row>
    <row r="8" spans="1:7" s="37" customFormat="1" ht="15">
      <c r="A8" s="7" t="s">
        <v>907</v>
      </c>
      <c r="B8" s="7">
        <v>14.94</v>
      </c>
      <c r="C8" s="7"/>
      <c r="D8" s="39">
        <f t="shared" si="0"/>
        <v>893.89008</v>
      </c>
      <c r="E8" s="55">
        <v>894</v>
      </c>
      <c r="F8" s="41">
        <f t="shared" si="1"/>
        <v>0.10991999999998825</v>
      </c>
      <c r="G8" s="42"/>
    </row>
    <row r="9" spans="1:7" s="37" customFormat="1" ht="15">
      <c r="A9" s="7" t="s">
        <v>606</v>
      </c>
      <c r="B9" s="46">
        <v>24.84</v>
      </c>
      <c r="C9" s="7"/>
      <c r="D9" s="39">
        <f t="shared" si="0"/>
        <v>1486.22688</v>
      </c>
      <c r="E9" s="55">
        <v>1486</v>
      </c>
      <c r="F9" s="41">
        <f t="shared" si="1"/>
        <v>-0.22687999999993735</v>
      </c>
      <c r="G9" s="42"/>
    </row>
    <row r="10" spans="1:7" s="37" customFormat="1" ht="15">
      <c r="A10" s="7" t="s">
        <v>1280</v>
      </c>
      <c r="B10" s="7">
        <v>20.43</v>
      </c>
      <c r="C10" s="7"/>
      <c r="D10" s="39">
        <f>(B10+C10)*$E$1</f>
        <v>1222.36776</v>
      </c>
      <c r="E10" s="55">
        <v>1222</v>
      </c>
      <c r="F10" s="41">
        <f>-D10+E10</f>
        <v>-0.36776000000008935</v>
      </c>
      <c r="G10" s="42"/>
    </row>
    <row r="11" spans="1:6" s="44" customFormat="1" ht="15">
      <c r="A11" s="43"/>
      <c r="B11" s="43"/>
      <c r="C11" s="43"/>
      <c r="D11" s="43"/>
      <c r="E11" s="43"/>
      <c r="F11" s="43"/>
    </row>
    <row r="15" spans="2:3" ht="15">
      <c r="B15" s="45"/>
      <c r="C15" s="45"/>
    </row>
    <row r="16" spans="2:3" ht="15">
      <c r="B16" s="45"/>
      <c r="C16" s="45"/>
    </row>
    <row r="17" spans="2:3" ht="15">
      <c r="B17" s="45"/>
      <c r="C17" s="45"/>
    </row>
    <row r="21" spans="5:6" ht="15">
      <c r="E21" s="10"/>
      <c r="F21" s="13"/>
    </row>
    <row r="32" spans="5:6" ht="15">
      <c r="E32" s="10"/>
      <c r="F32" s="13"/>
    </row>
    <row r="100" spans="5:6" ht="15">
      <c r="E100" s="10">
        <f>'[1]539'!G12+'[1]564'!G9</f>
        <v>0.21879999999998745</v>
      </c>
      <c r="F100" t="s">
        <v>822</v>
      </c>
    </row>
    <row r="117" spans="5:6" ht="15">
      <c r="E117" s="10">
        <f>'[1]562'!G7+'[1]564'!G10</f>
        <v>-0.48919999999986885</v>
      </c>
      <c r="F117" t="s">
        <v>225</v>
      </c>
    </row>
    <row r="128" spans="5:6" ht="15">
      <c r="E128" s="10">
        <f>B128+D128+'[1]309'!G4+'[1]316'!G4+'[1]319'!G4+'[1]339'!G9+'[1]340'!G4+'[1]372'!G7+'[1]381'!G4+'[1]391'!G7+'[1]404'!G6+'[1]411'!G4+'[1]412'!G8+'[1]416'!G4+'[1]429'!G4+'[1]485'!G4+'[1]522'!G5</f>
        <v>4.579371965812413</v>
      </c>
      <c r="F128" s="13" t="s">
        <v>823</v>
      </c>
    </row>
    <row r="133" spans="5:6" ht="15">
      <c r="E133" s="10">
        <f>B133+D133+'[1]325'!G9+'[1]328'!G5+'[1]344'!G9+'[1]378'!G7+'[1]384'!G6+'[1]387'!G4+'[1]391'!G9+'[1]399'!G4+'[1]441'!G4+'[1]522'!G4</f>
        <v>-1.887614562767908</v>
      </c>
      <c r="F133" s="13" t="s">
        <v>824</v>
      </c>
    </row>
    <row r="170" spans="1:6" ht="15">
      <c r="A170" t="s">
        <v>370</v>
      </c>
      <c r="B170">
        <v>0</v>
      </c>
      <c r="E170" s="10">
        <f>'[1]522'!G7</f>
        <v>0.15050000000002228</v>
      </c>
      <c r="F170">
        <v>522</v>
      </c>
    </row>
    <row r="182" spans="5:6" ht="15">
      <c r="E182" s="10">
        <f>'[1]469'!G6+'[1]564'!G8</f>
        <v>0.0795999999995729</v>
      </c>
      <c r="F182" t="s">
        <v>825</v>
      </c>
    </row>
    <row r="189" spans="5:6" ht="15">
      <c r="E189" s="10">
        <f>'[1]388'!G4+'[1]413'!G5+'[1]427'!G5+'[1]428'!G6+'[1]560'!G7+'[1]561'!G4+'[1]564'!G4</f>
        <v>0.6078799999989428</v>
      </c>
      <c r="F189" t="s">
        <v>826</v>
      </c>
    </row>
    <row r="258" spans="5:6" ht="15">
      <c r="E258" s="10">
        <f>B258+D258+'[1]306'!G6+'[1]344'!G5+'[1]348'!G9+'[1]394'!G4+'[1]395'!G6+'[1]397'!G4+'[1]487'!G4+'[1]564'!G5</f>
        <v>0.2569838709675878</v>
      </c>
      <c r="F258" s="13" t="s">
        <v>827</v>
      </c>
    </row>
    <row r="264" spans="5:6" ht="15">
      <c r="E264" s="10">
        <f>'[1]435'!G4+'[1]521'!G6</f>
        <v>0.19920000000001892</v>
      </c>
      <c r="F264" t="s">
        <v>828</v>
      </c>
    </row>
    <row r="290" spans="5:6" ht="15">
      <c r="E290" s="10">
        <f>B290+D290+'[1]344'!G7+'[1]442'!G5+'[1]475'!G12+'[1]511'!G5+'[1]517'!G8+'[1]564'!G12</f>
        <v>0.18759999999952015</v>
      </c>
      <c r="F290" t="s">
        <v>829</v>
      </c>
    </row>
    <row r="322" spans="5:6" ht="15">
      <c r="E322" s="10">
        <f>B322+D322+'[1]339'!G6+'[1]359'!G7+'[1]362'!G8+'[1]422'!G4+'[1]425'!G7+'[1]470'!G6+'[1]479'!G7+'[1]514'!G6+'[1]522'!G6</f>
        <v>-0.18308000000028812</v>
      </c>
      <c r="F322" t="s">
        <v>830</v>
      </c>
    </row>
    <row r="352" spans="2:6" ht="15">
      <c r="B352">
        <v>0</v>
      </c>
      <c r="E352" s="10">
        <f>'[1]485'!G8+'[1]488'!G6+'[1]489'!G6+'[1]491'!G4+'[1]494'!G6+'[1]495'!G4+'[1]498'!G8+'[1]502'!G5+'[1]504'!G4+'[1]508'!G5+'[1]511'!G4+'[1]514'!G7+'[1]521'!G4+'[1]522'!G8</f>
        <v>0.3647999999984677</v>
      </c>
      <c r="F352" t="s">
        <v>831</v>
      </c>
    </row>
    <row r="354" spans="5:6" ht="15">
      <c r="E354" s="10">
        <f>'[1]485'!G8+'[1]488'!G6+'[1]489'!G6+'[1]491'!G4+'[1]494'!G6+'[1]495'!G4+'[1]498'!G8+'[1]502'!G5+'[1]504'!G4+'[1]508'!G5+'[1]511'!G4+'[1]514'!G7+'[1]521'!G4</f>
        <v>-0.41860000000156106</v>
      </c>
      <c r="F354" t="s">
        <v>832</v>
      </c>
    </row>
    <row r="373" spans="5:6" ht="15">
      <c r="E373" s="10">
        <f>'[1]381'!G5+'[1]411'!G5+'[1]419'!G6+'[1]468'!G4+'[1]506'!G7+'[1]511'!G6+'[1]528'!G4+'[1]531'!G6+'[1]554'!G8+'[1]558'!G5+'[1]559'!G9+'[1]564'!G11</f>
        <v>0.12918000000126995</v>
      </c>
      <c r="F373" t="s">
        <v>833</v>
      </c>
    </row>
    <row r="388" spans="5:6" ht="15">
      <c r="E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42983</v>
      </c>
      <c r="C1" s="30" t="s">
        <v>815</v>
      </c>
      <c r="D1" s="31">
        <v>58.31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641</v>
      </c>
      <c r="B4" s="58">
        <v>36.54</v>
      </c>
      <c r="C4" s="39">
        <f>(B4)*$D$1</f>
        <v>2130.6474</v>
      </c>
      <c r="D4" s="55">
        <v>2131</v>
      </c>
      <c r="E4" s="41">
        <f>-C4+D4</f>
        <v>0.3526000000001659</v>
      </c>
      <c r="F4" s="42"/>
    </row>
    <row r="5" spans="1:6" s="37" customFormat="1" ht="15">
      <c r="A5" s="7" t="s">
        <v>464</v>
      </c>
      <c r="B5" s="59">
        <v>11.18</v>
      </c>
      <c r="C5" s="39">
        <f>(B5)*$D$1</f>
        <v>651.9058</v>
      </c>
      <c r="D5" s="55">
        <v>652</v>
      </c>
      <c r="E5" s="41">
        <f>-C5+D5</f>
        <v>0.09420000000000073</v>
      </c>
      <c r="F5" s="42"/>
    </row>
    <row r="6" spans="1:6" s="37" customFormat="1" ht="15">
      <c r="A6" s="7" t="s">
        <v>420</v>
      </c>
      <c r="B6" s="38">
        <v>16.13</v>
      </c>
      <c r="C6" s="39">
        <f>(B6)*$D$1</f>
        <v>940.5403</v>
      </c>
      <c r="D6" s="55">
        <v>940</v>
      </c>
      <c r="E6" s="41">
        <f>-C6+D6</f>
        <v>-0.540300000000002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42983</v>
      </c>
      <c r="C1" s="30" t="s">
        <v>815</v>
      </c>
      <c r="D1" s="31">
        <v>58.074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764</v>
      </c>
      <c r="B4" s="58">
        <v>11.6</v>
      </c>
      <c r="C4" s="39">
        <f>(B4)*$D$1</f>
        <v>673.6583999999999</v>
      </c>
      <c r="D4" s="55">
        <v>674</v>
      </c>
      <c r="E4" s="41">
        <f>-C4+D4</f>
        <v>0.34160000000008495</v>
      </c>
      <c r="F4" s="42"/>
    </row>
    <row r="5" spans="1:6" s="37" customFormat="1" ht="15">
      <c r="A5" s="7" t="s">
        <v>191</v>
      </c>
      <c r="B5" s="59">
        <v>11.25</v>
      </c>
      <c r="C5" s="39">
        <f>(B5)*$D$1</f>
        <v>653.3325</v>
      </c>
      <c r="D5" s="55">
        <v>653</v>
      </c>
      <c r="E5" s="41">
        <f>-C5+D5</f>
        <v>-0.3324999999999818</v>
      </c>
      <c r="F5" s="42"/>
    </row>
    <row r="6" spans="1:6" s="37" customFormat="1" ht="15">
      <c r="A6" s="7" t="s">
        <v>800</v>
      </c>
      <c r="B6" s="38">
        <f>80.38</f>
        <v>80.38</v>
      </c>
      <c r="C6" s="39">
        <f>(B6)*$D$1</f>
        <v>4667.98812</v>
      </c>
      <c r="D6" s="55">
        <v>4668</v>
      </c>
      <c r="E6" s="41">
        <f>-C6+D6</f>
        <v>0.011880000000019209</v>
      </c>
      <c r="F6" s="42"/>
    </row>
    <row r="7" spans="1:6" s="37" customFormat="1" ht="15">
      <c r="A7" s="7" t="s">
        <v>995</v>
      </c>
      <c r="B7" s="38">
        <v>55.25</v>
      </c>
      <c r="C7" s="39">
        <f>(B7)*$D$1</f>
        <v>3208.5885</v>
      </c>
      <c r="D7" s="55">
        <f>2309+324</f>
        <v>2633</v>
      </c>
      <c r="E7" s="41">
        <f>-C7+D7</f>
        <v>-575.5884999999998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42982</v>
      </c>
      <c r="C1" s="30" t="s">
        <v>815</v>
      </c>
      <c r="D1" s="31">
        <v>58.0744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704</v>
      </c>
      <c r="B4" s="58">
        <v>9.14</v>
      </c>
      <c r="C4" s="39">
        <f aca="true" t="shared" si="0" ref="C4:C10">(B4)*$D$1</f>
        <v>530.800016</v>
      </c>
      <c r="D4" s="55">
        <v>531</v>
      </c>
      <c r="E4" s="41">
        <f aca="true" t="shared" si="1" ref="E4:E10">-C4+D4</f>
        <v>0.19998399999997218</v>
      </c>
      <c r="F4" s="42"/>
    </row>
    <row r="5" spans="1:6" s="37" customFormat="1" ht="15">
      <c r="A5" s="7" t="s">
        <v>1026</v>
      </c>
      <c r="B5" s="38">
        <v>20.25</v>
      </c>
      <c r="C5" s="39">
        <f t="shared" si="0"/>
        <v>1176.0066</v>
      </c>
      <c r="D5" s="55">
        <v>1176</v>
      </c>
      <c r="E5" s="41">
        <f t="shared" si="1"/>
        <v>-0.00659999999993488</v>
      </c>
      <c r="F5" s="42"/>
    </row>
    <row r="6" spans="1:6" s="37" customFormat="1" ht="15">
      <c r="A6" s="7" t="s">
        <v>319</v>
      </c>
      <c r="B6" s="38">
        <v>3.14</v>
      </c>
      <c r="C6" s="39">
        <f t="shared" si="0"/>
        <v>182.353616</v>
      </c>
      <c r="D6" s="55">
        <v>182</v>
      </c>
      <c r="E6" s="41">
        <f t="shared" si="1"/>
        <v>-0.35361599999998816</v>
      </c>
      <c r="F6" s="42"/>
    </row>
    <row r="7" spans="1:6" s="37" customFormat="1" ht="15">
      <c r="A7" s="7" t="s">
        <v>961</v>
      </c>
      <c r="B7" s="38">
        <v>5.39</v>
      </c>
      <c r="C7" s="39">
        <f t="shared" si="0"/>
        <v>313.021016</v>
      </c>
      <c r="D7" s="55">
        <v>313</v>
      </c>
      <c r="E7" s="41">
        <f t="shared" si="1"/>
        <v>-0.02101599999997461</v>
      </c>
      <c r="F7" s="42"/>
    </row>
    <row r="8" spans="1:6" s="37" customFormat="1" ht="15">
      <c r="A8" s="7" t="s">
        <v>542</v>
      </c>
      <c r="B8" s="38">
        <v>6.45</v>
      </c>
      <c r="C8" s="39">
        <f t="shared" si="0"/>
        <v>374.57988</v>
      </c>
      <c r="D8" s="55">
        <v>374</v>
      </c>
      <c r="E8" s="41">
        <f t="shared" si="1"/>
        <v>-0.5798800000000028</v>
      </c>
      <c r="F8" s="42"/>
    </row>
    <row r="9" spans="1:6" s="37" customFormat="1" ht="15">
      <c r="A9" s="7" t="s">
        <v>947</v>
      </c>
      <c r="B9" s="38">
        <v>36.11</v>
      </c>
      <c r="C9" s="39">
        <f t="shared" si="0"/>
        <v>2097.0665839999997</v>
      </c>
      <c r="D9" s="55">
        <v>2097</v>
      </c>
      <c r="E9" s="41">
        <f t="shared" si="1"/>
        <v>-0.06658399999969333</v>
      </c>
      <c r="F9" s="42"/>
    </row>
    <row r="10" spans="1:6" s="37" customFormat="1" ht="15">
      <c r="A10" s="7" t="s">
        <v>275</v>
      </c>
      <c r="B10" s="38">
        <v>84.37</v>
      </c>
      <c r="C10" s="39">
        <f t="shared" si="0"/>
        <v>4899.737128</v>
      </c>
      <c r="D10" s="55">
        <v>4900</v>
      </c>
      <c r="E10" s="41">
        <f t="shared" si="1"/>
        <v>0.26287200000024313</v>
      </c>
      <c r="F10" s="42"/>
    </row>
    <row r="11" spans="1:5" s="44" customFormat="1" ht="15">
      <c r="A11" s="43"/>
      <c r="B11" s="43"/>
      <c r="C11" s="43"/>
      <c r="D11" s="43"/>
      <c r="E11" s="43"/>
    </row>
    <row r="15" ht="15">
      <c r="B15" s="45"/>
    </row>
    <row r="16" ht="15">
      <c r="B16" s="45"/>
    </row>
    <row r="17" ht="15">
      <c r="B17" s="45"/>
    </row>
    <row r="21" spans="4:5" ht="15">
      <c r="D21" s="10"/>
      <c r="E21" s="13"/>
    </row>
    <row r="32" spans="4:5" ht="15">
      <c r="D32" s="10"/>
      <c r="E32" s="13"/>
    </row>
    <row r="100" spans="4:5" ht="15">
      <c r="D100" s="10">
        <f>'[1]539'!G12+'[1]564'!G9</f>
        <v>0.21879999999998745</v>
      </c>
      <c r="E100" t="s">
        <v>822</v>
      </c>
    </row>
    <row r="117" spans="4:5" ht="15">
      <c r="D117" s="10">
        <f>'[1]562'!G7+'[1]564'!G10</f>
        <v>-0.48919999999986885</v>
      </c>
      <c r="E117" t="s">
        <v>225</v>
      </c>
    </row>
    <row r="128" spans="4:5" ht="15">
      <c r="D128" s="10">
        <f>B128+C128+'[1]309'!G4+'[1]316'!G4+'[1]319'!G4+'[1]339'!G9+'[1]340'!G4+'[1]372'!G7+'[1]381'!G4+'[1]391'!G7+'[1]404'!G6+'[1]411'!G4+'[1]412'!G8+'[1]416'!G4+'[1]429'!G4+'[1]485'!G4+'[1]522'!G5</f>
        <v>4.579371965812413</v>
      </c>
      <c r="E128" s="13" t="s">
        <v>823</v>
      </c>
    </row>
    <row r="133" spans="4:5" ht="15">
      <c r="D133" s="10">
        <f>B133+C133+'[1]325'!G9+'[1]328'!G5+'[1]344'!G9+'[1]378'!G7+'[1]384'!G6+'[1]387'!G4+'[1]391'!G9+'[1]399'!G4+'[1]441'!G4+'[1]522'!G4</f>
        <v>-1.887614562767908</v>
      </c>
      <c r="E133" s="13" t="s">
        <v>824</v>
      </c>
    </row>
    <row r="170" spans="1:5" ht="15">
      <c r="A170" t="s">
        <v>370</v>
      </c>
      <c r="B170">
        <v>0</v>
      </c>
      <c r="D170" s="10">
        <f>'[1]522'!G7</f>
        <v>0.15050000000002228</v>
      </c>
      <c r="E170">
        <v>522</v>
      </c>
    </row>
    <row r="182" spans="4:5" ht="15">
      <c r="D182" s="10">
        <f>'[1]469'!G6+'[1]564'!G8</f>
        <v>0.0795999999995729</v>
      </c>
      <c r="E182" t="s">
        <v>825</v>
      </c>
    </row>
    <row r="189" spans="4:5" ht="15">
      <c r="D189" s="10">
        <f>'[1]388'!G4+'[1]413'!G5+'[1]427'!G5+'[1]428'!G6+'[1]560'!G7+'[1]561'!G4+'[1]564'!G4</f>
        <v>0.6078799999989428</v>
      </c>
      <c r="E189" t="s">
        <v>826</v>
      </c>
    </row>
    <row r="258" spans="4:5" ht="15">
      <c r="D258" s="10">
        <f>B258+C258+'[1]306'!G6+'[1]344'!G5+'[1]348'!G9+'[1]394'!G4+'[1]395'!G6+'[1]397'!G4+'[1]487'!G4+'[1]564'!G5</f>
        <v>0.2569838709675878</v>
      </c>
      <c r="E258" s="13" t="s">
        <v>827</v>
      </c>
    </row>
    <row r="264" spans="4:5" ht="15">
      <c r="D264" s="10">
        <f>'[1]435'!G4+'[1]521'!G6</f>
        <v>0.19920000000001892</v>
      </c>
      <c r="E264" t="s">
        <v>828</v>
      </c>
    </row>
    <row r="290" spans="4:5" ht="15">
      <c r="D290" s="10">
        <f>B290+C290+'[1]344'!G7+'[1]442'!G5+'[1]475'!G12+'[1]511'!G5+'[1]517'!G8+'[1]564'!G12</f>
        <v>0.18759999999952015</v>
      </c>
      <c r="E290" t="s">
        <v>829</v>
      </c>
    </row>
    <row r="322" spans="4:5" ht="15">
      <c r="D322" s="10">
        <f>B322+C322+'[1]339'!G6+'[1]359'!G7+'[1]362'!G8+'[1]422'!G4+'[1]425'!G7+'[1]470'!G6+'[1]479'!G7+'[1]514'!G6+'[1]522'!G6</f>
        <v>-0.18308000000028812</v>
      </c>
      <c r="E322" t="s">
        <v>830</v>
      </c>
    </row>
    <row r="352" spans="2:5" ht="15">
      <c r="B352">
        <v>0</v>
      </c>
      <c r="D352" s="10">
        <f>'[1]485'!G8+'[1]488'!G6+'[1]489'!G6+'[1]491'!G4+'[1]494'!G6+'[1]495'!G4+'[1]498'!G8+'[1]502'!G5+'[1]504'!G4+'[1]508'!G5+'[1]511'!G4+'[1]514'!G7+'[1]521'!G4+'[1]522'!G8</f>
        <v>0.3647999999984677</v>
      </c>
      <c r="E352" t="s">
        <v>831</v>
      </c>
    </row>
    <row r="354" spans="4:5" ht="15">
      <c r="D354" s="10">
        <f>'[1]485'!G8+'[1]488'!G6+'[1]489'!G6+'[1]491'!G4+'[1]494'!G6+'[1]495'!G4+'[1]498'!G8+'[1]502'!G5+'[1]504'!G4+'[1]508'!G5+'[1]511'!G4+'[1]514'!G7+'[1]521'!G4</f>
        <v>-0.41860000000156106</v>
      </c>
      <c r="E354" t="s">
        <v>832</v>
      </c>
    </row>
    <row r="373" spans="4:5" ht="15">
      <c r="D373" s="10">
        <f>'[1]381'!G5+'[1]411'!G5+'[1]419'!G6+'[1]468'!G4+'[1]506'!G7+'[1]511'!G6+'[1]528'!G4+'[1]531'!G6+'[1]554'!G8+'[1]558'!G5+'[1]559'!G9+'[1]564'!G11</f>
        <v>0.12918000000126995</v>
      </c>
      <c r="E373" t="s">
        <v>833</v>
      </c>
    </row>
    <row r="388" spans="4:5" ht="15">
      <c r="D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42980</v>
      </c>
      <c r="C1" s="30" t="s">
        <v>815</v>
      </c>
      <c r="D1" s="31">
        <v>58.35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673</v>
      </c>
      <c r="B4" s="58">
        <v>25</v>
      </c>
      <c r="C4" s="39">
        <f>(B4)*$D$1</f>
        <v>1458.75</v>
      </c>
      <c r="D4" s="55">
        <v>1459</v>
      </c>
      <c r="E4" s="41">
        <f>-C4+D4</f>
        <v>0.25</v>
      </c>
      <c r="F4" s="42"/>
    </row>
    <row r="5" spans="1:6" s="37" customFormat="1" ht="15">
      <c r="A5" s="7" t="s">
        <v>782</v>
      </c>
      <c r="B5" s="38">
        <v>5.04</v>
      </c>
      <c r="C5" s="39">
        <f>(B5)*$D$1</f>
        <v>294.084</v>
      </c>
      <c r="D5" s="55">
        <v>294</v>
      </c>
      <c r="E5" s="41">
        <f>-C5+D5</f>
        <v>-0.08400000000000318</v>
      </c>
      <c r="F5" s="42"/>
    </row>
    <row r="6" spans="1:6" s="37" customFormat="1" ht="15">
      <c r="A6" s="7" t="s">
        <v>472</v>
      </c>
      <c r="B6" s="38">
        <v>40.83</v>
      </c>
      <c r="C6" s="39">
        <f>(B6)*$D$1</f>
        <v>2382.4305</v>
      </c>
      <c r="D6" s="55">
        <v>2382</v>
      </c>
      <c r="E6" s="41">
        <f>-C6+D6</f>
        <v>-0.43049999999993815</v>
      </c>
      <c r="F6" s="42"/>
    </row>
    <row r="7" spans="1:6" s="37" customFormat="1" ht="15">
      <c r="A7" s="7" t="s">
        <v>627</v>
      </c>
      <c r="B7" s="38">
        <v>9.04</v>
      </c>
      <c r="C7" s="39">
        <f>(B7)*$D$1</f>
        <v>527.4839999999999</v>
      </c>
      <c r="D7" s="55">
        <v>1503</v>
      </c>
      <c r="E7" s="41">
        <f>-C7+D7</f>
        <v>975.5160000000001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42977</v>
      </c>
      <c r="C1" s="30" t="s">
        <v>815</v>
      </c>
      <c r="D1" s="31">
        <v>59.25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71</v>
      </c>
      <c r="B4" s="58">
        <v>29.26</v>
      </c>
      <c r="C4" s="39">
        <f>(B4)*$D$1</f>
        <v>1733.6550000000002</v>
      </c>
      <c r="D4" s="55"/>
      <c r="E4" s="41">
        <f>-C4+D4</f>
        <v>-1733.6550000000002</v>
      </c>
      <c r="F4" s="42"/>
    </row>
    <row r="5" spans="1:6" s="37" customFormat="1" ht="15">
      <c r="A5" s="7" t="s">
        <v>38</v>
      </c>
      <c r="B5" s="38">
        <v>54.23</v>
      </c>
      <c r="C5" s="39">
        <f>(B5)*$D$1</f>
        <v>3213.1274999999996</v>
      </c>
      <c r="D5" s="55">
        <v>3213</v>
      </c>
      <c r="E5" s="41">
        <f>-C5+D5</f>
        <v>-0.12749999999959982</v>
      </c>
      <c r="F5" s="42"/>
    </row>
    <row r="6" spans="1:6" s="37" customFormat="1" ht="15">
      <c r="A6" s="7" t="s">
        <v>449</v>
      </c>
      <c r="B6" s="59">
        <v>6.43</v>
      </c>
      <c r="C6" s="39">
        <f>(B6)*$D$1</f>
        <v>380.97749999999996</v>
      </c>
      <c r="D6" s="55">
        <v>381</v>
      </c>
      <c r="E6" s="41">
        <f>-C6+D6</f>
        <v>0.02250000000003638</v>
      </c>
      <c r="F6" s="42"/>
    </row>
    <row r="7" spans="1:6" s="37" customFormat="1" ht="15">
      <c r="A7" s="7" t="s">
        <v>75</v>
      </c>
      <c r="B7" s="59">
        <v>11.48</v>
      </c>
      <c r="C7" s="39">
        <f>(B7)*$D$1</f>
        <v>680.19</v>
      </c>
      <c r="D7" s="55">
        <v>682</v>
      </c>
      <c r="E7" s="41">
        <f>-C7+D7</f>
        <v>1.8099999999999454</v>
      </c>
      <c r="F7" s="42"/>
    </row>
    <row r="8" spans="1:6" s="37" customFormat="1" ht="15">
      <c r="A8" s="7" t="s">
        <v>800</v>
      </c>
      <c r="B8" s="58">
        <v>38.38</v>
      </c>
      <c r="C8" s="39">
        <f>(B8)*$D$1</f>
        <v>2274.0150000000003</v>
      </c>
      <c r="D8" s="55">
        <v>2274</v>
      </c>
      <c r="E8" s="41">
        <f>-C8+D8</f>
        <v>-0.015000000000327418</v>
      </c>
      <c r="F8" s="42"/>
    </row>
    <row r="9" spans="1:5" s="44" customFormat="1" ht="15">
      <c r="A9" s="43"/>
      <c r="B9" s="43"/>
      <c r="C9" s="43"/>
      <c r="D9" s="43"/>
      <c r="E9" s="43"/>
    </row>
    <row r="13" ht="15">
      <c r="B13" s="45"/>
    </row>
    <row r="14" ht="15">
      <c r="B14" s="45"/>
    </row>
    <row r="15" ht="15">
      <c r="B15" s="45"/>
    </row>
    <row r="19" spans="4:5" ht="15">
      <c r="D19" s="10"/>
      <c r="E19" s="13"/>
    </row>
    <row r="30" spans="4:5" ht="15">
      <c r="D30" s="10"/>
      <c r="E30" s="13"/>
    </row>
    <row r="98" spans="4:5" ht="15">
      <c r="D98" s="10">
        <f>'[1]539'!G12+'[1]564'!G9</f>
        <v>0.21879999999998745</v>
      </c>
      <c r="E98" t="s">
        <v>822</v>
      </c>
    </row>
    <row r="115" spans="4:5" ht="15">
      <c r="D115" s="10">
        <f>'[1]562'!G7+'[1]564'!G10</f>
        <v>-0.48919999999986885</v>
      </c>
      <c r="E115" t="s">
        <v>225</v>
      </c>
    </row>
    <row r="126" spans="4:5" ht="15">
      <c r="D126" s="10">
        <f>B126+C126+'[1]309'!G4+'[1]316'!G4+'[1]319'!G4+'[1]339'!G9+'[1]340'!G4+'[1]372'!G7+'[1]381'!G4+'[1]391'!G7+'[1]404'!G6+'[1]411'!G4+'[1]412'!G8+'[1]416'!G4+'[1]429'!G4+'[1]485'!G4+'[1]522'!G5</f>
        <v>4.579371965812413</v>
      </c>
      <c r="E126" s="13" t="s">
        <v>823</v>
      </c>
    </row>
    <row r="131" spans="4:5" ht="15">
      <c r="D131" s="10">
        <f>B131+C131+'[1]325'!G9+'[1]328'!G5+'[1]344'!G9+'[1]378'!G7+'[1]384'!G6+'[1]387'!G4+'[1]391'!G9+'[1]399'!G4+'[1]441'!G4+'[1]522'!G4</f>
        <v>-1.887614562767908</v>
      </c>
      <c r="E131" s="13" t="s">
        <v>824</v>
      </c>
    </row>
    <row r="168" spans="1:5" ht="15">
      <c r="A168" t="s">
        <v>370</v>
      </c>
      <c r="B168">
        <v>0</v>
      </c>
      <c r="D168" s="10">
        <f>'[1]522'!G7</f>
        <v>0.15050000000002228</v>
      </c>
      <c r="E168">
        <v>522</v>
      </c>
    </row>
    <row r="180" spans="4:5" ht="15">
      <c r="D180" s="10">
        <f>'[1]469'!G6+'[1]564'!G8</f>
        <v>0.0795999999995729</v>
      </c>
      <c r="E180" t="s">
        <v>825</v>
      </c>
    </row>
    <row r="187" spans="4:5" ht="15">
      <c r="D187" s="10">
        <f>'[1]388'!G4+'[1]413'!G5+'[1]427'!G5+'[1]428'!G6+'[1]560'!G7+'[1]561'!G4+'[1]564'!G4</f>
        <v>0.6078799999989428</v>
      </c>
      <c r="E187" t="s">
        <v>826</v>
      </c>
    </row>
    <row r="256" spans="4:5" ht="15">
      <c r="D256" s="10">
        <f>B256+C256+'[1]306'!G6+'[1]344'!G5+'[1]348'!G9+'[1]394'!G4+'[1]395'!G6+'[1]397'!G4+'[1]487'!G4+'[1]564'!G5</f>
        <v>0.2569838709675878</v>
      </c>
      <c r="E256" s="13" t="s">
        <v>827</v>
      </c>
    </row>
    <row r="262" spans="4:5" ht="15">
      <c r="D262" s="10">
        <f>'[1]435'!G4+'[1]521'!G6</f>
        <v>0.19920000000001892</v>
      </c>
      <c r="E262" t="s">
        <v>828</v>
      </c>
    </row>
    <row r="288" spans="4:5" ht="15">
      <c r="D288" s="10">
        <f>B288+C288+'[1]344'!G7+'[1]442'!G5+'[1]475'!G12+'[1]511'!G5+'[1]517'!G8+'[1]564'!G12</f>
        <v>0.18759999999952015</v>
      </c>
      <c r="E288" t="s">
        <v>829</v>
      </c>
    </row>
    <row r="320" spans="4:5" ht="15">
      <c r="D320" s="10">
        <f>B320+C320+'[1]339'!G6+'[1]359'!G7+'[1]362'!G8+'[1]422'!G4+'[1]425'!G7+'[1]470'!G6+'[1]479'!G7+'[1]514'!G6+'[1]522'!G6</f>
        <v>-0.18308000000028812</v>
      </c>
      <c r="E320" t="s">
        <v>830</v>
      </c>
    </row>
    <row r="350" spans="2:5" ht="15">
      <c r="B350">
        <v>0</v>
      </c>
      <c r="D350" s="10">
        <f>'[1]485'!G8+'[1]488'!G6+'[1]489'!G6+'[1]491'!G4+'[1]494'!G6+'[1]495'!G4+'[1]498'!G8+'[1]502'!G5+'[1]504'!G4+'[1]508'!G5+'[1]511'!G4+'[1]514'!G7+'[1]521'!G4+'[1]522'!G8</f>
        <v>0.3647999999984677</v>
      </c>
      <c r="E350" t="s">
        <v>831</v>
      </c>
    </row>
    <row r="352" spans="4:5" ht="15">
      <c r="D352" s="10">
        <f>'[1]485'!G8+'[1]488'!G6+'[1]489'!G6+'[1]491'!G4+'[1]494'!G6+'[1]495'!G4+'[1]498'!G8+'[1]502'!G5+'[1]504'!G4+'[1]508'!G5+'[1]511'!G4+'[1]514'!G7+'[1]521'!G4</f>
        <v>-0.41860000000156106</v>
      </c>
      <c r="E352" t="s">
        <v>832</v>
      </c>
    </row>
    <row r="371" spans="4:5" ht="15">
      <c r="D371" s="10">
        <f>'[1]381'!G5+'[1]411'!G5+'[1]419'!G6+'[1]468'!G4+'[1]506'!G7+'[1]511'!G6+'[1]528'!G4+'[1]531'!G6+'[1]554'!G8+'[1]558'!G5+'[1]559'!G9+'[1]564'!G11</f>
        <v>0.12918000000126995</v>
      </c>
      <c r="E371" t="s">
        <v>833</v>
      </c>
    </row>
    <row r="386" spans="4:5" ht="15">
      <c r="D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42977</v>
      </c>
      <c r="C1" s="30" t="s">
        <v>815</v>
      </c>
      <c r="D1" s="31">
        <v>59.25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71</v>
      </c>
      <c r="B4" s="58">
        <v>133.52</v>
      </c>
      <c r="C4" s="39">
        <f>(B4)*$D$1</f>
        <v>7911.06</v>
      </c>
      <c r="D4" s="55">
        <v>9647</v>
      </c>
      <c r="E4" s="41">
        <f>-C4+D4</f>
        <v>1735.9399999999996</v>
      </c>
      <c r="F4" s="42"/>
    </row>
    <row r="5" spans="1:6" s="37" customFormat="1" ht="15">
      <c r="A5" s="7" t="s">
        <v>440</v>
      </c>
      <c r="B5" s="59">
        <v>8.41</v>
      </c>
      <c r="C5" s="39">
        <f>(B5)*$D$1</f>
        <v>498.2925</v>
      </c>
      <c r="D5" s="55"/>
      <c r="E5" s="41">
        <f>-C5+D5</f>
        <v>-498.2925</v>
      </c>
      <c r="F5" s="42"/>
    </row>
    <row r="6" spans="1:5" s="44" customFormat="1" ht="15">
      <c r="A6" s="43"/>
      <c r="B6" s="43"/>
      <c r="C6" s="43"/>
      <c r="D6" s="43"/>
      <c r="E6" s="43"/>
    </row>
    <row r="10" ht="15">
      <c r="B10" s="45"/>
    </row>
    <row r="11" ht="15">
      <c r="B11" s="45"/>
    </row>
    <row r="12" ht="15">
      <c r="B12" s="45"/>
    </row>
    <row r="16" spans="4:5" ht="15">
      <c r="D16" s="10"/>
      <c r="E16" s="13"/>
    </row>
    <row r="27" spans="4:5" ht="15">
      <c r="D27" s="10"/>
      <c r="E27" s="13"/>
    </row>
    <row r="95" spans="4:5" ht="15">
      <c r="D95" s="10">
        <f>'[1]539'!G12+'[1]564'!G9</f>
        <v>0.21879999999998745</v>
      </c>
      <c r="E95" t="s">
        <v>822</v>
      </c>
    </row>
    <row r="112" spans="4:5" ht="15">
      <c r="D112" s="10">
        <f>'[1]562'!G7+'[1]564'!G10</f>
        <v>-0.48919999999986885</v>
      </c>
      <c r="E112" t="s">
        <v>225</v>
      </c>
    </row>
    <row r="123" spans="4:5" ht="15">
      <c r="D123" s="10">
        <f>B123+C123+'[1]309'!G4+'[1]316'!G4+'[1]319'!G4+'[1]339'!G9+'[1]340'!G4+'[1]372'!G7+'[1]381'!G4+'[1]391'!G7+'[1]404'!G6+'[1]411'!G4+'[1]412'!G8+'[1]416'!G4+'[1]429'!G4+'[1]485'!G4+'[1]522'!G5</f>
        <v>4.579371965812413</v>
      </c>
      <c r="E123" s="13" t="s">
        <v>823</v>
      </c>
    </row>
    <row r="128" spans="4:5" ht="15">
      <c r="D128" s="10">
        <f>B128+C128+'[1]325'!G9+'[1]328'!G5+'[1]344'!G9+'[1]378'!G7+'[1]384'!G6+'[1]387'!G4+'[1]391'!G9+'[1]399'!G4+'[1]441'!G4+'[1]522'!G4</f>
        <v>-1.887614562767908</v>
      </c>
      <c r="E128" s="13" t="s">
        <v>824</v>
      </c>
    </row>
    <row r="165" spans="1:5" ht="15">
      <c r="A165" t="s">
        <v>370</v>
      </c>
      <c r="B165">
        <v>0</v>
      </c>
      <c r="D165" s="10">
        <f>'[1]522'!G7</f>
        <v>0.15050000000002228</v>
      </c>
      <c r="E165">
        <v>522</v>
      </c>
    </row>
    <row r="177" spans="4:5" ht="15">
      <c r="D177" s="10">
        <f>'[1]469'!G6+'[1]564'!G8</f>
        <v>0.0795999999995729</v>
      </c>
      <c r="E177" t="s">
        <v>825</v>
      </c>
    </row>
    <row r="184" spans="4:5" ht="15">
      <c r="D184" s="10">
        <f>'[1]388'!G4+'[1]413'!G5+'[1]427'!G5+'[1]428'!G6+'[1]560'!G7+'[1]561'!G4+'[1]564'!G4</f>
        <v>0.6078799999989428</v>
      </c>
      <c r="E184" t="s">
        <v>826</v>
      </c>
    </row>
    <row r="253" spans="4:5" ht="15">
      <c r="D253" s="10">
        <f>B253+C253+'[1]306'!G6+'[1]344'!G5+'[1]348'!G9+'[1]394'!G4+'[1]395'!G6+'[1]397'!G4+'[1]487'!G4+'[1]564'!G5</f>
        <v>0.2569838709675878</v>
      </c>
      <c r="E253" s="13" t="s">
        <v>827</v>
      </c>
    </row>
    <row r="259" spans="4:5" ht="15">
      <c r="D259" s="10">
        <f>'[1]435'!G4+'[1]521'!G6</f>
        <v>0.19920000000001892</v>
      </c>
      <c r="E259" t="s">
        <v>828</v>
      </c>
    </row>
    <row r="285" spans="4:5" ht="15">
      <c r="D285" s="10">
        <f>B285+C285+'[1]344'!G7+'[1]442'!G5+'[1]475'!G12+'[1]511'!G5+'[1]517'!G8+'[1]564'!G12</f>
        <v>0.18759999999952015</v>
      </c>
      <c r="E285" t="s">
        <v>829</v>
      </c>
    </row>
    <row r="317" spans="4:5" ht="15">
      <c r="D317" s="10">
        <f>B317+C317+'[1]339'!G6+'[1]359'!G7+'[1]362'!G8+'[1]422'!G4+'[1]425'!G7+'[1]470'!G6+'[1]479'!G7+'[1]514'!G6+'[1]522'!G6</f>
        <v>-0.18308000000028812</v>
      </c>
      <c r="E317" t="s">
        <v>830</v>
      </c>
    </row>
    <row r="347" spans="2:5" ht="15">
      <c r="B347">
        <v>0</v>
      </c>
      <c r="D347" s="10">
        <f>'[1]485'!G8+'[1]488'!G6+'[1]489'!G6+'[1]491'!G4+'[1]494'!G6+'[1]495'!G4+'[1]498'!G8+'[1]502'!G5+'[1]504'!G4+'[1]508'!G5+'[1]511'!G4+'[1]514'!G7+'[1]521'!G4+'[1]522'!G8</f>
        <v>0.3647999999984677</v>
      </c>
      <c r="E347" t="s">
        <v>831</v>
      </c>
    </row>
    <row r="349" spans="4:5" ht="15">
      <c r="D349" s="10">
        <f>'[1]485'!G8+'[1]488'!G6+'[1]489'!G6+'[1]491'!G4+'[1]494'!G6+'[1]495'!G4+'[1]498'!G8+'[1]502'!G5+'[1]504'!G4+'[1]508'!G5+'[1]511'!G4+'[1]514'!G7+'[1]521'!G4</f>
        <v>-0.41860000000156106</v>
      </c>
      <c r="E349" t="s">
        <v>832</v>
      </c>
    </row>
    <row r="368" spans="4:5" ht="15">
      <c r="D368" s="10">
        <f>'[1]381'!G5+'[1]411'!G5+'[1]419'!G6+'[1]468'!G4+'[1]506'!G7+'[1]511'!G6+'[1]528'!G4+'[1]531'!G6+'[1]554'!G8+'[1]558'!G5+'[1]559'!G9+'[1]564'!G11</f>
        <v>0.12918000000126995</v>
      </c>
      <c r="E368" t="s">
        <v>833</v>
      </c>
    </row>
    <row r="383" spans="4:5" ht="15">
      <c r="D383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42977</v>
      </c>
      <c r="C1" s="30" t="s">
        <v>815</v>
      </c>
      <c r="D1" s="31">
        <v>59.11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8" t="s">
        <v>1023</v>
      </c>
      <c r="B4" s="58">
        <f>95.61+13.2</f>
        <v>108.81</v>
      </c>
      <c r="C4" s="39">
        <f>(B4)*$D$1</f>
        <v>6431.7591</v>
      </c>
      <c r="D4" s="55">
        <v>6430</v>
      </c>
      <c r="E4" s="41">
        <f>-C4+D4</f>
        <v>-1.7591000000002168</v>
      </c>
      <c r="F4" s="42"/>
    </row>
    <row r="5" spans="1:5" s="44" customFormat="1" ht="15">
      <c r="A5" s="43"/>
      <c r="B5" s="43"/>
      <c r="C5" s="43"/>
      <c r="D5" s="43"/>
      <c r="E5" s="43"/>
    </row>
    <row r="9" ht="15">
      <c r="B9" s="45"/>
    </row>
    <row r="10" ht="15">
      <c r="B10" s="45"/>
    </row>
    <row r="11" ht="15">
      <c r="B11" s="45"/>
    </row>
    <row r="15" spans="4:5" ht="15">
      <c r="D15" s="10"/>
      <c r="E15" s="13"/>
    </row>
    <row r="26" spans="4:5" ht="15">
      <c r="D26" s="10"/>
      <c r="E26" s="13"/>
    </row>
    <row r="94" spans="4:5" ht="15">
      <c r="D94" s="10">
        <f>'[1]539'!G12+'[1]564'!G9</f>
        <v>0.21879999999998745</v>
      </c>
      <c r="E94" t="s">
        <v>822</v>
      </c>
    </row>
    <row r="111" spans="4:5" ht="15">
      <c r="D111" s="10">
        <f>'[1]562'!G7+'[1]564'!G10</f>
        <v>-0.48919999999986885</v>
      </c>
      <c r="E111" t="s">
        <v>225</v>
      </c>
    </row>
    <row r="122" spans="4:5" ht="15">
      <c r="D122" s="10">
        <f>B122+C122+'[1]309'!G4+'[1]316'!G4+'[1]319'!G4+'[1]339'!G9+'[1]340'!G4+'[1]372'!G7+'[1]381'!G4+'[1]391'!G7+'[1]404'!G6+'[1]411'!G4+'[1]412'!G8+'[1]416'!G4+'[1]429'!G4+'[1]485'!G4+'[1]522'!G5</f>
        <v>4.579371965812413</v>
      </c>
      <c r="E122" s="13" t="s">
        <v>823</v>
      </c>
    </row>
    <row r="127" spans="4:5" ht="15">
      <c r="D127" s="10">
        <f>B127+C127+'[1]325'!G9+'[1]328'!G5+'[1]344'!G9+'[1]378'!G7+'[1]384'!G6+'[1]387'!G4+'[1]391'!G9+'[1]399'!G4+'[1]441'!G4+'[1]522'!G4</f>
        <v>-1.887614562767908</v>
      </c>
      <c r="E127" s="13" t="s">
        <v>824</v>
      </c>
    </row>
    <row r="164" spans="1:5" ht="15">
      <c r="A164" t="s">
        <v>370</v>
      </c>
      <c r="B164">
        <v>0</v>
      </c>
      <c r="D164" s="10">
        <f>'[1]522'!G7</f>
        <v>0.15050000000002228</v>
      </c>
      <c r="E164">
        <v>522</v>
      </c>
    </row>
    <row r="176" spans="4:5" ht="15">
      <c r="D176" s="10">
        <f>'[1]469'!G6+'[1]564'!G8</f>
        <v>0.0795999999995729</v>
      </c>
      <c r="E176" t="s">
        <v>825</v>
      </c>
    </row>
    <row r="183" spans="4:5" ht="15">
      <c r="D183" s="10">
        <f>'[1]388'!G4+'[1]413'!G5+'[1]427'!G5+'[1]428'!G6+'[1]560'!G7+'[1]561'!G4+'[1]564'!G4</f>
        <v>0.6078799999989428</v>
      </c>
      <c r="E183" t="s">
        <v>826</v>
      </c>
    </row>
    <row r="252" spans="4:5" ht="15">
      <c r="D252" s="10">
        <f>B252+C252+'[1]306'!G6+'[1]344'!G5+'[1]348'!G9+'[1]394'!G4+'[1]395'!G6+'[1]397'!G4+'[1]487'!G4+'[1]564'!G5</f>
        <v>0.2569838709675878</v>
      </c>
      <c r="E252" s="13" t="s">
        <v>827</v>
      </c>
    </row>
    <row r="258" spans="4:5" ht="15">
      <c r="D258" s="10">
        <f>'[1]435'!G4+'[1]521'!G6</f>
        <v>0.19920000000001892</v>
      </c>
      <c r="E258" t="s">
        <v>828</v>
      </c>
    </row>
    <row r="284" spans="4:5" ht="15">
      <c r="D284" s="10">
        <f>B284+C284+'[1]344'!G7+'[1]442'!G5+'[1]475'!G12+'[1]511'!G5+'[1]517'!G8+'[1]564'!G12</f>
        <v>0.18759999999952015</v>
      </c>
      <c r="E284" t="s">
        <v>829</v>
      </c>
    </row>
    <row r="316" spans="4:5" ht="15">
      <c r="D316" s="10">
        <f>B316+C316+'[1]339'!G6+'[1]359'!G7+'[1]362'!G8+'[1]422'!G4+'[1]425'!G7+'[1]470'!G6+'[1]479'!G7+'[1]514'!G6+'[1]522'!G6</f>
        <v>-0.18308000000028812</v>
      </c>
      <c r="E316" t="s">
        <v>830</v>
      </c>
    </row>
    <row r="346" spans="2:5" ht="15">
      <c r="B346">
        <v>0</v>
      </c>
      <c r="D346" s="10">
        <f>'[1]485'!G8+'[1]488'!G6+'[1]489'!G6+'[1]491'!G4+'[1]494'!G6+'[1]495'!G4+'[1]498'!G8+'[1]502'!G5+'[1]504'!G4+'[1]508'!G5+'[1]511'!G4+'[1]514'!G7+'[1]521'!G4+'[1]522'!G8</f>
        <v>0.3647999999984677</v>
      </c>
      <c r="E346" t="s">
        <v>831</v>
      </c>
    </row>
    <row r="348" spans="4:5" ht="15">
      <c r="D348" s="10">
        <f>'[1]485'!G8+'[1]488'!G6+'[1]489'!G6+'[1]491'!G4+'[1]494'!G6+'[1]495'!G4+'[1]498'!G8+'[1]502'!G5+'[1]504'!G4+'[1]508'!G5+'[1]511'!G4+'[1]514'!G7+'[1]521'!G4</f>
        <v>-0.41860000000156106</v>
      </c>
      <c r="E348" t="s">
        <v>832</v>
      </c>
    </row>
    <row r="367" spans="4:5" ht="15">
      <c r="D367" s="10">
        <f>'[1]381'!G5+'[1]411'!G5+'[1]419'!G6+'[1]468'!G4+'[1]506'!G7+'[1]511'!G6+'[1]528'!G4+'[1]531'!G6+'[1]554'!G8+'[1]558'!G5+'[1]559'!G9+'[1]564'!G11</f>
        <v>0.12918000000126995</v>
      </c>
      <c r="E367" t="s">
        <v>833</v>
      </c>
    </row>
    <row r="382" spans="4:5" ht="15">
      <c r="D382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29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42977</v>
      </c>
      <c r="C1" s="30" t="s">
        <v>815</v>
      </c>
      <c r="D1" s="31">
        <v>59.11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30">
      <c r="A4" s="7" t="s">
        <v>165</v>
      </c>
      <c r="B4" s="58">
        <v>30.43</v>
      </c>
      <c r="C4" s="39">
        <f aca="true" t="shared" si="0" ref="C4:C9">(B4)*$D$1</f>
        <v>1798.7173</v>
      </c>
      <c r="D4" s="55">
        <f>1799-25</f>
        <v>1774</v>
      </c>
      <c r="E4" s="41">
        <f aca="true" t="shared" si="1" ref="E4:E9">-C4+D4</f>
        <v>-24.717300000000023</v>
      </c>
      <c r="F4" s="42" t="s">
        <v>1022</v>
      </c>
    </row>
    <row r="5" spans="1:6" s="37" customFormat="1" ht="15">
      <c r="A5" s="7" t="s">
        <v>440</v>
      </c>
      <c r="B5" s="38">
        <v>30.01</v>
      </c>
      <c r="C5" s="39">
        <f t="shared" si="0"/>
        <v>1773.8911</v>
      </c>
      <c r="D5" s="55">
        <v>2272</v>
      </c>
      <c r="E5" s="41">
        <f t="shared" si="1"/>
        <v>498.10889999999995</v>
      </c>
      <c r="F5" s="42"/>
    </row>
    <row r="6" spans="1:6" s="37" customFormat="1" ht="15">
      <c r="A6" s="7" t="s">
        <v>979</v>
      </c>
      <c r="B6" s="58">
        <v>10.62</v>
      </c>
      <c r="C6" s="39">
        <f t="shared" si="0"/>
        <v>627.7482</v>
      </c>
      <c r="D6" s="55">
        <v>319</v>
      </c>
      <c r="E6" s="41">
        <f t="shared" si="1"/>
        <v>-308.7482</v>
      </c>
      <c r="F6" s="42"/>
    </row>
    <row r="7" spans="1:6" s="37" customFormat="1" ht="15">
      <c r="A7" s="7" t="s">
        <v>764</v>
      </c>
      <c r="B7" s="59">
        <v>7.41</v>
      </c>
      <c r="C7" s="39">
        <f t="shared" si="0"/>
        <v>438.0051</v>
      </c>
      <c r="D7" s="55">
        <v>444</v>
      </c>
      <c r="E7" s="41">
        <f t="shared" si="1"/>
        <v>5.994899999999973</v>
      </c>
      <c r="F7" s="42"/>
    </row>
    <row r="8" spans="1:6" s="37" customFormat="1" ht="15">
      <c r="A8" s="7" t="s">
        <v>464</v>
      </c>
      <c r="B8" s="58">
        <v>13.6</v>
      </c>
      <c r="C8" s="39">
        <f t="shared" si="0"/>
        <v>803.896</v>
      </c>
      <c r="D8" s="55">
        <v>804</v>
      </c>
      <c r="E8" s="41">
        <f t="shared" si="1"/>
        <v>0.10400000000004184</v>
      </c>
      <c r="F8" s="42"/>
    </row>
    <row r="9" spans="1:6" s="37" customFormat="1" ht="15">
      <c r="A9" s="7" t="s">
        <v>627</v>
      </c>
      <c r="B9" s="58">
        <v>16.49</v>
      </c>
      <c r="C9" s="39">
        <f t="shared" si="0"/>
        <v>974.7238999999998</v>
      </c>
      <c r="D9" s="55"/>
      <c r="E9" s="41">
        <f t="shared" si="1"/>
        <v>-974.7238999999998</v>
      </c>
      <c r="F9" s="42"/>
    </row>
    <row r="10" spans="1:5" s="44" customFormat="1" ht="15">
      <c r="A10" s="43"/>
      <c r="B10" s="43"/>
      <c r="C10" s="43"/>
      <c r="D10" s="43"/>
      <c r="E10" s="43"/>
    </row>
    <row r="14" ht="15">
      <c r="B14" s="45"/>
    </row>
    <row r="15" ht="15">
      <c r="B15" s="45"/>
    </row>
    <row r="16" ht="15">
      <c r="B16" s="45"/>
    </row>
    <row r="20" spans="4:5" ht="15">
      <c r="D20" s="10"/>
      <c r="E20" s="13"/>
    </row>
    <row r="31" spans="4:5" ht="15">
      <c r="D31" s="10"/>
      <c r="E31" s="13"/>
    </row>
    <row r="99" spans="4:5" ht="15">
      <c r="D99" s="10">
        <f>'[1]539'!G12+'[1]564'!G9</f>
        <v>0.21879999999998745</v>
      </c>
      <c r="E99" t="s">
        <v>822</v>
      </c>
    </row>
    <row r="116" spans="4:5" ht="15">
      <c r="D116" s="10">
        <f>'[1]562'!G7+'[1]564'!G10</f>
        <v>-0.48919999999986885</v>
      </c>
      <c r="E116" t="s">
        <v>225</v>
      </c>
    </row>
    <row r="127" spans="4:5" ht="15">
      <c r="D127" s="10">
        <f>B127+C127+'[1]309'!G4+'[1]316'!G4+'[1]319'!G4+'[1]339'!G9+'[1]340'!G4+'[1]372'!G7+'[1]381'!G4+'[1]391'!G7+'[1]404'!G6+'[1]411'!G4+'[1]412'!G8+'[1]416'!G4+'[1]429'!G4+'[1]485'!G4+'[1]522'!G5</f>
        <v>4.579371965812413</v>
      </c>
      <c r="E127" s="13" t="s">
        <v>823</v>
      </c>
    </row>
    <row r="132" spans="4:5" ht="15">
      <c r="D132" s="10">
        <f>B132+C132+'[1]325'!G9+'[1]328'!G5+'[1]344'!G9+'[1]378'!G7+'[1]384'!G6+'[1]387'!G4+'[1]391'!G9+'[1]399'!G4+'[1]441'!G4+'[1]522'!G4</f>
        <v>-1.887614562767908</v>
      </c>
      <c r="E132" s="13" t="s">
        <v>824</v>
      </c>
    </row>
    <row r="169" spans="1:5" ht="15">
      <c r="A169" t="s">
        <v>370</v>
      </c>
      <c r="B169">
        <v>0</v>
      </c>
      <c r="D169" s="10">
        <f>'[1]522'!G7</f>
        <v>0.15050000000002228</v>
      </c>
      <c r="E169">
        <v>522</v>
      </c>
    </row>
    <row r="181" spans="4:5" ht="15">
      <c r="D181" s="10">
        <f>'[1]469'!G6+'[1]564'!G8</f>
        <v>0.0795999999995729</v>
      </c>
      <c r="E181" t="s">
        <v>825</v>
      </c>
    </row>
    <row r="188" spans="4:5" ht="15">
      <c r="D188" s="10">
        <f>'[1]388'!G4+'[1]413'!G5+'[1]427'!G5+'[1]428'!G6+'[1]560'!G7+'[1]561'!G4+'[1]564'!G4</f>
        <v>0.6078799999989428</v>
      </c>
      <c r="E188" t="s">
        <v>826</v>
      </c>
    </row>
    <row r="257" spans="4:5" ht="15">
      <c r="D257" s="10">
        <f>B257+C257+'[1]306'!G6+'[1]344'!G5+'[1]348'!G9+'[1]394'!G4+'[1]395'!G6+'[1]397'!G4+'[1]487'!G4+'[1]564'!G5</f>
        <v>0.2569838709675878</v>
      </c>
      <c r="E257" s="13" t="s">
        <v>827</v>
      </c>
    </row>
    <row r="263" spans="4:5" ht="15">
      <c r="D263" s="10">
        <f>'[1]435'!G4+'[1]521'!G6</f>
        <v>0.19920000000001892</v>
      </c>
      <c r="E263" t="s">
        <v>828</v>
      </c>
    </row>
    <row r="289" spans="4:5" ht="15">
      <c r="D289" s="10">
        <f>B289+C289+'[1]344'!G7+'[1]442'!G5+'[1]475'!G12+'[1]511'!G5+'[1]517'!G8+'[1]564'!G12</f>
        <v>0.18759999999952015</v>
      </c>
      <c r="E289" t="s">
        <v>829</v>
      </c>
    </row>
    <row r="321" spans="4:5" ht="15">
      <c r="D321" s="10">
        <f>B321+C321+'[1]339'!G6+'[1]359'!G7+'[1]362'!G8+'[1]422'!G4+'[1]425'!G7+'[1]470'!G6+'[1]479'!G7+'[1]514'!G6+'[1]522'!G6</f>
        <v>-0.18308000000028812</v>
      </c>
      <c r="E321" t="s">
        <v>830</v>
      </c>
    </row>
    <row r="351" spans="2:5" ht="15">
      <c r="B351">
        <v>0</v>
      </c>
      <c r="D351" s="10">
        <f>'[1]485'!G8+'[1]488'!G6+'[1]489'!G6+'[1]491'!G4+'[1]494'!G6+'[1]495'!G4+'[1]498'!G8+'[1]502'!G5+'[1]504'!G4+'[1]508'!G5+'[1]511'!G4+'[1]514'!G7+'[1]521'!G4+'[1]522'!G8</f>
        <v>0.3647999999984677</v>
      </c>
      <c r="E351" t="s">
        <v>831</v>
      </c>
    </row>
    <row r="353" spans="4:5" ht="15">
      <c r="D353" s="10">
        <f>'[1]485'!G8+'[1]488'!G6+'[1]489'!G6+'[1]491'!G4+'[1]494'!G6+'[1]495'!G4+'[1]498'!G8+'[1]502'!G5+'[1]504'!G4+'[1]508'!G5+'[1]511'!G4+'[1]514'!G7+'[1]521'!G4</f>
        <v>-0.41860000000156106</v>
      </c>
      <c r="E353" t="s">
        <v>832</v>
      </c>
    </row>
    <row r="372" spans="4:5" ht="15">
      <c r="D372" s="10">
        <f>'[1]381'!G5+'[1]411'!G5+'[1]419'!G6+'[1]468'!G4+'[1]506'!G7+'[1]511'!G6+'[1]528'!G4+'[1]531'!G6+'[1]554'!G8+'[1]558'!G5+'[1]559'!G9+'[1]564'!G11</f>
        <v>0.12918000000126995</v>
      </c>
      <c r="E372" t="s">
        <v>833</v>
      </c>
    </row>
    <row r="387" spans="4:5" ht="15">
      <c r="D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1011</v>
      </c>
      <c r="C1" s="30" t="s">
        <v>815</v>
      </c>
      <c r="D1" s="31">
        <v>59.2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947</v>
      </c>
      <c r="B4" s="58">
        <v>40.91</v>
      </c>
      <c r="C4" s="39">
        <f>(B4)*$D$1</f>
        <v>2421.872</v>
      </c>
      <c r="D4" s="55">
        <v>2422</v>
      </c>
      <c r="E4" s="41">
        <f>-C4+D4</f>
        <v>0.12800000000015643</v>
      </c>
      <c r="F4" s="42"/>
    </row>
    <row r="5" spans="1:6" s="37" customFormat="1" ht="15">
      <c r="A5" s="7" t="s">
        <v>628</v>
      </c>
      <c r="B5" s="38">
        <v>28.96</v>
      </c>
      <c r="C5" s="39">
        <f>(B5)*$D$1</f>
        <v>1714.4320000000002</v>
      </c>
      <c r="D5" s="55">
        <v>1714</v>
      </c>
      <c r="E5" s="41">
        <f>-C5+D5</f>
        <v>-0.43200000000024374</v>
      </c>
      <c r="F5" s="42"/>
    </row>
    <row r="6" spans="1:6" s="37" customFormat="1" ht="15">
      <c r="A6" s="7" t="s">
        <v>1013</v>
      </c>
      <c r="B6" s="58">
        <v>46.44</v>
      </c>
      <c r="C6" s="39">
        <f>(B6)*$D$1</f>
        <v>2749.248</v>
      </c>
      <c r="D6" s="55">
        <f>1000+1749</f>
        <v>2749</v>
      </c>
      <c r="E6" s="41">
        <f>-C6+D6</f>
        <v>-0.2480000000000473</v>
      </c>
      <c r="F6" s="42"/>
    </row>
    <row r="7" spans="1:6" s="37" customFormat="1" ht="15">
      <c r="A7" s="7" t="s">
        <v>8</v>
      </c>
      <c r="B7" s="59">
        <v>30.78</v>
      </c>
      <c r="C7" s="39">
        <f>(B7)*$D$1</f>
        <v>1822.1760000000002</v>
      </c>
      <c r="D7" s="55">
        <v>1822</v>
      </c>
      <c r="E7" s="41">
        <f>-C7+D7</f>
        <v>-0.17600000000015825</v>
      </c>
      <c r="F7" s="42"/>
    </row>
    <row r="8" spans="1:6" s="37" customFormat="1" ht="15">
      <c r="A8" s="7" t="s">
        <v>723</v>
      </c>
      <c r="B8" s="58">
        <v>11.66</v>
      </c>
      <c r="C8" s="39">
        <f>(B8)*$D$1</f>
        <v>690.272</v>
      </c>
      <c r="D8" s="55">
        <v>691</v>
      </c>
      <c r="E8" s="41">
        <f>-C8+D8</f>
        <v>0.7279999999999518</v>
      </c>
      <c r="F8" s="42"/>
    </row>
    <row r="9" spans="1:5" s="44" customFormat="1" ht="15">
      <c r="A9" s="43"/>
      <c r="B9" s="43"/>
      <c r="C9" s="43"/>
      <c r="D9" s="43"/>
      <c r="E9" s="43"/>
    </row>
    <row r="13" ht="15">
      <c r="B13" s="45"/>
    </row>
    <row r="14" ht="15">
      <c r="B14" s="45"/>
    </row>
    <row r="15" ht="15">
      <c r="B15" s="45"/>
    </row>
    <row r="19" spans="4:5" ht="15">
      <c r="D19" s="10"/>
      <c r="E19" s="13"/>
    </row>
    <row r="30" spans="4:5" ht="15">
      <c r="D30" s="10"/>
      <c r="E30" s="13"/>
    </row>
    <row r="98" spans="4:5" ht="15">
      <c r="D98" s="10">
        <f>'[1]539'!G12+'[1]564'!G9</f>
        <v>0.21879999999998745</v>
      </c>
      <c r="E98" t="s">
        <v>822</v>
      </c>
    </row>
    <row r="115" spans="4:5" ht="15">
      <c r="D115" s="10">
        <f>'[1]562'!G7+'[1]564'!G10</f>
        <v>-0.48919999999986885</v>
      </c>
      <c r="E115" t="s">
        <v>225</v>
      </c>
    </row>
    <row r="126" spans="4:5" ht="15">
      <c r="D126" s="10">
        <f>B126+C126+'[1]309'!G4+'[1]316'!G4+'[1]319'!G4+'[1]339'!G9+'[1]340'!G4+'[1]372'!G7+'[1]381'!G4+'[1]391'!G7+'[1]404'!G6+'[1]411'!G4+'[1]412'!G8+'[1]416'!G4+'[1]429'!G4+'[1]485'!G4+'[1]522'!G5</f>
        <v>4.579371965812413</v>
      </c>
      <c r="E126" s="13" t="s">
        <v>823</v>
      </c>
    </row>
    <row r="131" spans="4:5" ht="15">
      <c r="D131" s="10">
        <f>B131+C131+'[1]325'!G9+'[1]328'!G5+'[1]344'!G9+'[1]378'!G7+'[1]384'!G6+'[1]387'!G4+'[1]391'!G9+'[1]399'!G4+'[1]441'!G4+'[1]522'!G4</f>
        <v>-1.887614562767908</v>
      </c>
      <c r="E131" s="13" t="s">
        <v>824</v>
      </c>
    </row>
    <row r="168" spans="1:5" ht="15">
      <c r="A168" t="s">
        <v>370</v>
      </c>
      <c r="B168">
        <v>0</v>
      </c>
      <c r="D168" s="10">
        <f>'[1]522'!G7</f>
        <v>0.15050000000002228</v>
      </c>
      <c r="E168">
        <v>522</v>
      </c>
    </row>
    <row r="180" spans="4:5" ht="15">
      <c r="D180" s="10">
        <f>'[1]469'!G6+'[1]564'!G8</f>
        <v>0.0795999999995729</v>
      </c>
      <c r="E180" t="s">
        <v>825</v>
      </c>
    </row>
    <row r="187" spans="4:5" ht="15">
      <c r="D187" s="10">
        <f>'[1]388'!G4+'[1]413'!G5+'[1]427'!G5+'[1]428'!G6+'[1]560'!G7+'[1]561'!G4+'[1]564'!G4</f>
        <v>0.6078799999989428</v>
      </c>
      <c r="E187" t="s">
        <v>826</v>
      </c>
    </row>
    <row r="256" spans="4:5" ht="15">
      <c r="D256" s="10">
        <f>B256+C256+'[1]306'!G6+'[1]344'!G5+'[1]348'!G9+'[1]394'!G4+'[1]395'!G6+'[1]397'!G4+'[1]487'!G4+'[1]564'!G5</f>
        <v>0.2569838709675878</v>
      </c>
      <c r="E256" s="13" t="s">
        <v>827</v>
      </c>
    </row>
    <row r="262" spans="4:5" ht="15">
      <c r="D262" s="10">
        <f>'[1]435'!G4+'[1]521'!G6</f>
        <v>0.19920000000001892</v>
      </c>
      <c r="E262" t="s">
        <v>828</v>
      </c>
    </row>
    <row r="288" spans="4:5" ht="15">
      <c r="D288" s="10">
        <f>B288+C288+'[1]344'!G7+'[1]442'!G5+'[1]475'!G12+'[1]511'!G5+'[1]517'!G8+'[1]564'!G12</f>
        <v>0.18759999999952015</v>
      </c>
      <c r="E288" t="s">
        <v>829</v>
      </c>
    </row>
    <row r="320" spans="4:5" ht="15">
      <c r="D320" s="10">
        <f>B320+C320+'[1]339'!G6+'[1]359'!G7+'[1]362'!G8+'[1]422'!G4+'[1]425'!G7+'[1]470'!G6+'[1]479'!G7+'[1]514'!G6+'[1]522'!G6</f>
        <v>-0.18308000000028812</v>
      </c>
      <c r="E320" t="s">
        <v>830</v>
      </c>
    </row>
    <row r="350" spans="2:5" ht="15">
      <c r="B350">
        <v>0</v>
      </c>
      <c r="D350" s="10">
        <f>'[1]485'!G8+'[1]488'!G6+'[1]489'!G6+'[1]491'!G4+'[1]494'!G6+'[1]495'!G4+'[1]498'!G8+'[1]502'!G5+'[1]504'!G4+'[1]508'!G5+'[1]511'!G4+'[1]514'!G7+'[1]521'!G4+'[1]522'!G8</f>
        <v>0.3647999999984677</v>
      </c>
      <c r="E350" t="s">
        <v>831</v>
      </c>
    </row>
    <row r="352" spans="4:5" ht="15">
      <c r="D352" s="10">
        <f>'[1]485'!G8+'[1]488'!G6+'[1]489'!G6+'[1]491'!G4+'[1]494'!G6+'[1]495'!G4+'[1]498'!G8+'[1]502'!G5+'[1]504'!G4+'[1]508'!G5+'[1]511'!G4+'[1]514'!G7+'[1]521'!G4</f>
        <v>-0.41860000000156106</v>
      </c>
      <c r="E352" t="s">
        <v>832</v>
      </c>
    </row>
    <row r="371" spans="4:5" ht="15">
      <c r="D371" s="10">
        <f>'[1]381'!G5+'[1]411'!G5+'[1]419'!G6+'[1]468'!G4+'[1]506'!G7+'[1]511'!G6+'[1]528'!G4+'[1]531'!G6+'[1]554'!G8+'[1]558'!G5+'[1]559'!G9+'[1]564'!G11</f>
        <v>0.12918000000126995</v>
      </c>
      <c r="E371" t="s">
        <v>833</v>
      </c>
    </row>
    <row r="386" spans="4:5" ht="15">
      <c r="D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1010</v>
      </c>
      <c r="C1" s="30" t="s">
        <v>815</v>
      </c>
      <c r="D1" s="31">
        <v>59.2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995</v>
      </c>
      <c r="B4" s="58">
        <v>66.38</v>
      </c>
      <c r="C4" s="39">
        <f>(B4)*$D$1</f>
        <v>3929.696</v>
      </c>
      <c r="D4" s="40">
        <v>3930</v>
      </c>
      <c r="E4" s="41">
        <f>-C4+D4</f>
        <v>0.3040000000000873</v>
      </c>
      <c r="F4" s="42"/>
    </row>
    <row r="5" spans="1:6" s="37" customFormat="1" ht="15">
      <c r="A5" s="7" t="s">
        <v>994</v>
      </c>
      <c r="B5" s="38">
        <v>4</v>
      </c>
      <c r="C5" s="39">
        <f>(B5)*$D$1</f>
        <v>236.8</v>
      </c>
      <c r="D5" s="55">
        <v>237</v>
      </c>
      <c r="E5" s="41">
        <f>-C5+D5</f>
        <v>0.19999999999998863</v>
      </c>
      <c r="F5" s="42"/>
    </row>
    <row r="6" spans="1:6" s="37" customFormat="1" ht="15">
      <c r="A6" s="7" t="s">
        <v>856</v>
      </c>
      <c r="B6" s="58">
        <v>26.23</v>
      </c>
      <c r="C6" s="39">
        <f>(B6)*$D$1</f>
        <v>1552.816</v>
      </c>
      <c r="D6" s="55">
        <v>1553</v>
      </c>
      <c r="E6" s="41">
        <f>-C6+D6</f>
        <v>0.18399999999996908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43075</v>
      </c>
      <c r="C1" s="29"/>
      <c r="D1" s="30" t="s">
        <v>815</v>
      </c>
      <c r="E1" s="31">
        <v>59.46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449</v>
      </c>
      <c r="B4" s="7">
        <v>13.44</v>
      </c>
      <c r="C4" s="7"/>
      <c r="D4" s="39">
        <f aca="true" t="shared" si="0" ref="D4:D9">(B4+C4)*$E$1</f>
        <v>799.1424</v>
      </c>
      <c r="E4" s="40">
        <v>799</v>
      </c>
      <c r="F4" s="41">
        <f aca="true" t="shared" si="1" ref="F4:F9">-D4+E4</f>
        <v>-0.14239999999995234</v>
      </c>
      <c r="G4" s="42"/>
    </row>
    <row r="5" spans="1:7" s="37" customFormat="1" ht="15">
      <c r="A5" s="7" t="s">
        <v>658</v>
      </c>
      <c r="B5" s="46">
        <v>4.89</v>
      </c>
      <c r="C5" s="7"/>
      <c r="D5" s="39">
        <f t="shared" si="0"/>
        <v>290.75939999999997</v>
      </c>
      <c r="E5" s="40">
        <v>291</v>
      </c>
      <c r="F5" s="41">
        <f t="shared" si="1"/>
        <v>0.240600000000029</v>
      </c>
      <c r="G5" s="42"/>
    </row>
    <row r="6" spans="1:7" s="37" customFormat="1" ht="15">
      <c r="A6" s="7" t="s">
        <v>589</v>
      </c>
      <c r="B6" s="7">
        <v>24.22</v>
      </c>
      <c r="C6" s="7"/>
      <c r="D6" s="39">
        <f t="shared" si="0"/>
        <v>1440.1212</v>
      </c>
      <c r="E6" s="40">
        <v>1440</v>
      </c>
      <c r="F6" s="41">
        <f t="shared" si="1"/>
        <v>-0.12120000000004438</v>
      </c>
      <c r="G6" s="42"/>
    </row>
    <row r="7" spans="1:7" s="37" customFormat="1" ht="15">
      <c r="A7" s="7" t="s">
        <v>319</v>
      </c>
      <c r="B7" s="7">
        <v>22.73</v>
      </c>
      <c r="C7" s="7"/>
      <c r="D7" s="39">
        <f t="shared" si="0"/>
        <v>1351.5258000000001</v>
      </c>
      <c r="E7" s="55">
        <v>1351</v>
      </c>
      <c r="F7" s="41">
        <f t="shared" si="1"/>
        <v>-0.5258000000001175</v>
      </c>
      <c r="G7" s="42"/>
    </row>
    <row r="8" spans="1:7" s="37" customFormat="1" ht="15">
      <c r="A8" s="7" t="s">
        <v>1208</v>
      </c>
      <c r="B8" s="7">
        <v>15.93</v>
      </c>
      <c r="C8" s="7"/>
      <c r="D8" s="39">
        <f t="shared" si="0"/>
        <v>947.1978</v>
      </c>
      <c r="E8" s="40">
        <v>947</v>
      </c>
      <c r="F8" s="41">
        <f t="shared" si="1"/>
        <v>-0.19780000000002929</v>
      </c>
      <c r="G8" s="42"/>
    </row>
    <row r="9" spans="1:7" s="37" customFormat="1" ht="15">
      <c r="A9" s="7" t="s">
        <v>721</v>
      </c>
      <c r="B9" s="46">
        <v>45.77</v>
      </c>
      <c r="C9" s="7"/>
      <c r="D9" s="39">
        <f t="shared" si="0"/>
        <v>2721.4842000000003</v>
      </c>
      <c r="E9" s="55">
        <v>2721</v>
      </c>
      <c r="F9" s="41">
        <f t="shared" si="1"/>
        <v>-0.48420000000032815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1010</v>
      </c>
      <c r="C1" s="30" t="s">
        <v>815</v>
      </c>
      <c r="D1" s="31">
        <v>59.2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851</v>
      </c>
      <c r="B4" s="58">
        <v>13.92</v>
      </c>
      <c r="C4" s="39">
        <f aca="true" t="shared" si="0" ref="C4:C9">(B4)*$D$1</f>
        <v>824.0640000000001</v>
      </c>
      <c r="D4" s="55">
        <v>824</v>
      </c>
      <c r="E4" s="41">
        <f aca="true" t="shared" si="1" ref="E4:E9">-C4+D4</f>
        <v>-0.06400000000007822</v>
      </c>
      <c r="F4" s="42"/>
    </row>
    <row r="5" spans="1:6" s="37" customFormat="1" ht="15">
      <c r="A5" s="7" t="s">
        <v>542</v>
      </c>
      <c r="B5" s="38">
        <v>13.79</v>
      </c>
      <c r="C5" s="39">
        <f t="shared" si="0"/>
        <v>816.3679999999999</v>
      </c>
      <c r="D5" s="55">
        <v>816</v>
      </c>
      <c r="E5" s="41">
        <f t="shared" si="1"/>
        <v>-0.36799999999993815</v>
      </c>
      <c r="F5" s="42"/>
    </row>
    <row r="6" spans="1:6" s="37" customFormat="1" ht="15">
      <c r="A6" s="7" t="s">
        <v>449</v>
      </c>
      <c r="B6" s="58">
        <v>6.43</v>
      </c>
      <c r="C6" s="39">
        <f t="shared" si="0"/>
        <v>380.656</v>
      </c>
      <c r="D6" s="55">
        <v>381</v>
      </c>
      <c r="E6" s="41">
        <f t="shared" si="1"/>
        <v>0.3439999999999941</v>
      </c>
      <c r="F6" s="42"/>
    </row>
    <row r="7" spans="1:6" s="37" customFormat="1" ht="15">
      <c r="A7" s="7" t="s">
        <v>577</v>
      </c>
      <c r="B7" s="38">
        <v>7.34</v>
      </c>
      <c r="C7" s="39">
        <f t="shared" si="0"/>
        <v>434.528</v>
      </c>
      <c r="D7" s="55">
        <v>434</v>
      </c>
      <c r="E7" s="41">
        <f t="shared" si="1"/>
        <v>-0.52800000000002</v>
      </c>
      <c r="F7" s="42"/>
    </row>
    <row r="8" spans="1:6" s="37" customFormat="1" ht="15">
      <c r="A8" s="7" t="s">
        <v>1012</v>
      </c>
      <c r="B8" s="58">
        <v>8.16</v>
      </c>
      <c r="C8" s="39">
        <f t="shared" si="0"/>
        <v>483.07200000000006</v>
      </c>
      <c r="D8" s="55">
        <v>483</v>
      </c>
      <c r="E8" s="41">
        <f t="shared" si="1"/>
        <v>-0.07200000000005957</v>
      </c>
      <c r="F8" s="42"/>
    </row>
    <row r="9" spans="1:6" s="37" customFormat="1" ht="15">
      <c r="A9" s="7" t="s">
        <v>669</v>
      </c>
      <c r="B9" s="58">
        <v>28.95</v>
      </c>
      <c r="C9" s="39">
        <f t="shared" si="0"/>
        <v>1713.8400000000001</v>
      </c>
      <c r="D9" s="55">
        <v>1714</v>
      </c>
      <c r="E9" s="41">
        <f t="shared" si="1"/>
        <v>0.15999999999985448</v>
      </c>
      <c r="F9" s="42"/>
    </row>
    <row r="10" spans="1:6" s="37" customFormat="1" ht="15">
      <c r="A10" s="7" t="s">
        <v>289</v>
      </c>
      <c r="B10" s="58">
        <v>11.34</v>
      </c>
      <c r="C10" s="39">
        <f>(B10)*$D$1</f>
        <v>671.328</v>
      </c>
      <c r="D10" s="55">
        <v>671</v>
      </c>
      <c r="E10" s="41">
        <f>-C10+D10</f>
        <v>-0.32799999999997453</v>
      </c>
      <c r="F10" s="42"/>
    </row>
    <row r="11" spans="1:6" s="37" customFormat="1" ht="15">
      <c r="A11" s="7" t="s">
        <v>9</v>
      </c>
      <c r="B11" s="58">
        <v>21.41</v>
      </c>
      <c r="C11" s="39">
        <f>(B11)*$D$1</f>
        <v>1267.472</v>
      </c>
      <c r="D11" s="55">
        <v>1264</v>
      </c>
      <c r="E11" s="41">
        <f>-C11+D11</f>
        <v>-3.47199999999998</v>
      </c>
      <c r="F11" s="42"/>
    </row>
    <row r="12" spans="1:5" s="44" customFormat="1" ht="15">
      <c r="A12" s="43"/>
      <c r="B12" s="43"/>
      <c r="C12" s="43"/>
      <c r="D12" s="43"/>
      <c r="E12" s="43"/>
    </row>
    <row r="16" ht="15">
      <c r="B16" s="45"/>
    </row>
    <row r="17" ht="15">
      <c r="B17" s="45"/>
    </row>
    <row r="18" ht="15">
      <c r="B18" s="45"/>
    </row>
    <row r="22" spans="4:5" ht="15">
      <c r="D22" s="10"/>
      <c r="E22" s="13"/>
    </row>
    <row r="33" spans="4:5" ht="15">
      <c r="D33" s="10"/>
      <c r="E33" s="13"/>
    </row>
    <row r="101" spans="4:5" ht="15">
      <c r="D101" s="10">
        <f>'[1]539'!G12+'[1]564'!G9</f>
        <v>0.21879999999998745</v>
      </c>
      <c r="E101" t="s">
        <v>822</v>
      </c>
    </row>
    <row r="118" spans="4:5" ht="15">
      <c r="D118" s="10">
        <f>'[1]562'!G7+'[1]564'!G10</f>
        <v>-0.48919999999986885</v>
      </c>
      <c r="E118" t="s">
        <v>225</v>
      </c>
    </row>
    <row r="129" spans="4:5" ht="15">
      <c r="D129" s="10">
        <f>B129+C129+'[1]309'!G4+'[1]316'!G4+'[1]319'!G4+'[1]339'!G9+'[1]340'!G4+'[1]372'!G7+'[1]381'!G4+'[1]391'!G7+'[1]404'!G6+'[1]411'!G4+'[1]412'!G8+'[1]416'!G4+'[1]429'!G4+'[1]485'!G4+'[1]522'!G5</f>
        <v>4.579371965812413</v>
      </c>
      <c r="E129" s="13" t="s">
        <v>823</v>
      </c>
    </row>
    <row r="134" spans="4:5" ht="15">
      <c r="D134" s="10">
        <f>B134+C134+'[1]325'!G9+'[1]328'!G5+'[1]344'!G9+'[1]378'!G7+'[1]384'!G6+'[1]387'!G4+'[1]391'!G9+'[1]399'!G4+'[1]441'!G4+'[1]522'!G4</f>
        <v>-1.887614562767908</v>
      </c>
      <c r="E134" s="13" t="s">
        <v>824</v>
      </c>
    </row>
    <row r="171" spans="1:5" ht="15">
      <c r="A171" t="s">
        <v>370</v>
      </c>
      <c r="B171">
        <v>0</v>
      </c>
      <c r="D171" s="10">
        <f>'[1]522'!G7</f>
        <v>0.15050000000002228</v>
      </c>
      <c r="E171">
        <v>522</v>
      </c>
    </row>
    <row r="183" spans="4:5" ht="15">
      <c r="D183" s="10">
        <f>'[1]469'!G6+'[1]564'!G8</f>
        <v>0.0795999999995729</v>
      </c>
      <c r="E183" t="s">
        <v>825</v>
      </c>
    </row>
    <row r="190" spans="4:5" ht="15">
      <c r="D190" s="10">
        <f>'[1]388'!G4+'[1]413'!G5+'[1]427'!G5+'[1]428'!G6+'[1]560'!G7+'[1]561'!G4+'[1]564'!G4</f>
        <v>0.6078799999989428</v>
      </c>
      <c r="E190" t="s">
        <v>826</v>
      </c>
    </row>
    <row r="259" spans="4:5" ht="15">
      <c r="D259" s="10">
        <f>B259+C259+'[1]306'!G6+'[1]344'!G5+'[1]348'!G9+'[1]394'!G4+'[1]395'!G6+'[1]397'!G4+'[1]487'!G4+'[1]564'!G5</f>
        <v>0.2569838709675878</v>
      </c>
      <c r="E259" s="13" t="s">
        <v>827</v>
      </c>
    </row>
    <row r="265" spans="4:5" ht="15">
      <c r="D265" s="10">
        <f>'[1]435'!G4+'[1]521'!G6</f>
        <v>0.19920000000001892</v>
      </c>
      <c r="E265" t="s">
        <v>828</v>
      </c>
    </row>
    <row r="291" spans="4:5" ht="15">
      <c r="D291" s="10">
        <f>B291+C291+'[1]344'!G7+'[1]442'!G5+'[1]475'!G12+'[1]511'!G5+'[1]517'!G8+'[1]564'!G12</f>
        <v>0.18759999999952015</v>
      </c>
      <c r="E291" t="s">
        <v>829</v>
      </c>
    </row>
    <row r="323" spans="4:5" ht="15">
      <c r="D323" s="10">
        <f>B323+C323+'[1]339'!G6+'[1]359'!G7+'[1]362'!G8+'[1]422'!G4+'[1]425'!G7+'[1]470'!G6+'[1]479'!G7+'[1]514'!G6+'[1]522'!G6</f>
        <v>-0.18308000000028812</v>
      </c>
      <c r="E323" t="s">
        <v>830</v>
      </c>
    </row>
    <row r="353" spans="2:5" ht="15">
      <c r="B353">
        <v>0</v>
      </c>
      <c r="D353" s="10">
        <f>'[1]485'!G8+'[1]488'!G6+'[1]489'!G6+'[1]491'!G4+'[1]494'!G6+'[1]495'!G4+'[1]498'!G8+'[1]502'!G5+'[1]504'!G4+'[1]508'!G5+'[1]511'!G4+'[1]514'!G7+'[1]521'!G4+'[1]522'!G8</f>
        <v>0.3647999999984677</v>
      </c>
      <c r="E353" t="s">
        <v>831</v>
      </c>
    </row>
    <row r="355" spans="4:5" ht="15">
      <c r="D355" s="10">
        <f>'[1]485'!G8+'[1]488'!G6+'[1]489'!G6+'[1]491'!G4+'[1]494'!G6+'[1]495'!G4+'[1]498'!G8+'[1]502'!G5+'[1]504'!G4+'[1]508'!G5+'[1]511'!G4+'[1]514'!G7+'[1]521'!G4</f>
        <v>-0.41860000000156106</v>
      </c>
      <c r="E355" t="s">
        <v>832</v>
      </c>
    </row>
    <row r="374" spans="4:5" ht="15">
      <c r="D374" s="10">
        <f>'[1]381'!G5+'[1]411'!G5+'[1]419'!G6+'[1]468'!G4+'[1]506'!G7+'[1]511'!G6+'[1]528'!G4+'[1]531'!G6+'[1]554'!G8+'[1]558'!G5+'[1]559'!G9+'[1]564'!G11</f>
        <v>0.12918000000126995</v>
      </c>
      <c r="E374" t="s">
        <v>833</v>
      </c>
    </row>
    <row r="389" spans="4:5" ht="15">
      <c r="D389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1009</v>
      </c>
      <c r="C1" s="30" t="s">
        <v>815</v>
      </c>
      <c r="D1" s="31">
        <v>59.72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860</v>
      </c>
      <c r="B4" s="59">
        <v>7.74</v>
      </c>
      <c r="C4" s="39">
        <f>(B4)*$D$1</f>
        <v>462.2328</v>
      </c>
      <c r="D4" s="55">
        <v>462</v>
      </c>
      <c r="E4" s="41">
        <f>-C4+D4</f>
        <v>-0.23279999999999745</v>
      </c>
      <c r="F4" s="42"/>
    </row>
    <row r="5" spans="1:6" s="37" customFormat="1" ht="15">
      <c r="A5" s="7" t="s">
        <v>627</v>
      </c>
      <c r="B5" s="38">
        <v>27.37</v>
      </c>
      <c r="C5" s="39">
        <f>(B5)*$D$1</f>
        <v>1634.5364</v>
      </c>
      <c r="D5" s="55">
        <v>1634</v>
      </c>
      <c r="E5" s="41">
        <f>-C5+D5</f>
        <v>-0.5363999999999578</v>
      </c>
      <c r="F5" s="42"/>
    </row>
    <row r="6" spans="1:6" s="37" customFormat="1" ht="15">
      <c r="A6" s="7" t="s">
        <v>799</v>
      </c>
      <c r="B6" s="58">
        <v>35.46</v>
      </c>
      <c r="C6" s="39">
        <f>(B6)*$D$1</f>
        <v>2117.6712</v>
      </c>
      <c r="D6" s="55">
        <v>2118</v>
      </c>
      <c r="E6" s="41">
        <f>-C6+D6</f>
        <v>0.3287999999997737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1009</v>
      </c>
      <c r="C1" s="30" t="s">
        <v>815</v>
      </c>
      <c r="D1" s="31">
        <v>59.66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688</v>
      </c>
      <c r="B4" s="58">
        <v>22.66</v>
      </c>
      <c r="C4" s="39">
        <f>(B4)*$D$1</f>
        <v>1351.8955999999998</v>
      </c>
      <c r="D4" s="55">
        <v>1352</v>
      </c>
      <c r="E4" s="41">
        <f>-C4+D4</f>
        <v>0.1044000000001688</v>
      </c>
      <c r="F4" s="42"/>
    </row>
    <row r="5" spans="1:6" s="37" customFormat="1" ht="15">
      <c r="A5" s="7" t="s">
        <v>627</v>
      </c>
      <c r="B5" s="38">
        <v>6.9</v>
      </c>
      <c r="C5" s="39">
        <f>(B5)*$D$1</f>
        <v>411.654</v>
      </c>
      <c r="D5" s="55"/>
      <c r="E5" s="41">
        <f>-C5+D5</f>
        <v>-411.654</v>
      </c>
      <c r="F5" s="42"/>
    </row>
    <row r="6" spans="1:6" s="37" customFormat="1" ht="15">
      <c r="A6" s="7" t="s">
        <v>947</v>
      </c>
      <c r="B6" s="58">
        <v>9.57</v>
      </c>
      <c r="C6" s="39">
        <f>(B6)*$D$1</f>
        <v>570.9462</v>
      </c>
      <c r="D6" s="55">
        <v>571</v>
      </c>
      <c r="E6" s="41">
        <f>-C6+D6</f>
        <v>0.05380000000002383</v>
      </c>
      <c r="F6" s="42"/>
    </row>
    <row r="7" spans="1:6" s="37" customFormat="1" ht="15">
      <c r="A7" s="7" t="s">
        <v>51</v>
      </c>
      <c r="B7" s="38">
        <v>29.96</v>
      </c>
      <c r="C7" s="39">
        <f>(B7)*$D$1</f>
        <v>1787.4135999999999</v>
      </c>
      <c r="D7" s="55">
        <v>1787</v>
      </c>
      <c r="E7" s="41">
        <f>-C7+D7</f>
        <v>-0.4135999999998603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1007</v>
      </c>
      <c r="C1" s="30" t="s">
        <v>815</v>
      </c>
      <c r="D1" s="31">
        <v>59.63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1008</v>
      </c>
      <c r="B4" s="58">
        <v>18.99</v>
      </c>
      <c r="C4" s="39">
        <f>(B4)*$D$1</f>
        <v>1132.3736999999999</v>
      </c>
      <c r="D4" s="55">
        <v>804</v>
      </c>
      <c r="E4" s="41">
        <f>-C4+D4</f>
        <v>-328.3736999999999</v>
      </c>
      <c r="F4" s="42"/>
    </row>
    <row r="5" spans="1:6" s="37" customFormat="1" ht="15">
      <c r="A5" s="7" t="s">
        <v>627</v>
      </c>
      <c r="B5" s="59">
        <v>4.85</v>
      </c>
      <c r="C5" s="39">
        <f>(B5)*$D$1</f>
        <v>289.2055</v>
      </c>
      <c r="D5" s="55"/>
      <c r="E5" s="41">
        <f>-C5+D5</f>
        <v>-289.2055</v>
      </c>
      <c r="F5" s="42"/>
    </row>
    <row r="6" spans="1:6" s="37" customFormat="1" ht="15">
      <c r="A6" s="7" t="s">
        <v>641</v>
      </c>
      <c r="B6" s="58">
        <v>11.37</v>
      </c>
      <c r="C6" s="39">
        <f>(B6)*$D$1</f>
        <v>677.9931</v>
      </c>
      <c r="D6" s="55">
        <v>678</v>
      </c>
      <c r="E6" s="41">
        <f>-C6+D6</f>
        <v>0.006899999999973261</v>
      </c>
      <c r="F6" s="42"/>
    </row>
    <row r="7" spans="1:6" s="37" customFormat="1" ht="15">
      <c r="A7" s="7" t="s">
        <v>513</v>
      </c>
      <c r="B7" s="38">
        <v>27.67</v>
      </c>
      <c r="C7" s="39">
        <f>(B7)*$D$1</f>
        <v>1649.9621000000002</v>
      </c>
      <c r="D7" s="40">
        <v>1650</v>
      </c>
      <c r="E7" s="41">
        <f>-C7+D7</f>
        <v>0.03789999999980864</v>
      </c>
      <c r="F7" s="42"/>
    </row>
    <row r="8" spans="1:6" s="37" customFormat="1" ht="15">
      <c r="A8" s="7" t="s">
        <v>889</v>
      </c>
      <c r="B8" s="59">
        <v>3.82</v>
      </c>
      <c r="C8" s="39">
        <f>(B8)*$D$1</f>
        <v>227.7866</v>
      </c>
      <c r="D8" s="40">
        <v>228</v>
      </c>
      <c r="E8" s="41">
        <f>-C8+D8</f>
        <v>0.21340000000000714</v>
      </c>
      <c r="F8" s="42"/>
    </row>
    <row r="9" spans="1:5" s="44" customFormat="1" ht="15">
      <c r="A9" s="43"/>
      <c r="B9" s="43"/>
      <c r="C9" s="43"/>
      <c r="D9" s="43"/>
      <c r="E9" s="43"/>
    </row>
    <row r="13" ht="15">
      <c r="B13" s="45"/>
    </row>
    <row r="14" ht="15">
      <c r="B14" s="45"/>
    </row>
    <row r="15" ht="15">
      <c r="B15" s="45"/>
    </row>
    <row r="19" spans="4:5" ht="15">
      <c r="D19" s="10"/>
      <c r="E19" s="13"/>
    </row>
    <row r="30" spans="4:5" ht="15">
      <c r="D30" s="10"/>
      <c r="E30" s="13"/>
    </row>
    <row r="98" spans="4:5" ht="15">
      <c r="D98" s="10">
        <f>'[1]539'!G12+'[1]564'!G9</f>
        <v>0.21879999999998745</v>
      </c>
      <c r="E98" t="s">
        <v>822</v>
      </c>
    </row>
    <row r="115" spans="4:5" ht="15">
      <c r="D115" s="10">
        <f>'[1]562'!G7+'[1]564'!G10</f>
        <v>-0.48919999999986885</v>
      </c>
      <c r="E115" t="s">
        <v>225</v>
      </c>
    </row>
    <row r="126" spans="4:5" ht="15">
      <c r="D126" s="10">
        <f>B126+C126+'[1]309'!G4+'[1]316'!G4+'[1]319'!G4+'[1]339'!G9+'[1]340'!G4+'[1]372'!G7+'[1]381'!G4+'[1]391'!G7+'[1]404'!G6+'[1]411'!G4+'[1]412'!G8+'[1]416'!G4+'[1]429'!G4+'[1]485'!G4+'[1]522'!G5</f>
        <v>4.579371965812413</v>
      </c>
      <c r="E126" s="13" t="s">
        <v>823</v>
      </c>
    </row>
    <row r="131" spans="4:5" ht="15">
      <c r="D131" s="10">
        <f>B131+C131+'[1]325'!G9+'[1]328'!G5+'[1]344'!G9+'[1]378'!G7+'[1]384'!G6+'[1]387'!G4+'[1]391'!G9+'[1]399'!G4+'[1]441'!G4+'[1]522'!G4</f>
        <v>-1.887614562767908</v>
      </c>
      <c r="E131" s="13" t="s">
        <v>824</v>
      </c>
    </row>
    <row r="168" spans="1:5" ht="15">
      <c r="A168" t="s">
        <v>370</v>
      </c>
      <c r="B168">
        <v>0</v>
      </c>
      <c r="D168" s="10">
        <f>'[1]522'!G7</f>
        <v>0.15050000000002228</v>
      </c>
      <c r="E168">
        <v>522</v>
      </c>
    </row>
    <row r="180" spans="4:5" ht="15">
      <c r="D180" s="10">
        <f>'[1]469'!G6+'[1]564'!G8</f>
        <v>0.0795999999995729</v>
      </c>
      <c r="E180" t="s">
        <v>825</v>
      </c>
    </row>
    <row r="187" spans="4:5" ht="15">
      <c r="D187" s="10">
        <f>'[1]388'!G4+'[1]413'!G5+'[1]427'!G5+'[1]428'!G6+'[1]560'!G7+'[1]561'!G4+'[1]564'!G4</f>
        <v>0.6078799999989428</v>
      </c>
      <c r="E187" t="s">
        <v>826</v>
      </c>
    </row>
    <row r="256" spans="4:5" ht="15">
      <c r="D256" s="10">
        <f>B256+C256+'[1]306'!G6+'[1]344'!G5+'[1]348'!G9+'[1]394'!G4+'[1]395'!G6+'[1]397'!G4+'[1]487'!G4+'[1]564'!G5</f>
        <v>0.2569838709675878</v>
      </c>
      <c r="E256" s="13" t="s">
        <v>827</v>
      </c>
    </row>
    <row r="262" spans="4:5" ht="15">
      <c r="D262" s="10">
        <f>'[1]435'!G4+'[1]521'!G6</f>
        <v>0.19920000000001892</v>
      </c>
      <c r="E262" t="s">
        <v>828</v>
      </c>
    </row>
    <row r="288" spans="4:5" ht="15">
      <c r="D288" s="10">
        <f>B288+C288+'[1]344'!G7+'[1]442'!G5+'[1]475'!G12+'[1]511'!G5+'[1]517'!G8+'[1]564'!G12</f>
        <v>0.18759999999952015</v>
      </c>
      <c r="E288" t="s">
        <v>829</v>
      </c>
    </row>
    <row r="320" spans="4:5" ht="15">
      <c r="D320" s="10">
        <f>B320+C320+'[1]339'!G6+'[1]359'!G7+'[1]362'!G8+'[1]422'!G4+'[1]425'!G7+'[1]470'!G6+'[1]479'!G7+'[1]514'!G6+'[1]522'!G6</f>
        <v>-0.18308000000028812</v>
      </c>
      <c r="E320" t="s">
        <v>830</v>
      </c>
    </row>
    <row r="350" spans="2:5" ht="15">
      <c r="B350">
        <v>0</v>
      </c>
      <c r="D350" s="10">
        <f>'[1]485'!G8+'[1]488'!G6+'[1]489'!G6+'[1]491'!G4+'[1]494'!G6+'[1]495'!G4+'[1]498'!G8+'[1]502'!G5+'[1]504'!G4+'[1]508'!G5+'[1]511'!G4+'[1]514'!G7+'[1]521'!G4+'[1]522'!G8</f>
        <v>0.3647999999984677</v>
      </c>
      <c r="E350" t="s">
        <v>831</v>
      </c>
    </row>
    <row r="352" spans="4:5" ht="15">
      <c r="D352" s="10">
        <f>'[1]485'!G8+'[1]488'!G6+'[1]489'!G6+'[1]491'!G4+'[1]494'!G6+'[1]495'!G4+'[1]498'!G8+'[1]502'!G5+'[1]504'!G4+'[1]508'!G5+'[1]511'!G4+'[1]514'!G7+'[1]521'!G4</f>
        <v>-0.41860000000156106</v>
      </c>
      <c r="E352" t="s">
        <v>832</v>
      </c>
    </row>
    <row r="371" spans="4:5" ht="15">
      <c r="D371" s="10">
        <f>'[1]381'!G5+'[1]411'!G5+'[1]419'!G6+'[1]468'!G4+'[1]506'!G7+'[1]511'!G6+'[1]528'!G4+'[1]531'!G6+'[1]554'!G8+'[1]558'!G5+'[1]559'!G9+'[1]564'!G11</f>
        <v>0.12918000000126995</v>
      </c>
      <c r="E371" t="s">
        <v>833</v>
      </c>
    </row>
    <row r="386" spans="4:5" ht="15">
      <c r="D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1007</v>
      </c>
      <c r="C1" s="30" t="s">
        <v>815</v>
      </c>
      <c r="D1" s="31">
        <v>59.63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8" t="s">
        <v>440</v>
      </c>
      <c r="B4" s="58">
        <f>54.82+3.68</f>
        <v>58.5</v>
      </c>
      <c r="C4" s="39">
        <f>(B4)*$D$1</f>
        <v>3488.355</v>
      </c>
      <c r="D4" s="55">
        <v>3488</v>
      </c>
      <c r="E4" s="41">
        <f>-C4+D4</f>
        <v>-0.3550000000000182</v>
      </c>
      <c r="F4" s="42"/>
    </row>
    <row r="5" spans="1:5" s="44" customFormat="1" ht="15">
      <c r="A5" s="43"/>
      <c r="B5" s="43"/>
      <c r="C5" s="43"/>
      <c r="D5" s="43"/>
      <c r="E5" s="43"/>
    </row>
    <row r="9" ht="15">
      <c r="B9" s="45"/>
    </row>
    <row r="10" ht="15">
      <c r="B10" s="45"/>
    </row>
    <row r="11" ht="15">
      <c r="B11" s="45"/>
    </row>
    <row r="15" spans="4:5" ht="15">
      <c r="D15" s="10"/>
      <c r="E15" s="13"/>
    </row>
    <row r="26" spans="4:5" ht="15">
      <c r="D26" s="10"/>
      <c r="E26" s="13"/>
    </row>
    <row r="94" spans="4:5" ht="15">
      <c r="D94" s="10">
        <f>'[1]539'!G12+'[1]564'!G9</f>
        <v>0.21879999999998745</v>
      </c>
      <c r="E94" t="s">
        <v>822</v>
      </c>
    </row>
    <row r="111" spans="4:5" ht="15">
      <c r="D111" s="10">
        <f>'[1]562'!G7+'[1]564'!G10</f>
        <v>-0.48919999999986885</v>
      </c>
      <c r="E111" t="s">
        <v>225</v>
      </c>
    </row>
    <row r="122" spans="4:5" ht="15">
      <c r="D122" s="10">
        <f>B122+C122+'[1]309'!G4+'[1]316'!G4+'[1]319'!G4+'[1]339'!G9+'[1]340'!G4+'[1]372'!G7+'[1]381'!G4+'[1]391'!G7+'[1]404'!G6+'[1]411'!G4+'[1]412'!G8+'[1]416'!G4+'[1]429'!G4+'[1]485'!G4+'[1]522'!G5</f>
        <v>4.579371965812413</v>
      </c>
      <c r="E122" s="13" t="s">
        <v>823</v>
      </c>
    </row>
    <row r="127" spans="4:5" ht="15">
      <c r="D127" s="10">
        <f>B127+C127+'[1]325'!G9+'[1]328'!G5+'[1]344'!G9+'[1]378'!G7+'[1]384'!G6+'[1]387'!G4+'[1]391'!G9+'[1]399'!G4+'[1]441'!G4+'[1]522'!G4</f>
        <v>-1.887614562767908</v>
      </c>
      <c r="E127" s="13" t="s">
        <v>824</v>
      </c>
    </row>
    <row r="164" spans="1:5" ht="15">
      <c r="A164" t="s">
        <v>370</v>
      </c>
      <c r="B164">
        <v>0</v>
      </c>
      <c r="D164" s="10">
        <f>'[1]522'!G7</f>
        <v>0.15050000000002228</v>
      </c>
      <c r="E164">
        <v>522</v>
      </c>
    </row>
    <row r="176" spans="4:5" ht="15">
      <c r="D176" s="10">
        <f>'[1]469'!G6+'[1]564'!G8</f>
        <v>0.0795999999995729</v>
      </c>
      <c r="E176" t="s">
        <v>825</v>
      </c>
    </row>
    <row r="183" spans="4:5" ht="15">
      <c r="D183" s="10">
        <f>'[1]388'!G4+'[1]413'!G5+'[1]427'!G5+'[1]428'!G6+'[1]560'!G7+'[1]561'!G4+'[1]564'!G4</f>
        <v>0.6078799999989428</v>
      </c>
      <c r="E183" t="s">
        <v>826</v>
      </c>
    </row>
    <row r="252" spans="4:5" ht="15">
      <c r="D252" s="10">
        <f>B252+C252+'[1]306'!G6+'[1]344'!G5+'[1]348'!G9+'[1]394'!G4+'[1]395'!G6+'[1]397'!G4+'[1]487'!G4+'[1]564'!G5</f>
        <v>0.2569838709675878</v>
      </c>
      <c r="E252" s="13" t="s">
        <v>827</v>
      </c>
    </row>
    <row r="258" spans="4:5" ht="15">
      <c r="D258" s="10">
        <f>'[1]435'!G4+'[1]521'!G6</f>
        <v>0.19920000000001892</v>
      </c>
      <c r="E258" t="s">
        <v>828</v>
      </c>
    </row>
    <row r="284" spans="4:5" ht="15">
      <c r="D284" s="10">
        <f>B284+C284+'[1]344'!G7+'[1]442'!G5+'[1]475'!G12+'[1]511'!G5+'[1]517'!G8+'[1]564'!G12</f>
        <v>0.18759999999952015</v>
      </c>
      <c r="E284" t="s">
        <v>829</v>
      </c>
    </row>
    <row r="316" spans="4:5" ht="15">
      <c r="D316" s="10">
        <f>B316+C316+'[1]339'!G6+'[1]359'!G7+'[1]362'!G8+'[1]422'!G4+'[1]425'!G7+'[1]470'!G6+'[1]479'!G7+'[1]514'!G6+'[1]522'!G6</f>
        <v>-0.18308000000028812</v>
      </c>
      <c r="E316" t="s">
        <v>830</v>
      </c>
    </row>
    <row r="346" spans="2:5" ht="15">
      <c r="B346">
        <v>0</v>
      </c>
      <c r="D346" s="10">
        <f>'[1]485'!G8+'[1]488'!G6+'[1]489'!G6+'[1]491'!G4+'[1]494'!G6+'[1]495'!G4+'[1]498'!G8+'[1]502'!G5+'[1]504'!G4+'[1]508'!G5+'[1]511'!G4+'[1]514'!G7+'[1]521'!G4+'[1]522'!G8</f>
        <v>0.3647999999984677</v>
      </c>
      <c r="E346" t="s">
        <v>831</v>
      </c>
    </row>
    <row r="348" spans="4:5" ht="15">
      <c r="D348" s="10">
        <f>'[1]485'!G8+'[1]488'!G6+'[1]489'!G6+'[1]491'!G4+'[1]494'!G6+'[1]495'!G4+'[1]498'!G8+'[1]502'!G5+'[1]504'!G4+'[1]508'!G5+'[1]511'!G4+'[1]514'!G7+'[1]521'!G4</f>
        <v>-0.41860000000156106</v>
      </c>
      <c r="E348" t="s">
        <v>832</v>
      </c>
    </row>
    <row r="367" spans="4:5" ht="15">
      <c r="D367" s="10">
        <f>'[1]381'!G5+'[1]411'!G5+'[1]419'!G6+'[1]468'!G4+'[1]506'!G7+'[1]511'!G6+'[1]528'!G4+'[1]531'!G6+'[1]554'!G8+'[1]558'!G5+'[1]559'!G9+'[1]564'!G11</f>
        <v>0.12918000000126995</v>
      </c>
      <c r="E367" t="s">
        <v>833</v>
      </c>
    </row>
    <row r="382" spans="4:5" ht="15">
      <c r="D382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1007</v>
      </c>
      <c r="C1" s="30" t="s">
        <v>815</v>
      </c>
      <c r="D1" s="31">
        <v>59.63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995</v>
      </c>
      <c r="B4" s="58">
        <v>17.84</v>
      </c>
      <c r="C4" s="39">
        <f>(B4)*$D$1</f>
        <v>1063.7992</v>
      </c>
      <c r="D4" s="55">
        <v>1064</v>
      </c>
      <c r="E4" s="41">
        <f>-C4+D4</f>
        <v>0.20080000000007203</v>
      </c>
      <c r="F4" s="42"/>
    </row>
    <row r="5" spans="1:6" s="37" customFormat="1" ht="15">
      <c r="A5" s="7" t="s">
        <v>201</v>
      </c>
      <c r="B5" s="38">
        <v>13.91</v>
      </c>
      <c r="C5" s="39">
        <f>(B5)*$D$1</f>
        <v>829.4533</v>
      </c>
      <c r="D5" s="40">
        <v>829</v>
      </c>
      <c r="E5" s="41">
        <f>-C5+D5</f>
        <v>-0.4533000000000129</v>
      </c>
      <c r="F5" s="42"/>
    </row>
    <row r="6" spans="1:6" s="37" customFormat="1" ht="15">
      <c r="A6" s="7" t="s">
        <v>627</v>
      </c>
      <c r="B6" s="58">
        <v>15.96</v>
      </c>
      <c r="C6" s="39">
        <f>(B6)*$D$1</f>
        <v>951.6948000000001</v>
      </c>
      <c r="D6" s="40">
        <v>1652</v>
      </c>
      <c r="E6" s="41">
        <f>-C6+D6</f>
        <v>700.3051999999999</v>
      </c>
      <c r="F6" s="42"/>
    </row>
    <row r="7" spans="1:6" s="37" customFormat="1" ht="15">
      <c r="A7" s="7" t="s">
        <v>1005</v>
      </c>
      <c r="B7" s="38">
        <v>15.48</v>
      </c>
      <c r="C7" s="39">
        <f>(B7)*$D$1</f>
        <v>923.0724</v>
      </c>
      <c r="D7" s="55">
        <v>923</v>
      </c>
      <c r="E7" s="41">
        <f>-C7+D7</f>
        <v>-0.07240000000001601</v>
      </c>
      <c r="F7" s="42"/>
    </row>
    <row r="8" spans="1:6" s="37" customFormat="1" ht="15.75" thickBot="1">
      <c r="A8" s="7" t="s">
        <v>1006</v>
      </c>
      <c r="B8" s="58">
        <f>46.6+4.84</f>
        <v>51.44</v>
      </c>
      <c r="C8" s="39">
        <f>(B8)*$D$1</f>
        <v>3067.3672</v>
      </c>
      <c r="D8" s="56">
        <v>3067</v>
      </c>
      <c r="E8" s="41">
        <f>-C8+D8</f>
        <v>-0.36720000000013897</v>
      </c>
      <c r="F8" s="42"/>
    </row>
    <row r="9" spans="1:5" s="44" customFormat="1" ht="15">
      <c r="A9" s="43"/>
      <c r="B9" s="43"/>
      <c r="C9" s="43"/>
      <c r="D9" s="43"/>
      <c r="E9" s="43"/>
    </row>
    <row r="13" ht="15">
      <c r="B13" s="45"/>
    </row>
    <row r="14" ht="15">
      <c r="B14" s="45"/>
    </row>
    <row r="15" ht="15">
      <c r="B15" s="45"/>
    </row>
    <row r="19" spans="4:5" ht="15">
      <c r="D19" s="10"/>
      <c r="E19" s="13"/>
    </row>
    <row r="30" spans="4:5" ht="15">
      <c r="D30" s="10"/>
      <c r="E30" s="13"/>
    </row>
    <row r="98" spans="4:5" ht="15">
      <c r="D98" s="10">
        <f>'[1]539'!G12+'[1]564'!G9</f>
        <v>0.21879999999998745</v>
      </c>
      <c r="E98" t="s">
        <v>822</v>
      </c>
    </row>
    <row r="115" spans="4:5" ht="15">
      <c r="D115" s="10">
        <f>'[1]562'!G7+'[1]564'!G10</f>
        <v>-0.48919999999986885</v>
      </c>
      <c r="E115" t="s">
        <v>225</v>
      </c>
    </row>
    <row r="126" spans="4:5" ht="15">
      <c r="D126" s="10">
        <f>B126+C126+'[1]309'!G4+'[1]316'!G4+'[1]319'!G4+'[1]339'!G9+'[1]340'!G4+'[1]372'!G7+'[1]381'!G4+'[1]391'!G7+'[1]404'!G6+'[1]411'!G4+'[1]412'!G8+'[1]416'!G4+'[1]429'!G4+'[1]485'!G4+'[1]522'!G5</f>
        <v>4.579371965812413</v>
      </c>
      <c r="E126" s="13" t="s">
        <v>823</v>
      </c>
    </row>
    <row r="131" spans="4:5" ht="15">
      <c r="D131" s="10">
        <f>B131+C131+'[1]325'!G9+'[1]328'!G5+'[1]344'!G9+'[1]378'!G7+'[1]384'!G6+'[1]387'!G4+'[1]391'!G9+'[1]399'!G4+'[1]441'!G4+'[1]522'!G4</f>
        <v>-1.887614562767908</v>
      </c>
      <c r="E131" s="13" t="s">
        <v>824</v>
      </c>
    </row>
    <row r="168" spans="1:5" ht="15">
      <c r="A168" t="s">
        <v>370</v>
      </c>
      <c r="B168">
        <v>0</v>
      </c>
      <c r="D168" s="10">
        <f>'[1]522'!G7</f>
        <v>0.15050000000002228</v>
      </c>
      <c r="E168">
        <v>522</v>
      </c>
    </row>
    <row r="180" spans="4:5" ht="15">
      <c r="D180" s="10">
        <f>'[1]469'!G6+'[1]564'!G8</f>
        <v>0.0795999999995729</v>
      </c>
      <c r="E180" t="s">
        <v>825</v>
      </c>
    </row>
    <row r="187" spans="4:5" ht="15">
      <c r="D187" s="10">
        <f>'[1]388'!G4+'[1]413'!G5+'[1]427'!G5+'[1]428'!G6+'[1]560'!G7+'[1]561'!G4+'[1]564'!G4</f>
        <v>0.6078799999989428</v>
      </c>
      <c r="E187" t="s">
        <v>826</v>
      </c>
    </row>
    <row r="256" spans="4:5" ht="15">
      <c r="D256" s="10">
        <f>B256+C256+'[1]306'!G6+'[1]344'!G5+'[1]348'!G9+'[1]394'!G4+'[1]395'!G6+'[1]397'!G4+'[1]487'!G4+'[1]564'!G5</f>
        <v>0.2569838709675878</v>
      </c>
      <c r="E256" s="13" t="s">
        <v>827</v>
      </c>
    </row>
    <row r="262" spans="4:5" ht="15">
      <c r="D262" s="10">
        <f>'[1]435'!G4+'[1]521'!G6</f>
        <v>0.19920000000001892</v>
      </c>
      <c r="E262" t="s">
        <v>828</v>
      </c>
    </row>
    <row r="288" spans="4:5" ht="15">
      <c r="D288" s="10">
        <f>B288+C288+'[1]344'!G7+'[1]442'!G5+'[1]475'!G12+'[1]511'!G5+'[1]517'!G8+'[1]564'!G12</f>
        <v>0.18759999999952015</v>
      </c>
      <c r="E288" t="s">
        <v>829</v>
      </c>
    </row>
    <row r="320" spans="4:5" ht="15">
      <c r="D320" s="10">
        <f>B320+C320+'[1]339'!G6+'[1]359'!G7+'[1]362'!G8+'[1]422'!G4+'[1]425'!G7+'[1]470'!G6+'[1]479'!G7+'[1]514'!G6+'[1]522'!G6</f>
        <v>-0.18308000000028812</v>
      </c>
      <c r="E320" t="s">
        <v>830</v>
      </c>
    </row>
    <row r="350" spans="2:5" ht="15">
      <c r="B350">
        <v>0</v>
      </c>
      <c r="D350" s="10">
        <f>'[1]485'!G8+'[1]488'!G6+'[1]489'!G6+'[1]491'!G4+'[1]494'!G6+'[1]495'!G4+'[1]498'!G8+'[1]502'!G5+'[1]504'!G4+'[1]508'!G5+'[1]511'!G4+'[1]514'!G7+'[1]521'!G4+'[1]522'!G8</f>
        <v>0.3647999999984677</v>
      </c>
      <c r="E350" t="s">
        <v>831</v>
      </c>
    </row>
    <row r="352" spans="4:5" ht="15">
      <c r="D352" s="10">
        <f>'[1]485'!G8+'[1]488'!G6+'[1]489'!G6+'[1]491'!G4+'[1]494'!G6+'[1]495'!G4+'[1]498'!G8+'[1]502'!G5+'[1]504'!G4+'[1]508'!G5+'[1]511'!G4+'[1]514'!G7+'[1]521'!G4</f>
        <v>-0.41860000000156106</v>
      </c>
      <c r="E352" t="s">
        <v>832</v>
      </c>
    </row>
    <row r="371" spans="4:5" ht="15">
      <c r="D371" s="10">
        <f>'[1]381'!G5+'[1]411'!G5+'[1]419'!G6+'[1]468'!G4+'[1]506'!G7+'[1]511'!G6+'[1]528'!G4+'[1]531'!G6+'[1]554'!G8+'[1]558'!G5+'[1]559'!G9+'[1]564'!G11</f>
        <v>0.12918000000126995</v>
      </c>
      <c r="E371" t="s">
        <v>833</v>
      </c>
    </row>
    <row r="386" spans="4:5" ht="15">
      <c r="D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1002</v>
      </c>
      <c r="C1" s="30" t="s">
        <v>815</v>
      </c>
      <c r="D1" s="31">
        <v>59.65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995</v>
      </c>
      <c r="B4" s="58">
        <v>5.89</v>
      </c>
      <c r="C4" s="39">
        <f aca="true" t="shared" si="0" ref="C4:C9">(B4)*$D$1</f>
        <v>351.33849999999995</v>
      </c>
      <c r="D4" s="55"/>
      <c r="E4" s="41">
        <f aca="true" t="shared" si="1" ref="E4:E9">-C4+D4</f>
        <v>-351.33849999999995</v>
      </c>
      <c r="F4" s="42"/>
    </row>
    <row r="5" spans="1:6" s="37" customFormat="1" ht="15">
      <c r="A5" s="7" t="s">
        <v>949</v>
      </c>
      <c r="B5" s="38">
        <v>5.78</v>
      </c>
      <c r="C5" s="39">
        <f t="shared" si="0"/>
        <v>344.777</v>
      </c>
      <c r="D5" s="55">
        <v>345</v>
      </c>
      <c r="E5" s="41">
        <f t="shared" si="1"/>
        <v>0.2230000000000132</v>
      </c>
      <c r="F5" s="42"/>
    </row>
    <row r="6" spans="1:6" s="37" customFormat="1" ht="15">
      <c r="A6" s="7" t="s">
        <v>1003</v>
      </c>
      <c r="B6" s="58">
        <v>8.8</v>
      </c>
      <c r="C6" s="39">
        <f t="shared" si="0"/>
        <v>524.9200000000001</v>
      </c>
      <c r="D6" s="55">
        <v>525</v>
      </c>
      <c r="E6" s="41">
        <f t="shared" si="1"/>
        <v>0.07999999999992724</v>
      </c>
      <c r="F6" s="42"/>
    </row>
    <row r="7" spans="1:6" s="37" customFormat="1" ht="15">
      <c r="A7" s="7" t="s">
        <v>704</v>
      </c>
      <c r="B7" s="38">
        <v>54.16</v>
      </c>
      <c r="C7" s="39">
        <f t="shared" si="0"/>
        <v>3230.644</v>
      </c>
      <c r="D7" s="40">
        <v>3231</v>
      </c>
      <c r="E7" s="41">
        <f t="shared" si="1"/>
        <v>0.3560000000002219</v>
      </c>
      <c r="F7" s="42"/>
    </row>
    <row r="8" spans="1:6" s="37" customFormat="1" ht="15">
      <c r="A8" s="7" t="s">
        <v>1004</v>
      </c>
      <c r="B8" s="58">
        <v>22.28</v>
      </c>
      <c r="C8" s="39">
        <f t="shared" si="0"/>
        <v>1329.002</v>
      </c>
      <c r="D8" s="55">
        <f>15+1314</f>
        <v>1329</v>
      </c>
      <c r="E8" s="41">
        <f t="shared" si="1"/>
        <v>-0.0019999999999527063</v>
      </c>
      <c r="F8" s="42"/>
    </row>
    <row r="9" spans="1:6" s="37" customFormat="1" ht="15">
      <c r="A9" s="7" t="s">
        <v>658</v>
      </c>
      <c r="B9" s="58">
        <v>9.89</v>
      </c>
      <c r="C9" s="39">
        <f t="shared" si="0"/>
        <v>589.9385</v>
      </c>
      <c r="D9" s="40">
        <v>590</v>
      </c>
      <c r="E9" s="41">
        <f t="shared" si="1"/>
        <v>0.06150000000002365</v>
      </c>
      <c r="F9" s="42"/>
    </row>
    <row r="10" spans="1:5" s="44" customFormat="1" ht="15">
      <c r="A10" s="43"/>
      <c r="B10" s="43"/>
      <c r="C10" s="43"/>
      <c r="D10" s="43"/>
      <c r="E10" s="43"/>
    </row>
    <row r="14" ht="15">
      <c r="B14" s="45"/>
    </row>
    <row r="15" ht="15">
      <c r="B15" s="45"/>
    </row>
    <row r="16" ht="15">
      <c r="B16" s="45"/>
    </row>
    <row r="20" spans="4:5" ht="15">
      <c r="D20" s="10"/>
      <c r="E20" s="13"/>
    </row>
    <row r="31" spans="4:5" ht="15">
      <c r="D31" s="10"/>
      <c r="E31" s="13"/>
    </row>
    <row r="99" spans="4:5" ht="15">
      <c r="D99" s="10">
        <f>'[1]539'!G12+'[1]564'!G9</f>
        <v>0.21879999999998745</v>
      </c>
      <c r="E99" t="s">
        <v>822</v>
      </c>
    </row>
    <row r="116" spans="4:5" ht="15">
      <c r="D116" s="10">
        <f>'[1]562'!G7+'[1]564'!G10</f>
        <v>-0.48919999999986885</v>
      </c>
      <c r="E116" t="s">
        <v>225</v>
      </c>
    </row>
    <row r="127" spans="4:5" ht="15">
      <c r="D127" s="10">
        <f>B127+C127+'[1]309'!G4+'[1]316'!G4+'[1]319'!G4+'[1]339'!G9+'[1]340'!G4+'[1]372'!G7+'[1]381'!G4+'[1]391'!G7+'[1]404'!G6+'[1]411'!G4+'[1]412'!G8+'[1]416'!G4+'[1]429'!G4+'[1]485'!G4+'[1]522'!G5</f>
        <v>4.579371965812413</v>
      </c>
      <c r="E127" s="13" t="s">
        <v>823</v>
      </c>
    </row>
    <row r="132" spans="4:5" ht="15">
      <c r="D132" s="10">
        <f>B132+C132+'[1]325'!G9+'[1]328'!G5+'[1]344'!G9+'[1]378'!G7+'[1]384'!G6+'[1]387'!G4+'[1]391'!G9+'[1]399'!G4+'[1]441'!G4+'[1]522'!G4</f>
        <v>-1.887614562767908</v>
      </c>
      <c r="E132" s="13" t="s">
        <v>824</v>
      </c>
    </row>
    <row r="169" spans="1:5" ht="15">
      <c r="A169" t="s">
        <v>370</v>
      </c>
      <c r="B169">
        <v>0</v>
      </c>
      <c r="D169" s="10">
        <f>'[1]522'!G7</f>
        <v>0.15050000000002228</v>
      </c>
      <c r="E169">
        <v>522</v>
      </c>
    </row>
    <row r="181" spans="4:5" ht="15">
      <c r="D181" s="10">
        <f>'[1]469'!G6+'[1]564'!G8</f>
        <v>0.0795999999995729</v>
      </c>
      <c r="E181" t="s">
        <v>825</v>
      </c>
    </row>
    <row r="188" spans="4:5" ht="15">
      <c r="D188" s="10">
        <f>'[1]388'!G4+'[1]413'!G5+'[1]427'!G5+'[1]428'!G6+'[1]560'!G7+'[1]561'!G4+'[1]564'!G4</f>
        <v>0.6078799999989428</v>
      </c>
      <c r="E188" t="s">
        <v>826</v>
      </c>
    </row>
    <row r="257" spans="4:5" ht="15">
      <c r="D257" s="10">
        <f>B257+C257+'[1]306'!G6+'[1]344'!G5+'[1]348'!G9+'[1]394'!G4+'[1]395'!G6+'[1]397'!G4+'[1]487'!G4+'[1]564'!G5</f>
        <v>0.2569838709675878</v>
      </c>
      <c r="E257" s="13" t="s">
        <v>827</v>
      </c>
    </row>
    <row r="263" spans="4:5" ht="15">
      <c r="D263" s="10">
        <f>'[1]435'!G4+'[1]521'!G6</f>
        <v>0.19920000000001892</v>
      </c>
      <c r="E263" t="s">
        <v>828</v>
      </c>
    </row>
    <row r="289" spans="4:5" ht="15">
      <c r="D289" s="10">
        <f>B289+C289+'[1]344'!G7+'[1]442'!G5+'[1]475'!G12+'[1]511'!G5+'[1]517'!G8+'[1]564'!G12</f>
        <v>0.18759999999952015</v>
      </c>
      <c r="E289" t="s">
        <v>829</v>
      </c>
    </row>
    <row r="321" spans="4:5" ht="15">
      <c r="D321" s="10">
        <f>B321+C321+'[1]339'!G6+'[1]359'!G7+'[1]362'!G8+'[1]422'!G4+'[1]425'!G7+'[1]470'!G6+'[1]479'!G7+'[1]514'!G6+'[1]522'!G6</f>
        <v>-0.18308000000028812</v>
      </c>
      <c r="E321" t="s">
        <v>830</v>
      </c>
    </row>
    <row r="351" spans="2:5" ht="15">
      <c r="B351">
        <v>0</v>
      </c>
      <c r="D351" s="10">
        <f>'[1]485'!G8+'[1]488'!G6+'[1]489'!G6+'[1]491'!G4+'[1]494'!G6+'[1]495'!G4+'[1]498'!G8+'[1]502'!G5+'[1]504'!G4+'[1]508'!G5+'[1]511'!G4+'[1]514'!G7+'[1]521'!G4+'[1]522'!G8</f>
        <v>0.3647999999984677</v>
      </c>
      <c r="E351" t="s">
        <v>831</v>
      </c>
    </row>
    <row r="353" spans="4:5" ht="15">
      <c r="D353" s="10">
        <f>'[1]485'!G8+'[1]488'!G6+'[1]489'!G6+'[1]491'!G4+'[1]494'!G6+'[1]495'!G4+'[1]498'!G8+'[1]502'!G5+'[1]504'!G4+'[1]508'!G5+'[1]511'!G4+'[1]514'!G7+'[1]521'!G4</f>
        <v>-0.41860000000156106</v>
      </c>
      <c r="E353" t="s">
        <v>832</v>
      </c>
    </row>
    <row r="372" spans="4:5" ht="15">
      <c r="D372" s="10">
        <f>'[1]381'!G5+'[1]411'!G5+'[1]419'!G6+'[1]468'!G4+'[1]506'!G7+'[1]511'!G6+'[1]528'!G4+'[1]531'!G6+'[1]554'!G8+'[1]558'!G5+'[1]559'!G9+'[1]564'!G11</f>
        <v>0.12918000000126995</v>
      </c>
      <c r="E372" t="s">
        <v>833</v>
      </c>
    </row>
    <row r="387" spans="4:5" ht="15">
      <c r="D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1000</v>
      </c>
      <c r="C1" s="30" t="s">
        <v>815</v>
      </c>
      <c r="D1" s="31">
        <v>59.65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932</v>
      </c>
      <c r="B4" s="58" t="s">
        <v>1001</v>
      </c>
      <c r="C4" s="39"/>
      <c r="D4" s="55"/>
      <c r="E4" s="41"/>
      <c r="F4" s="42"/>
    </row>
    <row r="5" spans="1:6" s="37" customFormat="1" ht="15">
      <c r="A5" s="7" t="s">
        <v>995</v>
      </c>
      <c r="B5" s="38">
        <v>30.38</v>
      </c>
      <c r="C5" s="39">
        <f>(B5)*$D$1</f>
        <v>1812.167</v>
      </c>
      <c r="D5" s="55">
        <v>2157</v>
      </c>
      <c r="E5" s="41">
        <f>-C5+D5</f>
        <v>344.8330000000001</v>
      </c>
      <c r="F5" s="42"/>
    </row>
    <row r="6" spans="1:6" s="37" customFormat="1" ht="15">
      <c r="A6" s="7" t="s">
        <v>947</v>
      </c>
      <c r="B6" s="58">
        <v>26.33</v>
      </c>
      <c r="C6" s="39">
        <f>(B6)*$D$1</f>
        <v>1570.5845</v>
      </c>
      <c r="D6" s="40">
        <v>1571</v>
      </c>
      <c r="E6" s="41">
        <f>-C6+D6</f>
        <v>0.4155000000000655</v>
      </c>
      <c r="F6" s="42"/>
    </row>
    <row r="7" spans="1:6" s="37" customFormat="1" ht="15">
      <c r="A7" s="7" t="s">
        <v>440</v>
      </c>
      <c r="B7" s="38">
        <v>12.94</v>
      </c>
      <c r="C7" s="39">
        <f>(B7)*$D$1</f>
        <v>771.871</v>
      </c>
      <c r="D7" s="40">
        <v>772</v>
      </c>
      <c r="E7" s="41">
        <f>-C7+D7</f>
        <v>0.1290000000000191</v>
      </c>
      <c r="F7" s="42"/>
    </row>
    <row r="8" spans="1:6" s="37" customFormat="1" ht="15">
      <c r="A8" s="7" t="s">
        <v>994</v>
      </c>
      <c r="B8" s="58">
        <v>4.8</v>
      </c>
      <c r="C8" s="39">
        <f>(B8)*$D$1</f>
        <v>286.32</v>
      </c>
      <c r="D8" s="55">
        <v>286</v>
      </c>
      <c r="E8" s="41">
        <f>-C8+D8</f>
        <v>-0.3199999999999932</v>
      </c>
      <c r="F8" s="42"/>
    </row>
    <row r="9" spans="1:6" s="37" customFormat="1" ht="15">
      <c r="A9" s="7" t="s">
        <v>998</v>
      </c>
      <c r="B9" s="58">
        <f>10.57+1.22</f>
        <v>11.790000000000001</v>
      </c>
      <c r="C9" s="39">
        <f>(B9)*$D$1</f>
        <v>703.2735</v>
      </c>
      <c r="D9" s="55">
        <v>703</v>
      </c>
      <c r="E9" s="41">
        <f>-C9+D9</f>
        <v>-0.27350000000001273</v>
      </c>
      <c r="F9" s="42"/>
    </row>
    <row r="10" spans="1:5" s="44" customFormat="1" ht="15">
      <c r="A10" s="43"/>
      <c r="B10" s="43"/>
      <c r="C10" s="43"/>
      <c r="D10" s="43"/>
      <c r="E10" s="43"/>
    </row>
    <row r="14" ht="15">
      <c r="B14" s="45"/>
    </row>
    <row r="15" ht="15">
      <c r="B15" s="45"/>
    </row>
    <row r="16" ht="15">
      <c r="B16" s="45"/>
    </row>
    <row r="20" spans="4:5" ht="15">
      <c r="D20" s="10"/>
      <c r="E20" s="13"/>
    </row>
    <row r="31" spans="4:5" ht="15">
      <c r="D31" s="10"/>
      <c r="E31" s="13"/>
    </row>
    <row r="99" spans="4:5" ht="15">
      <c r="D99" s="10">
        <f>'[1]539'!G12+'[1]564'!G9</f>
        <v>0.21879999999998745</v>
      </c>
      <c r="E99" t="s">
        <v>822</v>
      </c>
    </row>
    <row r="116" spans="4:5" ht="15">
      <c r="D116" s="10">
        <f>'[1]562'!G7+'[1]564'!G10</f>
        <v>-0.48919999999986885</v>
      </c>
      <c r="E116" t="s">
        <v>225</v>
      </c>
    </row>
    <row r="127" spans="4:5" ht="15">
      <c r="D127" s="10">
        <f>B127+C127+'[1]309'!G4+'[1]316'!G4+'[1]319'!G4+'[1]339'!G9+'[1]340'!G4+'[1]372'!G7+'[1]381'!G4+'[1]391'!G7+'[1]404'!G6+'[1]411'!G4+'[1]412'!G8+'[1]416'!G4+'[1]429'!G4+'[1]485'!G4+'[1]522'!G5</f>
        <v>4.579371965812413</v>
      </c>
      <c r="E127" s="13" t="s">
        <v>823</v>
      </c>
    </row>
    <row r="132" spans="4:5" ht="15">
      <c r="D132" s="10">
        <f>B132+C132+'[1]325'!G9+'[1]328'!G5+'[1]344'!G9+'[1]378'!G7+'[1]384'!G6+'[1]387'!G4+'[1]391'!G9+'[1]399'!G4+'[1]441'!G4+'[1]522'!G4</f>
        <v>-1.887614562767908</v>
      </c>
      <c r="E132" s="13" t="s">
        <v>824</v>
      </c>
    </row>
    <row r="169" spans="1:5" ht="15">
      <c r="A169" t="s">
        <v>370</v>
      </c>
      <c r="B169">
        <v>0</v>
      </c>
      <c r="D169" s="10">
        <f>'[1]522'!G7</f>
        <v>0.15050000000002228</v>
      </c>
      <c r="E169">
        <v>522</v>
      </c>
    </row>
    <row r="181" spans="4:5" ht="15">
      <c r="D181" s="10">
        <f>'[1]469'!G6+'[1]564'!G8</f>
        <v>0.0795999999995729</v>
      </c>
      <c r="E181" t="s">
        <v>825</v>
      </c>
    </row>
    <row r="188" spans="4:5" ht="15">
      <c r="D188" s="10">
        <f>'[1]388'!G4+'[1]413'!G5+'[1]427'!G5+'[1]428'!G6+'[1]560'!G7+'[1]561'!G4+'[1]564'!G4</f>
        <v>0.6078799999989428</v>
      </c>
      <c r="E188" t="s">
        <v>826</v>
      </c>
    </row>
    <row r="257" spans="4:5" ht="15">
      <c r="D257" s="10">
        <f>B257+C257+'[1]306'!G6+'[1]344'!G5+'[1]348'!G9+'[1]394'!G4+'[1]395'!G6+'[1]397'!G4+'[1]487'!G4+'[1]564'!G5</f>
        <v>0.2569838709675878</v>
      </c>
      <c r="E257" s="13" t="s">
        <v>827</v>
      </c>
    </row>
    <row r="263" spans="4:5" ht="15">
      <c r="D263" s="10">
        <f>'[1]435'!G4+'[1]521'!G6</f>
        <v>0.19920000000001892</v>
      </c>
      <c r="E263" t="s">
        <v>828</v>
      </c>
    </row>
    <row r="289" spans="4:5" ht="15">
      <c r="D289" s="10">
        <f>B289+C289+'[1]344'!G7+'[1]442'!G5+'[1]475'!G12+'[1]511'!G5+'[1]517'!G8+'[1]564'!G12</f>
        <v>0.18759999999952015</v>
      </c>
      <c r="E289" t="s">
        <v>829</v>
      </c>
    </row>
    <row r="321" spans="4:5" ht="15">
      <c r="D321" s="10">
        <f>B321+C321+'[1]339'!G6+'[1]359'!G7+'[1]362'!G8+'[1]422'!G4+'[1]425'!G7+'[1]470'!G6+'[1]479'!G7+'[1]514'!G6+'[1]522'!G6</f>
        <v>-0.18308000000028812</v>
      </c>
      <c r="E321" t="s">
        <v>830</v>
      </c>
    </row>
    <row r="351" spans="2:5" ht="15">
      <c r="B351">
        <v>0</v>
      </c>
      <c r="D351" s="10">
        <f>'[1]485'!G8+'[1]488'!G6+'[1]489'!G6+'[1]491'!G4+'[1]494'!G6+'[1]495'!G4+'[1]498'!G8+'[1]502'!G5+'[1]504'!G4+'[1]508'!G5+'[1]511'!G4+'[1]514'!G7+'[1]521'!G4+'[1]522'!G8</f>
        <v>0.3647999999984677</v>
      </c>
      <c r="E351" t="s">
        <v>831</v>
      </c>
    </row>
    <row r="353" spans="4:5" ht="15">
      <c r="D353" s="10">
        <f>'[1]485'!G8+'[1]488'!G6+'[1]489'!G6+'[1]491'!G4+'[1]494'!G6+'[1]495'!G4+'[1]498'!G8+'[1]502'!G5+'[1]504'!G4+'[1]508'!G5+'[1]511'!G4+'[1]514'!G7+'[1]521'!G4</f>
        <v>-0.41860000000156106</v>
      </c>
      <c r="E353" t="s">
        <v>832</v>
      </c>
    </row>
    <row r="372" spans="4:5" ht="15">
      <c r="D372" s="10">
        <f>'[1]381'!G5+'[1]411'!G5+'[1]419'!G6+'[1]468'!G4+'[1]506'!G7+'[1]511'!G6+'[1]528'!G4+'[1]531'!G6+'[1]554'!G8+'[1]558'!G5+'[1]559'!G9+'[1]564'!G11</f>
        <v>0.12918000000126995</v>
      </c>
      <c r="E372" t="s">
        <v>833</v>
      </c>
    </row>
    <row r="387" spans="4:5" ht="15">
      <c r="D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997</v>
      </c>
      <c r="C1" s="30" t="s">
        <v>815</v>
      </c>
      <c r="D1" s="31">
        <v>59.86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800</v>
      </c>
      <c r="B4" s="58">
        <v>9.6</v>
      </c>
      <c r="C4" s="39">
        <f aca="true" t="shared" si="0" ref="C4:C9">(B4)*$D$1</f>
        <v>574.656</v>
      </c>
      <c r="D4" s="55">
        <v>574</v>
      </c>
      <c r="E4" s="41">
        <f aca="true" t="shared" si="1" ref="E4:E9">-C4+D4</f>
        <v>-0.6559999999999491</v>
      </c>
      <c r="F4" s="42"/>
    </row>
    <row r="5" spans="1:6" s="37" customFormat="1" ht="15">
      <c r="A5" s="7" t="s">
        <v>446</v>
      </c>
      <c r="B5" s="38">
        <v>13.98</v>
      </c>
      <c r="C5" s="39">
        <f t="shared" si="0"/>
        <v>836.8428</v>
      </c>
      <c r="D5" s="55">
        <v>837</v>
      </c>
      <c r="E5" s="41">
        <f t="shared" si="1"/>
        <v>0.1571999999999889</v>
      </c>
      <c r="F5" s="42"/>
    </row>
    <row r="6" spans="1:6" s="37" customFormat="1" ht="15">
      <c r="A6" s="7" t="s">
        <v>510</v>
      </c>
      <c r="B6" s="58">
        <v>1.88</v>
      </c>
      <c r="C6" s="39">
        <f t="shared" si="0"/>
        <v>112.5368</v>
      </c>
      <c r="D6" s="40">
        <v>112</v>
      </c>
      <c r="E6" s="41">
        <f t="shared" si="1"/>
        <v>-0.5367999999999995</v>
      </c>
      <c r="F6" s="42"/>
    </row>
    <row r="7" spans="1:6" s="37" customFormat="1" ht="15">
      <c r="A7" s="7" t="s">
        <v>55</v>
      </c>
      <c r="B7" s="38">
        <v>5.44</v>
      </c>
      <c r="C7" s="39">
        <f t="shared" si="0"/>
        <v>325.63840000000005</v>
      </c>
      <c r="D7" s="55">
        <v>326</v>
      </c>
      <c r="E7" s="41">
        <f t="shared" si="1"/>
        <v>0.36159999999995307</v>
      </c>
      <c r="F7" s="42"/>
    </row>
    <row r="8" spans="1:6" s="37" customFormat="1" ht="15">
      <c r="A8" s="7" t="s">
        <v>998</v>
      </c>
      <c r="B8" s="58">
        <v>9.2</v>
      </c>
      <c r="C8" s="39">
        <f t="shared" si="0"/>
        <v>550.712</v>
      </c>
      <c r="D8" s="55">
        <v>551</v>
      </c>
      <c r="E8" s="41">
        <f t="shared" si="1"/>
        <v>0.2880000000000109</v>
      </c>
      <c r="F8" s="42"/>
    </row>
    <row r="9" spans="1:6" s="37" customFormat="1" ht="15">
      <c r="A9" s="7" t="s">
        <v>947</v>
      </c>
      <c r="B9" s="58">
        <v>6.62</v>
      </c>
      <c r="C9" s="39">
        <f t="shared" si="0"/>
        <v>396.2732</v>
      </c>
      <c r="D9" s="55">
        <v>396</v>
      </c>
      <c r="E9" s="41">
        <f t="shared" si="1"/>
        <v>-0.27319999999997435</v>
      </c>
      <c r="F9" s="42"/>
    </row>
    <row r="10" spans="1:6" s="37" customFormat="1" ht="15">
      <c r="A10" s="7" t="s">
        <v>440</v>
      </c>
      <c r="B10" s="58">
        <v>34.4</v>
      </c>
      <c r="C10" s="39">
        <f>(B10)*$D$1</f>
        <v>2059.1839999999997</v>
      </c>
      <c r="D10" s="40">
        <v>2059</v>
      </c>
      <c r="E10" s="41">
        <f>-C10+D10</f>
        <v>-0.1839999999997417</v>
      </c>
      <c r="F10" s="42"/>
    </row>
    <row r="11" spans="1:6" s="37" customFormat="1" ht="15">
      <c r="A11" s="7" t="s">
        <v>999</v>
      </c>
      <c r="B11" s="58">
        <v>25.45</v>
      </c>
      <c r="C11" s="39">
        <f>(B11)*$D$1</f>
        <v>1523.437</v>
      </c>
      <c r="D11" s="55">
        <v>1523</v>
      </c>
      <c r="E11" s="41">
        <f>-C11+D11</f>
        <v>-0.43699999999989814</v>
      </c>
      <c r="F11" s="42"/>
    </row>
    <row r="12" spans="1:6" s="37" customFormat="1" ht="15">
      <c r="A12" s="7" t="s">
        <v>995</v>
      </c>
      <c r="B12" s="59">
        <v>11.3</v>
      </c>
      <c r="C12" s="39">
        <f>(B12)*$D$1</f>
        <v>676.418</v>
      </c>
      <c r="D12" s="55">
        <v>676</v>
      </c>
      <c r="E12" s="41">
        <f>-C12+D12</f>
        <v>-0.41800000000000637</v>
      </c>
      <c r="F12" s="42"/>
    </row>
    <row r="13" spans="1:5" s="44" customFormat="1" ht="15">
      <c r="A13" s="43"/>
      <c r="B13" s="43"/>
      <c r="C13" s="43"/>
      <c r="D13" s="43"/>
      <c r="E13" s="43"/>
    </row>
    <row r="17" ht="15">
      <c r="B17" s="45"/>
    </row>
    <row r="18" ht="15">
      <c r="B18" s="45"/>
    </row>
    <row r="19" ht="15">
      <c r="B19" s="45"/>
    </row>
    <row r="23" spans="4:5" ht="15">
      <c r="D23" s="10"/>
      <c r="E23" s="13"/>
    </row>
    <row r="34" spans="4:5" ht="15">
      <c r="D34" s="10"/>
      <c r="E34" s="13"/>
    </row>
    <row r="102" spans="4:5" ht="15">
      <c r="D102" s="10">
        <f>'[1]539'!G12+'[1]564'!G9</f>
        <v>0.21879999999998745</v>
      </c>
      <c r="E102" t="s">
        <v>822</v>
      </c>
    </row>
    <row r="119" spans="4:5" ht="15">
      <c r="D119" s="10">
        <f>'[1]562'!G7+'[1]564'!G10</f>
        <v>-0.48919999999986885</v>
      </c>
      <c r="E119" t="s">
        <v>225</v>
      </c>
    </row>
    <row r="130" spans="4:5" ht="15">
      <c r="D130" s="10">
        <f>B130+C130+'[1]309'!G4+'[1]316'!G4+'[1]319'!G4+'[1]339'!G9+'[1]340'!G4+'[1]372'!G7+'[1]381'!G4+'[1]391'!G7+'[1]404'!G6+'[1]411'!G4+'[1]412'!G8+'[1]416'!G4+'[1]429'!G4+'[1]485'!G4+'[1]522'!G5</f>
        <v>4.579371965812413</v>
      </c>
      <c r="E130" s="13" t="s">
        <v>823</v>
      </c>
    </row>
    <row r="135" spans="4:5" ht="15">
      <c r="D135" s="10">
        <f>B135+C135+'[1]325'!G9+'[1]328'!G5+'[1]344'!G9+'[1]378'!G7+'[1]384'!G6+'[1]387'!G4+'[1]391'!G9+'[1]399'!G4+'[1]441'!G4+'[1]522'!G4</f>
        <v>-1.887614562767908</v>
      </c>
      <c r="E135" s="13" t="s">
        <v>824</v>
      </c>
    </row>
    <row r="172" spans="1:5" ht="15">
      <c r="A172" t="s">
        <v>370</v>
      </c>
      <c r="B172">
        <v>0</v>
      </c>
      <c r="D172" s="10">
        <f>'[1]522'!G7</f>
        <v>0.15050000000002228</v>
      </c>
      <c r="E172">
        <v>522</v>
      </c>
    </row>
    <row r="184" spans="4:5" ht="15">
      <c r="D184" s="10">
        <f>'[1]469'!G6+'[1]564'!G8</f>
        <v>0.0795999999995729</v>
      </c>
      <c r="E184" t="s">
        <v>825</v>
      </c>
    </row>
    <row r="191" spans="4:5" ht="15">
      <c r="D191" s="10">
        <f>'[1]388'!G4+'[1]413'!G5+'[1]427'!G5+'[1]428'!G6+'[1]560'!G7+'[1]561'!G4+'[1]564'!G4</f>
        <v>0.6078799999989428</v>
      </c>
      <c r="E191" t="s">
        <v>826</v>
      </c>
    </row>
    <row r="260" spans="4:5" ht="15">
      <c r="D260" s="10">
        <f>B260+C260+'[1]306'!G6+'[1]344'!G5+'[1]348'!G9+'[1]394'!G4+'[1]395'!G6+'[1]397'!G4+'[1]487'!G4+'[1]564'!G5</f>
        <v>0.2569838709675878</v>
      </c>
      <c r="E260" s="13" t="s">
        <v>827</v>
      </c>
    </row>
    <row r="266" spans="4:5" ht="15">
      <c r="D266" s="10">
        <f>'[1]435'!G4+'[1]521'!G6</f>
        <v>0.19920000000001892</v>
      </c>
      <c r="E266" t="s">
        <v>828</v>
      </c>
    </row>
    <row r="292" spans="4:5" ht="15">
      <c r="D292" s="10">
        <f>B292+C292+'[1]344'!G7+'[1]442'!G5+'[1]475'!G12+'[1]511'!G5+'[1]517'!G8+'[1]564'!G12</f>
        <v>0.18759999999952015</v>
      </c>
      <c r="E292" t="s">
        <v>829</v>
      </c>
    </row>
    <row r="324" spans="4:5" ht="15">
      <c r="D324" s="10">
        <f>B324+C324+'[1]339'!G6+'[1]359'!G7+'[1]362'!G8+'[1]422'!G4+'[1]425'!G7+'[1]470'!G6+'[1]479'!G7+'[1]514'!G6+'[1]522'!G6</f>
        <v>-0.18308000000028812</v>
      </c>
      <c r="E324" t="s">
        <v>830</v>
      </c>
    </row>
    <row r="354" spans="2:5" ht="15">
      <c r="B354">
        <v>0</v>
      </c>
      <c r="D354" s="10">
        <f>'[1]485'!G8+'[1]488'!G6+'[1]489'!G6+'[1]491'!G4+'[1]494'!G6+'[1]495'!G4+'[1]498'!G8+'[1]502'!G5+'[1]504'!G4+'[1]508'!G5+'[1]511'!G4+'[1]514'!G7+'[1]521'!G4+'[1]522'!G8</f>
        <v>0.3647999999984677</v>
      </c>
      <c r="E354" t="s">
        <v>831</v>
      </c>
    </row>
    <row r="356" spans="4:5" ht="15">
      <c r="D356" s="10">
        <f>'[1]485'!G8+'[1]488'!G6+'[1]489'!G6+'[1]491'!G4+'[1]494'!G6+'[1]495'!G4+'[1]498'!G8+'[1]502'!G5+'[1]504'!G4+'[1]508'!G5+'[1]511'!G4+'[1]514'!G7+'[1]521'!G4</f>
        <v>-0.41860000000156106</v>
      </c>
      <c r="E356" t="s">
        <v>832</v>
      </c>
    </row>
    <row r="375" spans="4:5" ht="15">
      <c r="D375" s="10">
        <f>'[1]381'!G5+'[1]411'!G5+'[1]419'!G6+'[1]468'!G4+'[1]506'!G7+'[1]511'!G6+'[1]528'!G4+'[1]531'!G6+'[1]554'!G8+'[1]558'!G5+'[1]559'!G9+'[1]564'!G11</f>
        <v>0.12918000000126995</v>
      </c>
      <c r="E375" t="s">
        <v>833</v>
      </c>
    </row>
    <row r="390" spans="4:5" ht="15">
      <c r="D390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996</v>
      </c>
      <c r="C1" s="30" t="s">
        <v>815</v>
      </c>
      <c r="D1" s="31">
        <v>60.47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800</v>
      </c>
      <c r="B4" s="58">
        <v>49.66</v>
      </c>
      <c r="C4" s="39">
        <f>(B4)*$D$1</f>
        <v>3002.9401999999995</v>
      </c>
      <c r="D4" s="55">
        <v>3003</v>
      </c>
      <c r="E4" s="41">
        <f>-C4+D4</f>
        <v>0.05980000000045038</v>
      </c>
      <c r="F4" s="42"/>
    </row>
    <row r="5" spans="1:6" s="37" customFormat="1" ht="15">
      <c r="A5" s="7" t="s">
        <v>542</v>
      </c>
      <c r="B5" s="38">
        <v>9.16</v>
      </c>
      <c r="C5" s="39">
        <f>(B5)*$D$1</f>
        <v>553.9052</v>
      </c>
      <c r="D5" s="55">
        <v>554</v>
      </c>
      <c r="E5" s="41">
        <f>-C5+D5</f>
        <v>0.0947999999999638</v>
      </c>
      <c r="F5" s="42"/>
    </row>
    <row r="6" spans="1:5" s="44" customFormat="1" ht="15">
      <c r="A6" s="43"/>
      <c r="B6" s="43"/>
      <c r="C6" s="43"/>
      <c r="D6" s="43"/>
      <c r="E6" s="43"/>
    </row>
    <row r="10" ht="15">
      <c r="B10" s="45"/>
    </row>
    <row r="11" ht="15">
      <c r="B11" s="45"/>
    </row>
    <row r="12" ht="15">
      <c r="B12" s="45"/>
    </row>
    <row r="16" spans="4:5" ht="15">
      <c r="D16" s="10"/>
      <c r="E16" s="13"/>
    </row>
    <row r="27" spans="4:5" ht="15">
      <c r="D27" s="10"/>
      <c r="E27" s="13"/>
    </row>
    <row r="95" spans="4:5" ht="15">
      <c r="D95" s="10">
        <f>'[1]539'!G12+'[1]564'!G9</f>
        <v>0.21879999999998745</v>
      </c>
      <c r="E95" t="s">
        <v>822</v>
      </c>
    </row>
    <row r="112" spans="4:5" ht="15">
      <c r="D112" s="10">
        <f>'[1]562'!G7+'[1]564'!G10</f>
        <v>-0.48919999999986885</v>
      </c>
      <c r="E112" t="s">
        <v>225</v>
      </c>
    </row>
    <row r="123" spans="4:5" ht="15">
      <c r="D123" s="10">
        <f>B123+C123+'[1]309'!G4+'[1]316'!G4+'[1]319'!G4+'[1]339'!G9+'[1]340'!G4+'[1]372'!G7+'[1]381'!G4+'[1]391'!G7+'[1]404'!G6+'[1]411'!G4+'[1]412'!G8+'[1]416'!G4+'[1]429'!G4+'[1]485'!G4+'[1]522'!G5</f>
        <v>4.579371965812413</v>
      </c>
      <c r="E123" s="13" t="s">
        <v>823</v>
      </c>
    </row>
    <row r="128" spans="4:5" ht="15">
      <c r="D128" s="10">
        <f>B128+C128+'[1]325'!G9+'[1]328'!G5+'[1]344'!G9+'[1]378'!G7+'[1]384'!G6+'[1]387'!G4+'[1]391'!G9+'[1]399'!G4+'[1]441'!G4+'[1]522'!G4</f>
        <v>-1.887614562767908</v>
      </c>
      <c r="E128" s="13" t="s">
        <v>824</v>
      </c>
    </row>
    <row r="165" spans="1:5" ht="15">
      <c r="A165" t="s">
        <v>370</v>
      </c>
      <c r="B165">
        <v>0</v>
      </c>
      <c r="D165" s="10">
        <f>'[1]522'!G7</f>
        <v>0.15050000000002228</v>
      </c>
      <c r="E165">
        <v>522</v>
      </c>
    </row>
    <row r="177" spans="4:5" ht="15">
      <c r="D177" s="10">
        <f>'[1]469'!G6+'[1]564'!G8</f>
        <v>0.0795999999995729</v>
      </c>
      <c r="E177" t="s">
        <v>825</v>
      </c>
    </row>
    <row r="184" spans="4:5" ht="15">
      <c r="D184" s="10">
        <f>'[1]388'!G4+'[1]413'!G5+'[1]427'!G5+'[1]428'!G6+'[1]560'!G7+'[1]561'!G4+'[1]564'!G4</f>
        <v>0.6078799999989428</v>
      </c>
      <c r="E184" t="s">
        <v>826</v>
      </c>
    </row>
    <row r="253" spans="4:5" ht="15">
      <c r="D253" s="10">
        <f>B253+C253+'[1]306'!G6+'[1]344'!G5+'[1]348'!G9+'[1]394'!G4+'[1]395'!G6+'[1]397'!G4+'[1]487'!G4+'[1]564'!G5</f>
        <v>0.2569838709675878</v>
      </c>
      <c r="E253" s="13" t="s">
        <v>827</v>
      </c>
    </row>
    <row r="259" spans="4:5" ht="15">
      <c r="D259" s="10">
        <f>'[1]435'!G4+'[1]521'!G6</f>
        <v>0.19920000000001892</v>
      </c>
      <c r="E259" t="s">
        <v>828</v>
      </c>
    </row>
    <row r="285" spans="4:5" ht="15">
      <c r="D285" s="10">
        <f>B285+C285+'[1]344'!G7+'[1]442'!G5+'[1]475'!G12+'[1]511'!G5+'[1]517'!G8+'[1]564'!G12</f>
        <v>0.18759999999952015</v>
      </c>
      <c r="E285" t="s">
        <v>829</v>
      </c>
    </row>
    <row r="317" spans="4:5" ht="15">
      <c r="D317" s="10">
        <f>B317+C317+'[1]339'!G6+'[1]359'!G7+'[1]362'!G8+'[1]422'!G4+'[1]425'!G7+'[1]470'!G6+'[1]479'!G7+'[1]514'!G6+'[1]522'!G6</f>
        <v>-0.18308000000028812</v>
      </c>
      <c r="E317" t="s">
        <v>830</v>
      </c>
    </row>
    <row r="347" spans="2:5" ht="15">
      <c r="B347">
        <v>0</v>
      </c>
      <c r="D347" s="10">
        <f>'[1]485'!G8+'[1]488'!G6+'[1]489'!G6+'[1]491'!G4+'[1]494'!G6+'[1]495'!G4+'[1]498'!G8+'[1]502'!G5+'[1]504'!G4+'[1]508'!G5+'[1]511'!G4+'[1]514'!G7+'[1]521'!G4+'[1]522'!G8</f>
        <v>0.3647999999984677</v>
      </c>
      <c r="E347" t="s">
        <v>831</v>
      </c>
    </row>
    <row r="349" spans="4:5" ht="15">
      <c r="D349" s="10">
        <f>'[1]485'!G8+'[1]488'!G6+'[1]489'!G6+'[1]491'!G4+'[1]494'!G6+'[1]495'!G4+'[1]498'!G8+'[1]502'!G5+'[1]504'!G4+'[1]508'!G5+'[1]511'!G4+'[1]514'!G7+'[1]521'!G4</f>
        <v>-0.41860000000156106</v>
      </c>
      <c r="E349" t="s">
        <v>832</v>
      </c>
    </row>
    <row r="368" spans="4:5" ht="15">
      <c r="D368" s="10">
        <f>'[1]381'!G5+'[1]411'!G5+'[1]419'!G6+'[1]468'!G4+'[1]506'!G7+'[1]511'!G6+'[1]528'!G4+'[1]531'!G6+'[1]554'!G8+'[1]558'!G5+'[1]559'!G9+'[1]564'!G11</f>
        <v>0.12918000000126995</v>
      </c>
      <c r="E368" t="s">
        <v>833</v>
      </c>
    </row>
    <row r="383" spans="4:5" ht="15">
      <c r="D383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43075</v>
      </c>
      <c r="C1" s="29"/>
      <c r="D1" s="30" t="s">
        <v>815</v>
      </c>
      <c r="E1" s="31">
        <v>59.46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889</v>
      </c>
      <c r="B4" s="7">
        <v>11.4</v>
      </c>
      <c r="C4" s="7"/>
      <c r="D4" s="39">
        <f aca="true" t="shared" si="0" ref="D4:D11">(B4+C4)*$E$1</f>
        <v>677.844</v>
      </c>
      <c r="E4" s="40">
        <v>678</v>
      </c>
      <c r="F4" s="41">
        <f aca="true" t="shared" si="1" ref="F4:F11">-D4+E4</f>
        <v>0.15599999999994907</v>
      </c>
      <c r="G4" s="42"/>
    </row>
    <row r="5" spans="1:7" s="37" customFormat="1" ht="15">
      <c r="A5" s="7" t="s">
        <v>984</v>
      </c>
      <c r="B5" s="46">
        <v>7.94</v>
      </c>
      <c r="C5" s="7"/>
      <c r="D5" s="39">
        <f t="shared" si="0"/>
        <v>472.11240000000004</v>
      </c>
      <c r="E5" s="40">
        <v>472</v>
      </c>
      <c r="F5" s="41">
        <f t="shared" si="1"/>
        <v>-0.11240000000003647</v>
      </c>
      <c r="G5" s="42"/>
    </row>
    <row r="6" spans="1:7" s="37" customFormat="1" ht="15">
      <c r="A6" s="7" t="s">
        <v>1103</v>
      </c>
      <c r="B6" s="7">
        <v>36.3</v>
      </c>
      <c r="C6" s="7"/>
      <c r="D6" s="39">
        <f t="shared" si="0"/>
        <v>2158.3979999999997</v>
      </c>
      <c r="E6" s="40">
        <v>2158</v>
      </c>
      <c r="F6" s="41">
        <f t="shared" si="1"/>
        <v>-0.3979999999996835</v>
      </c>
      <c r="G6" s="42"/>
    </row>
    <row r="7" spans="1:7" s="37" customFormat="1" ht="15">
      <c r="A7" s="7" t="s">
        <v>954</v>
      </c>
      <c r="B7" s="7">
        <v>9.9</v>
      </c>
      <c r="C7" s="7"/>
      <c r="D7" s="39">
        <f t="shared" si="0"/>
        <v>588.654</v>
      </c>
      <c r="E7" s="55">
        <v>588</v>
      </c>
      <c r="F7" s="41">
        <f t="shared" si="1"/>
        <v>-0.6539999999999964</v>
      </c>
      <c r="G7" s="42"/>
    </row>
    <row r="8" spans="1:7" s="37" customFormat="1" ht="15">
      <c r="A8" s="7" t="s">
        <v>641</v>
      </c>
      <c r="B8" s="7">
        <v>7.03</v>
      </c>
      <c r="C8" s="7"/>
      <c r="D8" s="39">
        <f t="shared" si="0"/>
        <v>418.0038</v>
      </c>
      <c r="E8" s="55">
        <v>733</v>
      </c>
      <c r="F8" s="41">
        <f t="shared" si="1"/>
        <v>314.9962</v>
      </c>
      <c r="G8" s="42"/>
    </row>
    <row r="9" spans="1:7" s="37" customFormat="1" ht="15">
      <c r="A9" s="7" t="s">
        <v>741</v>
      </c>
      <c r="B9" s="46">
        <v>5.95</v>
      </c>
      <c r="C9" s="7"/>
      <c r="D9" s="39">
        <f t="shared" si="0"/>
        <v>353.78700000000003</v>
      </c>
      <c r="E9" s="55">
        <v>354</v>
      </c>
      <c r="F9" s="41">
        <f t="shared" si="1"/>
        <v>0.21299999999996544</v>
      </c>
      <c r="G9" s="42"/>
    </row>
    <row r="10" spans="1:7" s="37" customFormat="1" ht="15">
      <c r="A10" s="7" t="s">
        <v>665</v>
      </c>
      <c r="B10" s="7">
        <v>5.74</v>
      </c>
      <c r="C10" s="7"/>
      <c r="D10" s="39">
        <f t="shared" si="0"/>
        <v>341.3004</v>
      </c>
      <c r="E10" s="40">
        <v>341</v>
      </c>
      <c r="F10" s="41">
        <f t="shared" si="1"/>
        <v>-0.30040000000002465</v>
      </c>
      <c r="G10" s="42"/>
    </row>
    <row r="11" spans="1:7" s="37" customFormat="1" ht="15">
      <c r="A11" s="7" t="s">
        <v>367</v>
      </c>
      <c r="B11" s="7">
        <v>24.76</v>
      </c>
      <c r="C11" s="7"/>
      <c r="D11" s="39">
        <f t="shared" si="0"/>
        <v>1472.2296000000001</v>
      </c>
      <c r="E11" s="40">
        <v>1472</v>
      </c>
      <c r="F11" s="41">
        <f t="shared" si="1"/>
        <v>-0.2296000000001186</v>
      </c>
      <c r="G11" s="42"/>
    </row>
    <row r="12" spans="1:6" s="44" customFormat="1" ht="15">
      <c r="A12" s="43"/>
      <c r="B12" s="43"/>
      <c r="C12" s="43"/>
      <c r="D12" s="43"/>
      <c r="E12" s="43"/>
      <c r="F12" s="43"/>
    </row>
    <row r="16" spans="2:3" ht="15">
      <c r="B16" s="45"/>
      <c r="C16" s="45"/>
    </row>
    <row r="17" spans="2:3" ht="15">
      <c r="B17" s="45"/>
      <c r="C17" s="45"/>
    </row>
    <row r="18" spans="2:3" ht="15">
      <c r="B18" s="45"/>
      <c r="C18" s="45"/>
    </row>
    <row r="22" spans="5:6" ht="15">
      <c r="E22" s="10"/>
      <c r="F22" s="13"/>
    </row>
    <row r="33" spans="5:6" ht="15">
      <c r="E33" s="10"/>
      <c r="F33" s="13"/>
    </row>
    <row r="101" spans="5:6" ht="15">
      <c r="E101" s="10">
        <f>'[1]539'!G12+'[1]564'!G9</f>
        <v>0.21879999999998745</v>
      </c>
      <c r="F101" t="s">
        <v>822</v>
      </c>
    </row>
    <row r="118" spans="5:6" ht="15">
      <c r="E118" s="10">
        <f>'[1]562'!G7+'[1]564'!G10</f>
        <v>-0.48919999999986885</v>
      </c>
      <c r="F118" t="s">
        <v>225</v>
      </c>
    </row>
    <row r="129" spans="5:6" ht="15">
      <c r="E129" s="10">
        <f>B129+D129+'[1]309'!G4+'[1]316'!G4+'[1]319'!G4+'[1]339'!G9+'[1]340'!G4+'[1]372'!G7+'[1]381'!G4+'[1]391'!G7+'[1]404'!G6+'[1]411'!G4+'[1]412'!G8+'[1]416'!G4+'[1]429'!G4+'[1]485'!G4+'[1]522'!G5</f>
        <v>4.579371965812413</v>
      </c>
      <c r="F129" s="13" t="s">
        <v>823</v>
      </c>
    </row>
    <row r="134" spans="5:6" ht="15">
      <c r="E134" s="10">
        <f>B134+D134+'[1]325'!G9+'[1]328'!G5+'[1]344'!G9+'[1]378'!G7+'[1]384'!G6+'[1]387'!G4+'[1]391'!G9+'[1]399'!G4+'[1]441'!G4+'[1]522'!G4</f>
        <v>-1.887614562767908</v>
      </c>
      <c r="F134" s="13" t="s">
        <v>824</v>
      </c>
    </row>
    <row r="171" spans="1:6" ht="15">
      <c r="A171" t="s">
        <v>370</v>
      </c>
      <c r="B171">
        <v>0</v>
      </c>
      <c r="E171" s="10">
        <f>'[1]522'!G7</f>
        <v>0.15050000000002228</v>
      </c>
      <c r="F171">
        <v>522</v>
      </c>
    </row>
    <row r="183" spans="5:6" ht="15">
      <c r="E183" s="10">
        <f>'[1]469'!G6+'[1]564'!G8</f>
        <v>0.0795999999995729</v>
      </c>
      <c r="F183" t="s">
        <v>825</v>
      </c>
    </row>
    <row r="190" spans="5:6" ht="15">
      <c r="E190" s="10">
        <f>'[1]388'!G4+'[1]413'!G5+'[1]427'!G5+'[1]428'!G6+'[1]560'!G7+'[1]561'!G4+'[1]564'!G4</f>
        <v>0.6078799999989428</v>
      </c>
      <c r="F190" t="s">
        <v>826</v>
      </c>
    </row>
    <row r="259" spans="5:6" ht="15">
      <c r="E259" s="10">
        <f>B259+D259+'[1]306'!G6+'[1]344'!G5+'[1]348'!G9+'[1]394'!G4+'[1]395'!G6+'[1]397'!G4+'[1]487'!G4+'[1]564'!G5</f>
        <v>0.2569838709675878</v>
      </c>
      <c r="F259" s="13" t="s">
        <v>827</v>
      </c>
    </row>
    <row r="265" spans="5:6" ht="15">
      <c r="E265" s="10">
        <f>'[1]435'!G4+'[1]521'!G6</f>
        <v>0.19920000000001892</v>
      </c>
      <c r="F265" t="s">
        <v>828</v>
      </c>
    </row>
    <row r="291" spans="5:6" ht="15">
      <c r="E291" s="10">
        <f>B291+D291+'[1]344'!G7+'[1]442'!G5+'[1]475'!G12+'[1]511'!G5+'[1]517'!G8+'[1]564'!G12</f>
        <v>0.18759999999952015</v>
      </c>
      <c r="F291" t="s">
        <v>829</v>
      </c>
    </row>
    <row r="323" spans="5:6" ht="15">
      <c r="E323" s="10">
        <f>B323+D323+'[1]339'!G6+'[1]359'!G7+'[1]362'!G8+'[1]422'!G4+'[1]425'!G7+'[1]470'!G6+'[1]479'!G7+'[1]514'!G6+'[1]522'!G6</f>
        <v>-0.18308000000028812</v>
      </c>
      <c r="F323" t="s">
        <v>830</v>
      </c>
    </row>
    <row r="353" spans="2:6" ht="15">
      <c r="B353">
        <v>0</v>
      </c>
      <c r="E353" s="10">
        <f>'[1]485'!G8+'[1]488'!G6+'[1]489'!G6+'[1]491'!G4+'[1]494'!G6+'[1]495'!G4+'[1]498'!G8+'[1]502'!G5+'[1]504'!G4+'[1]508'!G5+'[1]511'!G4+'[1]514'!G7+'[1]521'!G4+'[1]522'!G8</f>
        <v>0.3647999999984677</v>
      </c>
      <c r="F353" t="s">
        <v>831</v>
      </c>
    </row>
    <row r="355" spans="5:6" ht="15">
      <c r="E355" s="10">
        <f>'[1]485'!G8+'[1]488'!G6+'[1]489'!G6+'[1]491'!G4+'[1]494'!G6+'[1]495'!G4+'[1]498'!G8+'[1]502'!G5+'[1]504'!G4+'[1]508'!G5+'[1]511'!G4+'[1]514'!G7+'[1]521'!G4</f>
        <v>-0.41860000000156106</v>
      </c>
      <c r="F355" t="s">
        <v>832</v>
      </c>
    </row>
    <row r="374" spans="5:6" ht="15">
      <c r="E374" s="10">
        <f>'[1]381'!G5+'[1]411'!G5+'[1]419'!G6+'[1]468'!G4+'[1]506'!G7+'[1]511'!G6+'[1]528'!G4+'[1]531'!G6+'[1]554'!G8+'[1]558'!G5+'[1]559'!G9+'[1]564'!G11</f>
        <v>0.12918000000126995</v>
      </c>
      <c r="F374" t="s">
        <v>833</v>
      </c>
    </row>
    <row r="389" spans="5:6" ht="15">
      <c r="E389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35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992</v>
      </c>
      <c r="C1" s="30" t="s">
        <v>815</v>
      </c>
      <c r="D1" s="31">
        <v>60.43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30">
      <c r="A4" s="7" t="s">
        <v>995</v>
      </c>
      <c r="B4" s="58">
        <f>204.83-9.63</f>
        <v>195.20000000000002</v>
      </c>
      <c r="C4" s="39">
        <f>(B4)*$D$1</f>
        <v>11795.936000000002</v>
      </c>
      <c r="D4" s="55">
        <f>3000+9378</f>
        <v>12378</v>
      </c>
      <c r="E4" s="41">
        <f>-C4+D4</f>
        <v>582.0639999999985</v>
      </c>
      <c r="F4" s="42" t="s">
        <v>1025</v>
      </c>
    </row>
    <row r="5" spans="1:5" s="44" customFormat="1" ht="15">
      <c r="A5" s="43"/>
      <c r="B5" s="43"/>
      <c r="C5" s="43"/>
      <c r="D5" s="43"/>
      <c r="E5" s="43"/>
    </row>
    <row r="9" ht="15">
      <c r="B9" s="45"/>
    </row>
    <row r="10" ht="15">
      <c r="B10" s="45"/>
    </row>
    <row r="11" ht="15">
      <c r="B11" s="45"/>
    </row>
    <row r="15" spans="4:5" ht="15">
      <c r="D15" s="10"/>
      <c r="E15" s="13"/>
    </row>
    <row r="26" spans="4:5" ht="15">
      <c r="D26" s="10"/>
      <c r="E26" s="13"/>
    </row>
    <row r="94" spans="4:5" ht="15">
      <c r="D94" s="10">
        <f>'[1]539'!G12+'[1]564'!G9</f>
        <v>0.21879999999998745</v>
      </c>
      <c r="E94" t="s">
        <v>822</v>
      </c>
    </row>
    <row r="111" spans="4:5" ht="15">
      <c r="D111" s="10">
        <f>'[1]562'!G7+'[1]564'!G10</f>
        <v>-0.48919999999986885</v>
      </c>
      <c r="E111" t="s">
        <v>225</v>
      </c>
    </row>
    <row r="122" spans="4:5" ht="15">
      <c r="D122" s="10">
        <f>B122+C122+'[1]309'!G4+'[1]316'!G4+'[1]319'!G4+'[1]339'!G9+'[1]340'!G4+'[1]372'!G7+'[1]381'!G4+'[1]391'!G7+'[1]404'!G6+'[1]411'!G4+'[1]412'!G8+'[1]416'!G4+'[1]429'!G4+'[1]485'!G4+'[1]522'!G5</f>
        <v>4.579371965812413</v>
      </c>
      <c r="E122" s="13" t="s">
        <v>823</v>
      </c>
    </row>
    <row r="127" spans="4:5" ht="15">
      <c r="D127" s="10">
        <f>B127+C127+'[1]325'!G9+'[1]328'!G5+'[1]344'!G9+'[1]378'!G7+'[1]384'!G6+'[1]387'!G4+'[1]391'!G9+'[1]399'!G4+'[1]441'!G4+'[1]522'!G4</f>
        <v>-1.887614562767908</v>
      </c>
      <c r="E127" s="13" t="s">
        <v>824</v>
      </c>
    </row>
    <row r="164" spans="1:5" ht="15">
      <c r="A164" t="s">
        <v>370</v>
      </c>
      <c r="B164">
        <v>0</v>
      </c>
      <c r="D164" s="10">
        <f>'[1]522'!G7</f>
        <v>0.15050000000002228</v>
      </c>
      <c r="E164">
        <v>522</v>
      </c>
    </row>
    <row r="176" spans="4:5" ht="15">
      <c r="D176" s="10">
        <f>'[1]469'!G6+'[1]564'!G8</f>
        <v>0.0795999999995729</v>
      </c>
      <c r="E176" t="s">
        <v>825</v>
      </c>
    </row>
    <row r="183" spans="4:5" ht="15">
      <c r="D183" s="10">
        <f>'[1]388'!G4+'[1]413'!G5+'[1]427'!G5+'[1]428'!G6+'[1]560'!G7+'[1]561'!G4+'[1]564'!G4</f>
        <v>0.6078799999989428</v>
      </c>
      <c r="E183" t="s">
        <v>826</v>
      </c>
    </row>
    <row r="252" spans="4:5" ht="15">
      <c r="D252" s="10">
        <f>B252+C252+'[1]306'!G6+'[1]344'!G5+'[1]348'!G9+'[1]394'!G4+'[1]395'!G6+'[1]397'!G4+'[1]487'!G4+'[1]564'!G5</f>
        <v>0.2569838709675878</v>
      </c>
      <c r="E252" s="13" t="s">
        <v>827</v>
      </c>
    </row>
    <row r="258" spans="4:5" ht="15">
      <c r="D258" s="10">
        <f>'[1]435'!G4+'[1]521'!G6</f>
        <v>0.19920000000001892</v>
      </c>
      <c r="E258" t="s">
        <v>828</v>
      </c>
    </row>
    <row r="284" spans="4:5" ht="15">
      <c r="D284" s="10">
        <f>B284+C284+'[1]344'!G7+'[1]442'!G5+'[1]475'!G12+'[1]511'!G5+'[1]517'!G8+'[1]564'!G12</f>
        <v>0.18759999999952015</v>
      </c>
      <c r="E284" t="s">
        <v>829</v>
      </c>
    </row>
    <row r="316" spans="4:5" ht="15">
      <c r="D316" s="10">
        <f>B316+C316+'[1]339'!G6+'[1]359'!G7+'[1]362'!G8+'[1]422'!G4+'[1]425'!G7+'[1]470'!G6+'[1]479'!G7+'[1]514'!G6+'[1]522'!G6</f>
        <v>-0.18308000000028812</v>
      </c>
      <c r="E316" t="s">
        <v>830</v>
      </c>
    </row>
    <row r="346" spans="2:5" ht="15">
      <c r="B346">
        <v>0</v>
      </c>
      <c r="D346" s="10">
        <f>'[1]485'!G8+'[1]488'!G6+'[1]489'!G6+'[1]491'!G4+'[1]494'!G6+'[1]495'!G4+'[1]498'!G8+'[1]502'!G5+'[1]504'!G4+'[1]508'!G5+'[1]511'!G4+'[1]514'!G7+'[1]521'!G4+'[1]522'!G8</f>
        <v>0.3647999999984677</v>
      </c>
      <c r="E346" t="s">
        <v>831</v>
      </c>
    </row>
    <row r="348" spans="4:5" ht="15">
      <c r="D348" s="10">
        <f>'[1]485'!G8+'[1]488'!G6+'[1]489'!G6+'[1]491'!G4+'[1]494'!G6+'[1]495'!G4+'[1]498'!G8+'[1]502'!G5+'[1]504'!G4+'[1]508'!G5+'[1]511'!G4+'[1]514'!G7+'[1]521'!G4</f>
        <v>-0.41860000000156106</v>
      </c>
      <c r="E348" t="s">
        <v>832</v>
      </c>
    </row>
    <row r="367" spans="4:5" ht="15">
      <c r="D367" s="10">
        <f>'[1]381'!G5+'[1]411'!G5+'[1]419'!G6+'[1]468'!G4+'[1]506'!G7+'[1]511'!G6+'[1]528'!G4+'[1]531'!G6+'[1]554'!G8+'[1]558'!G5+'[1]559'!G9+'[1]564'!G11</f>
        <v>0.12918000000126995</v>
      </c>
      <c r="E367" t="s">
        <v>833</v>
      </c>
    </row>
    <row r="382" spans="4:5" ht="15">
      <c r="D382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992</v>
      </c>
      <c r="C1" s="30" t="s">
        <v>815</v>
      </c>
      <c r="D1" s="31">
        <v>60.43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468</v>
      </c>
      <c r="B4" s="58">
        <v>6.48</v>
      </c>
      <c r="C4" s="39">
        <f aca="true" t="shared" si="0" ref="C4:C9">(B4)*$D$1</f>
        <v>391.5864</v>
      </c>
      <c r="D4" s="55">
        <v>391</v>
      </c>
      <c r="E4" s="41">
        <f aca="true" t="shared" si="1" ref="E4:E9">-C4+D4</f>
        <v>-0.586400000000026</v>
      </c>
      <c r="F4" s="42"/>
    </row>
    <row r="5" spans="1:6" s="37" customFormat="1" ht="15">
      <c r="A5" s="7" t="s">
        <v>993</v>
      </c>
      <c r="B5" s="38">
        <v>23.16</v>
      </c>
      <c r="C5" s="39">
        <f t="shared" si="0"/>
        <v>1399.5588</v>
      </c>
      <c r="D5" s="55">
        <v>1399</v>
      </c>
      <c r="E5" s="41">
        <f t="shared" si="1"/>
        <v>-0.5588000000000193</v>
      </c>
      <c r="F5" s="42"/>
    </row>
    <row r="6" spans="1:6" s="37" customFormat="1" ht="15">
      <c r="A6" s="7" t="s">
        <v>947</v>
      </c>
      <c r="B6" s="58">
        <v>7.9</v>
      </c>
      <c r="C6" s="39">
        <f t="shared" si="0"/>
        <v>477.397</v>
      </c>
      <c r="D6" s="55">
        <v>477</v>
      </c>
      <c r="E6" s="41">
        <f t="shared" si="1"/>
        <v>-0.39699999999999136</v>
      </c>
      <c r="F6" s="42"/>
    </row>
    <row r="7" spans="1:6" s="37" customFormat="1" ht="15">
      <c r="A7" s="7" t="s">
        <v>994</v>
      </c>
      <c r="B7" s="38">
        <v>9.55</v>
      </c>
      <c r="C7" s="39">
        <f t="shared" si="0"/>
        <v>577.1065000000001</v>
      </c>
      <c r="D7" s="55">
        <v>577</v>
      </c>
      <c r="E7" s="41">
        <f t="shared" si="1"/>
        <v>-0.1065000000000964</v>
      </c>
      <c r="F7" s="42"/>
    </row>
    <row r="8" spans="1:6" s="37" customFormat="1" ht="15">
      <c r="A8" s="7" t="s">
        <v>589</v>
      </c>
      <c r="B8" s="58">
        <v>6.5</v>
      </c>
      <c r="C8" s="39">
        <f t="shared" si="0"/>
        <v>392.795</v>
      </c>
      <c r="D8" s="55">
        <v>393</v>
      </c>
      <c r="E8" s="41">
        <f t="shared" si="1"/>
        <v>0.20499999999998408</v>
      </c>
      <c r="F8" s="42"/>
    </row>
    <row r="9" spans="1:6" s="37" customFormat="1" ht="15">
      <c r="A9" s="7" t="s">
        <v>907</v>
      </c>
      <c r="B9" s="58">
        <v>16</v>
      </c>
      <c r="C9" s="39">
        <f t="shared" si="0"/>
        <v>966.88</v>
      </c>
      <c r="D9" s="55">
        <v>967</v>
      </c>
      <c r="E9" s="41">
        <f t="shared" si="1"/>
        <v>0.12000000000000455</v>
      </c>
      <c r="F9" s="42"/>
    </row>
    <row r="10" spans="1:6" s="37" customFormat="1" ht="15">
      <c r="A10" s="7" t="s">
        <v>201</v>
      </c>
      <c r="B10" s="58">
        <v>34.86</v>
      </c>
      <c r="C10" s="39">
        <f>(B10)*$D$1</f>
        <v>2106.5897999999997</v>
      </c>
      <c r="D10" s="55">
        <v>2107</v>
      </c>
      <c r="E10" s="41">
        <f>-C10+D10</f>
        <v>0.410200000000259</v>
      </c>
      <c r="F10" s="42"/>
    </row>
    <row r="11" spans="1:6" s="37" customFormat="1" ht="15">
      <c r="A11" s="7" t="s">
        <v>144</v>
      </c>
      <c r="B11" s="58">
        <v>19.68</v>
      </c>
      <c r="C11" s="39">
        <f>(B11)*$D$1</f>
        <v>1189.2624</v>
      </c>
      <c r="D11" s="55">
        <v>1189</v>
      </c>
      <c r="E11" s="41">
        <f>-C11+D11</f>
        <v>-0.2624000000000706</v>
      </c>
      <c r="F11" s="42"/>
    </row>
    <row r="12" spans="1:5" s="44" customFormat="1" ht="15">
      <c r="A12" s="43"/>
      <c r="B12" s="43"/>
      <c r="C12" s="43"/>
      <c r="D12" s="43"/>
      <c r="E12" s="43"/>
    </row>
    <row r="16" ht="15">
      <c r="B16" s="45"/>
    </row>
    <row r="17" ht="15">
      <c r="B17" s="45"/>
    </row>
    <row r="18" ht="15">
      <c r="B18" s="45"/>
    </row>
    <row r="22" spans="4:5" ht="15">
      <c r="D22" s="10"/>
      <c r="E22" s="13"/>
    </row>
    <row r="33" spans="4:5" ht="15">
      <c r="D33" s="10"/>
      <c r="E33" s="13"/>
    </row>
    <row r="101" spans="4:5" ht="15">
      <c r="D101" s="10">
        <f>'[1]539'!G12+'[1]564'!G9</f>
        <v>0.21879999999998745</v>
      </c>
      <c r="E101" t="s">
        <v>822</v>
      </c>
    </row>
    <row r="118" spans="4:5" ht="15">
      <c r="D118" s="10">
        <f>'[1]562'!G7+'[1]564'!G10</f>
        <v>-0.48919999999986885</v>
      </c>
      <c r="E118" t="s">
        <v>225</v>
      </c>
    </row>
    <row r="129" spans="4:5" ht="15">
      <c r="D129" s="10">
        <f>B129+C129+'[1]309'!G4+'[1]316'!G4+'[1]319'!G4+'[1]339'!G9+'[1]340'!G4+'[1]372'!G7+'[1]381'!G4+'[1]391'!G7+'[1]404'!G6+'[1]411'!G4+'[1]412'!G8+'[1]416'!G4+'[1]429'!G4+'[1]485'!G4+'[1]522'!G5</f>
        <v>4.579371965812413</v>
      </c>
      <c r="E129" s="13" t="s">
        <v>823</v>
      </c>
    </row>
    <row r="134" spans="4:5" ht="15">
      <c r="D134" s="10">
        <f>B134+C134+'[1]325'!G9+'[1]328'!G5+'[1]344'!G9+'[1]378'!G7+'[1]384'!G6+'[1]387'!G4+'[1]391'!G9+'[1]399'!G4+'[1]441'!G4+'[1]522'!G4</f>
        <v>-1.887614562767908</v>
      </c>
      <c r="E134" s="13" t="s">
        <v>824</v>
      </c>
    </row>
    <row r="171" spans="1:5" ht="15">
      <c r="A171" t="s">
        <v>370</v>
      </c>
      <c r="B171">
        <v>0</v>
      </c>
      <c r="D171" s="10">
        <f>'[1]522'!G7</f>
        <v>0.15050000000002228</v>
      </c>
      <c r="E171">
        <v>522</v>
      </c>
    </row>
    <row r="183" spans="4:5" ht="15">
      <c r="D183" s="10">
        <f>'[1]469'!G6+'[1]564'!G8</f>
        <v>0.0795999999995729</v>
      </c>
      <c r="E183" t="s">
        <v>825</v>
      </c>
    </row>
    <row r="190" spans="4:5" ht="15">
      <c r="D190" s="10">
        <f>'[1]388'!G4+'[1]413'!G5+'[1]427'!G5+'[1]428'!G6+'[1]560'!G7+'[1]561'!G4+'[1]564'!G4</f>
        <v>0.6078799999989428</v>
      </c>
      <c r="E190" t="s">
        <v>826</v>
      </c>
    </row>
    <row r="259" spans="4:5" ht="15">
      <c r="D259" s="10">
        <f>B259+C259+'[1]306'!G6+'[1]344'!G5+'[1]348'!G9+'[1]394'!G4+'[1]395'!G6+'[1]397'!G4+'[1]487'!G4+'[1]564'!G5</f>
        <v>0.2569838709675878</v>
      </c>
      <c r="E259" s="13" t="s">
        <v>827</v>
      </c>
    </row>
    <row r="265" spans="4:5" ht="15">
      <c r="D265" s="10">
        <f>'[1]435'!G4+'[1]521'!G6</f>
        <v>0.19920000000001892</v>
      </c>
      <c r="E265" t="s">
        <v>828</v>
      </c>
    </row>
    <row r="291" spans="4:5" ht="15">
      <c r="D291" s="10">
        <f>B291+C291+'[1]344'!G7+'[1]442'!G5+'[1]475'!G12+'[1]511'!G5+'[1]517'!G8+'[1]564'!G12</f>
        <v>0.18759999999952015</v>
      </c>
      <c r="E291" t="s">
        <v>829</v>
      </c>
    </row>
    <row r="323" spans="4:5" ht="15">
      <c r="D323" s="10">
        <f>B323+C323+'[1]339'!G6+'[1]359'!G7+'[1]362'!G8+'[1]422'!G4+'[1]425'!G7+'[1]470'!G6+'[1]479'!G7+'[1]514'!G6+'[1]522'!G6</f>
        <v>-0.18308000000028812</v>
      </c>
      <c r="E323" t="s">
        <v>830</v>
      </c>
    </row>
    <row r="353" spans="2:5" ht="15">
      <c r="B353">
        <v>0</v>
      </c>
      <c r="D353" s="10">
        <f>'[1]485'!G8+'[1]488'!G6+'[1]489'!G6+'[1]491'!G4+'[1]494'!G6+'[1]495'!G4+'[1]498'!G8+'[1]502'!G5+'[1]504'!G4+'[1]508'!G5+'[1]511'!G4+'[1]514'!G7+'[1]521'!G4+'[1]522'!G8</f>
        <v>0.3647999999984677</v>
      </c>
      <c r="E353" t="s">
        <v>831</v>
      </c>
    </row>
    <row r="355" spans="4:5" ht="15">
      <c r="D355" s="10">
        <f>'[1]485'!G8+'[1]488'!G6+'[1]489'!G6+'[1]491'!G4+'[1]494'!G6+'[1]495'!G4+'[1]498'!G8+'[1]502'!G5+'[1]504'!G4+'[1]508'!G5+'[1]511'!G4+'[1]514'!G7+'[1]521'!G4</f>
        <v>-0.41860000000156106</v>
      </c>
      <c r="E355" t="s">
        <v>832</v>
      </c>
    </row>
    <row r="374" spans="4:5" ht="15">
      <c r="D374" s="10">
        <f>'[1]381'!G5+'[1]411'!G5+'[1]419'!G6+'[1]468'!G4+'[1]506'!G7+'[1]511'!G6+'[1]528'!G4+'[1]531'!G6+'[1]554'!G8+'[1]558'!G5+'[1]559'!G9+'[1]564'!G11</f>
        <v>0.12918000000126995</v>
      </c>
      <c r="E374" t="s">
        <v>833</v>
      </c>
    </row>
    <row r="389" spans="4:5" ht="15">
      <c r="D389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991</v>
      </c>
      <c r="C1" s="30" t="s">
        <v>815</v>
      </c>
      <c r="D1" s="31">
        <v>60.43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641</v>
      </c>
      <c r="B4" s="58">
        <v>23.3</v>
      </c>
      <c r="C4" s="39">
        <f>(B4)*$D$1</f>
        <v>1408.019</v>
      </c>
      <c r="D4" s="55">
        <v>1405</v>
      </c>
      <c r="E4" s="41">
        <f>-C4+D4</f>
        <v>-3.0190000000000055</v>
      </c>
      <c r="F4" s="42"/>
    </row>
    <row r="5" spans="1:6" s="37" customFormat="1" ht="15">
      <c r="A5" s="7" t="s">
        <v>741</v>
      </c>
      <c r="B5" s="38">
        <v>21.21</v>
      </c>
      <c r="C5" s="39">
        <f>(B5)*$D$1</f>
        <v>1281.7203</v>
      </c>
      <c r="D5" s="55">
        <v>1282</v>
      </c>
      <c r="E5" s="41">
        <f>-C5+D5</f>
        <v>0.279700000000048</v>
      </c>
      <c r="F5" s="42"/>
    </row>
    <row r="6" spans="1:6" s="37" customFormat="1" ht="15.75" thickBot="1">
      <c r="A6" s="7" t="s">
        <v>393</v>
      </c>
      <c r="B6" s="58">
        <v>3.78</v>
      </c>
      <c r="C6" s="39">
        <f>(B6)*$D$1</f>
        <v>228.4254</v>
      </c>
      <c r="D6" s="56">
        <v>228</v>
      </c>
      <c r="E6" s="41">
        <f>-C6+D6</f>
        <v>-0.4253999999999962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991</v>
      </c>
      <c r="C1" s="30" t="s">
        <v>815</v>
      </c>
      <c r="D1" s="31">
        <v>60.43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496</v>
      </c>
      <c r="B4" s="58">
        <v>22.96</v>
      </c>
      <c r="C4" s="39">
        <f>(B4)*$D$1</f>
        <v>1387.4728</v>
      </c>
      <c r="D4" s="55">
        <v>1387</v>
      </c>
      <c r="E4" s="41">
        <f>-C4+D4</f>
        <v>-0.47280000000000655</v>
      </c>
      <c r="F4" s="42"/>
    </row>
    <row r="5" spans="1:6" s="37" customFormat="1" ht="15">
      <c r="A5" s="7" t="s">
        <v>962</v>
      </c>
      <c r="B5" s="38">
        <v>33.18</v>
      </c>
      <c r="C5" s="39">
        <f>(B5)*$D$1</f>
        <v>2005.0674</v>
      </c>
      <c r="D5" s="55">
        <v>2005</v>
      </c>
      <c r="E5" s="41">
        <f>-C5+D5</f>
        <v>-0.06739999999990687</v>
      </c>
      <c r="F5" s="42"/>
    </row>
    <row r="6" spans="1:6" s="37" customFormat="1" ht="15">
      <c r="A6" s="7" t="s">
        <v>9</v>
      </c>
      <c r="B6" s="58">
        <v>24.62</v>
      </c>
      <c r="C6" s="39">
        <f>(B6)*$D$1</f>
        <v>1487.7866000000001</v>
      </c>
      <c r="D6" s="55">
        <v>1488</v>
      </c>
      <c r="E6" s="41">
        <f>-C6+D6</f>
        <v>0.21339999999986503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990</v>
      </c>
      <c r="C1" s="30" t="s">
        <v>815</v>
      </c>
      <c r="D1" s="31">
        <v>60.62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989</v>
      </c>
      <c r="B4" s="58">
        <v>65.89</v>
      </c>
      <c r="C4" s="39">
        <f aca="true" t="shared" si="0" ref="C4:C9">(B4)*$D$1</f>
        <v>3994.2518</v>
      </c>
      <c r="D4" s="55">
        <v>3991</v>
      </c>
      <c r="E4" s="41">
        <f aca="true" t="shared" si="1" ref="E4:E9">-C4+D4</f>
        <v>-3.251800000000003</v>
      </c>
      <c r="F4" s="42"/>
    </row>
    <row r="5" spans="1:6" s="37" customFormat="1" ht="15">
      <c r="A5" s="7" t="s">
        <v>980</v>
      </c>
      <c r="B5" s="38">
        <v>7.52</v>
      </c>
      <c r="C5" s="39">
        <f t="shared" si="0"/>
        <v>455.8624</v>
      </c>
      <c r="D5" s="55">
        <v>456</v>
      </c>
      <c r="E5" s="41">
        <f t="shared" si="1"/>
        <v>0.13760000000002037</v>
      </c>
      <c r="F5" s="42"/>
    </row>
    <row r="6" spans="1:6" s="37" customFormat="1" ht="15">
      <c r="A6" s="7" t="s">
        <v>8</v>
      </c>
      <c r="B6" s="58">
        <v>5.98</v>
      </c>
      <c r="C6" s="39">
        <f t="shared" si="0"/>
        <v>362.5076</v>
      </c>
      <c r="D6" s="55">
        <v>362</v>
      </c>
      <c r="E6" s="41">
        <f t="shared" si="1"/>
        <v>-0.5076000000000249</v>
      </c>
      <c r="F6" s="42"/>
    </row>
    <row r="7" spans="1:6" s="37" customFormat="1" ht="15">
      <c r="A7" s="7" t="s">
        <v>100</v>
      </c>
      <c r="B7" s="38">
        <v>4.57</v>
      </c>
      <c r="C7" s="39">
        <f t="shared" si="0"/>
        <v>277.03340000000003</v>
      </c>
      <c r="D7" s="55">
        <v>277</v>
      </c>
      <c r="E7" s="41">
        <f t="shared" si="1"/>
        <v>-0.03340000000002874</v>
      </c>
      <c r="F7" s="42"/>
    </row>
    <row r="8" spans="1:6" s="37" customFormat="1" ht="15">
      <c r="A8" s="7" t="s">
        <v>486</v>
      </c>
      <c r="B8" s="58">
        <v>3</v>
      </c>
      <c r="C8" s="39">
        <f t="shared" si="0"/>
        <v>181.85999999999999</v>
      </c>
      <c r="D8" s="55">
        <v>182</v>
      </c>
      <c r="E8" s="41">
        <f t="shared" si="1"/>
        <v>0.14000000000001478</v>
      </c>
      <c r="F8" s="42"/>
    </row>
    <row r="9" spans="1:6" s="37" customFormat="1" ht="15">
      <c r="A9" s="7" t="s">
        <v>732</v>
      </c>
      <c r="B9" s="58">
        <v>9.72</v>
      </c>
      <c r="C9" s="39">
        <f t="shared" si="0"/>
        <v>589.2264</v>
      </c>
      <c r="D9" s="55">
        <v>589</v>
      </c>
      <c r="E9" s="41">
        <f t="shared" si="1"/>
        <v>-0.22640000000001237</v>
      </c>
      <c r="F9" s="42"/>
    </row>
    <row r="10" spans="1:5" s="44" customFormat="1" ht="15">
      <c r="A10" s="43"/>
      <c r="B10" s="43"/>
      <c r="C10" s="43"/>
      <c r="D10" s="43"/>
      <c r="E10" s="43"/>
    </row>
    <row r="14" ht="15">
      <c r="B14" s="45"/>
    </row>
    <row r="15" ht="15">
      <c r="B15" s="45"/>
    </row>
    <row r="16" ht="15">
      <c r="B16" s="45"/>
    </row>
    <row r="20" spans="4:5" ht="15">
      <c r="D20" s="10"/>
      <c r="E20" s="13"/>
    </row>
    <row r="31" spans="4:5" ht="15">
      <c r="D31" s="10"/>
      <c r="E31" s="13"/>
    </row>
    <row r="99" spans="4:5" ht="15">
      <c r="D99" s="10">
        <f>'[1]539'!G12+'[1]564'!G9</f>
        <v>0.21879999999998745</v>
      </c>
      <c r="E99" t="s">
        <v>822</v>
      </c>
    </row>
    <row r="116" spans="4:5" ht="15">
      <c r="D116" s="10">
        <f>'[1]562'!G7+'[1]564'!G10</f>
        <v>-0.48919999999986885</v>
      </c>
      <c r="E116" t="s">
        <v>225</v>
      </c>
    </row>
    <row r="127" spans="4:5" ht="15">
      <c r="D127" s="10">
        <f>B127+C127+'[1]309'!G4+'[1]316'!G4+'[1]319'!G4+'[1]339'!G9+'[1]340'!G4+'[1]372'!G7+'[1]381'!G4+'[1]391'!G7+'[1]404'!G6+'[1]411'!G4+'[1]412'!G8+'[1]416'!G4+'[1]429'!G4+'[1]485'!G4+'[1]522'!G5</f>
        <v>4.579371965812413</v>
      </c>
      <c r="E127" s="13" t="s">
        <v>823</v>
      </c>
    </row>
    <row r="132" spans="4:5" ht="15">
      <c r="D132" s="10">
        <f>B132+C132+'[1]325'!G9+'[1]328'!G5+'[1]344'!G9+'[1]378'!G7+'[1]384'!G6+'[1]387'!G4+'[1]391'!G9+'[1]399'!G4+'[1]441'!G4+'[1]522'!G4</f>
        <v>-1.887614562767908</v>
      </c>
      <c r="E132" s="13" t="s">
        <v>824</v>
      </c>
    </row>
    <row r="169" spans="1:5" ht="15">
      <c r="A169" t="s">
        <v>370</v>
      </c>
      <c r="B169">
        <v>0</v>
      </c>
      <c r="D169" s="10">
        <f>'[1]522'!G7</f>
        <v>0.15050000000002228</v>
      </c>
      <c r="E169">
        <v>522</v>
      </c>
    </row>
    <row r="181" spans="4:5" ht="15">
      <c r="D181" s="10">
        <f>'[1]469'!G6+'[1]564'!G8</f>
        <v>0.0795999999995729</v>
      </c>
      <c r="E181" t="s">
        <v>825</v>
      </c>
    </row>
    <row r="188" spans="4:5" ht="15">
      <c r="D188" s="10">
        <f>'[1]388'!G4+'[1]413'!G5+'[1]427'!G5+'[1]428'!G6+'[1]560'!G7+'[1]561'!G4+'[1]564'!G4</f>
        <v>0.6078799999989428</v>
      </c>
      <c r="E188" t="s">
        <v>826</v>
      </c>
    </row>
    <row r="257" spans="4:5" ht="15">
      <c r="D257" s="10">
        <f>B257+C257+'[1]306'!G6+'[1]344'!G5+'[1]348'!G9+'[1]394'!G4+'[1]395'!G6+'[1]397'!G4+'[1]487'!G4+'[1]564'!G5</f>
        <v>0.2569838709675878</v>
      </c>
      <c r="E257" s="13" t="s">
        <v>827</v>
      </c>
    </row>
    <row r="263" spans="4:5" ht="15">
      <c r="D263" s="10">
        <f>'[1]435'!G4+'[1]521'!G6</f>
        <v>0.19920000000001892</v>
      </c>
      <c r="E263" t="s">
        <v>828</v>
      </c>
    </row>
    <row r="289" spans="4:5" ht="15">
      <c r="D289" s="10">
        <f>B289+C289+'[1]344'!G7+'[1]442'!G5+'[1]475'!G12+'[1]511'!G5+'[1]517'!G8+'[1]564'!G12</f>
        <v>0.18759999999952015</v>
      </c>
      <c r="E289" t="s">
        <v>829</v>
      </c>
    </row>
    <row r="321" spans="4:5" ht="15">
      <c r="D321" s="10">
        <f>B321+C321+'[1]339'!G6+'[1]359'!G7+'[1]362'!G8+'[1]422'!G4+'[1]425'!G7+'[1]470'!G6+'[1]479'!G7+'[1]514'!G6+'[1]522'!G6</f>
        <v>-0.18308000000028812</v>
      </c>
      <c r="E321" t="s">
        <v>830</v>
      </c>
    </row>
    <row r="351" spans="2:5" ht="15">
      <c r="B351">
        <v>0</v>
      </c>
      <c r="D351" s="10">
        <f>'[1]485'!G8+'[1]488'!G6+'[1]489'!G6+'[1]491'!G4+'[1]494'!G6+'[1]495'!G4+'[1]498'!G8+'[1]502'!G5+'[1]504'!G4+'[1]508'!G5+'[1]511'!G4+'[1]514'!G7+'[1]521'!G4+'[1]522'!G8</f>
        <v>0.3647999999984677</v>
      </c>
      <c r="E351" t="s">
        <v>831</v>
      </c>
    </row>
    <row r="353" spans="4:5" ht="15">
      <c r="D353" s="10">
        <f>'[1]485'!G8+'[1]488'!G6+'[1]489'!G6+'[1]491'!G4+'[1]494'!G6+'[1]495'!G4+'[1]498'!G8+'[1]502'!G5+'[1]504'!G4+'[1]508'!G5+'[1]511'!G4+'[1]514'!G7+'[1]521'!G4</f>
        <v>-0.41860000000156106</v>
      </c>
      <c r="E353" t="s">
        <v>832</v>
      </c>
    </row>
    <row r="372" spans="4:5" ht="15">
      <c r="D372" s="10">
        <f>'[1]381'!G5+'[1]411'!G5+'[1]419'!G6+'[1]468'!G4+'[1]506'!G7+'[1]511'!G6+'[1]528'!G4+'[1]531'!G6+'[1]554'!G8+'[1]558'!G5+'[1]559'!G9+'[1]564'!G11</f>
        <v>0.12918000000126995</v>
      </c>
      <c r="E372" t="s">
        <v>833</v>
      </c>
    </row>
    <row r="387" spans="4:5" ht="15">
      <c r="D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988</v>
      </c>
      <c r="C1" s="30" t="s">
        <v>815</v>
      </c>
      <c r="D1" s="31">
        <v>60.57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237</v>
      </c>
      <c r="B4" s="58">
        <v>18.15</v>
      </c>
      <c r="C4" s="39">
        <f aca="true" t="shared" si="0" ref="C4:C11">(B4)*$D$1</f>
        <v>1099.3455</v>
      </c>
      <c r="D4" s="55">
        <v>1099</v>
      </c>
      <c r="E4" s="41">
        <f aca="true" t="shared" si="1" ref="E4:E11">-C4+D4</f>
        <v>-0.3454999999999018</v>
      </c>
      <c r="F4" s="42"/>
    </row>
    <row r="5" spans="1:6" s="37" customFormat="1" ht="15">
      <c r="A5" s="7" t="s">
        <v>201</v>
      </c>
      <c r="B5" s="38">
        <v>2</v>
      </c>
      <c r="C5" s="39">
        <f t="shared" si="0"/>
        <v>121.14</v>
      </c>
      <c r="D5" s="55">
        <v>122</v>
      </c>
      <c r="E5" s="41">
        <f t="shared" si="1"/>
        <v>0.8599999999999994</v>
      </c>
      <c r="F5" s="42"/>
    </row>
    <row r="6" spans="1:6" s="37" customFormat="1" ht="15">
      <c r="A6" s="7" t="s">
        <v>144</v>
      </c>
      <c r="B6" s="58">
        <v>28.04</v>
      </c>
      <c r="C6" s="39">
        <f t="shared" si="0"/>
        <v>1698.3827999999999</v>
      </c>
      <c r="D6" s="55">
        <v>1698</v>
      </c>
      <c r="E6" s="41">
        <f t="shared" si="1"/>
        <v>-0.38279999999986103</v>
      </c>
      <c r="F6" s="42"/>
    </row>
    <row r="7" spans="1:6" s="37" customFormat="1" ht="15">
      <c r="A7" s="7" t="s">
        <v>932</v>
      </c>
      <c r="B7" s="38">
        <v>6.39</v>
      </c>
      <c r="C7" s="39">
        <f t="shared" si="0"/>
        <v>387.04229999999995</v>
      </c>
      <c r="D7" s="55">
        <v>387</v>
      </c>
      <c r="E7" s="41">
        <f t="shared" si="1"/>
        <v>-0.04229999999995471</v>
      </c>
      <c r="F7" s="42"/>
    </row>
    <row r="8" spans="1:6" s="37" customFormat="1" ht="15">
      <c r="A8" s="7" t="s">
        <v>483</v>
      </c>
      <c r="B8" s="58">
        <v>2</v>
      </c>
      <c r="C8" s="39">
        <f t="shared" si="0"/>
        <v>121.14</v>
      </c>
      <c r="D8" s="55">
        <v>121</v>
      </c>
      <c r="E8" s="41">
        <f t="shared" si="1"/>
        <v>-0.14000000000000057</v>
      </c>
      <c r="F8" s="42"/>
    </row>
    <row r="9" spans="1:6" s="37" customFormat="1" ht="15">
      <c r="A9" s="7" t="s">
        <v>980</v>
      </c>
      <c r="B9" s="58">
        <v>33.34</v>
      </c>
      <c r="C9" s="39">
        <f t="shared" si="0"/>
        <v>2019.4038000000003</v>
      </c>
      <c r="D9" s="55">
        <v>2019</v>
      </c>
      <c r="E9" s="41">
        <f t="shared" si="1"/>
        <v>-0.40380000000027394</v>
      </c>
      <c r="F9" s="42"/>
    </row>
    <row r="10" spans="1:6" s="37" customFormat="1" ht="15">
      <c r="A10" s="7" t="s">
        <v>570</v>
      </c>
      <c r="B10" s="38">
        <v>19.16</v>
      </c>
      <c r="C10" s="39">
        <f t="shared" si="0"/>
        <v>1160.5212</v>
      </c>
      <c r="D10" s="55">
        <v>1161</v>
      </c>
      <c r="E10" s="41">
        <f t="shared" si="1"/>
        <v>0.47880000000009204</v>
      </c>
      <c r="F10" s="42"/>
    </row>
    <row r="11" spans="1:6" s="37" customFormat="1" ht="15">
      <c r="A11" s="7" t="s">
        <v>947</v>
      </c>
      <c r="B11" s="58">
        <v>34.1</v>
      </c>
      <c r="C11" s="39">
        <f t="shared" si="0"/>
        <v>2065.437</v>
      </c>
      <c r="D11" s="55">
        <v>2065</v>
      </c>
      <c r="E11" s="41">
        <f t="shared" si="1"/>
        <v>-0.43699999999989814</v>
      </c>
      <c r="F11" s="42"/>
    </row>
    <row r="12" spans="1:5" s="44" customFormat="1" ht="15">
      <c r="A12" s="43"/>
      <c r="B12" s="43"/>
      <c r="C12" s="43"/>
      <c r="D12" s="43"/>
      <c r="E12" s="43"/>
    </row>
    <row r="16" ht="15">
      <c r="B16" s="45"/>
    </row>
    <row r="17" ht="15">
      <c r="B17" s="45"/>
    </row>
    <row r="18" ht="15">
      <c r="B18" s="45"/>
    </row>
    <row r="22" spans="4:5" ht="15">
      <c r="D22" s="10"/>
      <c r="E22" s="13"/>
    </row>
    <row r="33" spans="4:5" ht="15">
      <c r="D33" s="10"/>
      <c r="E33" s="13"/>
    </row>
    <row r="101" spans="4:5" ht="15">
      <c r="D101" s="10">
        <f>'[1]539'!G12+'[1]564'!G9</f>
        <v>0.21879999999998745</v>
      </c>
      <c r="E101" t="s">
        <v>822</v>
      </c>
    </row>
    <row r="118" spans="4:5" ht="15">
      <c r="D118" s="10">
        <f>'[1]562'!G7+'[1]564'!G10</f>
        <v>-0.48919999999986885</v>
      </c>
      <c r="E118" t="s">
        <v>225</v>
      </c>
    </row>
    <row r="129" spans="4:5" ht="15">
      <c r="D129" s="10">
        <f>B129+C129+'[1]309'!G4+'[1]316'!G4+'[1]319'!G4+'[1]339'!G9+'[1]340'!G4+'[1]372'!G7+'[1]381'!G4+'[1]391'!G7+'[1]404'!G6+'[1]411'!G4+'[1]412'!G8+'[1]416'!G4+'[1]429'!G4+'[1]485'!G4+'[1]522'!G5</f>
        <v>4.579371965812413</v>
      </c>
      <c r="E129" s="13" t="s">
        <v>823</v>
      </c>
    </row>
    <row r="134" spans="4:5" ht="15">
      <c r="D134" s="10">
        <f>B134+C134+'[1]325'!G9+'[1]328'!G5+'[1]344'!G9+'[1]378'!G7+'[1]384'!G6+'[1]387'!G4+'[1]391'!G9+'[1]399'!G4+'[1]441'!G4+'[1]522'!G4</f>
        <v>-1.887614562767908</v>
      </c>
      <c r="E134" s="13" t="s">
        <v>824</v>
      </c>
    </row>
    <row r="171" spans="1:5" ht="15">
      <c r="A171" t="s">
        <v>370</v>
      </c>
      <c r="B171">
        <v>0</v>
      </c>
      <c r="D171" s="10">
        <f>'[1]522'!G7</f>
        <v>0.15050000000002228</v>
      </c>
      <c r="E171">
        <v>522</v>
      </c>
    </row>
    <row r="183" spans="4:5" ht="15">
      <c r="D183" s="10">
        <f>'[1]469'!G6+'[1]564'!G8</f>
        <v>0.0795999999995729</v>
      </c>
      <c r="E183" t="s">
        <v>825</v>
      </c>
    </row>
    <row r="190" spans="4:5" ht="15">
      <c r="D190" s="10">
        <f>'[1]388'!G4+'[1]413'!G5+'[1]427'!G5+'[1]428'!G6+'[1]560'!G7+'[1]561'!G4+'[1]564'!G4</f>
        <v>0.6078799999989428</v>
      </c>
      <c r="E190" t="s">
        <v>826</v>
      </c>
    </row>
    <row r="259" spans="4:5" ht="15">
      <c r="D259" s="10">
        <f>B259+C259+'[1]306'!G6+'[1]344'!G5+'[1]348'!G9+'[1]394'!G4+'[1]395'!G6+'[1]397'!G4+'[1]487'!G4+'[1]564'!G5</f>
        <v>0.2569838709675878</v>
      </c>
      <c r="E259" s="13" t="s">
        <v>827</v>
      </c>
    </row>
    <row r="265" spans="4:5" ht="15">
      <c r="D265" s="10">
        <f>'[1]435'!G4+'[1]521'!G6</f>
        <v>0.19920000000001892</v>
      </c>
      <c r="E265" t="s">
        <v>828</v>
      </c>
    </row>
    <row r="291" spans="4:5" ht="15">
      <c r="D291" s="10">
        <f>B291+C291+'[1]344'!G7+'[1]442'!G5+'[1]475'!G12+'[1]511'!G5+'[1]517'!G8+'[1]564'!G12</f>
        <v>0.18759999999952015</v>
      </c>
      <c r="E291" t="s">
        <v>829</v>
      </c>
    </row>
    <row r="323" spans="4:5" ht="15">
      <c r="D323" s="10">
        <f>B323+C323+'[1]339'!G6+'[1]359'!G7+'[1]362'!G8+'[1]422'!G4+'[1]425'!G7+'[1]470'!G6+'[1]479'!G7+'[1]514'!G6+'[1]522'!G6</f>
        <v>-0.18308000000028812</v>
      </c>
      <c r="E323" t="s">
        <v>830</v>
      </c>
    </row>
    <row r="353" spans="2:5" ht="15">
      <c r="B353">
        <v>0</v>
      </c>
      <c r="D353" s="10">
        <f>'[1]485'!G8+'[1]488'!G6+'[1]489'!G6+'[1]491'!G4+'[1]494'!G6+'[1]495'!G4+'[1]498'!G8+'[1]502'!G5+'[1]504'!G4+'[1]508'!G5+'[1]511'!G4+'[1]514'!G7+'[1]521'!G4+'[1]522'!G8</f>
        <v>0.3647999999984677</v>
      </c>
      <c r="E353" t="s">
        <v>831</v>
      </c>
    </row>
    <row r="355" spans="4:5" ht="15">
      <c r="D355" s="10">
        <f>'[1]485'!G8+'[1]488'!G6+'[1]489'!G6+'[1]491'!G4+'[1]494'!G6+'[1]495'!G4+'[1]498'!G8+'[1]502'!G5+'[1]504'!G4+'[1]508'!G5+'[1]511'!G4+'[1]514'!G7+'[1]521'!G4</f>
        <v>-0.41860000000156106</v>
      </c>
      <c r="E355" t="s">
        <v>832</v>
      </c>
    </row>
    <row r="374" spans="4:5" ht="15">
      <c r="D374" s="10">
        <f>'[1]381'!G5+'[1]411'!G5+'[1]419'!G6+'[1]468'!G4+'[1]506'!G7+'[1]511'!G6+'[1]528'!G4+'[1]531'!G6+'[1]554'!G8+'[1]558'!G5+'[1]559'!G9+'[1]564'!G11</f>
        <v>0.12918000000126995</v>
      </c>
      <c r="E374" t="s">
        <v>833</v>
      </c>
    </row>
    <row r="389" spans="4:5" ht="15">
      <c r="D389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42953</v>
      </c>
      <c r="C1" s="30" t="s">
        <v>815</v>
      </c>
      <c r="D1" s="31">
        <v>60.78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420</v>
      </c>
      <c r="B4" s="59">
        <v>50.97</v>
      </c>
      <c r="C4" s="39">
        <f>(B4)*$D$1</f>
        <v>3097.9566</v>
      </c>
      <c r="D4" s="55">
        <v>3000</v>
      </c>
      <c r="E4" s="41">
        <f>-C4+D4</f>
        <v>-97.95659999999998</v>
      </c>
      <c r="F4" s="42"/>
    </row>
    <row r="5" spans="1:6" s="37" customFormat="1" ht="15">
      <c r="A5" s="7" t="s">
        <v>55</v>
      </c>
      <c r="B5" s="38">
        <v>54.33</v>
      </c>
      <c r="C5" s="39">
        <f>(B5)*$D$1</f>
        <v>3302.1774</v>
      </c>
      <c r="D5" s="55">
        <v>3302</v>
      </c>
      <c r="E5" s="41">
        <f>-C5+D5</f>
        <v>-0.1774000000000342</v>
      </c>
      <c r="F5" s="42"/>
    </row>
    <row r="6" spans="1:5" s="44" customFormat="1" ht="15">
      <c r="A6" s="43"/>
      <c r="B6" s="43"/>
      <c r="C6" s="43"/>
      <c r="D6" s="43"/>
      <c r="E6" s="43"/>
    </row>
    <row r="10" ht="15">
      <c r="B10" s="45"/>
    </row>
    <row r="11" ht="15">
      <c r="B11" s="45"/>
    </row>
    <row r="12" ht="15">
      <c r="B12" s="45"/>
    </row>
    <row r="16" spans="4:5" ht="15">
      <c r="D16" s="10"/>
      <c r="E16" s="13"/>
    </row>
    <row r="27" spans="4:5" ht="15">
      <c r="D27" s="10"/>
      <c r="E27" s="13"/>
    </row>
    <row r="95" spans="4:5" ht="15">
      <c r="D95" s="10">
        <f>'[1]539'!G12+'[1]564'!G9</f>
        <v>0.21879999999998745</v>
      </c>
      <c r="E95" t="s">
        <v>822</v>
      </c>
    </row>
    <row r="112" spans="4:5" ht="15">
      <c r="D112" s="10">
        <f>'[1]562'!G7+'[1]564'!G10</f>
        <v>-0.48919999999986885</v>
      </c>
      <c r="E112" t="s">
        <v>225</v>
      </c>
    </row>
    <row r="123" spans="4:5" ht="15">
      <c r="D123" s="10">
        <f>B123+C123+'[1]309'!G4+'[1]316'!G4+'[1]319'!G4+'[1]339'!G9+'[1]340'!G4+'[1]372'!G7+'[1]381'!G4+'[1]391'!G7+'[1]404'!G6+'[1]411'!G4+'[1]412'!G8+'[1]416'!G4+'[1]429'!G4+'[1]485'!G4+'[1]522'!G5</f>
        <v>4.579371965812413</v>
      </c>
      <c r="E123" s="13" t="s">
        <v>823</v>
      </c>
    </row>
    <row r="128" spans="4:5" ht="15">
      <c r="D128" s="10">
        <f>B128+C128+'[1]325'!G9+'[1]328'!G5+'[1]344'!G9+'[1]378'!G7+'[1]384'!G6+'[1]387'!G4+'[1]391'!G9+'[1]399'!G4+'[1]441'!G4+'[1]522'!G4</f>
        <v>-1.887614562767908</v>
      </c>
      <c r="E128" s="13" t="s">
        <v>824</v>
      </c>
    </row>
    <row r="165" spans="1:5" ht="15">
      <c r="A165" t="s">
        <v>370</v>
      </c>
      <c r="B165">
        <v>0</v>
      </c>
      <c r="D165" s="10">
        <f>'[1]522'!G7</f>
        <v>0.15050000000002228</v>
      </c>
      <c r="E165">
        <v>522</v>
      </c>
    </row>
    <row r="177" spans="4:5" ht="15">
      <c r="D177" s="10">
        <f>'[1]469'!G6+'[1]564'!G8</f>
        <v>0.0795999999995729</v>
      </c>
      <c r="E177" t="s">
        <v>825</v>
      </c>
    </row>
    <row r="184" spans="4:5" ht="15">
      <c r="D184" s="10">
        <f>'[1]388'!G4+'[1]413'!G5+'[1]427'!G5+'[1]428'!G6+'[1]560'!G7+'[1]561'!G4+'[1]564'!G4</f>
        <v>0.6078799999989428</v>
      </c>
      <c r="E184" t="s">
        <v>826</v>
      </c>
    </row>
    <row r="253" spans="4:5" ht="15">
      <c r="D253" s="10">
        <f>B253+C253+'[1]306'!G6+'[1]344'!G5+'[1]348'!G9+'[1]394'!G4+'[1]395'!G6+'[1]397'!G4+'[1]487'!G4+'[1]564'!G5</f>
        <v>0.2569838709675878</v>
      </c>
      <c r="E253" s="13" t="s">
        <v>827</v>
      </c>
    </row>
    <row r="259" spans="4:5" ht="15">
      <c r="D259" s="10">
        <f>'[1]435'!G4+'[1]521'!G6</f>
        <v>0.19920000000001892</v>
      </c>
      <c r="E259" t="s">
        <v>828</v>
      </c>
    </row>
    <row r="285" spans="4:5" ht="15">
      <c r="D285" s="10">
        <f>B285+C285+'[1]344'!G7+'[1]442'!G5+'[1]475'!G12+'[1]511'!G5+'[1]517'!G8+'[1]564'!G12</f>
        <v>0.18759999999952015</v>
      </c>
      <c r="E285" t="s">
        <v>829</v>
      </c>
    </row>
    <row r="317" spans="4:5" ht="15">
      <c r="D317" s="10">
        <f>B317+C317+'[1]339'!G6+'[1]359'!G7+'[1]362'!G8+'[1]422'!G4+'[1]425'!G7+'[1]470'!G6+'[1]479'!G7+'[1]514'!G6+'[1]522'!G6</f>
        <v>-0.18308000000028812</v>
      </c>
      <c r="E317" t="s">
        <v>830</v>
      </c>
    </row>
    <row r="347" spans="2:5" ht="15">
      <c r="B347">
        <v>0</v>
      </c>
      <c r="D347" s="10">
        <f>'[1]485'!G8+'[1]488'!G6+'[1]489'!G6+'[1]491'!G4+'[1]494'!G6+'[1]495'!G4+'[1]498'!G8+'[1]502'!G5+'[1]504'!G4+'[1]508'!G5+'[1]511'!G4+'[1]514'!G7+'[1]521'!G4+'[1]522'!G8</f>
        <v>0.3647999999984677</v>
      </c>
      <c r="E347" t="s">
        <v>831</v>
      </c>
    </row>
    <row r="349" spans="4:5" ht="15">
      <c r="D349" s="10">
        <f>'[1]485'!G8+'[1]488'!G6+'[1]489'!G6+'[1]491'!G4+'[1]494'!G6+'[1]495'!G4+'[1]498'!G8+'[1]502'!G5+'[1]504'!G4+'[1]508'!G5+'[1]511'!G4+'[1]514'!G7+'[1]521'!G4</f>
        <v>-0.41860000000156106</v>
      </c>
      <c r="E349" t="s">
        <v>832</v>
      </c>
    </row>
    <row r="368" spans="4:5" ht="15">
      <c r="D368" s="10">
        <f>'[1]381'!G5+'[1]411'!G5+'[1]419'!G6+'[1]468'!G4+'[1]506'!G7+'[1]511'!G6+'[1]528'!G4+'[1]531'!G6+'[1]554'!G8+'[1]558'!G5+'[1]559'!G9+'[1]564'!G11</f>
        <v>0.12918000000126995</v>
      </c>
      <c r="E368" t="s">
        <v>833</v>
      </c>
    </row>
    <row r="383" spans="4:5" ht="15">
      <c r="D383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42953</v>
      </c>
      <c r="C1" s="30" t="s">
        <v>815</v>
      </c>
      <c r="D1" s="31">
        <v>60.78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496</v>
      </c>
      <c r="B4" s="58">
        <v>23.93</v>
      </c>
      <c r="C4" s="39">
        <f aca="true" t="shared" si="0" ref="C4:C9">(B4)*$D$1</f>
        <v>1454.4654</v>
      </c>
      <c r="D4" s="55">
        <v>1460</v>
      </c>
      <c r="E4" s="41">
        <f aca="true" t="shared" si="1" ref="E4:E9">-C4+D4</f>
        <v>5.534599999999955</v>
      </c>
      <c r="F4" s="42"/>
    </row>
    <row r="5" spans="1:6" s="37" customFormat="1" ht="15">
      <c r="A5" s="7" t="s">
        <v>341</v>
      </c>
      <c r="B5" s="38">
        <v>4.92</v>
      </c>
      <c r="C5" s="39">
        <f t="shared" si="0"/>
        <v>299.0376</v>
      </c>
      <c r="D5" s="55">
        <v>298</v>
      </c>
      <c r="E5" s="41">
        <f t="shared" si="1"/>
        <v>-1.0375999999999976</v>
      </c>
      <c r="F5" s="42"/>
    </row>
    <row r="6" spans="1:6" s="37" customFormat="1" ht="15">
      <c r="A6" s="7" t="s">
        <v>984</v>
      </c>
      <c r="B6" s="58">
        <v>15.88</v>
      </c>
      <c r="C6" s="39">
        <f t="shared" si="0"/>
        <v>965.1864</v>
      </c>
      <c r="D6" s="55">
        <v>965</v>
      </c>
      <c r="E6" s="41">
        <f t="shared" si="1"/>
        <v>-0.18640000000004875</v>
      </c>
      <c r="F6" s="42"/>
    </row>
    <row r="7" spans="1:6" s="37" customFormat="1" ht="15">
      <c r="A7" s="7" t="s">
        <v>958</v>
      </c>
      <c r="B7" s="38">
        <v>43.8</v>
      </c>
      <c r="C7" s="39">
        <f t="shared" si="0"/>
        <v>2662.1639999999998</v>
      </c>
      <c r="D7" s="55">
        <v>2662</v>
      </c>
      <c r="E7" s="41">
        <f t="shared" si="1"/>
        <v>-0.1639999999997599</v>
      </c>
      <c r="F7" s="42"/>
    </row>
    <row r="8" spans="1:6" s="37" customFormat="1" ht="15">
      <c r="A8" s="7" t="s">
        <v>45</v>
      </c>
      <c r="B8" s="58">
        <v>12.15</v>
      </c>
      <c r="C8" s="39">
        <f t="shared" si="0"/>
        <v>738.4770000000001</v>
      </c>
      <c r="D8" s="55">
        <v>738</v>
      </c>
      <c r="E8" s="41">
        <f t="shared" si="1"/>
        <v>-0.47700000000008913</v>
      </c>
      <c r="F8" s="42"/>
    </row>
    <row r="9" spans="1:6" s="37" customFormat="1" ht="15">
      <c r="A9" s="7" t="s">
        <v>459</v>
      </c>
      <c r="B9" s="58">
        <v>19.8</v>
      </c>
      <c r="C9" s="39">
        <f t="shared" si="0"/>
        <v>1203.444</v>
      </c>
      <c r="D9" s="55">
        <v>1204</v>
      </c>
      <c r="E9" s="41">
        <f t="shared" si="1"/>
        <v>0.55600000000004</v>
      </c>
      <c r="F9" s="42"/>
    </row>
    <row r="10" spans="1:5" s="44" customFormat="1" ht="15">
      <c r="A10" s="43"/>
      <c r="B10" s="43"/>
      <c r="C10" s="43"/>
      <c r="D10" s="43"/>
      <c r="E10" s="43"/>
    </row>
    <row r="14" ht="15">
      <c r="B14" s="45"/>
    </row>
    <row r="15" ht="15">
      <c r="B15" s="45"/>
    </row>
    <row r="16" ht="15">
      <c r="B16" s="45"/>
    </row>
    <row r="20" spans="4:5" ht="15">
      <c r="D20" s="10"/>
      <c r="E20" s="13"/>
    </row>
    <row r="31" spans="4:5" ht="15">
      <c r="D31" s="10"/>
      <c r="E31" s="13"/>
    </row>
    <row r="99" spans="4:5" ht="15">
      <c r="D99" s="10">
        <f>'[1]539'!G12+'[1]564'!G9</f>
        <v>0.21879999999998745</v>
      </c>
      <c r="E99" t="s">
        <v>822</v>
      </c>
    </row>
    <row r="116" spans="4:5" ht="15">
      <c r="D116" s="10">
        <f>'[1]562'!G7+'[1]564'!G10</f>
        <v>-0.48919999999986885</v>
      </c>
      <c r="E116" t="s">
        <v>225</v>
      </c>
    </row>
    <row r="127" spans="4:5" ht="15">
      <c r="D127" s="10">
        <f>B127+C127+'[1]309'!G4+'[1]316'!G4+'[1]319'!G4+'[1]339'!G9+'[1]340'!G4+'[1]372'!G7+'[1]381'!G4+'[1]391'!G7+'[1]404'!G6+'[1]411'!G4+'[1]412'!G8+'[1]416'!G4+'[1]429'!G4+'[1]485'!G4+'[1]522'!G5</f>
        <v>4.579371965812413</v>
      </c>
      <c r="E127" s="13" t="s">
        <v>823</v>
      </c>
    </row>
    <row r="132" spans="4:5" ht="15">
      <c r="D132" s="10">
        <f>B132+C132+'[1]325'!G9+'[1]328'!G5+'[1]344'!G9+'[1]378'!G7+'[1]384'!G6+'[1]387'!G4+'[1]391'!G9+'[1]399'!G4+'[1]441'!G4+'[1]522'!G4</f>
        <v>-1.887614562767908</v>
      </c>
      <c r="E132" s="13" t="s">
        <v>824</v>
      </c>
    </row>
    <row r="169" spans="1:5" ht="15">
      <c r="A169" t="s">
        <v>370</v>
      </c>
      <c r="B169">
        <v>0</v>
      </c>
      <c r="D169" s="10">
        <f>'[1]522'!G7</f>
        <v>0.15050000000002228</v>
      </c>
      <c r="E169">
        <v>522</v>
      </c>
    </row>
    <row r="181" spans="4:5" ht="15">
      <c r="D181" s="10">
        <f>'[1]469'!G6+'[1]564'!G8</f>
        <v>0.0795999999995729</v>
      </c>
      <c r="E181" t="s">
        <v>825</v>
      </c>
    </row>
    <row r="188" spans="4:5" ht="15">
      <c r="D188" s="10">
        <f>'[1]388'!G4+'[1]413'!G5+'[1]427'!G5+'[1]428'!G6+'[1]560'!G7+'[1]561'!G4+'[1]564'!G4</f>
        <v>0.6078799999989428</v>
      </c>
      <c r="E188" t="s">
        <v>826</v>
      </c>
    </row>
    <row r="257" spans="4:5" ht="15">
      <c r="D257" s="10">
        <f>B257+C257+'[1]306'!G6+'[1]344'!G5+'[1]348'!G9+'[1]394'!G4+'[1]395'!G6+'[1]397'!G4+'[1]487'!G4+'[1]564'!G5</f>
        <v>0.2569838709675878</v>
      </c>
      <c r="E257" s="13" t="s">
        <v>827</v>
      </c>
    </row>
    <row r="263" spans="4:5" ht="15">
      <c r="D263" s="10">
        <f>'[1]435'!G4+'[1]521'!G6</f>
        <v>0.19920000000001892</v>
      </c>
      <c r="E263" t="s">
        <v>828</v>
      </c>
    </row>
    <row r="289" spans="4:5" ht="15">
      <c r="D289" s="10">
        <f>B289+C289+'[1]344'!G7+'[1]442'!G5+'[1]475'!G12+'[1]511'!G5+'[1]517'!G8+'[1]564'!G12</f>
        <v>0.18759999999952015</v>
      </c>
      <c r="E289" t="s">
        <v>829</v>
      </c>
    </row>
    <row r="321" spans="4:5" ht="15">
      <c r="D321" s="10">
        <f>B321+C321+'[1]339'!G6+'[1]359'!G7+'[1]362'!G8+'[1]422'!G4+'[1]425'!G7+'[1]470'!G6+'[1]479'!G7+'[1]514'!G6+'[1]522'!G6</f>
        <v>-0.18308000000028812</v>
      </c>
      <c r="E321" t="s">
        <v>830</v>
      </c>
    </row>
    <row r="351" spans="2:5" ht="15">
      <c r="B351">
        <v>0</v>
      </c>
      <c r="D351" s="10">
        <f>'[1]485'!G8+'[1]488'!G6+'[1]489'!G6+'[1]491'!G4+'[1]494'!G6+'[1]495'!G4+'[1]498'!G8+'[1]502'!G5+'[1]504'!G4+'[1]508'!G5+'[1]511'!G4+'[1]514'!G7+'[1]521'!G4+'[1]522'!G8</f>
        <v>0.3647999999984677</v>
      </c>
      <c r="E351" t="s">
        <v>831</v>
      </c>
    </row>
    <row r="353" spans="4:5" ht="15">
      <c r="D353" s="10">
        <f>'[1]485'!G8+'[1]488'!G6+'[1]489'!G6+'[1]491'!G4+'[1]494'!G6+'[1]495'!G4+'[1]498'!G8+'[1]502'!G5+'[1]504'!G4+'[1]508'!G5+'[1]511'!G4+'[1]514'!G7+'[1]521'!G4</f>
        <v>-0.41860000000156106</v>
      </c>
      <c r="E353" t="s">
        <v>832</v>
      </c>
    </row>
    <row r="372" spans="4:5" ht="15">
      <c r="D372" s="10">
        <f>'[1]381'!G5+'[1]411'!G5+'[1]419'!G6+'[1]468'!G4+'[1]506'!G7+'[1]511'!G6+'[1]528'!G4+'[1]531'!G6+'[1]554'!G8+'[1]558'!G5+'[1]559'!G9+'[1]564'!G11</f>
        <v>0.12918000000126995</v>
      </c>
      <c r="E372" t="s">
        <v>833</v>
      </c>
    </row>
    <row r="387" spans="4:5" ht="15">
      <c r="D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42952</v>
      </c>
      <c r="C1" s="30" t="s">
        <v>815</v>
      </c>
      <c r="D1" s="31">
        <v>61.04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797</v>
      </c>
      <c r="B4" s="58">
        <v>1.99</v>
      </c>
      <c r="C4" s="39">
        <f>(B4)*$D$1</f>
        <v>121.4696</v>
      </c>
      <c r="D4" s="55">
        <v>121</v>
      </c>
      <c r="E4" s="41">
        <f>-C4+D4</f>
        <v>-0.4695999999999998</v>
      </c>
      <c r="F4" s="42"/>
    </row>
    <row r="5" spans="1:6" s="37" customFormat="1" ht="15">
      <c r="A5" s="7" t="s">
        <v>983</v>
      </c>
      <c r="B5" s="38">
        <v>7.34</v>
      </c>
      <c r="C5" s="39">
        <f>(B5)*$D$1</f>
        <v>448.0336</v>
      </c>
      <c r="D5" s="55">
        <v>445</v>
      </c>
      <c r="E5" s="41">
        <f>-C5+D5</f>
        <v>-3.0335999999999785</v>
      </c>
      <c r="F5" s="42"/>
    </row>
    <row r="6" spans="1:6" s="37" customFormat="1" ht="15">
      <c r="A6" s="7" t="s">
        <v>51</v>
      </c>
      <c r="B6" s="58">
        <v>80.33</v>
      </c>
      <c r="C6" s="39">
        <f>(B6)*$D$1</f>
        <v>4903.3432</v>
      </c>
      <c r="D6" s="55">
        <f>3000+1903</f>
        <v>4903</v>
      </c>
      <c r="E6" s="41">
        <f>-C6+D6</f>
        <v>-0.34320000000025175</v>
      </c>
      <c r="F6" s="42"/>
    </row>
    <row r="7" spans="1:6" s="37" customFormat="1" ht="15">
      <c r="A7" s="7" t="s">
        <v>669</v>
      </c>
      <c r="B7" s="38">
        <v>53.07</v>
      </c>
      <c r="C7" s="39">
        <f>(B7)*$D$1</f>
        <v>3239.3928</v>
      </c>
      <c r="D7" s="55">
        <v>3239</v>
      </c>
      <c r="E7" s="41">
        <f>-C7+D7</f>
        <v>-0.3928000000000793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42952</v>
      </c>
      <c r="C1" s="30" t="s">
        <v>815</v>
      </c>
      <c r="D1" s="31">
        <v>61.04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539</v>
      </c>
      <c r="B4" s="58">
        <v>11</v>
      </c>
      <c r="C4" s="39">
        <f aca="true" t="shared" si="0" ref="C4:C10">(B4)*$D$1</f>
        <v>671.4399999999999</v>
      </c>
      <c r="D4" s="55">
        <v>671</v>
      </c>
      <c r="E4" s="41">
        <f aca="true" t="shared" si="1" ref="E4:E10">-C4+D4</f>
        <v>-0.4399999999999409</v>
      </c>
      <c r="F4" s="42"/>
    </row>
    <row r="5" spans="1:6" s="37" customFormat="1" ht="15">
      <c r="A5" s="7" t="s">
        <v>982</v>
      </c>
      <c r="B5" s="38">
        <v>28.27</v>
      </c>
      <c r="C5" s="39">
        <f t="shared" si="0"/>
        <v>1725.6008</v>
      </c>
      <c r="D5" s="55">
        <f>1715+11</f>
        <v>1726</v>
      </c>
      <c r="E5" s="41">
        <f t="shared" si="1"/>
        <v>0.3992000000000644</v>
      </c>
      <c r="F5" s="42"/>
    </row>
    <row r="6" spans="1:6" s="37" customFormat="1" ht="15">
      <c r="A6" s="7" t="s">
        <v>94</v>
      </c>
      <c r="B6" s="58">
        <v>2</v>
      </c>
      <c r="C6" s="39">
        <f t="shared" si="0"/>
        <v>122.08</v>
      </c>
      <c r="D6" s="55">
        <v>122</v>
      </c>
      <c r="E6" s="41">
        <f t="shared" si="1"/>
        <v>-0.0799999999999983</v>
      </c>
      <c r="F6" s="42"/>
    </row>
    <row r="7" spans="1:6" s="37" customFormat="1" ht="15">
      <c r="A7" s="7" t="s">
        <v>319</v>
      </c>
      <c r="B7" s="38">
        <v>9.72</v>
      </c>
      <c r="C7" s="39">
        <f t="shared" si="0"/>
        <v>593.3088</v>
      </c>
      <c r="D7" s="55">
        <f>17+576</f>
        <v>593</v>
      </c>
      <c r="E7" s="41">
        <f t="shared" si="1"/>
        <v>-0.3088000000000193</v>
      </c>
      <c r="F7" s="42"/>
    </row>
    <row r="8" spans="1:6" s="37" customFormat="1" ht="15">
      <c r="A8" s="7" t="s">
        <v>293</v>
      </c>
      <c r="B8" s="58">
        <v>5.5</v>
      </c>
      <c r="C8" s="39">
        <f t="shared" si="0"/>
        <v>335.71999999999997</v>
      </c>
      <c r="D8" s="55">
        <v>671</v>
      </c>
      <c r="E8" s="41">
        <f t="shared" si="1"/>
        <v>335.28000000000003</v>
      </c>
      <c r="F8" s="42"/>
    </row>
    <row r="9" spans="1:6" s="37" customFormat="1" ht="15">
      <c r="A9" s="7" t="s">
        <v>463</v>
      </c>
      <c r="B9" s="58">
        <v>20.92</v>
      </c>
      <c r="C9" s="39">
        <f t="shared" si="0"/>
        <v>1276.9568000000002</v>
      </c>
      <c r="D9" s="55">
        <v>1277</v>
      </c>
      <c r="E9" s="41">
        <f t="shared" si="1"/>
        <v>0.043199999999842476</v>
      </c>
      <c r="F9" s="42"/>
    </row>
    <row r="10" spans="1:6" s="37" customFormat="1" ht="15">
      <c r="A10" s="7" t="s">
        <v>472</v>
      </c>
      <c r="B10" s="38">
        <v>50.58</v>
      </c>
      <c r="C10" s="39">
        <f t="shared" si="0"/>
        <v>3087.4031999999997</v>
      </c>
      <c r="D10" s="55">
        <v>3087</v>
      </c>
      <c r="E10" s="41">
        <f t="shared" si="1"/>
        <v>-0.40319999999974243</v>
      </c>
      <c r="F10" s="42"/>
    </row>
    <row r="11" spans="1:5" s="44" customFormat="1" ht="15">
      <c r="A11" s="43"/>
      <c r="B11" s="43"/>
      <c r="C11" s="43"/>
      <c r="D11" s="43"/>
      <c r="E11" s="43"/>
    </row>
    <row r="15" ht="15">
      <c r="B15" s="45"/>
    </row>
    <row r="16" ht="15">
      <c r="B16" s="45"/>
    </row>
    <row r="17" ht="15">
      <c r="B17" s="45"/>
    </row>
    <row r="21" spans="4:5" ht="15">
      <c r="D21" s="10"/>
      <c r="E21" s="13"/>
    </row>
    <row r="32" spans="4:5" ht="15">
      <c r="D32" s="10"/>
      <c r="E32" s="13"/>
    </row>
    <row r="100" spans="4:5" ht="15">
      <c r="D100" s="10">
        <f>'[1]539'!G12+'[1]564'!G9</f>
        <v>0.21879999999998745</v>
      </c>
      <c r="E100" t="s">
        <v>822</v>
      </c>
    </row>
    <row r="117" spans="4:5" ht="15">
      <c r="D117" s="10">
        <f>'[1]562'!G7+'[1]564'!G10</f>
        <v>-0.48919999999986885</v>
      </c>
      <c r="E117" t="s">
        <v>225</v>
      </c>
    </row>
    <row r="128" spans="4:5" ht="15">
      <c r="D128" s="10">
        <f>B128+C128+'[1]309'!G4+'[1]316'!G4+'[1]319'!G4+'[1]339'!G9+'[1]340'!G4+'[1]372'!G7+'[1]381'!G4+'[1]391'!G7+'[1]404'!G6+'[1]411'!G4+'[1]412'!G8+'[1]416'!G4+'[1]429'!G4+'[1]485'!G4+'[1]522'!G5</f>
        <v>4.579371965812413</v>
      </c>
      <c r="E128" s="13" t="s">
        <v>823</v>
      </c>
    </row>
    <row r="133" spans="4:5" ht="15">
      <c r="D133" s="10">
        <f>B133+C133+'[1]325'!G9+'[1]328'!G5+'[1]344'!G9+'[1]378'!G7+'[1]384'!G6+'[1]387'!G4+'[1]391'!G9+'[1]399'!G4+'[1]441'!G4+'[1]522'!G4</f>
        <v>-1.887614562767908</v>
      </c>
      <c r="E133" s="13" t="s">
        <v>824</v>
      </c>
    </row>
    <row r="170" spans="1:5" ht="15">
      <c r="A170" t="s">
        <v>370</v>
      </c>
      <c r="B170">
        <v>0</v>
      </c>
      <c r="D170" s="10">
        <f>'[1]522'!G7</f>
        <v>0.15050000000002228</v>
      </c>
      <c r="E170">
        <v>522</v>
      </c>
    </row>
    <row r="182" spans="4:5" ht="15">
      <c r="D182" s="10">
        <f>'[1]469'!G6+'[1]564'!G8</f>
        <v>0.0795999999995729</v>
      </c>
      <c r="E182" t="s">
        <v>825</v>
      </c>
    </row>
    <row r="189" spans="4:5" ht="15">
      <c r="D189" s="10">
        <f>'[1]388'!G4+'[1]413'!G5+'[1]427'!G5+'[1]428'!G6+'[1]560'!G7+'[1]561'!G4+'[1]564'!G4</f>
        <v>0.6078799999989428</v>
      </c>
      <c r="E189" t="s">
        <v>826</v>
      </c>
    </row>
    <row r="258" spans="4:5" ht="15">
      <c r="D258" s="10">
        <f>B258+C258+'[1]306'!G6+'[1]344'!G5+'[1]348'!G9+'[1]394'!G4+'[1]395'!G6+'[1]397'!G4+'[1]487'!G4+'[1]564'!G5</f>
        <v>0.2569838709675878</v>
      </c>
      <c r="E258" s="13" t="s">
        <v>827</v>
      </c>
    </row>
    <row r="264" spans="4:5" ht="15">
      <c r="D264" s="10">
        <f>'[1]435'!G4+'[1]521'!G6</f>
        <v>0.19920000000001892</v>
      </c>
      <c r="E264" t="s">
        <v>828</v>
      </c>
    </row>
    <row r="290" spans="4:5" ht="15">
      <c r="D290" s="10">
        <f>B290+C290+'[1]344'!G7+'[1]442'!G5+'[1]475'!G12+'[1]511'!G5+'[1]517'!G8+'[1]564'!G12</f>
        <v>0.18759999999952015</v>
      </c>
      <c r="E290" t="s">
        <v>829</v>
      </c>
    </row>
    <row r="322" spans="4:5" ht="15">
      <c r="D322" s="10">
        <f>B322+C322+'[1]339'!G6+'[1]359'!G7+'[1]362'!G8+'[1]422'!G4+'[1]425'!G7+'[1]470'!G6+'[1]479'!G7+'[1]514'!G6+'[1]522'!G6</f>
        <v>-0.18308000000028812</v>
      </c>
      <c r="E322" t="s">
        <v>830</v>
      </c>
    </row>
    <row r="352" spans="2:5" ht="15">
      <c r="B352">
        <v>0</v>
      </c>
      <c r="D352" s="10">
        <f>'[1]485'!G8+'[1]488'!G6+'[1]489'!G6+'[1]491'!G4+'[1]494'!G6+'[1]495'!G4+'[1]498'!G8+'[1]502'!G5+'[1]504'!G4+'[1]508'!G5+'[1]511'!G4+'[1]514'!G7+'[1]521'!G4+'[1]522'!G8</f>
        <v>0.3647999999984677</v>
      </c>
      <c r="E352" t="s">
        <v>831</v>
      </c>
    </row>
    <row r="354" spans="4:5" ht="15">
      <c r="D354" s="10">
        <f>'[1]485'!G8+'[1]488'!G6+'[1]489'!G6+'[1]491'!G4+'[1]494'!G6+'[1]495'!G4+'[1]498'!G8+'[1]502'!G5+'[1]504'!G4+'[1]508'!G5+'[1]511'!G4+'[1]514'!G7+'[1]521'!G4</f>
        <v>-0.41860000000156106</v>
      </c>
      <c r="E354" t="s">
        <v>832</v>
      </c>
    </row>
    <row r="373" spans="4:5" ht="15">
      <c r="D373" s="10">
        <f>'[1]381'!G5+'[1]411'!G5+'[1]419'!G6+'[1]468'!G4+'[1]506'!G7+'[1]511'!G6+'[1]528'!G4+'[1]531'!G6+'[1]554'!G8+'[1]558'!G5+'[1]559'!G9+'[1]564'!G11</f>
        <v>0.12918000000126995</v>
      </c>
      <c r="E373" t="s">
        <v>833</v>
      </c>
    </row>
    <row r="388" spans="4:5" ht="15">
      <c r="D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43074</v>
      </c>
      <c r="C1" s="29"/>
      <c r="D1" s="30" t="s">
        <v>815</v>
      </c>
      <c r="E1" s="31">
        <v>59.48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611</v>
      </c>
      <c r="B4" s="7">
        <v>8.99</v>
      </c>
      <c r="C4" s="7"/>
      <c r="D4" s="39">
        <f>(B4+C4)*$E$1</f>
        <v>534.7252</v>
      </c>
      <c r="E4" s="40">
        <v>535</v>
      </c>
      <c r="F4" s="41">
        <f>-D4+E4</f>
        <v>0.27480000000002747</v>
      </c>
      <c r="G4" s="42"/>
    </row>
    <row r="5" spans="1:7" s="37" customFormat="1" ht="15">
      <c r="A5" s="7" t="s">
        <v>463</v>
      </c>
      <c r="B5" s="46">
        <v>17.32</v>
      </c>
      <c r="C5" s="7"/>
      <c r="D5" s="39">
        <f>(B5+C5)*$E$1</f>
        <v>1030.1936</v>
      </c>
      <c r="E5" s="40">
        <v>1030</v>
      </c>
      <c r="F5" s="41">
        <f>-D5+E5</f>
        <v>-0.1936000000000604</v>
      </c>
      <c r="G5" s="42"/>
    </row>
    <row r="6" spans="1:7" s="37" customFormat="1" ht="15">
      <c r="A6" s="7" t="s">
        <v>941</v>
      </c>
      <c r="B6" s="7">
        <v>4.77</v>
      </c>
      <c r="C6" s="7"/>
      <c r="D6" s="39">
        <f>(B6+C6)*$E$1</f>
        <v>283.71959999999996</v>
      </c>
      <c r="E6" s="40">
        <v>284</v>
      </c>
      <c r="F6" s="41">
        <f>-D6+E6</f>
        <v>0.28040000000004284</v>
      </c>
      <c r="G6" s="42"/>
    </row>
    <row r="7" spans="1:7" s="37" customFormat="1" ht="15">
      <c r="A7" s="7" t="s">
        <v>55</v>
      </c>
      <c r="B7" s="7">
        <v>16.06</v>
      </c>
      <c r="C7" s="7"/>
      <c r="D7" s="39">
        <f>(B7+C7)*$E$1</f>
        <v>955.2487999999998</v>
      </c>
      <c r="E7" s="40">
        <v>955</v>
      </c>
      <c r="F7" s="41">
        <f>-D7+E7</f>
        <v>-0.24879999999984648</v>
      </c>
      <c r="G7" s="42"/>
    </row>
    <row r="8" spans="1:7" s="37" customFormat="1" ht="15">
      <c r="A8" s="7" t="s">
        <v>869</v>
      </c>
      <c r="B8" s="7">
        <v>9.78</v>
      </c>
      <c r="C8" s="7"/>
      <c r="D8" s="39">
        <f>(B8+C8)*$E$1</f>
        <v>581.7144</v>
      </c>
      <c r="E8" s="55">
        <v>582</v>
      </c>
      <c r="F8" s="41">
        <f>-D8+E8</f>
        <v>0.28560000000004493</v>
      </c>
      <c r="G8" s="42"/>
    </row>
    <row r="9" spans="1:6" s="44" customFormat="1" ht="15">
      <c r="A9" s="43"/>
      <c r="B9" s="43"/>
      <c r="C9" s="43"/>
      <c r="D9" s="43"/>
      <c r="E9" s="43"/>
      <c r="F9" s="43"/>
    </row>
    <row r="13" spans="2:3" ht="15">
      <c r="B13" s="45"/>
      <c r="C13" s="45"/>
    </row>
    <row r="14" spans="2:3" ht="15">
      <c r="B14" s="45"/>
      <c r="C14" s="45"/>
    </row>
    <row r="15" spans="2:3" ht="15">
      <c r="B15" s="45"/>
      <c r="C15" s="45"/>
    </row>
    <row r="19" spans="5:6" ht="15">
      <c r="E19" s="10"/>
      <c r="F19" s="13"/>
    </row>
    <row r="30" spans="5:6" ht="15">
      <c r="E30" s="10"/>
      <c r="F30" s="13"/>
    </row>
    <row r="98" spans="5:6" ht="15">
      <c r="E98" s="10">
        <f>'[1]539'!G12+'[1]564'!G9</f>
        <v>0.21879999999998745</v>
      </c>
      <c r="F98" t="s">
        <v>822</v>
      </c>
    </row>
    <row r="115" spans="5:6" ht="15">
      <c r="E115" s="10">
        <f>'[1]562'!G7+'[1]564'!G10</f>
        <v>-0.48919999999986885</v>
      </c>
      <c r="F115" t="s">
        <v>225</v>
      </c>
    </row>
    <row r="126" spans="5:6" ht="15">
      <c r="E126" s="10">
        <f>B126+D126+'[1]309'!G4+'[1]316'!G4+'[1]319'!G4+'[1]339'!G9+'[1]340'!G4+'[1]372'!G7+'[1]381'!G4+'[1]391'!G7+'[1]404'!G6+'[1]411'!G4+'[1]412'!G8+'[1]416'!G4+'[1]429'!G4+'[1]485'!G4+'[1]522'!G5</f>
        <v>4.579371965812413</v>
      </c>
      <c r="F126" s="13" t="s">
        <v>823</v>
      </c>
    </row>
    <row r="131" spans="5:6" ht="15">
      <c r="E131" s="10">
        <f>B131+D131+'[1]325'!G9+'[1]328'!G5+'[1]344'!G9+'[1]378'!G7+'[1]384'!G6+'[1]387'!G4+'[1]391'!G9+'[1]399'!G4+'[1]441'!G4+'[1]522'!G4</f>
        <v>-1.887614562767908</v>
      </c>
      <c r="F131" s="13" t="s">
        <v>824</v>
      </c>
    </row>
    <row r="168" spans="1:6" ht="15">
      <c r="A168" t="s">
        <v>370</v>
      </c>
      <c r="B168">
        <v>0</v>
      </c>
      <c r="E168" s="10">
        <f>'[1]522'!G7</f>
        <v>0.15050000000002228</v>
      </c>
      <c r="F168">
        <v>522</v>
      </c>
    </row>
    <row r="180" spans="5:6" ht="15">
      <c r="E180" s="10">
        <f>'[1]469'!G6+'[1]564'!G8</f>
        <v>0.0795999999995729</v>
      </c>
      <c r="F180" t="s">
        <v>825</v>
      </c>
    </row>
    <row r="187" spans="5:6" ht="15">
      <c r="E187" s="10">
        <f>'[1]388'!G4+'[1]413'!G5+'[1]427'!G5+'[1]428'!G6+'[1]560'!G7+'[1]561'!G4+'[1]564'!G4</f>
        <v>0.6078799999989428</v>
      </c>
      <c r="F187" t="s">
        <v>826</v>
      </c>
    </row>
    <row r="256" spans="5:6" ht="15">
      <c r="E256" s="10">
        <f>B256+D256+'[1]306'!G6+'[1]344'!G5+'[1]348'!G9+'[1]394'!G4+'[1]395'!G6+'[1]397'!G4+'[1]487'!G4+'[1]564'!G5</f>
        <v>0.2569838709675878</v>
      </c>
      <c r="F256" s="13" t="s">
        <v>827</v>
      </c>
    </row>
    <row r="262" spans="5:6" ht="15">
      <c r="E262" s="10">
        <f>'[1]435'!G4+'[1]521'!G6</f>
        <v>0.19920000000001892</v>
      </c>
      <c r="F262" t="s">
        <v>828</v>
      </c>
    </row>
    <row r="288" spans="5:6" ht="15">
      <c r="E288" s="10">
        <f>B288+D288+'[1]344'!G7+'[1]442'!G5+'[1]475'!G12+'[1]511'!G5+'[1]517'!G8+'[1]564'!G12</f>
        <v>0.18759999999952015</v>
      </c>
      <c r="F288" t="s">
        <v>829</v>
      </c>
    </row>
    <row r="320" spans="5:6" ht="15">
      <c r="E320" s="10">
        <f>B320+D320+'[1]339'!G6+'[1]359'!G7+'[1]362'!G8+'[1]422'!G4+'[1]425'!G7+'[1]470'!G6+'[1]479'!G7+'[1]514'!G6+'[1]522'!G6</f>
        <v>-0.18308000000028812</v>
      </c>
      <c r="F320" t="s">
        <v>830</v>
      </c>
    </row>
    <row r="350" spans="2:6" ht="15">
      <c r="B350">
        <v>0</v>
      </c>
      <c r="E350" s="10">
        <f>'[1]485'!G8+'[1]488'!G6+'[1]489'!G6+'[1]491'!G4+'[1]494'!G6+'[1]495'!G4+'[1]498'!G8+'[1]502'!G5+'[1]504'!G4+'[1]508'!G5+'[1]511'!G4+'[1]514'!G7+'[1]521'!G4+'[1]522'!G8</f>
        <v>0.3647999999984677</v>
      </c>
      <c r="F350" t="s">
        <v>831</v>
      </c>
    </row>
    <row r="352" spans="5:6" ht="15">
      <c r="E352" s="10">
        <f>'[1]485'!G8+'[1]488'!G6+'[1]489'!G6+'[1]491'!G4+'[1]494'!G6+'[1]495'!G4+'[1]498'!G8+'[1]502'!G5+'[1]504'!G4+'[1]508'!G5+'[1]511'!G4+'[1]514'!G7+'[1]521'!G4</f>
        <v>-0.41860000000156106</v>
      </c>
      <c r="F352" t="s">
        <v>832</v>
      </c>
    </row>
    <row r="371" spans="5:6" ht="15">
      <c r="E371" s="10">
        <f>'[1]381'!G5+'[1]411'!G5+'[1]419'!G6+'[1]468'!G4+'[1]506'!G7+'[1]511'!G6+'[1]528'!G4+'[1]531'!G6+'[1]554'!G8+'[1]558'!G5+'[1]559'!G9+'[1]564'!G11</f>
        <v>0.12918000000126995</v>
      </c>
      <c r="F371" t="s">
        <v>833</v>
      </c>
    </row>
    <row r="386" spans="5:6" ht="15">
      <c r="E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42949</v>
      </c>
      <c r="C1" s="30" t="s">
        <v>815</v>
      </c>
      <c r="D1" s="31">
        <v>60.65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961</v>
      </c>
      <c r="B4" s="59">
        <v>7.43</v>
      </c>
      <c r="C4" s="39">
        <f>(B4)*$D$1</f>
        <v>450.62949999999995</v>
      </c>
      <c r="D4" s="55">
        <v>451</v>
      </c>
      <c r="E4" s="41">
        <f>-C4+D4</f>
        <v>0.37050000000004957</v>
      </c>
      <c r="F4" s="42"/>
    </row>
    <row r="5" spans="1:6" s="37" customFormat="1" ht="15">
      <c r="A5" s="7" t="s">
        <v>516</v>
      </c>
      <c r="B5" s="38">
        <v>29.44</v>
      </c>
      <c r="C5" s="39">
        <f>(B5)*$D$1</f>
        <v>1785.536</v>
      </c>
      <c r="D5" s="55">
        <v>1785</v>
      </c>
      <c r="E5" s="41">
        <f>-C5+D5</f>
        <v>-0.5360000000000582</v>
      </c>
      <c r="F5" s="42"/>
    </row>
    <row r="6" spans="1:6" s="37" customFormat="1" ht="15">
      <c r="A6" s="7" t="s">
        <v>851</v>
      </c>
      <c r="B6" s="58">
        <v>25.52</v>
      </c>
      <c r="C6" s="39">
        <f>(B6)*$D$1</f>
        <v>1547.788</v>
      </c>
      <c r="D6" s="40">
        <v>1549</v>
      </c>
      <c r="E6" s="41">
        <f>-C6+D6</f>
        <v>1.211999999999989</v>
      </c>
      <c r="F6" s="42"/>
    </row>
    <row r="7" spans="1:6" s="37" customFormat="1" ht="15">
      <c r="A7" s="7" t="s">
        <v>960</v>
      </c>
      <c r="B7" s="38">
        <v>41.08</v>
      </c>
      <c r="C7" s="39">
        <f>(B7)*$D$1</f>
        <v>2491.502</v>
      </c>
      <c r="D7" s="55">
        <f>1700+791</f>
        <v>2491</v>
      </c>
      <c r="E7" s="41">
        <f>-C7+D7</f>
        <v>-0.5019999999999527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42949</v>
      </c>
      <c r="C1" s="30" t="s">
        <v>815</v>
      </c>
      <c r="D1" s="31">
        <v>60.65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889</v>
      </c>
      <c r="B4" s="58">
        <v>2.56</v>
      </c>
      <c r="C4" s="39">
        <f>(B4)*$D$1</f>
        <v>155.264</v>
      </c>
      <c r="D4" s="55">
        <v>155</v>
      </c>
      <c r="E4" s="41">
        <f>-C4+D4</f>
        <v>-0.26400000000001</v>
      </c>
      <c r="F4" s="42"/>
    </row>
    <row r="5" spans="1:6" s="37" customFormat="1" ht="15">
      <c r="A5" s="7" t="s">
        <v>641</v>
      </c>
      <c r="B5" s="38">
        <v>15.3</v>
      </c>
      <c r="C5" s="39">
        <f>(B5)*$D$1</f>
        <v>927.945</v>
      </c>
      <c r="D5" s="55">
        <v>928</v>
      </c>
      <c r="E5" s="41">
        <f>-C5+D5</f>
        <v>0.05499999999994998</v>
      </c>
      <c r="F5" s="42"/>
    </row>
    <row r="6" spans="1:6" s="37" customFormat="1" ht="15">
      <c r="A6" s="7" t="s">
        <v>627</v>
      </c>
      <c r="B6" s="58">
        <v>74.75</v>
      </c>
      <c r="C6" s="39">
        <f>(B6)*$D$1</f>
        <v>4533.5875</v>
      </c>
      <c r="D6" s="55">
        <f>2000+2535</f>
        <v>4535</v>
      </c>
      <c r="E6" s="41">
        <f>-C6+D6</f>
        <v>1.4125000000003638</v>
      </c>
      <c r="F6" s="42"/>
    </row>
    <row r="7" spans="1:6" s="37" customFormat="1" ht="15">
      <c r="A7" s="7" t="s">
        <v>981</v>
      </c>
      <c r="B7" s="38">
        <v>20.81</v>
      </c>
      <c r="C7" s="39">
        <f>(B7)*$D$1</f>
        <v>1262.1264999999999</v>
      </c>
      <c r="D7" s="55">
        <v>1262</v>
      </c>
      <c r="E7" s="41">
        <f>-C7+D7</f>
        <v>-0.12649999999985084</v>
      </c>
      <c r="F7" s="42"/>
    </row>
    <row r="8" spans="1:6" s="37" customFormat="1" ht="15">
      <c r="A8" s="7" t="s">
        <v>947</v>
      </c>
      <c r="B8" s="58">
        <v>26.89</v>
      </c>
      <c r="C8" s="39">
        <f>(B8)*$D$1</f>
        <v>1630.8785</v>
      </c>
      <c r="D8" s="55">
        <v>1631</v>
      </c>
      <c r="E8" s="41">
        <f>-C8+D8</f>
        <v>0.12149999999996908</v>
      </c>
      <c r="F8" s="42"/>
    </row>
    <row r="9" spans="1:5" s="44" customFormat="1" ht="15">
      <c r="A9" s="43"/>
      <c r="B9" s="43"/>
      <c r="C9" s="43"/>
      <c r="D9" s="43"/>
      <c r="E9" s="43"/>
    </row>
    <row r="13" ht="15">
      <c r="B13" s="45"/>
    </row>
    <row r="14" ht="15">
      <c r="B14" s="45"/>
    </row>
    <row r="15" ht="15">
      <c r="B15" s="45"/>
    </row>
    <row r="19" spans="4:5" ht="15">
      <c r="D19" s="10"/>
      <c r="E19" s="13"/>
    </row>
    <row r="30" spans="4:5" ht="15">
      <c r="D30" s="10"/>
      <c r="E30" s="13"/>
    </row>
    <row r="98" spans="4:5" ht="15">
      <c r="D98" s="10">
        <f>'[1]539'!G12+'[1]564'!G9</f>
        <v>0.21879999999998745</v>
      </c>
      <c r="E98" t="s">
        <v>822</v>
      </c>
    </row>
    <row r="115" spans="4:5" ht="15">
      <c r="D115" s="10">
        <f>'[1]562'!G7+'[1]564'!G10</f>
        <v>-0.48919999999986885</v>
      </c>
      <c r="E115" t="s">
        <v>225</v>
      </c>
    </row>
    <row r="126" spans="4:5" ht="15">
      <c r="D126" s="10">
        <f>B126+C126+'[1]309'!G4+'[1]316'!G4+'[1]319'!G4+'[1]339'!G9+'[1]340'!G4+'[1]372'!G7+'[1]381'!G4+'[1]391'!G7+'[1]404'!G6+'[1]411'!G4+'[1]412'!G8+'[1]416'!G4+'[1]429'!G4+'[1]485'!G4+'[1]522'!G5</f>
        <v>4.579371965812413</v>
      </c>
      <c r="E126" s="13" t="s">
        <v>823</v>
      </c>
    </row>
    <row r="131" spans="4:5" ht="15">
      <c r="D131" s="10">
        <f>B131+C131+'[1]325'!G9+'[1]328'!G5+'[1]344'!G9+'[1]378'!G7+'[1]384'!G6+'[1]387'!G4+'[1]391'!G9+'[1]399'!G4+'[1]441'!G4+'[1]522'!G4</f>
        <v>-1.887614562767908</v>
      </c>
      <c r="E131" s="13" t="s">
        <v>824</v>
      </c>
    </row>
    <row r="168" spans="1:5" ht="15">
      <c r="A168" t="s">
        <v>370</v>
      </c>
      <c r="B168">
        <v>0</v>
      </c>
      <c r="D168" s="10">
        <f>'[1]522'!G7</f>
        <v>0.15050000000002228</v>
      </c>
      <c r="E168">
        <v>522</v>
      </c>
    </row>
    <row r="180" spans="4:5" ht="15">
      <c r="D180" s="10">
        <f>'[1]469'!G6+'[1]564'!G8</f>
        <v>0.0795999999995729</v>
      </c>
      <c r="E180" t="s">
        <v>825</v>
      </c>
    </row>
    <row r="187" spans="4:5" ht="15">
      <c r="D187" s="10">
        <f>'[1]388'!G4+'[1]413'!G5+'[1]427'!G5+'[1]428'!G6+'[1]560'!G7+'[1]561'!G4+'[1]564'!G4</f>
        <v>0.6078799999989428</v>
      </c>
      <c r="E187" t="s">
        <v>826</v>
      </c>
    </row>
    <row r="256" spans="4:5" ht="15">
      <c r="D256" s="10">
        <f>B256+C256+'[1]306'!G6+'[1]344'!G5+'[1]348'!G9+'[1]394'!G4+'[1]395'!G6+'[1]397'!G4+'[1]487'!G4+'[1]564'!G5</f>
        <v>0.2569838709675878</v>
      </c>
      <c r="E256" s="13" t="s">
        <v>827</v>
      </c>
    </row>
    <row r="262" spans="4:5" ht="15">
      <c r="D262" s="10">
        <f>'[1]435'!G4+'[1]521'!G6</f>
        <v>0.19920000000001892</v>
      </c>
      <c r="E262" t="s">
        <v>828</v>
      </c>
    </row>
    <row r="288" spans="4:5" ht="15">
      <c r="D288" s="10">
        <f>B288+C288+'[1]344'!G7+'[1]442'!G5+'[1]475'!G12+'[1]511'!G5+'[1]517'!G8+'[1]564'!G12</f>
        <v>0.18759999999952015</v>
      </c>
      <c r="E288" t="s">
        <v>829</v>
      </c>
    </row>
    <row r="320" spans="4:5" ht="15">
      <c r="D320" s="10">
        <f>B320+C320+'[1]339'!G6+'[1]359'!G7+'[1]362'!G8+'[1]422'!G4+'[1]425'!G7+'[1]470'!G6+'[1]479'!G7+'[1]514'!G6+'[1]522'!G6</f>
        <v>-0.18308000000028812</v>
      </c>
      <c r="E320" t="s">
        <v>830</v>
      </c>
    </row>
    <row r="350" spans="2:5" ht="15">
      <c r="B350">
        <v>0</v>
      </c>
      <c r="D350" s="10">
        <f>'[1]485'!G8+'[1]488'!G6+'[1]489'!G6+'[1]491'!G4+'[1]494'!G6+'[1]495'!G4+'[1]498'!G8+'[1]502'!G5+'[1]504'!G4+'[1]508'!G5+'[1]511'!G4+'[1]514'!G7+'[1]521'!G4+'[1]522'!G8</f>
        <v>0.3647999999984677</v>
      </c>
      <c r="E350" t="s">
        <v>831</v>
      </c>
    </row>
    <row r="352" spans="4:5" ht="15">
      <c r="D352" s="10">
        <f>'[1]485'!G8+'[1]488'!G6+'[1]489'!G6+'[1]491'!G4+'[1]494'!G6+'[1]495'!G4+'[1]498'!G8+'[1]502'!G5+'[1]504'!G4+'[1]508'!G5+'[1]511'!G4+'[1]514'!G7+'[1]521'!G4</f>
        <v>-0.41860000000156106</v>
      </c>
      <c r="E352" t="s">
        <v>832</v>
      </c>
    </row>
    <row r="371" spans="4:5" ht="15">
      <c r="D371" s="10">
        <f>'[1]381'!G5+'[1]411'!G5+'[1]419'!G6+'[1]468'!G4+'[1]506'!G7+'[1]511'!G6+'[1]528'!G4+'[1]531'!G6+'[1]554'!G8+'[1]558'!G5+'[1]559'!G9+'[1]564'!G11</f>
        <v>0.12918000000126995</v>
      </c>
      <c r="E371" t="s">
        <v>833</v>
      </c>
    </row>
    <row r="386" spans="4:5" ht="15">
      <c r="D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42948</v>
      </c>
      <c r="C1" s="30" t="s">
        <v>815</v>
      </c>
      <c r="D1" s="31">
        <v>60.11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979</v>
      </c>
      <c r="B4" s="58">
        <v>16.3</v>
      </c>
      <c r="C4" s="39">
        <f>(B4)*$D$1</f>
        <v>979.793</v>
      </c>
      <c r="D4" s="55">
        <v>1289</v>
      </c>
      <c r="E4" s="41">
        <f>-C4+D4</f>
        <v>309.207</v>
      </c>
      <c r="F4" s="42"/>
    </row>
    <row r="5" spans="1:6" s="37" customFormat="1" ht="15">
      <c r="A5" s="7" t="s">
        <v>658</v>
      </c>
      <c r="B5" s="38">
        <v>30.46</v>
      </c>
      <c r="C5" s="39">
        <f>(B5)*$D$1</f>
        <v>1830.9506000000001</v>
      </c>
      <c r="D5" s="55">
        <v>1831</v>
      </c>
      <c r="E5" s="41">
        <f>-C5+D5</f>
        <v>0.049399999999877764</v>
      </c>
      <c r="F5" s="42"/>
    </row>
    <row r="6" spans="1:6" s="37" customFormat="1" ht="15">
      <c r="A6" s="7" t="s">
        <v>178</v>
      </c>
      <c r="B6" s="58">
        <v>11.1</v>
      </c>
      <c r="C6" s="39">
        <f>(B6)*$D$1</f>
        <v>667.221</v>
      </c>
      <c r="D6" s="55">
        <v>667</v>
      </c>
      <c r="E6" s="41">
        <f>-C6+D6</f>
        <v>-0.22100000000000364</v>
      </c>
      <c r="F6" s="42"/>
    </row>
    <row r="7" spans="1:6" s="37" customFormat="1" ht="15">
      <c r="A7" s="7" t="s">
        <v>980</v>
      </c>
      <c r="B7" s="38">
        <v>79.77</v>
      </c>
      <c r="C7" s="39">
        <f>(B7)*$D$1</f>
        <v>4794.9747</v>
      </c>
      <c r="D7" s="55">
        <v>4795</v>
      </c>
      <c r="E7" s="41">
        <f>-C7+D7</f>
        <v>0.025300000000243017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F25" sqref="F25: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42945</v>
      </c>
      <c r="C1" s="30" t="s">
        <v>815</v>
      </c>
      <c r="D1" s="31">
        <v>60.08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974</v>
      </c>
      <c r="B4" s="58">
        <v>36.77</v>
      </c>
      <c r="C4" s="39">
        <f>(B4)*$D$1</f>
        <v>2209.1416</v>
      </c>
      <c r="D4" s="55">
        <v>2208</v>
      </c>
      <c r="E4" s="41">
        <f>-C4+D4</f>
        <v>-1.1415999999999258</v>
      </c>
      <c r="F4" s="42"/>
    </row>
    <row r="5" spans="1:6" s="37" customFormat="1" ht="15">
      <c r="A5" s="7" t="s">
        <v>658</v>
      </c>
      <c r="B5" s="38">
        <v>67.17</v>
      </c>
      <c r="C5" s="39">
        <f>(B5)*$D$1</f>
        <v>4035.5736</v>
      </c>
      <c r="D5" s="55">
        <v>4036</v>
      </c>
      <c r="E5" s="41">
        <f>-C5+D5</f>
        <v>0.42639999999983047</v>
      </c>
      <c r="F5" s="42"/>
    </row>
    <row r="6" spans="1:6" s="37" customFormat="1" ht="15">
      <c r="A6" s="7" t="s">
        <v>975</v>
      </c>
      <c r="B6" s="58">
        <v>14.98</v>
      </c>
      <c r="C6" s="39">
        <f>(B6)*$D$1</f>
        <v>899.9984</v>
      </c>
      <c r="D6" s="40">
        <v>900</v>
      </c>
      <c r="E6" s="41">
        <f>-C6+D6</f>
        <v>0.0016000000000531145</v>
      </c>
      <c r="F6" s="42"/>
    </row>
    <row r="7" spans="1:6" s="37" customFormat="1" ht="15">
      <c r="A7" s="7" t="s">
        <v>513</v>
      </c>
      <c r="B7" s="38">
        <v>7.34</v>
      </c>
      <c r="C7" s="39">
        <f>(B7)*$D$1</f>
        <v>440.9872</v>
      </c>
      <c r="D7" s="55">
        <v>441</v>
      </c>
      <c r="E7" s="41">
        <f>-C7+D7</f>
        <v>0.012800000000027012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42944</v>
      </c>
      <c r="C1" s="30" t="s">
        <v>815</v>
      </c>
      <c r="D1" s="31">
        <v>60.08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963</v>
      </c>
      <c r="B4" s="58">
        <v>10.06</v>
      </c>
      <c r="C4" s="39">
        <f aca="true" t="shared" si="0" ref="C4:C10">(B4)*$D$1</f>
        <v>604.4048</v>
      </c>
      <c r="D4" s="55">
        <v>604</v>
      </c>
      <c r="E4" s="41">
        <f aca="true" t="shared" si="1" ref="E4:E10">-C4+D4</f>
        <v>-0.4048000000000229</v>
      </c>
      <c r="F4" s="42"/>
    </row>
    <row r="5" spans="1:6" s="37" customFormat="1" ht="15">
      <c r="A5" s="7" t="s">
        <v>627</v>
      </c>
      <c r="B5" s="38">
        <v>15.6</v>
      </c>
      <c r="C5" s="39">
        <f t="shared" si="0"/>
        <v>937.2479999999999</v>
      </c>
      <c r="D5" s="55">
        <v>937</v>
      </c>
      <c r="E5" s="41">
        <f t="shared" si="1"/>
        <v>-0.2479999999999336</v>
      </c>
      <c r="F5" s="42"/>
    </row>
    <row r="6" spans="1:6" s="37" customFormat="1" ht="15">
      <c r="A6" s="7" t="s">
        <v>362</v>
      </c>
      <c r="B6" s="58">
        <v>14.9</v>
      </c>
      <c r="C6" s="39">
        <f t="shared" si="0"/>
        <v>895.192</v>
      </c>
      <c r="D6" s="55">
        <v>895</v>
      </c>
      <c r="E6" s="41">
        <f t="shared" si="1"/>
        <v>-0.19200000000000728</v>
      </c>
      <c r="F6" s="42"/>
    </row>
    <row r="7" spans="1:6" s="37" customFormat="1" ht="15">
      <c r="A7" s="7" t="s">
        <v>853</v>
      </c>
      <c r="B7" s="38">
        <v>15.25</v>
      </c>
      <c r="C7" s="39">
        <f t="shared" si="0"/>
        <v>916.22</v>
      </c>
      <c r="D7" s="55">
        <v>916</v>
      </c>
      <c r="E7" s="41">
        <f t="shared" si="1"/>
        <v>-0.22000000000002728</v>
      </c>
      <c r="F7" s="42"/>
    </row>
    <row r="8" spans="1:6" s="37" customFormat="1" ht="15">
      <c r="A8" s="7" t="s">
        <v>889</v>
      </c>
      <c r="B8" s="58">
        <v>4.49</v>
      </c>
      <c r="C8" s="39">
        <f t="shared" si="0"/>
        <v>269.7592</v>
      </c>
      <c r="D8" s="55">
        <v>270</v>
      </c>
      <c r="E8" s="41">
        <f t="shared" si="1"/>
        <v>0.2407999999999788</v>
      </c>
      <c r="F8" s="42"/>
    </row>
    <row r="9" spans="1:6" s="37" customFormat="1" ht="15">
      <c r="A9" s="7" t="s">
        <v>542</v>
      </c>
      <c r="B9" s="58">
        <v>19.72</v>
      </c>
      <c r="C9" s="39">
        <f t="shared" si="0"/>
        <v>1184.7776</v>
      </c>
      <c r="D9" s="55">
        <v>1185</v>
      </c>
      <c r="E9" s="41">
        <f t="shared" si="1"/>
        <v>0.22240000000010696</v>
      </c>
      <c r="F9" s="42"/>
    </row>
    <row r="10" spans="1:6" s="37" customFormat="1" ht="15">
      <c r="A10" s="7" t="s">
        <v>950</v>
      </c>
      <c r="B10" s="38">
        <v>16</v>
      </c>
      <c r="C10" s="39">
        <f t="shared" si="0"/>
        <v>961.28</v>
      </c>
      <c r="D10" s="55">
        <v>961</v>
      </c>
      <c r="E10" s="41">
        <f t="shared" si="1"/>
        <v>-0.2799999999999727</v>
      </c>
      <c r="F10" s="42"/>
    </row>
    <row r="11" spans="1:6" s="37" customFormat="1" ht="15">
      <c r="A11" s="7" t="s">
        <v>628</v>
      </c>
      <c r="B11" s="38">
        <v>14.53</v>
      </c>
      <c r="C11" s="39">
        <f>(B11)*$D$1</f>
        <v>872.9623999999999</v>
      </c>
      <c r="D11" s="55">
        <v>873</v>
      </c>
      <c r="E11" s="41">
        <f>-C11+D11</f>
        <v>0.03760000000011132</v>
      </c>
      <c r="F11" s="42"/>
    </row>
    <row r="12" spans="1:5" s="44" customFormat="1" ht="15">
      <c r="A12" s="43"/>
      <c r="B12" s="43"/>
      <c r="C12" s="43"/>
      <c r="D12" s="43"/>
      <c r="E12" s="43"/>
    </row>
    <row r="16" ht="15">
      <c r="B16" s="45"/>
    </row>
    <row r="17" ht="15">
      <c r="B17" s="45"/>
    </row>
    <row r="18" ht="15">
      <c r="B18" s="45"/>
    </row>
    <row r="22" spans="4:5" ht="15">
      <c r="D22" s="10"/>
      <c r="E22" s="13"/>
    </row>
    <row r="33" spans="4:5" ht="15">
      <c r="D33" s="10"/>
      <c r="E33" s="13"/>
    </row>
    <row r="101" spans="4:5" ht="15">
      <c r="D101" s="10">
        <f>'[1]539'!G12+'[1]564'!G9</f>
        <v>0.21879999999998745</v>
      </c>
      <c r="E101" t="s">
        <v>822</v>
      </c>
    </row>
    <row r="118" spans="4:5" ht="15">
      <c r="D118" s="10">
        <f>'[1]562'!G7+'[1]564'!G10</f>
        <v>-0.48919999999986885</v>
      </c>
      <c r="E118" t="s">
        <v>225</v>
      </c>
    </row>
    <row r="129" spans="4:5" ht="15">
      <c r="D129" s="10">
        <f>B129+C129+'[1]309'!G4+'[1]316'!G4+'[1]319'!G4+'[1]339'!G9+'[1]340'!G4+'[1]372'!G7+'[1]381'!G4+'[1]391'!G7+'[1]404'!G6+'[1]411'!G4+'[1]412'!G8+'[1]416'!G4+'[1]429'!G4+'[1]485'!G4+'[1]522'!G5</f>
        <v>4.579371965812413</v>
      </c>
      <c r="E129" s="13" t="s">
        <v>823</v>
      </c>
    </row>
    <row r="134" spans="4:5" ht="15">
      <c r="D134" s="10">
        <f>B134+C134+'[1]325'!G9+'[1]328'!G5+'[1]344'!G9+'[1]378'!G7+'[1]384'!G6+'[1]387'!G4+'[1]391'!G9+'[1]399'!G4+'[1]441'!G4+'[1]522'!G4</f>
        <v>-1.887614562767908</v>
      </c>
      <c r="E134" s="13" t="s">
        <v>824</v>
      </c>
    </row>
    <row r="171" spans="1:5" ht="15">
      <c r="A171" t="s">
        <v>370</v>
      </c>
      <c r="B171">
        <v>0</v>
      </c>
      <c r="D171" s="10">
        <f>'[1]522'!G7</f>
        <v>0.15050000000002228</v>
      </c>
      <c r="E171">
        <v>522</v>
      </c>
    </row>
    <row r="183" spans="4:5" ht="15">
      <c r="D183" s="10">
        <f>'[1]469'!G6+'[1]564'!G8</f>
        <v>0.0795999999995729</v>
      </c>
      <c r="E183" t="s">
        <v>825</v>
      </c>
    </row>
    <row r="190" spans="4:5" ht="15">
      <c r="D190" s="10">
        <f>'[1]388'!G4+'[1]413'!G5+'[1]427'!G5+'[1]428'!G6+'[1]560'!G7+'[1]561'!G4+'[1]564'!G4</f>
        <v>0.6078799999989428</v>
      </c>
      <c r="E190" t="s">
        <v>826</v>
      </c>
    </row>
    <row r="259" spans="4:5" ht="15">
      <c r="D259" s="10">
        <f>B259+C259+'[1]306'!G6+'[1]344'!G5+'[1]348'!G9+'[1]394'!G4+'[1]395'!G6+'[1]397'!G4+'[1]487'!G4+'[1]564'!G5</f>
        <v>0.2569838709675878</v>
      </c>
      <c r="E259" s="13" t="s">
        <v>827</v>
      </c>
    </row>
    <row r="265" spans="4:5" ht="15">
      <c r="D265" s="10">
        <f>'[1]435'!G4+'[1]521'!G6</f>
        <v>0.19920000000001892</v>
      </c>
      <c r="E265" t="s">
        <v>828</v>
      </c>
    </row>
    <row r="291" spans="4:5" ht="15">
      <c r="D291" s="10">
        <f>B291+C291+'[1]344'!G7+'[1]442'!G5+'[1]475'!G12+'[1]511'!G5+'[1]517'!G8+'[1]564'!G12</f>
        <v>0.18759999999952015</v>
      </c>
      <c r="E291" t="s">
        <v>829</v>
      </c>
    </row>
    <row r="323" spans="4:5" ht="15">
      <c r="D323" s="10">
        <f>B323+C323+'[1]339'!G6+'[1]359'!G7+'[1]362'!G8+'[1]422'!G4+'[1]425'!G7+'[1]470'!G6+'[1]479'!G7+'[1]514'!G6+'[1]522'!G6</f>
        <v>-0.18308000000028812</v>
      </c>
      <c r="E323" t="s">
        <v>830</v>
      </c>
    </row>
    <row r="353" spans="2:5" ht="15">
      <c r="B353">
        <v>0</v>
      </c>
      <c r="D353" s="10">
        <f>'[1]485'!G8+'[1]488'!G6+'[1]489'!G6+'[1]491'!G4+'[1]494'!G6+'[1]495'!G4+'[1]498'!G8+'[1]502'!G5+'[1]504'!G4+'[1]508'!G5+'[1]511'!G4+'[1]514'!G7+'[1]521'!G4+'[1]522'!G8</f>
        <v>0.3647999999984677</v>
      </c>
      <c r="E353" t="s">
        <v>831</v>
      </c>
    </row>
    <row r="355" spans="4:5" ht="15">
      <c r="D355" s="10">
        <f>'[1]485'!G8+'[1]488'!G6+'[1]489'!G6+'[1]491'!G4+'[1]494'!G6+'[1]495'!G4+'[1]498'!G8+'[1]502'!G5+'[1]504'!G4+'[1]508'!G5+'[1]511'!G4+'[1]514'!G7+'[1]521'!G4</f>
        <v>-0.41860000000156106</v>
      </c>
      <c r="E355" t="s">
        <v>832</v>
      </c>
    </row>
    <row r="374" spans="4:5" ht="15">
      <c r="D374" s="10">
        <f>'[1]381'!G5+'[1]411'!G5+'[1]419'!G6+'[1]468'!G4+'[1]506'!G7+'[1]511'!G6+'[1]528'!G4+'[1]531'!G6+'[1]554'!G8+'[1]558'!G5+'[1]559'!G9+'[1]564'!G11</f>
        <v>0.12918000000126995</v>
      </c>
      <c r="E374" t="s">
        <v>833</v>
      </c>
    </row>
    <row r="389" spans="4:5" ht="15">
      <c r="D389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42942</v>
      </c>
      <c r="C1" s="30" t="s">
        <v>815</v>
      </c>
      <c r="D1" s="31">
        <v>60.57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800</v>
      </c>
      <c r="B4" s="58">
        <v>44.34</v>
      </c>
      <c r="C4" s="39">
        <f>(B4)*$D$1</f>
        <v>2685.6738</v>
      </c>
      <c r="D4" s="55">
        <v>2686</v>
      </c>
      <c r="E4" s="41">
        <f>-C4+D4</f>
        <v>0.3261999999999716</v>
      </c>
      <c r="F4" s="42"/>
    </row>
    <row r="5" spans="1:6" s="37" customFormat="1" ht="15">
      <c r="A5" s="7" t="s">
        <v>665</v>
      </c>
      <c r="B5" s="38">
        <v>20.17</v>
      </c>
      <c r="C5" s="39">
        <f>(B5)*$D$1</f>
        <v>1221.6969000000001</v>
      </c>
      <c r="D5" s="55">
        <v>1222</v>
      </c>
      <c r="E5" s="41">
        <f>-C5+D5</f>
        <v>0.3030999999998585</v>
      </c>
      <c r="F5" s="42"/>
    </row>
    <row r="6" spans="1:6" s="37" customFormat="1" ht="15">
      <c r="A6" s="7" t="s">
        <v>782</v>
      </c>
      <c r="B6" s="58">
        <v>7.88</v>
      </c>
      <c r="C6" s="39">
        <f>(B6)*$D$1</f>
        <v>477.2916</v>
      </c>
      <c r="D6" s="40">
        <v>477</v>
      </c>
      <c r="E6" s="41">
        <f>-C6+D6</f>
        <v>-0.29160000000001673</v>
      </c>
      <c r="F6" s="42"/>
    </row>
    <row r="7" spans="1:6" s="37" customFormat="1" ht="15">
      <c r="A7" s="7" t="s">
        <v>542</v>
      </c>
      <c r="B7" s="38">
        <v>25.68</v>
      </c>
      <c r="C7" s="39">
        <f>(B7)*$D$1</f>
        <v>1555.4376</v>
      </c>
      <c r="D7" s="55">
        <v>1555</v>
      </c>
      <c r="E7" s="41">
        <f>-C7+D7</f>
        <v>-0.4375999999999749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42942</v>
      </c>
      <c r="C1" s="30" t="s">
        <v>815</v>
      </c>
      <c r="D1" s="31">
        <v>60.57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44</v>
      </c>
      <c r="B4" s="58">
        <v>66.17</v>
      </c>
      <c r="C4" s="39">
        <f>(B4)*$D$1</f>
        <v>4007.9169</v>
      </c>
      <c r="D4" s="55">
        <v>4243</v>
      </c>
      <c r="E4" s="41">
        <f>-C4+D4</f>
        <v>235.08309999999983</v>
      </c>
      <c r="F4" s="42"/>
    </row>
    <row r="5" spans="1:6" s="37" customFormat="1" ht="15">
      <c r="A5" s="7" t="s">
        <v>947</v>
      </c>
      <c r="B5" s="38">
        <v>29</v>
      </c>
      <c r="C5" s="39">
        <f>(B5)*$D$1</f>
        <v>1756.53</v>
      </c>
      <c r="D5" s="40">
        <v>1765</v>
      </c>
      <c r="E5" s="41">
        <f>-C5+D5</f>
        <v>8.470000000000027</v>
      </c>
      <c r="F5" s="42"/>
    </row>
    <row r="6" spans="1:6" s="37" customFormat="1" ht="15">
      <c r="A6" s="7" t="s">
        <v>713</v>
      </c>
      <c r="B6" s="58">
        <v>38.12</v>
      </c>
      <c r="C6" s="39">
        <f>(B6)*$D$1</f>
        <v>2308.9284</v>
      </c>
      <c r="D6" s="55">
        <v>2309</v>
      </c>
      <c r="E6" s="41">
        <f>-C6+D6</f>
        <v>0.07160000000021682</v>
      </c>
      <c r="F6" s="42"/>
    </row>
    <row r="7" spans="1:6" s="37" customFormat="1" ht="15">
      <c r="A7" s="7" t="s">
        <v>797</v>
      </c>
      <c r="B7" s="38">
        <v>7.68</v>
      </c>
      <c r="C7" s="39">
        <f>(B7)*$D$1</f>
        <v>465.1776</v>
      </c>
      <c r="D7" s="55">
        <v>465</v>
      </c>
      <c r="E7" s="41">
        <f>-C7+D7</f>
        <v>-0.177599999999984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42941</v>
      </c>
      <c r="C1" s="30" t="s">
        <v>815</v>
      </c>
      <c r="D1" s="31">
        <v>59.86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963</v>
      </c>
      <c r="B4" s="58">
        <v>9.73</v>
      </c>
      <c r="C4" s="39">
        <f>(B4)*$D$1</f>
        <v>582.4378</v>
      </c>
      <c r="D4" s="55">
        <v>582</v>
      </c>
      <c r="E4" s="41">
        <f>-C4+D4</f>
        <v>-0.4378000000000384</v>
      </c>
      <c r="F4" s="42"/>
    </row>
    <row r="5" spans="1:6" s="37" customFormat="1" ht="15">
      <c r="A5" s="7" t="s">
        <v>510</v>
      </c>
      <c r="B5" s="38">
        <v>44.87</v>
      </c>
      <c r="C5" s="39">
        <f>(B5)*$D$1</f>
        <v>2685.9181999999996</v>
      </c>
      <c r="D5" s="55">
        <v>2686</v>
      </c>
      <c r="E5" s="41">
        <f>-C5+D5</f>
        <v>0.0818000000003849</v>
      </c>
      <c r="F5" s="42"/>
    </row>
    <row r="6" spans="1:6" s="37" customFormat="1" ht="15">
      <c r="A6" s="7" t="s">
        <v>75</v>
      </c>
      <c r="B6" s="58">
        <v>16.33</v>
      </c>
      <c r="C6" s="39">
        <f>(B6)*$D$1</f>
        <v>977.5137999999998</v>
      </c>
      <c r="D6" s="40">
        <v>977</v>
      </c>
      <c r="E6" s="41">
        <f>-C6+D6</f>
        <v>-0.5137999999998328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42941</v>
      </c>
      <c r="C1" s="30" t="s">
        <v>815</v>
      </c>
      <c r="D1" s="31">
        <v>59.86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950</v>
      </c>
      <c r="B4" s="58">
        <v>10</v>
      </c>
      <c r="C4" s="39">
        <f aca="true" t="shared" si="0" ref="C4:C10">(B4)*$D$1</f>
        <v>598.6</v>
      </c>
      <c r="D4" s="55">
        <v>599</v>
      </c>
      <c r="E4" s="41">
        <f aca="true" t="shared" si="1" ref="E4:E10">-C4+D4</f>
        <v>0.39999999999997726</v>
      </c>
      <c r="F4" s="42"/>
    </row>
    <row r="5" spans="1:6" s="37" customFormat="1" ht="15">
      <c r="A5" s="7" t="s">
        <v>782</v>
      </c>
      <c r="B5" s="38">
        <v>12.82</v>
      </c>
      <c r="C5" s="39">
        <f t="shared" si="0"/>
        <v>767.4052</v>
      </c>
      <c r="D5" s="55">
        <v>767</v>
      </c>
      <c r="E5" s="41">
        <f t="shared" si="1"/>
        <v>-0.4052000000000362</v>
      </c>
      <c r="F5" s="42"/>
    </row>
    <row r="6" spans="1:6" s="37" customFormat="1" ht="15">
      <c r="A6" s="7" t="s">
        <v>603</v>
      </c>
      <c r="B6" s="58">
        <v>7.99</v>
      </c>
      <c r="C6" s="39">
        <f t="shared" si="0"/>
        <v>478.2814</v>
      </c>
      <c r="D6" s="40">
        <v>480</v>
      </c>
      <c r="E6" s="41">
        <f t="shared" si="1"/>
        <v>1.7185999999999808</v>
      </c>
      <c r="F6" s="42"/>
    </row>
    <row r="7" spans="1:6" s="37" customFormat="1" ht="15">
      <c r="A7" s="7" t="s">
        <v>847</v>
      </c>
      <c r="B7" s="38">
        <v>4.96</v>
      </c>
      <c r="C7" s="39">
        <f t="shared" si="0"/>
        <v>296.9056</v>
      </c>
      <c r="D7" s="55">
        <v>297</v>
      </c>
      <c r="E7" s="41">
        <f t="shared" si="1"/>
        <v>0.09440000000000737</v>
      </c>
      <c r="F7" s="42"/>
    </row>
    <row r="8" spans="1:6" s="37" customFormat="1" ht="15">
      <c r="A8" s="7" t="s">
        <v>889</v>
      </c>
      <c r="B8" s="58">
        <v>42.69</v>
      </c>
      <c r="C8" s="39">
        <f t="shared" si="0"/>
        <v>2555.4233999999997</v>
      </c>
      <c r="D8" s="55">
        <v>2555</v>
      </c>
      <c r="E8" s="41">
        <f t="shared" si="1"/>
        <v>-0.42339999999967404</v>
      </c>
      <c r="F8" s="42"/>
    </row>
    <row r="9" spans="1:6" s="37" customFormat="1" ht="15">
      <c r="A9" s="7" t="s">
        <v>440</v>
      </c>
      <c r="B9" s="58">
        <v>18.12</v>
      </c>
      <c r="C9" s="39">
        <f t="shared" si="0"/>
        <v>1084.6632</v>
      </c>
      <c r="D9" s="55">
        <v>1085</v>
      </c>
      <c r="E9" s="41">
        <f t="shared" si="1"/>
        <v>0.3368000000000393</v>
      </c>
      <c r="F9" s="42"/>
    </row>
    <row r="10" spans="1:6" s="37" customFormat="1" ht="15">
      <c r="A10" s="7" t="s">
        <v>732</v>
      </c>
      <c r="B10" s="38">
        <v>28.64</v>
      </c>
      <c r="C10" s="39">
        <f t="shared" si="0"/>
        <v>1714.3904</v>
      </c>
      <c r="D10" s="55">
        <v>1714</v>
      </c>
      <c r="E10" s="41">
        <f t="shared" si="1"/>
        <v>-0.39039999999999964</v>
      </c>
      <c r="F10" s="42"/>
    </row>
    <row r="11" spans="1:5" s="44" customFormat="1" ht="15">
      <c r="A11" s="43"/>
      <c r="B11" s="43"/>
      <c r="C11" s="43"/>
      <c r="D11" s="43"/>
      <c r="E11" s="43"/>
    </row>
    <row r="15" ht="15">
      <c r="B15" s="45"/>
    </row>
    <row r="16" ht="15">
      <c r="B16" s="45"/>
    </row>
    <row r="17" ht="15">
      <c r="B17" s="45"/>
    </row>
    <row r="21" spans="4:5" ht="15">
      <c r="D21" s="10"/>
      <c r="E21" s="13"/>
    </row>
    <row r="32" spans="4:5" ht="15">
      <c r="D32" s="10"/>
      <c r="E32" s="13"/>
    </row>
    <row r="100" spans="4:5" ht="15">
      <c r="D100" s="10">
        <f>'[1]539'!G12+'[1]564'!G9</f>
        <v>0.21879999999998745</v>
      </c>
      <c r="E100" t="s">
        <v>822</v>
      </c>
    </row>
    <row r="117" spans="4:5" ht="15">
      <c r="D117" s="10">
        <f>'[1]562'!G7+'[1]564'!G10</f>
        <v>-0.48919999999986885</v>
      </c>
      <c r="E117" t="s">
        <v>225</v>
      </c>
    </row>
    <row r="128" spans="4:5" ht="15">
      <c r="D128" s="10">
        <f>B128+C128+'[1]309'!G4+'[1]316'!G4+'[1]319'!G4+'[1]339'!G9+'[1]340'!G4+'[1]372'!G7+'[1]381'!G4+'[1]391'!G7+'[1]404'!G6+'[1]411'!G4+'[1]412'!G8+'[1]416'!G4+'[1]429'!G4+'[1]485'!G4+'[1]522'!G5</f>
        <v>4.579371965812413</v>
      </c>
      <c r="E128" s="13" t="s">
        <v>823</v>
      </c>
    </row>
    <row r="133" spans="4:5" ht="15">
      <c r="D133" s="10">
        <f>B133+C133+'[1]325'!G9+'[1]328'!G5+'[1]344'!G9+'[1]378'!G7+'[1]384'!G6+'[1]387'!G4+'[1]391'!G9+'[1]399'!G4+'[1]441'!G4+'[1]522'!G4</f>
        <v>-1.887614562767908</v>
      </c>
      <c r="E133" s="13" t="s">
        <v>824</v>
      </c>
    </row>
    <row r="170" spans="1:5" ht="15">
      <c r="A170" t="s">
        <v>370</v>
      </c>
      <c r="B170">
        <v>0</v>
      </c>
      <c r="D170" s="10">
        <f>'[1]522'!G7</f>
        <v>0.15050000000002228</v>
      </c>
      <c r="E170">
        <v>522</v>
      </c>
    </row>
    <row r="182" spans="4:5" ht="15">
      <c r="D182" s="10">
        <f>'[1]469'!G6+'[1]564'!G8</f>
        <v>0.0795999999995729</v>
      </c>
      <c r="E182" t="s">
        <v>825</v>
      </c>
    </row>
    <row r="189" spans="4:5" ht="15">
      <c r="D189" s="10">
        <f>'[1]388'!G4+'[1]413'!G5+'[1]427'!G5+'[1]428'!G6+'[1]560'!G7+'[1]561'!G4+'[1]564'!G4</f>
        <v>0.6078799999989428</v>
      </c>
      <c r="E189" t="s">
        <v>826</v>
      </c>
    </row>
    <row r="258" spans="4:5" ht="15">
      <c r="D258" s="10">
        <f>B258+C258+'[1]306'!G6+'[1]344'!G5+'[1]348'!G9+'[1]394'!G4+'[1]395'!G6+'[1]397'!G4+'[1]487'!G4+'[1]564'!G5</f>
        <v>0.2569838709675878</v>
      </c>
      <c r="E258" s="13" t="s">
        <v>827</v>
      </c>
    </row>
    <row r="264" spans="4:5" ht="15">
      <c r="D264" s="10">
        <f>'[1]435'!G4+'[1]521'!G6</f>
        <v>0.19920000000001892</v>
      </c>
      <c r="E264" t="s">
        <v>828</v>
      </c>
    </row>
    <row r="290" spans="4:5" ht="15">
      <c r="D290" s="10">
        <f>B290+C290+'[1]344'!G7+'[1]442'!G5+'[1]475'!G12+'[1]511'!G5+'[1]517'!G8+'[1]564'!G12</f>
        <v>0.18759999999952015</v>
      </c>
      <c r="E290" t="s">
        <v>829</v>
      </c>
    </row>
    <row r="322" spans="4:5" ht="15">
      <c r="D322" s="10">
        <f>B322+C322+'[1]339'!G6+'[1]359'!G7+'[1]362'!G8+'[1]422'!G4+'[1]425'!G7+'[1]470'!G6+'[1]479'!G7+'[1]514'!G6+'[1]522'!G6</f>
        <v>-0.18308000000028812</v>
      </c>
      <c r="E322" t="s">
        <v>830</v>
      </c>
    </row>
    <row r="352" spans="2:5" ht="15">
      <c r="B352">
        <v>0</v>
      </c>
      <c r="D352" s="10">
        <f>'[1]485'!G8+'[1]488'!G6+'[1]489'!G6+'[1]491'!G4+'[1]494'!G6+'[1]495'!G4+'[1]498'!G8+'[1]502'!G5+'[1]504'!G4+'[1]508'!G5+'[1]511'!G4+'[1]514'!G7+'[1]521'!G4+'[1]522'!G8</f>
        <v>0.3647999999984677</v>
      </c>
      <c r="E352" t="s">
        <v>831</v>
      </c>
    </row>
    <row r="354" spans="4:5" ht="15">
      <c r="D354" s="10">
        <f>'[1]485'!G8+'[1]488'!G6+'[1]489'!G6+'[1]491'!G4+'[1]494'!G6+'[1]495'!G4+'[1]498'!G8+'[1]502'!G5+'[1]504'!G4+'[1]508'!G5+'[1]511'!G4+'[1]514'!G7+'[1]521'!G4</f>
        <v>-0.41860000000156106</v>
      </c>
      <c r="E354" t="s">
        <v>832</v>
      </c>
    </row>
    <row r="373" spans="4:5" ht="15">
      <c r="D373" s="10">
        <f>'[1]381'!G5+'[1]411'!G5+'[1]419'!G6+'[1]468'!G4+'[1]506'!G7+'[1]511'!G6+'[1]528'!G4+'[1]531'!G6+'[1]554'!G8+'[1]558'!G5+'[1]559'!G9+'[1]564'!G11</f>
        <v>0.12918000000126995</v>
      </c>
      <c r="E373" t="s">
        <v>833</v>
      </c>
    </row>
    <row r="388" spans="4:5" ht="15">
      <c r="D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42936</v>
      </c>
      <c r="C1" s="30" t="s">
        <v>815</v>
      </c>
      <c r="D1" s="31">
        <v>59.8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782</v>
      </c>
      <c r="B4" s="58">
        <v>17.75</v>
      </c>
      <c r="C4" s="39">
        <f>(B4)*$D$1</f>
        <v>1061.45</v>
      </c>
      <c r="D4" s="55">
        <v>1061</v>
      </c>
      <c r="E4" s="41">
        <f>-C4+D4</f>
        <v>-0.4500000000000455</v>
      </c>
      <c r="F4" s="42"/>
    </row>
    <row r="5" spans="1:6" s="37" customFormat="1" ht="15.75" thickBot="1">
      <c r="A5" s="7" t="s">
        <v>800</v>
      </c>
      <c r="B5" s="38">
        <v>115.13</v>
      </c>
      <c r="C5" s="39">
        <f>(B5)*$D$1</f>
        <v>6884.773999999999</v>
      </c>
      <c r="D5" s="56">
        <v>6748</v>
      </c>
      <c r="E5" s="41">
        <f>-C5+D5</f>
        <v>-136.77399999999943</v>
      </c>
      <c r="F5" s="42"/>
    </row>
    <row r="6" spans="1:6" s="37" customFormat="1" ht="15">
      <c r="A6" s="7" t="s">
        <v>962</v>
      </c>
      <c r="B6" s="59">
        <v>17.32</v>
      </c>
      <c r="C6" s="39">
        <f>(B6)*$D$1</f>
        <v>1035.7359999999999</v>
      </c>
      <c r="D6" s="55">
        <v>1036</v>
      </c>
      <c r="E6" s="41">
        <f>-C6+D6</f>
        <v>0.2640000000001237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43074</v>
      </c>
      <c r="C1" s="29"/>
      <c r="D1" s="30" t="s">
        <v>815</v>
      </c>
      <c r="E1" s="31">
        <v>59.48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889</v>
      </c>
      <c r="B4" s="7">
        <v>4.59</v>
      </c>
      <c r="C4" s="7"/>
      <c r="D4" s="39">
        <f>(B4+C4)*$E$1</f>
        <v>273.0132</v>
      </c>
      <c r="E4" s="40">
        <v>273</v>
      </c>
      <c r="F4" s="41">
        <f>-D4+E4</f>
        <v>-0.013199999999983447</v>
      </c>
      <c r="G4" s="42"/>
    </row>
    <row r="5" spans="1:7" s="37" customFormat="1" ht="15">
      <c r="A5" s="7" t="s">
        <v>954</v>
      </c>
      <c r="B5" s="46">
        <v>10.8</v>
      </c>
      <c r="C5" s="7"/>
      <c r="D5" s="39">
        <f>(B5+C5)*$E$1</f>
        <v>642.384</v>
      </c>
      <c r="E5" s="55"/>
      <c r="F5" s="41">
        <f>-D5+E5</f>
        <v>-642.384</v>
      </c>
      <c r="G5" s="42"/>
    </row>
    <row r="6" spans="1:7" s="37" customFormat="1" ht="15">
      <c r="A6" s="7" t="s">
        <v>960</v>
      </c>
      <c r="B6" s="7">
        <v>56.88</v>
      </c>
      <c r="C6" s="7"/>
      <c r="D6" s="39">
        <f>(B6+C6)*$E$1</f>
        <v>3383.2224</v>
      </c>
      <c r="E6" s="40">
        <v>3383</v>
      </c>
      <c r="F6" s="41">
        <f>-D6+E6</f>
        <v>-0.22240000000010696</v>
      </c>
      <c r="G6" s="42"/>
    </row>
    <row r="7" spans="1:6" s="44" customFormat="1" ht="15">
      <c r="A7" s="43"/>
      <c r="B7" s="43"/>
      <c r="C7" s="43"/>
      <c r="D7" s="43"/>
      <c r="E7" s="43"/>
      <c r="F7" s="43"/>
    </row>
    <row r="11" spans="2:3" ht="15">
      <c r="B11" s="45"/>
      <c r="C11" s="45"/>
    </row>
    <row r="12" spans="2:3" ht="15">
      <c r="B12" s="45"/>
      <c r="C12" s="45"/>
    </row>
    <row r="13" spans="2:3" ht="15">
      <c r="B13" s="45"/>
      <c r="C13" s="45"/>
    </row>
    <row r="17" spans="5:6" ht="15">
      <c r="E17" s="10"/>
      <c r="F17" s="13"/>
    </row>
    <row r="28" spans="5:6" ht="15">
      <c r="E28" s="10"/>
      <c r="F28" s="13"/>
    </row>
    <row r="96" spans="5:6" ht="15">
      <c r="E96" s="10">
        <f>'[1]539'!G12+'[1]564'!G9</f>
        <v>0.21879999999998745</v>
      </c>
      <c r="F96" t="s">
        <v>822</v>
      </c>
    </row>
    <row r="113" spans="5:6" ht="15">
      <c r="E113" s="10">
        <f>'[1]562'!G7+'[1]564'!G10</f>
        <v>-0.48919999999986885</v>
      </c>
      <c r="F113" t="s">
        <v>225</v>
      </c>
    </row>
    <row r="124" spans="5:6" ht="15">
      <c r="E124" s="10">
        <f>B124+D124+'[1]309'!G4+'[1]316'!G4+'[1]319'!G4+'[1]339'!G9+'[1]340'!G4+'[1]372'!G7+'[1]381'!G4+'[1]391'!G7+'[1]404'!G6+'[1]411'!G4+'[1]412'!G8+'[1]416'!G4+'[1]429'!G4+'[1]485'!G4+'[1]522'!G5</f>
        <v>4.579371965812413</v>
      </c>
      <c r="F124" s="13" t="s">
        <v>823</v>
      </c>
    </row>
    <row r="129" spans="5:6" ht="15">
      <c r="E129" s="10">
        <f>B129+D129+'[1]325'!G9+'[1]328'!G5+'[1]344'!G9+'[1]378'!G7+'[1]384'!G6+'[1]387'!G4+'[1]391'!G9+'[1]399'!G4+'[1]441'!G4+'[1]522'!G4</f>
        <v>-1.887614562767908</v>
      </c>
      <c r="F129" s="13" t="s">
        <v>824</v>
      </c>
    </row>
    <row r="166" spans="1:6" ht="15">
      <c r="A166" t="s">
        <v>370</v>
      </c>
      <c r="B166">
        <v>0</v>
      </c>
      <c r="E166" s="10">
        <f>'[1]522'!G7</f>
        <v>0.15050000000002228</v>
      </c>
      <c r="F166">
        <v>522</v>
      </c>
    </row>
    <row r="178" spans="5:6" ht="15">
      <c r="E178" s="10">
        <f>'[1]469'!G6+'[1]564'!G8</f>
        <v>0.0795999999995729</v>
      </c>
      <c r="F178" t="s">
        <v>825</v>
      </c>
    </row>
    <row r="185" spans="5:6" ht="15">
      <c r="E185" s="10">
        <f>'[1]388'!G4+'[1]413'!G5+'[1]427'!G5+'[1]428'!G6+'[1]560'!G7+'[1]561'!G4+'[1]564'!G4</f>
        <v>0.6078799999989428</v>
      </c>
      <c r="F185" t="s">
        <v>826</v>
      </c>
    </row>
    <row r="254" spans="5:6" ht="15">
      <c r="E254" s="10">
        <f>B254+D254+'[1]306'!G6+'[1]344'!G5+'[1]348'!G9+'[1]394'!G4+'[1]395'!G6+'[1]397'!G4+'[1]487'!G4+'[1]564'!G5</f>
        <v>0.2569838709675878</v>
      </c>
      <c r="F254" s="13" t="s">
        <v>827</v>
      </c>
    </row>
    <row r="260" spans="5:6" ht="15">
      <c r="E260" s="10">
        <f>'[1]435'!G4+'[1]521'!G6</f>
        <v>0.19920000000001892</v>
      </c>
      <c r="F260" t="s">
        <v>828</v>
      </c>
    </row>
    <row r="286" spans="5:6" ht="15">
      <c r="E286" s="10">
        <f>B286+D286+'[1]344'!G7+'[1]442'!G5+'[1]475'!G12+'[1]511'!G5+'[1]517'!G8+'[1]564'!G12</f>
        <v>0.18759999999952015</v>
      </c>
      <c r="F286" t="s">
        <v>829</v>
      </c>
    </row>
    <row r="318" spans="5:6" ht="15">
      <c r="E318" s="10">
        <f>B318+D318+'[1]339'!G6+'[1]359'!G7+'[1]362'!G8+'[1]422'!G4+'[1]425'!G7+'[1]470'!G6+'[1]479'!G7+'[1]514'!G6+'[1]522'!G6</f>
        <v>-0.18308000000028812</v>
      </c>
      <c r="F318" t="s">
        <v>830</v>
      </c>
    </row>
    <row r="348" spans="2:6" ht="15">
      <c r="B348">
        <v>0</v>
      </c>
      <c r="E348" s="10">
        <f>'[1]485'!G8+'[1]488'!G6+'[1]489'!G6+'[1]491'!G4+'[1]494'!G6+'[1]495'!G4+'[1]498'!G8+'[1]502'!G5+'[1]504'!G4+'[1]508'!G5+'[1]511'!G4+'[1]514'!G7+'[1]521'!G4+'[1]522'!G8</f>
        <v>0.3647999999984677</v>
      </c>
      <c r="F348" t="s">
        <v>831</v>
      </c>
    </row>
    <row r="350" spans="5:6" ht="15">
      <c r="E350" s="10">
        <f>'[1]485'!G8+'[1]488'!G6+'[1]489'!G6+'[1]491'!G4+'[1]494'!G6+'[1]495'!G4+'[1]498'!G8+'[1]502'!G5+'[1]504'!G4+'[1]508'!G5+'[1]511'!G4+'[1]514'!G7+'[1]521'!G4</f>
        <v>-0.41860000000156106</v>
      </c>
      <c r="F350" t="s">
        <v>832</v>
      </c>
    </row>
    <row r="369" spans="5:6" ht="15">
      <c r="E369" s="10">
        <f>'[1]381'!G5+'[1]411'!G5+'[1]419'!G6+'[1]468'!G4+'[1]506'!G7+'[1]511'!G6+'[1]528'!G4+'[1]531'!G6+'[1]554'!G8+'[1]558'!G5+'[1]559'!G9+'[1]564'!G11</f>
        <v>0.12918000000126995</v>
      </c>
      <c r="F369" t="s">
        <v>833</v>
      </c>
    </row>
    <row r="384" spans="5:6" ht="15">
      <c r="E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42936</v>
      </c>
      <c r="C1" s="30" t="s">
        <v>815</v>
      </c>
      <c r="D1" s="31">
        <v>59.8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960</v>
      </c>
      <c r="B4" s="58">
        <v>24.9</v>
      </c>
      <c r="C4" s="39">
        <f>(B4)*$D$1</f>
        <v>1489.0199999999998</v>
      </c>
      <c r="D4" s="55">
        <v>1489</v>
      </c>
      <c r="E4" s="41">
        <f>-C4+D4</f>
        <v>-0.019999999999754436</v>
      </c>
      <c r="F4" s="42"/>
    </row>
    <row r="5" spans="1:6" s="37" customFormat="1" ht="15">
      <c r="A5" s="7" t="s">
        <v>68</v>
      </c>
      <c r="B5" s="38">
        <v>12.28</v>
      </c>
      <c r="C5" s="39">
        <f>(B5)*$D$1</f>
        <v>734.3439999999999</v>
      </c>
      <c r="D5" s="55">
        <v>734</v>
      </c>
      <c r="E5" s="41">
        <f>-C5+D5</f>
        <v>-0.34399999999993724</v>
      </c>
      <c r="F5" s="42"/>
    </row>
    <row r="6" spans="1:6" s="37" customFormat="1" ht="15">
      <c r="A6" s="7" t="s">
        <v>961</v>
      </c>
      <c r="B6" s="58">
        <v>6.25</v>
      </c>
      <c r="C6" s="39">
        <f>(B6)*$D$1</f>
        <v>373.75</v>
      </c>
      <c r="D6" s="55">
        <v>374</v>
      </c>
      <c r="E6" s="41">
        <f>-C6+D6</f>
        <v>0.25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42936</v>
      </c>
      <c r="C1" s="30" t="s">
        <v>815</v>
      </c>
      <c r="D1" s="31">
        <v>59.8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420</v>
      </c>
      <c r="B4" s="58">
        <v>21.74</v>
      </c>
      <c r="C4" s="39">
        <f aca="true" t="shared" si="0" ref="C4:C10">(B4)*$D$1</f>
        <v>1300.052</v>
      </c>
      <c r="D4" s="55">
        <v>1300</v>
      </c>
      <c r="E4" s="41">
        <f aca="true" t="shared" si="1" ref="E4:E10">-C4+D4</f>
        <v>-0.05199999999990723</v>
      </c>
      <c r="F4" s="42"/>
    </row>
    <row r="5" spans="1:6" s="37" customFormat="1" ht="15">
      <c r="A5" s="7" t="s">
        <v>959</v>
      </c>
      <c r="B5" s="38">
        <v>2.13</v>
      </c>
      <c r="C5" s="39">
        <f t="shared" si="0"/>
        <v>127.37399999999998</v>
      </c>
      <c r="D5" s="55">
        <v>127</v>
      </c>
      <c r="E5" s="41">
        <f t="shared" si="1"/>
        <v>-0.373999999999981</v>
      </c>
      <c r="F5" s="42"/>
    </row>
    <row r="6" spans="1:6" s="37" customFormat="1" ht="15">
      <c r="A6" s="7" t="s">
        <v>947</v>
      </c>
      <c r="B6" s="58">
        <v>5.24</v>
      </c>
      <c r="C6" s="39">
        <f t="shared" si="0"/>
        <v>313.352</v>
      </c>
      <c r="D6" s="55">
        <v>313</v>
      </c>
      <c r="E6" s="41">
        <f t="shared" si="1"/>
        <v>-0.35199999999997544</v>
      </c>
      <c r="F6" s="42"/>
    </row>
    <row r="7" spans="1:6" s="37" customFormat="1" ht="15">
      <c r="A7" s="7" t="s">
        <v>636</v>
      </c>
      <c r="B7" s="38">
        <v>13</v>
      </c>
      <c r="C7" s="39">
        <f t="shared" si="0"/>
        <v>777.4</v>
      </c>
      <c r="D7" s="55">
        <v>777</v>
      </c>
      <c r="E7" s="41">
        <f t="shared" si="1"/>
        <v>-0.39999999999997726</v>
      </c>
      <c r="F7" s="42"/>
    </row>
    <row r="8" spans="1:6" s="37" customFormat="1" ht="15">
      <c r="A8" s="7" t="s">
        <v>797</v>
      </c>
      <c r="B8" s="58">
        <v>9.2</v>
      </c>
      <c r="C8" s="39">
        <f t="shared" si="0"/>
        <v>550.16</v>
      </c>
      <c r="D8" s="55">
        <v>550</v>
      </c>
      <c r="E8" s="41">
        <f t="shared" si="1"/>
        <v>-0.15999999999996817</v>
      </c>
      <c r="F8" s="42"/>
    </row>
    <row r="9" spans="1:6" s="37" customFormat="1" ht="15">
      <c r="A9" s="7" t="s">
        <v>681</v>
      </c>
      <c r="B9" s="58">
        <v>8.81</v>
      </c>
      <c r="C9" s="39">
        <f t="shared" si="0"/>
        <v>526.838</v>
      </c>
      <c r="D9" s="55">
        <v>527</v>
      </c>
      <c r="E9" s="41">
        <f t="shared" si="1"/>
        <v>0.16200000000003456</v>
      </c>
      <c r="F9" s="42"/>
    </row>
    <row r="10" spans="1:6" s="37" customFormat="1" ht="15">
      <c r="A10" s="7" t="s">
        <v>49</v>
      </c>
      <c r="B10" s="38">
        <v>44.58</v>
      </c>
      <c r="C10" s="39">
        <f t="shared" si="0"/>
        <v>2665.8839999999996</v>
      </c>
      <c r="D10" s="55">
        <v>2666</v>
      </c>
      <c r="E10" s="41">
        <f t="shared" si="1"/>
        <v>0.1160000000004402</v>
      </c>
      <c r="F10" s="42"/>
    </row>
    <row r="11" spans="1:6" s="37" customFormat="1" ht="15">
      <c r="A11" s="7" t="s">
        <v>641</v>
      </c>
      <c r="B11" s="7">
        <v>37.7</v>
      </c>
      <c r="C11" s="39">
        <f>(B11)*$D$1</f>
        <v>2254.46</v>
      </c>
      <c r="D11" s="55">
        <v>2254</v>
      </c>
      <c r="E11" s="41">
        <f>-C11+D11</f>
        <v>-0.4600000000000364</v>
      </c>
      <c r="F11" s="42"/>
    </row>
    <row r="12" spans="1:5" s="44" customFormat="1" ht="15">
      <c r="A12" s="43"/>
      <c r="B12" s="43"/>
      <c r="C12" s="43"/>
      <c r="D12" s="43"/>
      <c r="E12" s="43"/>
    </row>
    <row r="16" ht="15">
      <c r="B16" s="45"/>
    </row>
    <row r="17" ht="15">
      <c r="B17" s="45"/>
    </row>
    <row r="18" ht="15">
      <c r="B18" s="45"/>
    </row>
    <row r="22" spans="4:5" ht="15">
      <c r="D22" s="10"/>
      <c r="E22" s="13"/>
    </row>
    <row r="33" spans="4:5" ht="15">
      <c r="D33" s="10"/>
      <c r="E33" s="13"/>
    </row>
    <row r="101" spans="4:5" ht="15">
      <c r="D101" s="10">
        <f>'[1]539'!G12+'[1]564'!G9</f>
        <v>0.21879999999998745</v>
      </c>
      <c r="E101" t="s">
        <v>822</v>
      </c>
    </row>
    <row r="118" spans="4:5" ht="15">
      <c r="D118" s="10">
        <f>'[1]562'!G7+'[1]564'!G10</f>
        <v>-0.48919999999986885</v>
      </c>
      <c r="E118" t="s">
        <v>225</v>
      </c>
    </row>
    <row r="129" spans="4:5" ht="15">
      <c r="D129" s="10">
        <f>B129+C129+'[1]309'!G4+'[1]316'!G4+'[1]319'!G4+'[1]339'!G9+'[1]340'!G4+'[1]372'!G7+'[1]381'!G4+'[1]391'!G7+'[1]404'!G6+'[1]411'!G4+'[1]412'!G8+'[1]416'!G4+'[1]429'!G4+'[1]485'!G4+'[1]522'!G5</f>
        <v>4.579371965812413</v>
      </c>
      <c r="E129" s="13" t="s">
        <v>823</v>
      </c>
    </row>
    <row r="134" spans="4:5" ht="15">
      <c r="D134" s="10">
        <f>B134+C134+'[1]325'!G9+'[1]328'!G5+'[1]344'!G9+'[1]378'!G7+'[1]384'!G6+'[1]387'!G4+'[1]391'!G9+'[1]399'!G4+'[1]441'!G4+'[1]522'!G4</f>
        <v>-1.887614562767908</v>
      </c>
      <c r="E134" s="13" t="s">
        <v>824</v>
      </c>
    </row>
    <row r="171" spans="1:5" ht="15">
      <c r="A171" t="s">
        <v>370</v>
      </c>
      <c r="B171">
        <v>0</v>
      </c>
      <c r="D171" s="10">
        <f>'[1]522'!G7</f>
        <v>0.15050000000002228</v>
      </c>
      <c r="E171">
        <v>522</v>
      </c>
    </row>
    <row r="183" spans="4:5" ht="15">
      <c r="D183" s="10">
        <f>'[1]469'!G6+'[1]564'!G8</f>
        <v>0.0795999999995729</v>
      </c>
      <c r="E183" t="s">
        <v>825</v>
      </c>
    </row>
    <row r="190" spans="4:5" ht="15">
      <c r="D190" s="10">
        <f>'[1]388'!G4+'[1]413'!G5+'[1]427'!G5+'[1]428'!G6+'[1]560'!G7+'[1]561'!G4+'[1]564'!G4</f>
        <v>0.6078799999989428</v>
      </c>
      <c r="E190" t="s">
        <v>826</v>
      </c>
    </row>
    <row r="259" spans="4:5" ht="15">
      <c r="D259" s="10">
        <f>B259+C259+'[1]306'!G6+'[1]344'!G5+'[1]348'!G9+'[1]394'!G4+'[1]395'!G6+'[1]397'!G4+'[1]487'!G4+'[1]564'!G5</f>
        <v>0.2569838709675878</v>
      </c>
      <c r="E259" s="13" t="s">
        <v>827</v>
      </c>
    </row>
    <row r="265" spans="4:5" ht="15">
      <c r="D265" s="10">
        <f>'[1]435'!G4+'[1]521'!G6</f>
        <v>0.19920000000001892</v>
      </c>
      <c r="E265" t="s">
        <v>828</v>
      </c>
    </row>
    <row r="291" spans="4:5" ht="15">
      <c r="D291" s="10">
        <f>B291+C291+'[1]344'!G7+'[1]442'!G5+'[1]475'!G12+'[1]511'!G5+'[1]517'!G8+'[1]564'!G12</f>
        <v>0.18759999999952015</v>
      </c>
      <c r="E291" t="s">
        <v>829</v>
      </c>
    </row>
    <row r="323" spans="4:5" ht="15">
      <c r="D323" s="10">
        <f>B323+C323+'[1]339'!G6+'[1]359'!G7+'[1]362'!G8+'[1]422'!G4+'[1]425'!G7+'[1]470'!G6+'[1]479'!G7+'[1]514'!G6+'[1]522'!G6</f>
        <v>-0.18308000000028812</v>
      </c>
      <c r="E323" t="s">
        <v>830</v>
      </c>
    </row>
    <row r="353" spans="2:5" ht="15">
      <c r="B353">
        <v>0</v>
      </c>
      <c r="D353" s="10">
        <f>'[1]485'!G8+'[1]488'!G6+'[1]489'!G6+'[1]491'!G4+'[1]494'!G6+'[1]495'!G4+'[1]498'!G8+'[1]502'!G5+'[1]504'!G4+'[1]508'!G5+'[1]511'!G4+'[1]514'!G7+'[1]521'!G4+'[1]522'!G8</f>
        <v>0.3647999999984677</v>
      </c>
      <c r="E353" t="s">
        <v>831</v>
      </c>
    </row>
    <row r="355" spans="4:5" ht="15">
      <c r="D355" s="10">
        <f>'[1]485'!G8+'[1]488'!G6+'[1]489'!G6+'[1]491'!G4+'[1]494'!G6+'[1]495'!G4+'[1]498'!G8+'[1]502'!G5+'[1]504'!G4+'[1]508'!G5+'[1]511'!G4+'[1]514'!G7+'[1]521'!G4</f>
        <v>-0.41860000000156106</v>
      </c>
      <c r="E355" t="s">
        <v>832</v>
      </c>
    </row>
    <row r="374" spans="4:5" ht="15">
      <c r="D374" s="10">
        <f>'[1]381'!G5+'[1]411'!G5+'[1]419'!G6+'[1]468'!G4+'[1]506'!G7+'[1]511'!G6+'[1]528'!G4+'[1]531'!G6+'[1]554'!G8+'[1]558'!G5+'[1]559'!G9+'[1]564'!G11</f>
        <v>0.12918000000126995</v>
      </c>
      <c r="E374" t="s">
        <v>833</v>
      </c>
    </row>
    <row r="389" spans="4:5" ht="15">
      <c r="D389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42933</v>
      </c>
      <c r="C1" s="30" t="s">
        <v>815</v>
      </c>
      <c r="D1" s="31">
        <v>59.64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959</v>
      </c>
      <c r="B4" s="58">
        <v>7.6</v>
      </c>
      <c r="C4" s="39">
        <f aca="true" t="shared" si="0" ref="C4:C10">(B4)*$D$1</f>
        <v>453.264</v>
      </c>
      <c r="D4" s="55">
        <v>453</v>
      </c>
      <c r="E4" s="41">
        <f aca="true" t="shared" si="1" ref="E4:E10">-C4+D4</f>
        <v>-0.26400000000001</v>
      </c>
      <c r="F4" s="42"/>
    </row>
    <row r="5" spans="1:6" s="37" customFormat="1" ht="15">
      <c r="A5" s="7" t="s">
        <v>939</v>
      </c>
      <c r="B5" s="38">
        <v>9.02</v>
      </c>
      <c r="C5" s="39">
        <f t="shared" si="0"/>
        <v>537.9528</v>
      </c>
      <c r="D5" s="55">
        <v>538</v>
      </c>
      <c r="E5" s="41">
        <f t="shared" si="1"/>
        <v>0.04719999999997526</v>
      </c>
      <c r="F5" s="42"/>
    </row>
    <row r="6" spans="1:6" s="37" customFormat="1" ht="15">
      <c r="A6" s="7" t="s">
        <v>742</v>
      </c>
      <c r="B6" s="58">
        <v>5.72</v>
      </c>
      <c r="C6" s="39">
        <f t="shared" si="0"/>
        <v>341.1408</v>
      </c>
      <c r="D6" s="40">
        <v>341</v>
      </c>
      <c r="E6" s="41">
        <f t="shared" si="1"/>
        <v>-0.14080000000001291</v>
      </c>
      <c r="F6" s="42"/>
    </row>
    <row r="7" spans="1:6" s="37" customFormat="1" ht="15">
      <c r="A7" s="7" t="s">
        <v>513</v>
      </c>
      <c r="B7" s="38">
        <v>23.11</v>
      </c>
      <c r="C7" s="39">
        <f t="shared" si="0"/>
        <v>1378.2803999999999</v>
      </c>
      <c r="D7" s="55">
        <v>1378</v>
      </c>
      <c r="E7" s="41">
        <f t="shared" si="1"/>
        <v>-0.2803999999998723</v>
      </c>
      <c r="F7" s="42"/>
    </row>
    <row r="8" spans="1:6" s="37" customFormat="1" ht="15">
      <c r="A8" s="7" t="s">
        <v>741</v>
      </c>
      <c r="B8" s="58">
        <v>18.32</v>
      </c>
      <c r="C8" s="39">
        <f t="shared" si="0"/>
        <v>1092.6048</v>
      </c>
      <c r="D8" s="55">
        <v>1093</v>
      </c>
      <c r="E8" s="41">
        <f t="shared" si="1"/>
        <v>0.3951999999999316</v>
      </c>
      <c r="F8" s="42"/>
    </row>
    <row r="9" spans="1:6" s="37" customFormat="1" ht="15">
      <c r="A9" s="7" t="s">
        <v>440</v>
      </c>
      <c r="B9" s="58">
        <v>45.54</v>
      </c>
      <c r="C9" s="39">
        <f t="shared" si="0"/>
        <v>2716.0056</v>
      </c>
      <c r="D9" s="55">
        <f>1620+1097</f>
        <v>2717</v>
      </c>
      <c r="E9" s="41">
        <f t="shared" si="1"/>
        <v>0.9944000000000415</v>
      </c>
      <c r="F9" s="42"/>
    </row>
    <row r="10" spans="1:6" s="37" customFormat="1" ht="15">
      <c r="A10" s="7" t="s">
        <v>627</v>
      </c>
      <c r="B10" s="38">
        <v>15.03</v>
      </c>
      <c r="C10" s="39">
        <f t="shared" si="0"/>
        <v>896.3892</v>
      </c>
      <c r="D10" s="55">
        <v>896</v>
      </c>
      <c r="E10" s="41">
        <f t="shared" si="1"/>
        <v>-0.3891999999999598</v>
      </c>
      <c r="F10" s="42"/>
    </row>
    <row r="11" spans="1:6" s="37" customFormat="1" ht="15">
      <c r="A11" s="7" t="s">
        <v>950</v>
      </c>
      <c r="B11" s="7">
        <v>29.71</v>
      </c>
      <c r="C11" s="39">
        <f>(B11)*$D$1</f>
        <v>1771.9044000000001</v>
      </c>
      <c r="D11" s="55">
        <f>900+872</f>
        <v>1772</v>
      </c>
      <c r="E11" s="41">
        <f>-C11+D11</f>
        <v>0.09559999999987667</v>
      </c>
      <c r="F11" s="42"/>
    </row>
    <row r="12" spans="1:6" s="37" customFormat="1" ht="15">
      <c r="A12" s="7" t="s">
        <v>375</v>
      </c>
      <c r="B12" s="46">
        <v>12.5</v>
      </c>
      <c r="C12" s="39">
        <f>(B12)*$D$1</f>
        <v>745.5</v>
      </c>
      <c r="D12" s="55">
        <v>725</v>
      </c>
      <c r="E12" s="41">
        <f>-C12+D12</f>
        <v>-20.5</v>
      </c>
      <c r="F12" s="42"/>
    </row>
    <row r="13" spans="1:5" s="44" customFormat="1" ht="15">
      <c r="A13" s="43"/>
      <c r="B13" s="43"/>
      <c r="C13" s="43"/>
      <c r="D13" s="43"/>
      <c r="E13" s="43"/>
    </row>
    <row r="17" ht="15">
      <c r="B17" s="45"/>
    </row>
    <row r="18" ht="15">
      <c r="B18" s="45"/>
    </row>
    <row r="19" ht="15">
      <c r="B19" s="45"/>
    </row>
    <row r="23" spans="4:5" ht="15">
      <c r="D23" s="10"/>
      <c r="E23" s="13"/>
    </row>
    <row r="34" spans="4:5" ht="15">
      <c r="D34" s="10"/>
      <c r="E34" s="13"/>
    </row>
    <row r="102" spans="4:5" ht="15">
      <c r="D102" s="10">
        <f>'[1]539'!G12+'[1]564'!G9</f>
        <v>0.21879999999998745</v>
      </c>
      <c r="E102" t="s">
        <v>822</v>
      </c>
    </row>
    <row r="119" spans="4:5" ht="15">
      <c r="D119" s="10">
        <f>'[1]562'!G7+'[1]564'!G10</f>
        <v>-0.48919999999986885</v>
      </c>
      <c r="E119" t="s">
        <v>225</v>
      </c>
    </row>
    <row r="130" spans="4:5" ht="15">
      <c r="D130" s="10">
        <f>B130+C130+'[1]309'!G4+'[1]316'!G4+'[1]319'!G4+'[1]339'!G9+'[1]340'!G4+'[1]372'!G7+'[1]381'!G4+'[1]391'!G7+'[1]404'!G6+'[1]411'!G4+'[1]412'!G8+'[1]416'!G4+'[1]429'!G4+'[1]485'!G4+'[1]522'!G5</f>
        <v>4.579371965812413</v>
      </c>
      <c r="E130" s="13" t="s">
        <v>823</v>
      </c>
    </row>
    <row r="135" spans="4:5" ht="15">
      <c r="D135" s="10">
        <f>B135+C135+'[1]325'!G9+'[1]328'!G5+'[1]344'!G9+'[1]378'!G7+'[1]384'!G6+'[1]387'!G4+'[1]391'!G9+'[1]399'!G4+'[1]441'!G4+'[1]522'!G4</f>
        <v>-1.887614562767908</v>
      </c>
      <c r="E135" s="13" t="s">
        <v>824</v>
      </c>
    </row>
    <row r="172" spans="1:5" ht="15">
      <c r="A172" t="s">
        <v>370</v>
      </c>
      <c r="B172">
        <v>0</v>
      </c>
      <c r="D172" s="10">
        <f>'[1]522'!G7</f>
        <v>0.15050000000002228</v>
      </c>
      <c r="E172">
        <v>522</v>
      </c>
    </row>
    <row r="184" spans="4:5" ht="15">
      <c r="D184" s="10">
        <f>'[1]469'!G6+'[1]564'!G8</f>
        <v>0.0795999999995729</v>
      </c>
      <c r="E184" t="s">
        <v>825</v>
      </c>
    </row>
    <row r="191" spans="4:5" ht="15">
      <c r="D191" s="10">
        <f>'[1]388'!G4+'[1]413'!G5+'[1]427'!G5+'[1]428'!G6+'[1]560'!G7+'[1]561'!G4+'[1]564'!G4</f>
        <v>0.6078799999989428</v>
      </c>
      <c r="E191" t="s">
        <v>826</v>
      </c>
    </row>
    <row r="260" spans="4:5" ht="15">
      <c r="D260" s="10">
        <f>B260+C260+'[1]306'!G6+'[1]344'!G5+'[1]348'!G9+'[1]394'!G4+'[1]395'!G6+'[1]397'!G4+'[1]487'!G4+'[1]564'!G5</f>
        <v>0.2569838709675878</v>
      </c>
      <c r="E260" s="13" t="s">
        <v>827</v>
      </c>
    </row>
    <row r="266" spans="4:5" ht="15">
      <c r="D266" s="10">
        <f>'[1]435'!G4+'[1]521'!G6</f>
        <v>0.19920000000001892</v>
      </c>
      <c r="E266" t="s">
        <v>828</v>
      </c>
    </row>
    <row r="292" spans="4:5" ht="15">
      <c r="D292" s="10">
        <f>B292+C292+'[1]344'!G7+'[1]442'!G5+'[1]475'!G12+'[1]511'!G5+'[1]517'!G8+'[1]564'!G12</f>
        <v>0.18759999999952015</v>
      </c>
      <c r="E292" t="s">
        <v>829</v>
      </c>
    </row>
    <row r="324" spans="4:5" ht="15">
      <c r="D324" s="10">
        <f>B324+C324+'[1]339'!G6+'[1]359'!G7+'[1]362'!G8+'[1]422'!G4+'[1]425'!G7+'[1]470'!G6+'[1]479'!G7+'[1]514'!G6+'[1]522'!G6</f>
        <v>-0.18308000000028812</v>
      </c>
      <c r="E324" t="s">
        <v>830</v>
      </c>
    </row>
    <row r="354" spans="2:5" ht="15">
      <c r="B354">
        <v>0</v>
      </c>
      <c r="D354" s="10">
        <f>'[1]485'!G8+'[1]488'!G6+'[1]489'!G6+'[1]491'!G4+'[1]494'!G6+'[1]495'!G4+'[1]498'!G8+'[1]502'!G5+'[1]504'!G4+'[1]508'!G5+'[1]511'!G4+'[1]514'!G7+'[1]521'!G4+'[1]522'!G8</f>
        <v>0.3647999999984677</v>
      </c>
      <c r="E354" t="s">
        <v>831</v>
      </c>
    </row>
    <row r="356" spans="4:5" ht="15">
      <c r="D356" s="10">
        <f>'[1]485'!G8+'[1]488'!G6+'[1]489'!G6+'[1]491'!G4+'[1]494'!G6+'[1]495'!G4+'[1]498'!G8+'[1]502'!G5+'[1]504'!G4+'[1]508'!G5+'[1]511'!G4+'[1]514'!G7+'[1]521'!G4</f>
        <v>-0.41860000000156106</v>
      </c>
      <c r="E356" t="s">
        <v>832</v>
      </c>
    </row>
    <row r="375" spans="4:5" ht="15">
      <c r="D375" s="10">
        <f>'[1]381'!G5+'[1]411'!G5+'[1]419'!G6+'[1]468'!G4+'[1]506'!G7+'[1]511'!G6+'[1]528'!G4+'[1]531'!G6+'[1]554'!G8+'[1]558'!G5+'[1]559'!G9+'[1]564'!G11</f>
        <v>0.12918000000126995</v>
      </c>
      <c r="E375" t="s">
        <v>833</v>
      </c>
    </row>
    <row r="390" spans="4:5" ht="15">
      <c r="D390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42929</v>
      </c>
      <c r="C1" s="30" t="s">
        <v>815</v>
      </c>
      <c r="D1" s="31">
        <v>60.98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958</v>
      </c>
      <c r="B4" s="58">
        <v>37.87</v>
      </c>
      <c r="C4" s="39">
        <f>(B4)*$D$1</f>
        <v>2309.3125999999997</v>
      </c>
      <c r="D4" s="55">
        <v>2309</v>
      </c>
      <c r="E4" s="41">
        <f>-C4+D4</f>
        <v>-0.3125999999997475</v>
      </c>
      <c r="F4" s="42"/>
    </row>
    <row r="5" spans="1:6" s="37" customFormat="1" ht="15">
      <c r="A5" s="7" t="s">
        <v>947</v>
      </c>
      <c r="B5" s="38">
        <v>34.58</v>
      </c>
      <c r="C5" s="39">
        <f>(B5)*$D$1</f>
        <v>2108.6884</v>
      </c>
      <c r="D5" s="55">
        <v>2109</v>
      </c>
      <c r="E5" s="41">
        <f>-C5+D5</f>
        <v>0.31159999999999854</v>
      </c>
      <c r="F5" s="42"/>
    </row>
    <row r="6" spans="1:6" s="37" customFormat="1" ht="15">
      <c r="A6" s="7" t="s">
        <v>319</v>
      </c>
      <c r="B6" s="58">
        <v>10.71</v>
      </c>
      <c r="C6" s="39">
        <f>(B6)*$D$1</f>
        <v>653.0958</v>
      </c>
      <c r="D6" s="40">
        <v>653</v>
      </c>
      <c r="E6" s="41">
        <f>-C6+D6</f>
        <v>-0.09580000000005384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42928</v>
      </c>
      <c r="C1" s="30" t="s">
        <v>815</v>
      </c>
      <c r="D1" s="31">
        <v>61.24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67</v>
      </c>
      <c r="B4" s="58">
        <v>9.66</v>
      </c>
      <c r="C4" s="39">
        <f>(B4)*$D$1</f>
        <v>591.5784</v>
      </c>
      <c r="D4" s="55">
        <v>592</v>
      </c>
      <c r="E4" s="41">
        <f>-C4+D4</f>
        <v>0.4216000000000122</v>
      </c>
      <c r="F4" s="42"/>
    </row>
    <row r="5" spans="1:6" s="37" customFormat="1" ht="15">
      <c r="A5" s="7" t="s">
        <v>932</v>
      </c>
      <c r="B5" s="38">
        <v>9.35</v>
      </c>
      <c r="C5" s="39">
        <f>(B5)*$D$1</f>
        <v>572.594</v>
      </c>
      <c r="D5" s="55">
        <v>573</v>
      </c>
      <c r="E5" s="41">
        <f>-C5+D5</f>
        <v>0.40599999999994907</v>
      </c>
      <c r="F5" s="42"/>
    </row>
    <row r="6" spans="1:6" s="37" customFormat="1" ht="15">
      <c r="A6" s="7" t="s">
        <v>947</v>
      </c>
      <c r="B6" s="58">
        <v>10.8</v>
      </c>
      <c r="C6" s="39">
        <f>(B6)*$D$1</f>
        <v>661.392</v>
      </c>
      <c r="D6" s="40">
        <v>661</v>
      </c>
      <c r="E6" s="41">
        <f>-C6+D6</f>
        <v>-0.39200000000005275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42926</v>
      </c>
      <c r="C1" s="30" t="s">
        <v>815</v>
      </c>
      <c r="D1" s="31">
        <v>60.99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184</v>
      </c>
      <c r="B4" s="58">
        <v>10.16</v>
      </c>
      <c r="C4" s="39">
        <f aca="true" t="shared" si="0" ref="C4:C9">(B4)*$D$1</f>
        <v>619.6584</v>
      </c>
      <c r="D4" s="55">
        <v>620</v>
      </c>
      <c r="E4" s="41">
        <f aca="true" t="shared" si="1" ref="E4:E9">-C4+D4</f>
        <v>0.34159999999997126</v>
      </c>
      <c r="F4" s="42"/>
    </row>
    <row r="5" spans="1:6" s="37" customFormat="1" ht="15">
      <c r="A5" s="7" t="s">
        <v>957</v>
      </c>
      <c r="B5" s="38">
        <v>31.18</v>
      </c>
      <c r="C5" s="39">
        <f t="shared" si="0"/>
        <v>1901.6682</v>
      </c>
      <c r="D5" s="55">
        <v>1902</v>
      </c>
      <c r="E5" s="41">
        <f t="shared" si="1"/>
        <v>0.33179999999993015</v>
      </c>
      <c r="F5" s="42"/>
    </row>
    <row r="6" spans="1:6" s="37" customFormat="1" ht="15">
      <c r="A6" s="7" t="s">
        <v>67</v>
      </c>
      <c r="B6" s="58">
        <v>6.5</v>
      </c>
      <c r="C6" s="39">
        <f t="shared" si="0"/>
        <v>396.435</v>
      </c>
      <c r="D6" s="40">
        <v>396</v>
      </c>
      <c r="E6" s="41">
        <f t="shared" si="1"/>
        <v>-0.4350000000000023</v>
      </c>
      <c r="F6" s="42"/>
    </row>
    <row r="7" spans="1:6" s="37" customFormat="1" ht="15">
      <c r="A7" s="7" t="s">
        <v>696</v>
      </c>
      <c r="B7" s="38">
        <v>24.07</v>
      </c>
      <c r="C7" s="39">
        <f t="shared" si="0"/>
        <v>1468.0293000000001</v>
      </c>
      <c r="D7" s="55">
        <v>1468</v>
      </c>
      <c r="E7" s="41">
        <f t="shared" si="1"/>
        <v>-0.02930000000014843</v>
      </c>
      <c r="F7" s="42"/>
    </row>
    <row r="8" spans="1:6" s="37" customFormat="1" ht="15">
      <c r="A8" s="7" t="s">
        <v>641</v>
      </c>
      <c r="B8" s="58">
        <v>16.79</v>
      </c>
      <c r="C8" s="39">
        <f t="shared" si="0"/>
        <v>1024.0221</v>
      </c>
      <c r="D8" s="55">
        <v>1024</v>
      </c>
      <c r="E8" s="41">
        <f t="shared" si="1"/>
        <v>-0.022099999999909414</v>
      </c>
      <c r="F8" s="42"/>
    </row>
    <row r="9" spans="1:6" s="37" customFormat="1" ht="15">
      <c r="A9" s="7" t="s">
        <v>947</v>
      </c>
      <c r="B9" s="58">
        <v>41.39</v>
      </c>
      <c r="C9" s="39">
        <f t="shared" si="0"/>
        <v>2524.3761</v>
      </c>
      <c r="D9" s="55">
        <v>2524</v>
      </c>
      <c r="E9" s="41">
        <f t="shared" si="1"/>
        <v>-0.37609999999995125</v>
      </c>
      <c r="F9" s="42"/>
    </row>
    <row r="10" spans="1:5" s="44" customFormat="1" ht="15">
      <c r="A10" s="43"/>
      <c r="B10" s="43"/>
      <c r="C10" s="43"/>
      <c r="D10" s="43"/>
      <c r="E10" s="43"/>
    </row>
    <row r="14" ht="15">
      <c r="B14" s="45"/>
    </row>
    <row r="15" ht="15">
      <c r="B15" s="45"/>
    </row>
    <row r="16" ht="15">
      <c r="B16" s="45"/>
    </row>
    <row r="20" spans="4:5" ht="15">
      <c r="D20" s="10"/>
      <c r="E20" s="13"/>
    </row>
    <row r="31" spans="4:5" ht="15">
      <c r="D31" s="10"/>
      <c r="E31" s="13"/>
    </row>
    <row r="99" spans="4:5" ht="15">
      <c r="D99" s="10">
        <f>'[1]539'!G12+'[1]564'!G9</f>
        <v>0.21879999999998745</v>
      </c>
      <c r="E99" t="s">
        <v>822</v>
      </c>
    </row>
    <row r="116" spans="4:5" ht="15">
      <c r="D116" s="10">
        <f>'[1]562'!G7+'[1]564'!G10</f>
        <v>-0.48919999999986885</v>
      </c>
      <c r="E116" t="s">
        <v>225</v>
      </c>
    </row>
    <row r="127" spans="4:5" ht="15">
      <c r="D127" s="10">
        <f>B127+C127+'[1]309'!G4+'[1]316'!G4+'[1]319'!G4+'[1]339'!G9+'[1]340'!G4+'[1]372'!G7+'[1]381'!G4+'[1]391'!G7+'[1]404'!G6+'[1]411'!G4+'[1]412'!G8+'[1]416'!G4+'[1]429'!G4+'[1]485'!G4+'[1]522'!G5</f>
        <v>4.579371965812413</v>
      </c>
      <c r="E127" s="13" t="s">
        <v>823</v>
      </c>
    </row>
    <row r="132" spans="4:5" ht="15">
      <c r="D132" s="10">
        <f>B132+C132+'[1]325'!G9+'[1]328'!G5+'[1]344'!G9+'[1]378'!G7+'[1]384'!G6+'[1]387'!G4+'[1]391'!G9+'[1]399'!G4+'[1]441'!G4+'[1]522'!G4</f>
        <v>-1.887614562767908</v>
      </c>
      <c r="E132" s="13" t="s">
        <v>824</v>
      </c>
    </row>
    <row r="169" spans="1:5" ht="15">
      <c r="A169" t="s">
        <v>370</v>
      </c>
      <c r="B169">
        <v>0</v>
      </c>
      <c r="D169" s="10">
        <f>'[1]522'!G7</f>
        <v>0.15050000000002228</v>
      </c>
      <c r="E169">
        <v>522</v>
      </c>
    </row>
    <row r="181" spans="4:5" ht="15">
      <c r="D181" s="10">
        <f>'[1]469'!G6+'[1]564'!G8</f>
        <v>0.0795999999995729</v>
      </c>
      <c r="E181" t="s">
        <v>825</v>
      </c>
    </row>
    <row r="188" spans="4:5" ht="15">
      <c r="D188" s="10">
        <f>'[1]388'!G4+'[1]413'!G5+'[1]427'!G5+'[1]428'!G6+'[1]560'!G7+'[1]561'!G4+'[1]564'!G4</f>
        <v>0.6078799999989428</v>
      </c>
      <c r="E188" t="s">
        <v>826</v>
      </c>
    </row>
    <row r="257" spans="4:5" ht="15">
      <c r="D257" s="10">
        <f>B257+C257+'[1]306'!G6+'[1]344'!G5+'[1]348'!G9+'[1]394'!G4+'[1]395'!G6+'[1]397'!G4+'[1]487'!G4+'[1]564'!G5</f>
        <v>0.2569838709675878</v>
      </c>
      <c r="E257" s="13" t="s">
        <v>827</v>
      </c>
    </row>
    <row r="263" spans="4:5" ht="15">
      <c r="D263" s="10">
        <f>'[1]435'!G4+'[1]521'!G6</f>
        <v>0.19920000000001892</v>
      </c>
      <c r="E263" t="s">
        <v>828</v>
      </c>
    </row>
    <row r="289" spans="4:5" ht="15">
      <c r="D289" s="10">
        <f>B289+C289+'[1]344'!G7+'[1]442'!G5+'[1]475'!G12+'[1]511'!G5+'[1]517'!G8+'[1]564'!G12</f>
        <v>0.18759999999952015</v>
      </c>
      <c r="E289" t="s">
        <v>829</v>
      </c>
    </row>
    <row r="321" spans="4:5" ht="15">
      <c r="D321" s="10">
        <f>B321+C321+'[1]339'!G6+'[1]359'!G7+'[1]362'!G8+'[1]422'!G4+'[1]425'!G7+'[1]470'!G6+'[1]479'!G7+'[1]514'!G6+'[1]522'!G6</f>
        <v>-0.18308000000028812</v>
      </c>
      <c r="E321" t="s">
        <v>830</v>
      </c>
    </row>
    <row r="351" spans="2:5" ht="15">
      <c r="B351">
        <v>0</v>
      </c>
      <c r="D351" s="10">
        <f>'[1]485'!G8+'[1]488'!G6+'[1]489'!G6+'[1]491'!G4+'[1]494'!G6+'[1]495'!G4+'[1]498'!G8+'[1]502'!G5+'[1]504'!G4+'[1]508'!G5+'[1]511'!G4+'[1]514'!G7+'[1]521'!G4+'[1]522'!G8</f>
        <v>0.3647999999984677</v>
      </c>
      <c r="E351" t="s">
        <v>831</v>
      </c>
    </row>
    <row r="353" spans="4:5" ht="15">
      <c r="D353" s="10">
        <f>'[1]485'!G8+'[1]488'!G6+'[1]489'!G6+'[1]491'!G4+'[1]494'!G6+'[1]495'!G4+'[1]498'!G8+'[1]502'!G5+'[1]504'!G4+'[1]508'!G5+'[1]511'!G4+'[1]514'!G7+'[1]521'!G4</f>
        <v>-0.41860000000156106</v>
      </c>
      <c r="E353" t="s">
        <v>832</v>
      </c>
    </row>
    <row r="372" spans="4:5" ht="15">
      <c r="D372" s="10">
        <f>'[1]381'!G5+'[1]411'!G5+'[1]419'!G6+'[1]468'!G4+'[1]506'!G7+'[1]511'!G6+'[1]528'!G4+'[1]531'!G6+'[1]554'!G8+'[1]558'!G5+'[1]559'!G9+'[1]564'!G11</f>
        <v>0.12918000000126995</v>
      </c>
      <c r="E372" t="s">
        <v>833</v>
      </c>
    </row>
    <row r="387" spans="4:5" ht="15">
      <c r="D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42921</v>
      </c>
      <c r="C1" s="30" t="s">
        <v>815</v>
      </c>
      <c r="D1" s="31">
        <v>59.75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949</v>
      </c>
      <c r="B4" s="58">
        <v>25.86</v>
      </c>
      <c r="C4" s="39">
        <f aca="true" t="shared" si="0" ref="C4:C10">(B4)*$D$1</f>
        <v>1545.135</v>
      </c>
      <c r="D4" s="55">
        <v>1040</v>
      </c>
      <c r="E4" s="41">
        <f aca="true" t="shared" si="1" ref="E4:E10">-C4+D4</f>
        <v>-505.135</v>
      </c>
      <c r="F4" s="42"/>
    </row>
    <row r="5" spans="1:6" s="37" customFormat="1" ht="15">
      <c r="A5" s="7" t="s">
        <v>188</v>
      </c>
      <c r="B5" s="38">
        <v>5.78</v>
      </c>
      <c r="C5" s="39">
        <f t="shared" si="0"/>
        <v>345.355</v>
      </c>
      <c r="D5" s="55">
        <v>345</v>
      </c>
      <c r="E5" s="41">
        <f t="shared" si="1"/>
        <v>-0.3550000000000182</v>
      </c>
      <c r="F5" s="42"/>
    </row>
    <row r="6" spans="1:6" s="37" customFormat="1" ht="15">
      <c r="A6" s="7" t="s">
        <v>627</v>
      </c>
      <c r="B6" s="58">
        <v>22.96</v>
      </c>
      <c r="C6" s="39">
        <f t="shared" si="0"/>
        <v>1371.8600000000001</v>
      </c>
      <c r="D6" s="40">
        <v>921</v>
      </c>
      <c r="E6" s="41">
        <f t="shared" si="1"/>
        <v>-450.8600000000001</v>
      </c>
      <c r="F6" s="42"/>
    </row>
    <row r="7" spans="1:6" s="37" customFormat="1" ht="15">
      <c r="A7" s="7" t="s">
        <v>38</v>
      </c>
      <c r="B7" s="38">
        <v>39.88</v>
      </c>
      <c r="C7" s="39">
        <f t="shared" si="0"/>
        <v>2382.83</v>
      </c>
      <c r="D7" s="55">
        <v>2383</v>
      </c>
      <c r="E7" s="41">
        <f t="shared" si="1"/>
        <v>0.17000000000007276</v>
      </c>
      <c r="F7" s="42"/>
    </row>
    <row r="8" spans="1:6" s="37" customFormat="1" ht="15">
      <c r="A8" s="7" t="s">
        <v>437</v>
      </c>
      <c r="B8" s="58">
        <v>22.78</v>
      </c>
      <c r="C8" s="39">
        <f t="shared" si="0"/>
        <v>1361.105</v>
      </c>
      <c r="D8" s="55">
        <v>1361</v>
      </c>
      <c r="E8" s="41">
        <f t="shared" si="1"/>
        <v>-0.10500000000001819</v>
      </c>
      <c r="F8" s="42"/>
    </row>
    <row r="9" spans="1:6" s="37" customFormat="1" ht="15">
      <c r="A9" s="7" t="s">
        <v>246</v>
      </c>
      <c r="B9" s="58">
        <v>24.66</v>
      </c>
      <c r="C9" s="39">
        <f t="shared" si="0"/>
        <v>1473.435</v>
      </c>
      <c r="D9" s="40">
        <v>1473</v>
      </c>
      <c r="E9" s="41">
        <f t="shared" si="1"/>
        <v>-0.43499999999994543</v>
      </c>
      <c r="F9" s="42"/>
    </row>
    <row r="10" spans="1:6" s="37" customFormat="1" ht="15">
      <c r="A10" s="7" t="s">
        <v>941</v>
      </c>
      <c r="B10" s="38">
        <v>11.48</v>
      </c>
      <c r="C10" s="39">
        <f t="shared" si="0"/>
        <v>685.9300000000001</v>
      </c>
      <c r="D10" s="55">
        <v>686</v>
      </c>
      <c r="E10" s="41">
        <f t="shared" si="1"/>
        <v>0.06999999999993634</v>
      </c>
      <c r="F10" s="42"/>
    </row>
    <row r="11" spans="1:5" s="44" customFormat="1" ht="15">
      <c r="A11" s="43"/>
      <c r="B11" s="43"/>
      <c r="C11" s="43"/>
      <c r="D11" s="43"/>
      <c r="E11" s="43"/>
    </row>
    <row r="15" ht="15">
      <c r="B15" s="45"/>
    </row>
    <row r="16" ht="15">
      <c r="B16" s="45"/>
    </row>
    <row r="17" ht="15">
      <c r="B17" s="45"/>
    </row>
    <row r="21" spans="4:5" ht="15">
      <c r="D21" s="10"/>
      <c r="E21" s="13"/>
    </row>
    <row r="32" spans="4:5" ht="15">
      <c r="D32" s="10"/>
      <c r="E32" s="13"/>
    </row>
    <row r="100" spans="4:5" ht="15">
      <c r="D100" s="10">
        <f>'[1]539'!G12+'[1]564'!G9</f>
        <v>0.21879999999998745</v>
      </c>
      <c r="E100" t="s">
        <v>822</v>
      </c>
    </row>
    <row r="117" spans="4:5" ht="15">
      <c r="D117" s="10">
        <f>'[1]562'!G7+'[1]564'!G10</f>
        <v>-0.48919999999986885</v>
      </c>
      <c r="E117" t="s">
        <v>225</v>
      </c>
    </row>
    <row r="128" spans="4:5" ht="15">
      <c r="D128" s="10">
        <f>B128+C128+'[1]309'!G4+'[1]316'!G4+'[1]319'!G4+'[1]339'!G9+'[1]340'!G4+'[1]372'!G7+'[1]381'!G4+'[1]391'!G7+'[1]404'!G6+'[1]411'!G4+'[1]412'!G8+'[1]416'!G4+'[1]429'!G4+'[1]485'!G4+'[1]522'!G5</f>
        <v>4.579371965812413</v>
      </c>
      <c r="E128" s="13" t="s">
        <v>823</v>
      </c>
    </row>
    <row r="133" spans="4:5" ht="15">
      <c r="D133" s="10">
        <f>B133+C133+'[1]325'!G9+'[1]328'!G5+'[1]344'!G9+'[1]378'!G7+'[1]384'!G6+'[1]387'!G4+'[1]391'!G9+'[1]399'!G4+'[1]441'!G4+'[1]522'!G4</f>
        <v>-1.887614562767908</v>
      </c>
      <c r="E133" s="13" t="s">
        <v>824</v>
      </c>
    </row>
    <row r="170" spans="1:5" ht="15">
      <c r="A170" t="s">
        <v>370</v>
      </c>
      <c r="B170">
        <v>0</v>
      </c>
      <c r="D170" s="10">
        <f>'[1]522'!G7</f>
        <v>0.15050000000002228</v>
      </c>
      <c r="E170">
        <v>522</v>
      </c>
    </row>
    <row r="182" spans="4:5" ht="15">
      <c r="D182" s="10">
        <f>'[1]469'!G6+'[1]564'!G8</f>
        <v>0.0795999999995729</v>
      </c>
      <c r="E182" t="s">
        <v>825</v>
      </c>
    </row>
    <row r="189" spans="4:5" ht="15">
      <c r="D189" s="10">
        <f>'[1]388'!G4+'[1]413'!G5+'[1]427'!G5+'[1]428'!G6+'[1]560'!G7+'[1]561'!G4+'[1]564'!G4</f>
        <v>0.6078799999989428</v>
      </c>
      <c r="E189" t="s">
        <v>826</v>
      </c>
    </row>
    <row r="258" spans="4:5" ht="15">
      <c r="D258" s="10">
        <f>B258+C258+'[1]306'!G6+'[1]344'!G5+'[1]348'!G9+'[1]394'!G4+'[1]395'!G6+'[1]397'!G4+'[1]487'!G4+'[1]564'!G5</f>
        <v>0.2569838709675878</v>
      </c>
      <c r="E258" s="13" t="s">
        <v>827</v>
      </c>
    </row>
    <row r="264" spans="4:5" ht="15">
      <c r="D264" s="10">
        <f>'[1]435'!G4+'[1]521'!G6</f>
        <v>0.19920000000001892</v>
      </c>
      <c r="E264" t="s">
        <v>828</v>
      </c>
    </row>
    <row r="290" spans="4:5" ht="15">
      <c r="D290" s="10">
        <f>B290+C290+'[1]344'!G7+'[1]442'!G5+'[1]475'!G12+'[1]511'!G5+'[1]517'!G8+'[1]564'!G12</f>
        <v>0.18759999999952015</v>
      </c>
      <c r="E290" t="s">
        <v>829</v>
      </c>
    </row>
    <row r="322" spans="4:5" ht="15">
      <c r="D322" s="10">
        <f>B322+C322+'[1]339'!G6+'[1]359'!G7+'[1]362'!G8+'[1]422'!G4+'[1]425'!G7+'[1]470'!G6+'[1]479'!G7+'[1]514'!G6+'[1]522'!G6</f>
        <v>-0.18308000000028812</v>
      </c>
      <c r="E322" t="s">
        <v>830</v>
      </c>
    </row>
    <row r="352" spans="2:5" ht="15">
      <c r="B352">
        <v>0</v>
      </c>
      <c r="D352" s="10">
        <f>'[1]485'!G8+'[1]488'!G6+'[1]489'!G6+'[1]491'!G4+'[1]494'!G6+'[1]495'!G4+'[1]498'!G8+'[1]502'!G5+'[1]504'!G4+'[1]508'!G5+'[1]511'!G4+'[1]514'!G7+'[1]521'!G4+'[1]522'!G8</f>
        <v>0.3647999999984677</v>
      </c>
      <c r="E352" t="s">
        <v>831</v>
      </c>
    </row>
    <row r="354" spans="4:5" ht="15">
      <c r="D354" s="10">
        <f>'[1]485'!G8+'[1]488'!G6+'[1]489'!G6+'[1]491'!G4+'[1]494'!G6+'[1]495'!G4+'[1]498'!G8+'[1]502'!G5+'[1]504'!G4+'[1]508'!G5+'[1]511'!G4+'[1]514'!G7+'[1]521'!G4</f>
        <v>-0.41860000000156106</v>
      </c>
      <c r="E354" t="s">
        <v>832</v>
      </c>
    </row>
    <row r="373" spans="4:5" ht="15">
      <c r="D373" s="10">
        <f>'[1]381'!G5+'[1]411'!G5+'[1]419'!G6+'[1]468'!G4+'[1]506'!G7+'[1]511'!G6+'[1]528'!G4+'[1]531'!G6+'[1]554'!G8+'[1]558'!G5+'[1]559'!G9+'[1]564'!G11</f>
        <v>0.12918000000126995</v>
      </c>
      <c r="E373" t="s">
        <v>833</v>
      </c>
    </row>
    <row r="388" spans="4:5" ht="15">
      <c r="D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42918</v>
      </c>
      <c r="C1" s="30" t="s">
        <v>815</v>
      </c>
      <c r="D1" s="31">
        <v>59.49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440</v>
      </c>
      <c r="B4" s="58">
        <v>69.15</v>
      </c>
      <c r="C4" s="39">
        <f>(B4)*$D$1</f>
        <v>4113.7335</v>
      </c>
      <c r="D4" s="55">
        <v>4114</v>
      </c>
      <c r="E4" s="41">
        <f>-C4+D4</f>
        <v>0.2664999999997235</v>
      </c>
      <c r="F4" s="42"/>
    </row>
    <row r="5" spans="1:6" s="37" customFormat="1" ht="15">
      <c r="A5" s="7" t="s">
        <v>949</v>
      </c>
      <c r="B5" s="38">
        <v>14.7</v>
      </c>
      <c r="C5" s="39">
        <f>(B5)*$D$1</f>
        <v>874.503</v>
      </c>
      <c r="D5" s="55">
        <v>874</v>
      </c>
      <c r="E5" s="41">
        <f>-C5+D5</f>
        <v>-0.5030000000000427</v>
      </c>
      <c r="F5" s="42"/>
    </row>
    <row r="6" spans="1:6" s="37" customFormat="1" ht="15">
      <c r="A6" s="7" t="s">
        <v>956</v>
      </c>
      <c r="B6" s="46"/>
      <c r="C6" s="39"/>
      <c r="D6" s="63"/>
      <c r="E6" s="41"/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42918</v>
      </c>
      <c r="C1" s="30" t="s">
        <v>815</v>
      </c>
      <c r="D1" s="31">
        <v>59.49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627</v>
      </c>
      <c r="B4" s="58">
        <v>6.81</v>
      </c>
      <c r="C4" s="39">
        <f>(B4)*$D$1</f>
        <v>405.1269</v>
      </c>
      <c r="D4" s="55"/>
      <c r="E4" s="41">
        <f>-C4+D4</f>
        <v>-405.1269</v>
      </c>
      <c r="F4" s="42"/>
    </row>
    <row r="5" spans="1:6" s="37" customFormat="1" ht="15">
      <c r="A5" s="7" t="s">
        <v>8</v>
      </c>
      <c r="B5" s="38">
        <v>7.49</v>
      </c>
      <c r="C5" s="39">
        <f>(B5)*$D$1</f>
        <v>445.5801</v>
      </c>
      <c r="D5" s="55">
        <v>446</v>
      </c>
      <c r="E5" s="41">
        <f>-C5+D5</f>
        <v>0.4198999999999842</v>
      </c>
      <c r="F5" s="42"/>
    </row>
    <row r="6" spans="1:6" s="37" customFormat="1" ht="15">
      <c r="A6" s="7" t="s">
        <v>955</v>
      </c>
      <c r="B6" s="58">
        <v>34.1</v>
      </c>
      <c r="C6" s="39">
        <f>(B6)*$D$1</f>
        <v>2028.6090000000002</v>
      </c>
      <c r="D6" s="55">
        <v>2029</v>
      </c>
      <c r="E6" s="41">
        <f>-C6+D6</f>
        <v>0.390999999999849</v>
      </c>
      <c r="F6" s="42"/>
    </row>
    <row r="7" spans="1:6" s="37" customFormat="1" ht="15">
      <c r="A7" s="7" t="s">
        <v>306</v>
      </c>
      <c r="B7" s="38">
        <v>57.73</v>
      </c>
      <c r="C7" s="39">
        <f>(B7)*$D$1</f>
        <v>3434.3577</v>
      </c>
      <c r="D7" s="55">
        <v>3434</v>
      </c>
      <c r="E7" s="41">
        <f>-C7+D7</f>
        <v>-0.35770000000002256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42918</v>
      </c>
      <c r="C1" s="30" t="s">
        <v>815</v>
      </c>
      <c r="D1" s="31">
        <v>59.49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954</v>
      </c>
      <c r="B4" s="58">
        <v>135.08</v>
      </c>
      <c r="C4" s="39">
        <f>(B4)*$D$1</f>
        <v>8035.909200000001</v>
      </c>
      <c r="D4" s="55">
        <v>8079</v>
      </c>
      <c r="E4" s="41">
        <f>-C4+D4</f>
        <v>43.090799999999035</v>
      </c>
      <c r="F4" s="42"/>
    </row>
    <row r="5" spans="1:6" s="37" customFormat="1" ht="15">
      <c r="A5" s="7" t="s">
        <v>665</v>
      </c>
      <c r="B5" s="38">
        <v>7.79</v>
      </c>
      <c r="C5" s="39">
        <f>(B5)*$D$1</f>
        <v>463.4271</v>
      </c>
      <c r="D5" s="55">
        <v>463</v>
      </c>
      <c r="E5" s="41">
        <f>-C5+D5</f>
        <v>-0.4270999999999958</v>
      </c>
      <c r="F5" s="42"/>
    </row>
    <row r="6" spans="1:6" s="37" customFormat="1" ht="15">
      <c r="A6" s="7" t="s">
        <v>386</v>
      </c>
      <c r="B6" s="58">
        <v>41.13</v>
      </c>
      <c r="C6" s="39">
        <f>(B6)*$D$1</f>
        <v>2446.8237000000004</v>
      </c>
      <c r="D6" s="55">
        <v>2446</v>
      </c>
      <c r="E6" s="41">
        <f>-C6+D6</f>
        <v>-0.8237000000003718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43073</v>
      </c>
      <c r="C1" s="29"/>
      <c r="D1" s="30" t="s">
        <v>815</v>
      </c>
      <c r="E1" s="31">
        <v>59.48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954</v>
      </c>
      <c r="B4" s="7">
        <v>133.02</v>
      </c>
      <c r="C4" s="7"/>
      <c r="D4" s="39">
        <f>(B4+C4)*$E$1</f>
        <v>7912.0296</v>
      </c>
      <c r="E4" s="40">
        <v>8554</v>
      </c>
      <c r="F4" s="41">
        <f>-D4+E4</f>
        <v>641.9704000000002</v>
      </c>
      <c r="G4" s="42"/>
    </row>
    <row r="5" spans="1:6" s="44" customFormat="1" ht="15">
      <c r="A5" s="43"/>
      <c r="B5" s="43"/>
      <c r="C5" s="43"/>
      <c r="D5" s="43"/>
      <c r="E5" s="43"/>
      <c r="F5" s="43"/>
    </row>
    <row r="9" spans="2:3" ht="15">
      <c r="B9" s="45"/>
      <c r="C9" s="45"/>
    </row>
    <row r="10" spans="2:3" ht="15">
      <c r="B10" s="45"/>
      <c r="C10" s="45"/>
    </row>
    <row r="11" spans="2:3" ht="15">
      <c r="B11" s="45"/>
      <c r="C11" s="45"/>
    </row>
    <row r="15" spans="5:6" ht="15">
      <c r="E15" s="10"/>
      <c r="F15" s="13"/>
    </row>
    <row r="26" spans="5:6" ht="15">
      <c r="E26" s="10"/>
      <c r="F26" s="13"/>
    </row>
    <row r="94" spans="5:6" ht="15">
      <c r="E94" s="10">
        <f>'[1]539'!G12+'[1]564'!G9</f>
        <v>0.21879999999998745</v>
      </c>
      <c r="F94" t="s">
        <v>822</v>
      </c>
    </row>
    <row r="111" spans="5:6" ht="15">
      <c r="E111" s="10">
        <f>'[1]562'!G7+'[1]564'!G10</f>
        <v>-0.48919999999986885</v>
      </c>
      <c r="F111" t="s">
        <v>225</v>
      </c>
    </row>
    <row r="122" spans="5:6" ht="15">
      <c r="E122" s="10">
        <f>B122+D122+'[1]309'!G4+'[1]316'!G4+'[1]319'!G4+'[1]339'!G9+'[1]340'!G4+'[1]372'!G7+'[1]381'!G4+'[1]391'!G7+'[1]404'!G6+'[1]411'!G4+'[1]412'!G8+'[1]416'!G4+'[1]429'!G4+'[1]485'!G4+'[1]522'!G5</f>
        <v>4.579371965812413</v>
      </c>
      <c r="F122" s="13" t="s">
        <v>823</v>
      </c>
    </row>
    <row r="127" spans="5:6" ht="15">
      <c r="E127" s="10">
        <f>B127+D127+'[1]325'!G9+'[1]328'!G5+'[1]344'!G9+'[1]378'!G7+'[1]384'!G6+'[1]387'!G4+'[1]391'!G9+'[1]399'!G4+'[1]441'!G4+'[1]522'!G4</f>
        <v>-1.887614562767908</v>
      </c>
      <c r="F127" s="13" t="s">
        <v>824</v>
      </c>
    </row>
    <row r="164" spans="1:6" ht="15">
      <c r="A164" t="s">
        <v>370</v>
      </c>
      <c r="B164">
        <v>0</v>
      </c>
      <c r="E164" s="10">
        <f>'[1]522'!G7</f>
        <v>0.15050000000002228</v>
      </c>
      <c r="F164">
        <v>522</v>
      </c>
    </row>
    <row r="176" spans="5:6" ht="15">
      <c r="E176" s="10">
        <f>'[1]469'!G6+'[1]564'!G8</f>
        <v>0.0795999999995729</v>
      </c>
      <c r="F176" t="s">
        <v>825</v>
      </c>
    </row>
    <row r="183" spans="5:6" ht="15">
      <c r="E183" s="10">
        <f>'[1]388'!G4+'[1]413'!G5+'[1]427'!G5+'[1]428'!G6+'[1]560'!G7+'[1]561'!G4+'[1]564'!G4</f>
        <v>0.6078799999989428</v>
      </c>
      <c r="F183" t="s">
        <v>826</v>
      </c>
    </row>
    <row r="252" spans="5:6" ht="15">
      <c r="E252" s="10">
        <f>B252+D252+'[1]306'!G6+'[1]344'!G5+'[1]348'!G9+'[1]394'!G4+'[1]395'!G6+'[1]397'!G4+'[1]487'!G4+'[1]564'!G5</f>
        <v>0.2569838709675878</v>
      </c>
      <c r="F252" s="13" t="s">
        <v>827</v>
      </c>
    </row>
    <row r="258" spans="5:6" ht="15">
      <c r="E258" s="10">
        <f>'[1]435'!G4+'[1]521'!G6</f>
        <v>0.19920000000001892</v>
      </c>
      <c r="F258" t="s">
        <v>828</v>
      </c>
    </row>
    <row r="284" spans="5:6" ht="15">
      <c r="E284" s="10">
        <f>B284+D284+'[1]344'!G7+'[1]442'!G5+'[1]475'!G12+'[1]511'!G5+'[1]517'!G8+'[1]564'!G12</f>
        <v>0.18759999999952015</v>
      </c>
      <c r="F284" t="s">
        <v>829</v>
      </c>
    </row>
    <row r="316" spans="5:6" ht="15">
      <c r="E316" s="10">
        <f>B316+D316+'[1]339'!G6+'[1]359'!G7+'[1]362'!G8+'[1]422'!G4+'[1]425'!G7+'[1]470'!G6+'[1]479'!G7+'[1]514'!G6+'[1]522'!G6</f>
        <v>-0.18308000000028812</v>
      </c>
      <c r="F316" t="s">
        <v>830</v>
      </c>
    </row>
    <row r="346" spans="2:6" ht="15">
      <c r="B346">
        <v>0</v>
      </c>
      <c r="E346" s="10">
        <f>'[1]485'!G8+'[1]488'!G6+'[1]489'!G6+'[1]491'!G4+'[1]494'!G6+'[1]495'!G4+'[1]498'!G8+'[1]502'!G5+'[1]504'!G4+'[1]508'!G5+'[1]511'!G4+'[1]514'!G7+'[1]521'!G4+'[1]522'!G8</f>
        <v>0.3647999999984677</v>
      </c>
      <c r="F346" t="s">
        <v>831</v>
      </c>
    </row>
    <row r="348" spans="5:6" ht="15">
      <c r="E348" s="10">
        <f>'[1]485'!G8+'[1]488'!G6+'[1]489'!G6+'[1]491'!G4+'[1]494'!G6+'[1]495'!G4+'[1]498'!G8+'[1]502'!G5+'[1]504'!G4+'[1]508'!G5+'[1]511'!G4+'[1]514'!G7+'[1]521'!G4</f>
        <v>-0.41860000000156106</v>
      </c>
      <c r="F348" t="s">
        <v>832</v>
      </c>
    </row>
    <row r="367" spans="5:6" ht="15">
      <c r="E367" s="10">
        <f>'[1]381'!G5+'[1]411'!G5+'[1]419'!G6+'[1]468'!G4+'[1]506'!G7+'[1]511'!G6+'[1]528'!G4+'[1]531'!G6+'[1]554'!G8+'[1]558'!G5+'[1]559'!G9+'[1]564'!G11</f>
        <v>0.12918000000126995</v>
      </c>
      <c r="F367" t="s">
        <v>833</v>
      </c>
    </row>
    <row r="382" spans="5:6" ht="15">
      <c r="E382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42918</v>
      </c>
      <c r="C1" s="30" t="s">
        <v>815</v>
      </c>
      <c r="D1" s="31">
        <v>59.49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905</v>
      </c>
      <c r="B4" s="58">
        <v>60.13</v>
      </c>
      <c r="C4" s="39">
        <f>(B4)*$D$1</f>
        <v>3577.1337000000003</v>
      </c>
      <c r="D4" s="55">
        <v>3596</v>
      </c>
      <c r="E4" s="41">
        <f>-C4+D4</f>
        <v>18.866299999999683</v>
      </c>
      <c r="F4" s="42"/>
    </row>
    <row r="5" spans="1:6" s="37" customFormat="1" ht="15">
      <c r="A5" s="7" t="s">
        <v>45</v>
      </c>
      <c r="B5" s="38">
        <v>14.02</v>
      </c>
      <c r="C5" s="39">
        <f>(B5)*$D$1</f>
        <v>834.0498</v>
      </c>
      <c r="D5" s="55">
        <v>834</v>
      </c>
      <c r="E5" s="41">
        <f>-C5+D5</f>
        <v>-0.04980000000000473</v>
      </c>
      <c r="F5" s="42"/>
    </row>
    <row r="6" spans="1:6" s="37" customFormat="1" ht="15">
      <c r="A6" s="7" t="s">
        <v>952</v>
      </c>
      <c r="B6" s="58">
        <v>2.24</v>
      </c>
      <c r="C6" s="39">
        <f>(B6)*$D$1</f>
        <v>133.25760000000002</v>
      </c>
      <c r="D6" s="55">
        <v>133</v>
      </c>
      <c r="E6" s="41">
        <f>-C6+D6</f>
        <v>-0.2576000000000249</v>
      </c>
      <c r="F6" s="42"/>
    </row>
    <row r="7" spans="1:6" s="37" customFormat="1" ht="15">
      <c r="A7" s="7" t="s">
        <v>947</v>
      </c>
      <c r="B7" s="38">
        <v>15.43</v>
      </c>
      <c r="C7" s="39">
        <f>(B7)*$D$1</f>
        <v>917.9307</v>
      </c>
      <c r="D7" s="55">
        <v>918</v>
      </c>
      <c r="E7" s="41">
        <f>-C7+D7</f>
        <v>0.06929999999999836</v>
      </c>
      <c r="F7" s="42"/>
    </row>
    <row r="8" spans="1:6" s="37" customFormat="1" ht="15">
      <c r="A8" s="7" t="s">
        <v>953</v>
      </c>
      <c r="B8" s="58">
        <v>26.38</v>
      </c>
      <c r="C8" s="39">
        <f>(B8)*$D$1</f>
        <v>1569.3462</v>
      </c>
      <c r="D8" s="55">
        <v>1577</v>
      </c>
      <c r="E8" s="41">
        <f>-C8+D8</f>
        <v>7.653800000000047</v>
      </c>
      <c r="F8" s="42"/>
    </row>
    <row r="9" spans="1:5" s="44" customFormat="1" ht="15">
      <c r="A9" s="43"/>
      <c r="B9" s="43"/>
      <c r="C9" s="43"/>
      <c r="D9" s="43"/>
      <c r="E9" s="43"/>
    </row>
    <row r="13" ht="15">
      <c r="B13" s="45"/>
    </row>
    <row r="14" ht="15">
      <c r="B14" s="45"/>
    </row>
    <row r="15" ht="15">
      <c r="B15" s="45"/>
    </row>
    <row r="19" spans="4:5" ht="15">
      <c r="D19" s="10"/>
      <c r="E19" s="13"/>
    </row>
    <row r="30" spans="4:5" ht="15">
      <c r="D30" s="10"/>
      <c r="E30" s="13"/>
    </row>
    <row r="98" spans="4:5" ht="15">
      <c r="D98" s="10">
        <f>'[1]539'!G12+'[1]564'!G9</f>
        <v>0.21879999999998745</v>
      </c>
      <c r="E98" t="s">
        <v>822</v>
      </c>
    </row>
    <row r="115" spans="4:5" ht="15">
      <c r="D115" s="10">
        <f>'[1]562'!G7+'[1]564'!G10</f>
        <v>-0.48919999999986885</v>
      </c>
      <c r="E115" t="s">
        <v>225</v>
      </c>
    </row>
    <row r="126" spans="4:5" ht="15">
      <c r="D126" s="10">
        <f>B126+C126+'[1]309'!G4+'[1]316'!G4+'[1]319'!G4+'[1]339'!G9+'[1]340'!G4+'[1]372'!G7+'[1]381'!G4+'[1]391'!G7+'[1]404'!G6+'[1]411'!G4+'[1]412'!G8+'[1]416'!G4+'[1]429'!G4+'[1]485'!G4+'[1]522'!G5</f>
        <v>4.579371965812413</v>
      </c>
      <c r="E126" s="13" t="s">
        <v>823</v>
      </c>
    </row>
    <row r="131" spans="4:5" ht="15">
      <c r="D131" s="10">
        <f>B131+C131+'[1]325'!G9+'[1]328'!G5+'[1]344'!G9+'[1]378'!G7+'[1]384'!G6+'[1]387'!G4+'[1]391'!G9+'[1]399'!G4+'[1]441'!G4+'[1]522'!G4</f>
        <v>-1.887614562767908</v>
      </c>
      <c r="E131" s="13" t="s">
        <v>824</v>
      </c>
    </row>
    <row r="168" spans="1:5" ht="15">
      <c r="A168" t="s">
        <v>370</v>
      </c>
      <c r="B168">
        <v>0</v>
      </c>
      <c r="D168" s="10">
        <f>'[1]522'!G7</f>
        <v>0.15050000000002228</v>
      </c>
      <c r="E168">
        <v>522</v>
      </c>
    </row>
    <row r="180" spans="4:5" ht="15">
      <c r="D180" s="10">
        <f>'[1]469'!G6+'[1]564'!G8</f>
        <v>0.0795999999995729</v>
      </c>
      <c r="E180" t="s">
        <v>825</v>
      </c>
    </row>
    <row r="187" spans="4:5" ht="15">
      <c r="D187" s="10">
        <f>'[1]388'!G4+'[1]413'!G5+'[1]427'!G5+'[1]428'!G6+'[1]560'!G7+'[1]561'!G4+'[1]564'!G4</f>
        <v>0.6078799999989428</v>
      </c>
      <c r="E187" t="s">
        <v>826</v>
      </c>
    </row>
    <row r="256" spans="4:5" ht="15">
      <c r="D256" s="10">
        <f>B256+C256+'[1]306'!G6+'[1]344'!G5+'[1]348'!G9+'[1]394'!G4+'[1]395'!G6+'[1]397'!G4+'[1]487'!G4+'[1]564'!G5</f>
        <v>0.2569838709675878</v>
      </c>
      <c r="E256" s="13" t="s">
        <v>827</v>
      </c>
    </row>
    <row r="262" spans="4:5" ht="15">
      <c r="D262" s="10">
        <f>'[1]435'!G4+'[1]521'!G6</f>
        <v>0.19920000000001892</v>
      </c>
      <c r="E262" t="s">
        <v>828</v>
      </c>
    </row>
    <row r="288" spans="4:5" ht="15">
      <c r="D288" s="10">
        <f>B288+C288+'[1]344'!G7+'[1]442'!G5+'[1]475'!G12+'[1]511'!G5+'[1]517'!G8+'[1]564'!G12</f>
        <v>0.18759999999952015</v>
      </c>
      <c r="E288" t="s">
        <v>829</v>
      </c>
    </row>
    <row r="320" spans="4:5" ht="15">
      <c r="D320" s="10">
        <f>B320+C320+'[1]339'!G6+'[1]359'!G7+'[1]362'!G8+'[1]422'!G4+'[1]425'!G7+'[1]470'!G6+'[1]479'!G7+'[1]514'!G6+'[1]522'!G6</f>
        <v>-0.18308000000028812</v>
      </c>
      <c r="E320" t="s">
        <v>830</v>
      </c>
    </row>
    <row r="350" spans="2:5" ht="15">
      <c r="B350">
        <v>0</v>
      </c>
      <c r="D350" s="10">
        <f>'[1]485'!G8+'[1]488'!G6+'[1]489'!G6+'[1]491'!G4+'[1]494'!G6+'[1]495'!G4+'[1]498'!G8+'[1]502'!G5+'[1]504'!G4+'[1]508'!G5+'[1]511'!G4+'[1]514'!G7+'[1]521'!G4+'[1]522'!G8</f>
        <v>0.3647999999984677</v>
      </c>
      <c r="E350" t="s">
        <v>831</v>
      </c>
    </row>
    <row r="352" spans="4:5" ht="15">
      <c r="D352" s="10">
        <f>'[1]485'!G8+'[1]488'!G6+'[1]489'!G6+'[1]491'!G4+'[1]494'!G6+'[1]495'!G4+'[1]498'!G8+'[1]502'!G5+'[1]504'!G4+'[1]508'!G5+'[1]511'!G4+'[1]514'!G7+'[1]521'!G4</f>
        <v>-0.41860000000156106</v>
      </c>
      <c r="E352" t="s">
        <v>832</v>
      </c>
    </row>
    <row r="371" spans="4:5" ht="15">
      <c r="D371" s="10">
        <f>'[1]381'!G5+'[1]411'!G5+'[1]419'!G6+'[1]468'!G4+'[1]506'!G7+'[1]511'!G6+'[1]528'!G4+'[1]531'!G6+'[1]554'!G8+'[1]558'!G5+'[1]559'!G9+'[1]564'!G11</f>
        <v>0.12918000000126995</v>
      </c>
      <c r="E371" t="s">
        <v>833</v>
      </c>
    </row>
    <row r="386" spans="4:5" ht="15">
      <c r="D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42916</v>
      </c>
      <c r="C1" s="30" t="s">
        <v>815</v>
      </c>
      <c r="D1" s="31">
        <v>59.98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949</v>
      </c>
      <c r="B4" s="58">
        <v>6.58</v>
      </c>
      <c r="C4" s="39">
        <f aca="true" t="shared" si="0" ref="C4:C10">(B4)*$D$1</f>
        <v>394.66839999999996</v>
      </c>
      <c r="D4" s="55">
        <v>1545</v>
      </c>
      <c r="E4" s="41">
        <f aca="true" t="shared" si="1" ref="E4:E10">-C4+D4</f>
        <v>1150.3316</v>
      </c>
      <c r="F4" s="42"/>
    </row>
    <row r="5" spans="1:6" s="37" customFormat="1" ht="15">
      <c r="A5" s="7" t="s">
        <v>293</v>
      </c>
      <c r="B5" s="38">
        <v>7.67</v>
      </c>
      <c r="C5" s="39">
        <f t="shared" si="0"/>
        <v>460.04659999999996</v>
      </c>
      <c r="D5" s="55">
        <v>461</v>
      </c>
      <c r="E5" s="41">
        <f t="shared" si="1"/>
        <v>0.9534000000000447</v>
      </c>
      <c r="F5" s="42"/>
    </row>
    <row r="6" spans="1:6" s="37" customFormat="1" ht="15">
      <c r="A6" s="7" t="s">
        <v>128</v>
      </c>
      <c r="B6" s="58">
        <v>2.24</v>
      </c>
      <c r="C6" s="39">
        <f t="shared" si="0"/>
        <v>134.3552</v>
      </c>
      <c r="D6" s="55">
        <v>135</v>
      </c>
      <c r="E6" s="41">
        <f t="shared" si="1"/>
        <v>0.6448000000000036</v>
      </c>
      <c r="F6" s="42"/>
    </row>
    <row r="7" spans="1:6" s="37" customFormat="1" ht="15">
      <c r="A7" s="7" t="s">
        <v>627</v>
      </c>
      <c r="B7" s="38">
        <v>3.3</v>
      </c>
      <c r="C7" s="39">
        <f t="shared" si="0"/>
        <v>197.93399999999997</v>
      </c>
      <c r="D7" s="55"/>
      <c r="E7" s="41">
        <f t="shared" si="1"/>
        <v>-197.93399999999997</v>
      </c>
      <c r="F7" s="42"/>
    </row>
    <row r="8" spans="1:6" s="37" customFormat="1" ht="15">
      <c r="A8" s="7" t="s">
        <v>542</v>
      </c>
      <c r="B8" s="58">
        <v>28.79</v>
      </c>
      <c r="C8" s="39">
        <f t="shared" si="0"/>
        <v>1726.8241999999998</v>
      </c>
      <c r="D8" s="40">
        <v>1727</v>
      </c>
      <c r="E8" s="41">
        <f t="shared" si="1"/>
        <v>0.17580000000020846</v>
      </c>
      <c r="F8" s="42"/>
    </row>
    <row r="9" spans="1:6" s="37" customFormat="1" ht="15">
      <c r="A9" s="7" t="s">
        <v>75</v>
      </c>
      <c r="B9" s="58">
        <v>12.6</v>
      </c>
      <c r="C9" s="39">
        <f t="shared" si="0"/>
        <v>755.7479999999999</v>
      </c>
      <c r="D9" s="55">
        <v>755</v>
      </c>
      <c r="E9" s="41">
        <f t="shared" si="1"/>
        <v>-0.7479999999999336</v>
      </c>
      <c r="F9" s="42"/>
    </row>
    <row r="10" spans="1:6" s="37" customFormat="1" ht="15">
      <c r="A10" s="7" t="s">
        <v>907</v>
      </c>
      <c r="B10" s="38">
        <v>4.22</v>
      </c>
      <c r="C10" s="39">
        <f t="shared" si="0"/>
        <v>253.11559999999997</v>
      </c>
      <c r="D10" s="55">
        <v>253</v>
      </c>
      <c r="E10" s="41">
        <f t="shared" si="1"/>
        <v>-0.11559999999997217</v>
      </c>
      <c r="F10" s="42"/>
    </row>
    <row r="11" spans="1:5" s="44" customFormat="1" ht="15">
      <c r="A11" s="43"/>
      <c r="B11" s="43"/>
      <c r="C11" s="43"/>
      <c r="D11" s="43"/>
      <c r="E11" s="43"/>
    </row>
    <row r="15" ht="15">
      <c r="B15" s="45"/>
    </row>
    <row r="16" ht="15">
      <c r="B16" s="45"/>
    </row>
    <row r="17" ht="15">
      <c r="B17" s="45"/>
    </row>
    <row r="21" spans="4:5" ht="15">
      <c r="D21" s="10"/>
      <c r="E21" s="13"/>
    </row>
    <row r="32" spans="4:5" ht="15">
      <c r="D32" s="10"/>
      <c r="E32" s="13"/>
    </row>
    <row r="100" spans="4:5" ht="15">
      <c r="D100" s="10">
        <f>'[1]539'!G12+'[1]564'!G9</f>
        <v>0.21879999999998745</v>
      </c>
      <c r="E100" t="s">
        <v>822</v>
      </c>
    </row>
    <row r="117" spans="4:5" ht="15">
      <c r="D117" s="10">
        <f>'[1]562'!G7+'[1]564'!G10</f>
        <v>-0.48919999999986885</v>
      </c>
      <c r="E117" t="s">
        <v>225</v>
      </c>
    </row>
    <row r="128" spans="4:5" ht="15">
      <c r="D128" s="10">
        <f>B128+C128+'[1]309'!G4+'[1]316'!G4+'[1]319'!G4+'[1]339'!G9+'[1]340'!G4+'[1]372'!G7+'[1]381'!G4+'[1]391'!G7+'[1]404'!G6+'[1]411'!G4+'[1]412'!G8+'[1]416'!G4+'[1]429'!G4+'[1]485'!G4+'[1]522'!G5</f>
        <v>4.579371965812413</v>
      </c>
      <c r="E128" s="13" t="s">
        <v>823</v>
      </c>
    </row>
    <row r="133" spans="4:5" ht="15">
      <c r="D133" s="10">
        <f>B133+C133+'[1]325'!G9+'[1]328'!G5+'[1]344'!G9+'[1]378'!G7+'[1]384'!G6+'[1]387'!G4+'[1]391'!G9+'[1]399'!G4+'[1]441'!G4+'[1]522'!G4</f>
        <v>-1.887614562767908</v>
      </c>
      <c r="E133" s="13" t="s">
        <v>824</v>
      </c>
    </row>
    <row r="170" spans="1:5" ht="15">
      <c r="A170" t="s">
        <v>370</v>
      </c>
      <c r="B170">
        <v>0</v>
      </c>
      <c r="D170" s="10">
        <f>'[1]522'!G7</f>
        <v>0.15050000000002228</v>
      </c>
      <c r="E170">
        <v>522</v>
      </c>
    </row>
    <row r="182" spans="4:5" ht="15">
      <c r="D182" s="10">
        <f>'[1]469'!G6+'[1]564'!G8</f>
        <v>0.0795999999995729</v>
      </c>
      <c r="E182" t="s">
        <v>825</v>
      </c>
    </row>
    <row r="189" spans="4:5" ht="15">
      <c r="D189" s="10">
        <f>'[1]388'!G4+'[1]413'!G5+'[1]427'!G5+'[1]428'!G6+'[1]560'!G7+'[1]561'!G4+'[1]564'!G4</f>
        <v>0.6078799999989428</v>
      </c>
      <c r="E189" t="s">
        <v>826</v>
      </c>
    </row>
    <row r="258" spans="4:5" ht="15">
      <c r="D258" s="10">
        <f>B258+C258+'[1]306'!G6+'[1]344'!G5+'[1]348'!G9+'[1]394'!G4+'[1]395'!G6+'[1]397'!G4+'[1]487'!G4+'[1]564'!G5</f>
        <v>0.2569838709675878</v>
      </c>
      <c r="E258" s="13" t="s">
        <v>827</v>
      </c>
    </row>
    <row r="264" spans="4:5" ht="15">
      <c r="D264" s="10">
        <f>'[1]435'!G4+'[1]521'!G6</f>
        <v>0.19920000000001892</v>
      </c>
      <c r="E264" t="s">
        <v>828</v>
      </c>
    </row>
    <row r="290" spans="4:5" ht="15">
      <c r="D290" s="10">
        <f>B290+C290+'[1]344'!G7+'[1]442'!G5+'[1]475'!G12+'[1]511'!G5+'[1]517'!G8+'[1]564'!G12</f>
        <v>0.18759999999952015</v>
      </c>
      <c r="E290" t="s">
        <v>829</v>
      </c>
    </row>
    <row r="322" spans="4:5" ht="15">
      <c r="D322" s="10">
        <f>B322+C322+'[1]339'!G6+'[1]359'!G7+'[1]362'!G8+'[1]422'!G4+'[1]425'!G7+'[1]470'!G6+'[1]479'!G7+'[1]514'!G6+'[1]522'!G6</f>
        <v>-0.18308000000028812</v>
      </c>
      <c r="E322" t="s">
        <v>830</v>
      </c>
    </row>
    <row r="352" spans="2:5" ht="15">
      <c r="B352">
        <v>0</v>
      </c>
      <c r="D352" s="10">
        <f>'[1]485'!G8+'[1]488'!G6+'[1]489'!G6+'[1]491'!G4+'[1]494'!G6+'[1]495'!G4+'[1]498'!G8+'[1]502'!G5+'[1]504'!G4+'[1]508'!G5+'[1]511'!G4+'[1]514'!G7+'[1]521'!G4+'[1]522'!G8</f>
        <v>0.3647999999984677</v>
      </c>
      <c r="E352" t="s">
        <v>831</v>
      </c>
    </row>
    <row r="354" spans="4:5" ht="15">
      <c r="D354" s="10">
        <f>'[1]485'!G8+'[1]488'!G6+'[1]489'!G6+'[1]491'!G4+'[1]494'!G6+'[1]495'!G4+'[1]498'!G8+'[1]502'!G5+'[1]504'!G4+'[1]508'!G5+'[1]511'!G4+'[1]514'!G7+'[1]521'!G4</f>
        <v>-0.41860000000156106</v>
      </c>
      <c r="E354" t="s">
        <v>832</v>
      </c>
    </row>
    <row r="373" spans="4:5" ht="15">
      <c r="D373" s="10">
        <f>'[1]381'!G5+'[1]411'!G5+'[1]419'!G6+'[1]468'!G4+'[1]506'!G7+'[1]511'!G6+'[1]528'!G4+'[1]531'!G6+'[1]554'!G8+'[1]558'!G5+'[1]559'!G9+'[1]564'!G11</f>
        <v>0.12918000000126995</v>
      </c>
      <c r="E373" t="s">
        <v>833</v>
      </c>
    </row>
    <row r="388" spans="4:5" ht="15">
      <c r="D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42916</v>
      </c>
      <c r="C1" s="30" t="s">
        <v>815</v>
      </c>
      <c r="D1" s="31">
        <v>59.98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44</v>
      </c>
      <c r="B4" s="58">
        <v>43.03</v>
      </c>
      <c r="C4" s="39">
        <f aca="true" t="shared" si="0" ref="C4:C10">(B4)*$D$1</f>
        <v>2580.9393999999998</v>
      </c>
      <c r="D4" s="64">
        <v>2580</v>
      </c>
      <c r="E4" s="41">
        <f aca="true" t="shared" si="1" ref="E4:E10">-C4+D4</f>
        <v>-0.9393999999997504</v>
      </c>
      <c r="F4" s="42"/>
    </row>
    <row r="5" spans="1:6" s="37" customFormat="1" ht="15">
      <c r="A5" s="7" t="s">
        <v>627</v>
      </c>
      <c r="B5" s="38">
        <v>33.08</v>
      </c>
      <c r="C5" s="39">
        <f t="shared" si="0"/>
        <v>1984.1383999999998</v>
      </c>
      <c r="D5" s="55">
        <v>4000</v>
      </c>
      <c r="E5" s="41">
        <f t="shared" si="1"/>
        <v>2015.8616000000002</v>
      </c>
      <c r="F5" s="42"/>
    </row>
    <row r="6" spans="1:6" s="37" customFormat="1" ht="15">
      <c r="A6" s="7" t="s">
        <v>628</v>
      </c>
      <c r="B6" s="58">
        <v>4</v>
      </c>
      <c r="C6" s="39">
        <f t="shared" si="0"/>
        <v>239.92</v>
      </c>
      <c r="D6" s="55">
        <v>240</v>
      </c>
      <c r="E6" s="41">
        <f t="shared" si="1"/>
        <v>0.0800000000000125</v>
      </c>
      <c r="F6" s="42"/>
    </row>
    <row r="7" spans="1:6" s="37" customFormat="1" ht="15">
      <c r="A7" s="7" t="s">
        <v>949</v>
      </c>
      <c r="B7" s="38">
        <v>10.76</v>
      </c>
      <c r="C7" s="39">
        <f t="shared" si="0"/>
        <v>645.3847999999999</v>
      </c>
      <c r="D7" s="55"/>
      <c r="E7" s="41">
        <f t="shared" si="1"/>
        <v>-645.3847999999999</v>
      </c>
      <c r="F7" s="42"/>
    </row>
    <row r="8" spans="1:6" s="37" customFormat="1" ht="15">
      <c r="A8" s="7" t="s">
        <v>950</v>
      </c>
      <c r="B8" s="58">
        <v>18.98</v>
      </c>
      <c r="C8" s="39">
        <f t="shared" si="0"/>
        <v>1138.4204</v>
      </c>
      <c r="D8" s="55">
        <v>1138</v>
      </c>
      <c r="E8" s="41">
        <f t="shared" si="1"/>
        <v>-0.42039999999997235</v>
      </c>
      <c r="F8" s="42"/>
    </row>
    <row r="9" spans="1:6" s="37" customFormat="1" ht="15">
      <c r="A9" s="7" t="s">
        <v>951</v>
      </c>
      <c r="B9" s="58">
        <v>15.52</v>
      </c>
      <c r="C9" s="39">
        <f t="shared" si="0"/>
        <v>930.8896</v>
      </c>
      <c r="D9" s="55">
        <v>931</v>
      </c>
      <c r="E9" s="41">
        <f t="shared" si="1"/>
        <v>0.11040000000002692</v>
      </c>
      <c r="F9" s="42"/>
    </row>
    <row r="10" spans="1:6" s="37" customFormat="1" ht="15">
      <c r="A10" s="7" t="s">
        <v>319</v>
      </c>
      <c r="B10" s="38">
        <v>9.14</v>
      </c>
      <c r="C10" s="39">
        <f t="shared" si="0"/>
        <v>548.2172</v>
      </c>
      <c r="D10" s="55">
        <v>548</v>
      </c>
      <c r="E10" s="41">
        <f t="shared" si="1"/>
        <v>-0.21720000000004802</v>
      </c>
      <c r="F10" s="42"/>
    </row>
    <row r="11" spans="1:5" s="44" customFormat="1" ht="15">
      <c r="A11" s="43"/>
      <c r="B11" s="43"/>
      <c r="C11" s="43"/>
      <c r="D11" s="43"/>
      <c r="E11" s="43"/>
    </row>
    <row r="15" ht="15">
      <c r="B15" s="45"/>
    </row>
    <row r="16" ht="15">
      <c r="B16" s="45"/>
    </row>
    <row r="17" ht="15">
      <c r="B17" s="45"/>
    </row>
    <row r="21" spans="4:5" ht="15">
      <c r="D21" s="10"/>
      <c r="E21" s="13"/>
    </row>
    <row r="32" spans="4:5" ht="15">
      <c r="D32" s="10"/>
      <c r="E32" s="13"/>
    </row>
    <row r="100" spans="4:5" ht="15">
      <c r="D100" s="10">
        <f>'[1]539'!G12+'[1]564'!G9</f>
        <v>0.21879999999998745</v>
      </c>
      <c r="E100" t="s">
        <v>822</v>
      </c>
    </row>
    <row r="117" spans="4:5" ht="15">
      <c r="D117" s="10">
        <f>'[1]562'!G7+'[1]564'!G10</f>
        <v>-0.48919999999986885</v>
      </c>
      <c r="E117" t="s">
        <v>225</v>
      </c>
    </row>
    <row r="128" spans="4:5" ht="15">
      <c r="D128" s="10">
        <f>B128+C128+'[1]309'!G4+'[1]316'!G4+'[1]319'!G4+'[1]339'!G9+'[1]340'!G4+'[1]372'!G7+'[1]381'!G4+'[1]391'!G7+'[1]404'!G6+'[1]411'!G4+'[1]412'!G8+'[1]416'!G4+'[1]429'!G4+'[1]485'!G4+'[1]522'!G5</f>
        <v>4.579371965812413</v>
      </c>
      <c r="E128" s="13" t="s">
        <v>823</v>
      </c>
    </row>
    <row r="133" spans="4:5" ht="15">
      <c r="D133" s="10">
        <f>B133+C133+'[1]325'!G9+'[1]328'!G5+'[1]344'!G9+'[1]378'!G7+'[1]384'!G6+'[1]387'!G4+'[1]391'!G9+'[1]399'!G4+'[1]441'!G4+'[1]522'!G4</f>
        <v>-1.887614562767908</v>
      </c>
      <c r="E133" s="13" t="s">
        <v>824</v>
      </c>
    </row>
    <row r="170" spans="1:5" ht="15">
      <c r="A170" t="s">
        <v>370</v>
      </c>
      <c r="B170">
        <v>0</v>
      </c>
      <c r="D170" s="10">
        <f>'[1]522'!G7</f>
        <v>0.15050000000002228</v>
      </c>
      <c r="E170">
        <v>522</v>
      </c>
    </row>
    <row r="182" spans="4:5" ht="15">
      <c r="D182" s="10">
        <f>'[1]469'!G6+'[1]564'!G8</f>
        <v>0.0795999999995729</v>
      </c>
      <c r="E182" t="s">
        <v>825</v>
      </c>
    </row>
    <row r="189" spans="4:5" ht="15">
      <c r="D189" s="10">
        <f>'[1]388'!G4+'[1]413'!G5+'[1]427'!G5+'[1]428'!G6+'[1]560'!G7+'[1]561'!G4+'[1]564'!G4</f>
        <v>0.6078799999989428</v>
      </c>
      <c r="E189" t="s">
        <v>826</v>
      </c>
    </row>
    <row r="258" spans="4:5" ht="15">
      <c r="D258" s="10">
        <f>B258+C258+'[1]306'!G6+'[1]344'!G5+'[1]348'!G9+'[1]394'!G4+'[1]395'!G6+'[1]397'!G4+'[1]487'!G4+'[1]564'!G5</f>
        <v>0.2569838709675878</v>
      </c>
      <c r="E258" s="13" t="s">
        <v>827</v>
      </c>
    </row>
    <row r="264" spans="4:5" ht="15">
      <c r="D264" s="10">
        <f>'[1]435'!G4+'[1]521'!G6</f>
        <v>0.19920000000001892</v>
      </c>
      <c r="E264" t="s">
        <v>828</v>
      </c>
    </row>
    <row r="290" spans="4:5" ht="15">
      <c r="D290" s="10">
        <f>B290+C290+'[1]344'!G7+'[1]442'!G5+'[1]475'!G12+'[1]511'!G5+'[1]517'!G8+'[1]564'!G12</f>
        <v>0.18759999999952015</v>
      </c>
      <c r="E290" t="s">
        <v>829</v>
      </c>
    </row>
    <row r="322" spans="4:5" ht="15">
      <c r="D322" s="10">
        <f>B322+C322+'[1]339'!G6+'[1]359'!G7+'[1]362'!G8+'[1]422'!G4+'[1]425'!G7+'[1]470'!G6+'[1]479'!G7+'[1]514'!G6+'[1]522'!G6</f>
        <v>-0.18308000000028812</v>
      </c>
      <c r="E322" t="s">
        <v>830</v>
      </c>
    </row>
    <row r="352" spans="2:5" ht="15">
      <c r="B352">
        <v>0</v>
      </c>
      <c r="D352" s="10">
        <f>'[1]485'!G8+'[1]488'!G6+'[1]489'!G6+'[1]491'!G4+'[1]494'!G6+'[1]495'!G4+'[1]498'!G8+'[1]502'!G5+'[1]504'!G4+'[1]508'!G5+'[1]511'!G4+'[1]514'!G7+'[1]521'!G4+'[1]522'!G8</f>
        <v>0.3647999999984677</v>
      </c>
      <c r="E352" t="s">
        <v>831</v>
      </c>
    </row>
    <row r="354" spans="4:5" ht="15">
      <c r="D354" s="10">
        <f>'[1]485'!G8+'[1]488'!G6+'[1]489'!G6+'[1]491'!G4+'[1]494'!G6+'[1]495'!G4+'[1]498'!G8+'[1]502'!G5+'[1]504'!G4+'[1]508'!G5+'[1]511'!G4+'[1]514'!G7+'[1]521'!G4</f>
        <v>-0.41860000000156106</v>
      </c>
      <c r="E354" t="s">
        <v>832</v>
      </c>
    </row>
    <row r="373" spans="4:5" ht="15">
      <c r="D373" s="10">
        <f>'[1]381'!G5+'[1]411'!G5+'[1]419'!G6+'[1]468'!G4+'[1]506'!G7+'[1]511'!G6+'[1]528'!G4+'[1]531'!G6+'[1]554'!G8+'[1]558'!G5+'[1]559'!G9+'[1]564'!G11</f>
        <v>0.12918000000126995</v>
      </c>
      <c r="E373" t="s">
        <v>833</v>
      </c>
    </row>
    <row r="388" spans="4:5" ht="15">
      <c r="D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42913</v>
      </c>
      <c r="C1" s="30" t="s">
        <v>815</v>
      </c>
      <c r="D1" s="31">
        <v>59.71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947</v>
      </c>
      <c r="B4" s="58">
        <v>9.82</v>
      </c>
      <c r="C4" s="39">
        <f>(B4)*$D$1</f>
        <v>586.3522</v>
      </c>
      <c r="D4" s="55">
        <v>586</v>
      </c>
      <c r="E4" s="41">
        <f>-C4+D4</f>
        <v>-0.3522000000000389</v>
      </c>
      <c r="F4" s="42"/>
    </row>
    <row r="5" spans="1:6" s="37" customFormat="1" ht="15">
      <c r="A5" s="7" t="s">
        <v>603</v>
      </c>
      <c r="B5" s="38">
        <v>15.98</v>
      </c>
      <c r="C5" s="39">
        <f>(B5)*$D$1</f>
        <v>954.1658</v>
      </c>
      <c r="D5" s="55">
        <v>954</v>
      </c>
      <c r="E5" s="41">
        <f>-C5+D5</f>
        <v>-0.16579999999999018</v>
      </c>
      <c r="F5" s="42"/>
    </row>
    <row r="6" spans="1:6" s="37" customFormat="1" ht="15">
      <c r="A6" s="7" t="s">
        <v>45</v>
      </c>
      <c r="B6" s="58">
        <v>3.48</v>
      </c>
      <c r="C6" s="39">
        <f>(B6)*$D$1</f>
        <v>207.7908</v>
      </c>
      <c r="D6" s="55">
        <v>208</v>
      </c>
      <c r="E6" s="41">
        <f>-C6+D6</f>
        <v>0.20920000000000982</v>
      </c>
      <c r="F6" s="42"/>
    </row>
    <row r="7" spans="1:6" s="37" customFormat="1" ht="15">
      <c r="A7" s="7" t="s">
        <v>904</v>
      </c>
      <c r="B7" s="38">
        <v>43.79</v>
      </c>
      <c r="C7" s="39">
        <f>(B7)*$D$1</f>
        <v>2614.7009</v>
      </c>
      <c r="D7" s="40">
        <v>2615</v>
      </c>
      <c r="E7" s="41">
        <f>-C7+D7</f>
        <v>0.29910000000018044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42913</v>
      </c>
      <c r="C1" s="30" t="s">
        <v>815</v>
      </c>
      <c r="D1" s="31">
        <v>59.71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721</v>
      </c>
      <c r="B4" s="59">
        <v>14.61</v>
      </c>
      <c r="C4" s="39">
        <f>(B4)*$D$1</f>
        <v>872.3631</v>
      </c>
      <c r="D4" s="40">
        <v>872</v>
      </c>
      <c r="E4" s="41">
        <f>-C4+D4</f>
        <v>-0.3631000000000313</v>
      </c>
      <c r="F4" s="42"/>
    </row>
    <row r="5" spans="1:6" s="37" customFormat="1" ht="15">
      <c r="A5" s="7" t="s">
        <v>903</v>
      </c>
      <c r="B5" s="59">
        <v>4.94</v>
      </c>
      <c r="C5" s="39">
        <f>(B5)*$D$1</f>
        <v>294.96740000000005</v>
      </c>
      <c r="D5" s="55">
        <v>295</v>
      </c>
      <c r="E5" s="41">
        <f>-C5+D5</f>
        <v>0.03259999999994534</v>
      </c>
      <c r="F5" s="42"/>
    </row>
    <row r="6" spans="1:6" s="37" customFormat="1" ht="15">
      <c r="A6" s="7" t="s">
        <v>641</v>
      </c>
      <c r="B6" s="58">
        <v>13.38</v>
      </c>
      <c r="C6" s="39">
        <f>(B6)*$D$1</f>
        <v>798.9198</v>
      </c>
      <c r="D6" s="40">
        <v>799</v>
      </c>
      <c r="E6" s="41">
        <f>-C6+D6</f>
        <v>0.08019999999999072</v>
      </c>
      <c r="F6" s="42"/>
    </row>
    <row r="7" spans="1:6" s="37" customFormat="1" ht="15">
      <c r="A7" s="7" t="s">
        <v>627</v>
      </c>
      <c r="B7" s="38">
        <v>37.85</v>
      </c>
      <c r="C7" s="39">
        <f>(B7)*$D$1</f>
        <v>2260.0235000000002</v>
      </c>
      <c r="D7" s="55">
        <v>3000</v>
      </c>
      <c r="E7" s="41">
        <f>-C7+D7</f>
        <v>739.9764999999998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42910</v>
      </c>
      <c r="C1" s="30" t="s">
        <v>815</v>
      </c>
      <c r="D1" s="31">
        <v>60.6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587</v>
      </c>
      <c r="B4" s="59">
        <v>13.59</v>
      </c>
      <c r="C4" s="39">
        <f>(B4)*$D$1</f>
        <v>823.554</v>
      </c>
      <c r="D4" s="55">
        <v>823</v>
      </c>
      <c r="E4" s="41">
        <f>-C4+D4</f>
        <v>-0.5539999999999736</v>
      </c>
      <c r="F4" s="42"/>
    </row>
    <row r="5" spans="1:6" s="37" customFormat="1" ht="15">
      <c r="A5" s="7" t="s">
        <v>440</v>
      </c>
      <c r="B5" s="38">
        <v>49.15</v>
      </c>
      <c r="C5" s="39">
        <f>(B5)*$D$1</f>
        <v>2978.49</v>
      </c>
      <c r="D5" s="40"/>
      <c r="E5" s="41">
        <f>-C5+D5</f>
        <v>-2978.49</v>
      </c>
      <c r="F5" s="42"/>
    </row>
    <row r="6" spans="1:6" s="37" customFormat="1" ht="15">
      <c r="A6" s="7" t="s">
        <v>627</v>
      </c>
      <c r="B6" s="58">
        <v>28.09</v>
      </c>
      <c r="C6" s="39">
        <f>(B6)*$D$1</f>
        <v>1702.2540000000001</v>
      </c>
      <c r="D6" s="40"/>
      <c r="E6" s="41">
        <f>-C6+D6</f>
        <v>-1702.2540000000001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42910</v>
      </c>
      <c r="C1" s="30" t="s">
        <v>815</v>
      </c>
      <c r="D1" s="31">
        <v>60.6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30">
      <c r="A4" s="7" t="s">
        <v>940</v>
      </c>
      <c r="B4" s="58">
        <v>6.97</v>
      </c>
      <c r="C4" s="39">
        <f aca="true" t="shared" si="0" ref="C4:C10">(B4)*$D$1</f>
        <v>422.382</v>
      </c>
      <c r="D4" s="55">
        <f>389+33</f>
        <v>422</v>
      </c>
      <c r="E4" s="41">
        <f aca="true" t="shared" si="1" ref="E4:E10">-C4+D4</f>
        <v>-0.382000000000005</v>
      </c>
      <c r="F4" s="42" t="s">
        <v>945</v>
      </c>
    </row>
    <row r="5" spans="1:6" s="37" customFormat="1" ht="15">
      <c r="A5" s="7" t="s">
        <v>319</v>
      </c>
      <c r="B5" s="38">
        <v>21.99</v>
      </c>
      <c r="C5" s="39">
        <f t="shared" si="0"/>
        <v>1332.5939999999998</v>
      </c>
      <c r="D5" s="55">
        <v>1333</v>
      </c>
      <c r="E5" s="41">
        <f t="shared" si="1"/>
        <v>0.40600000000017644</v>
      </c>
      <c r="F5" s="42"/>
    </row>
    <row r="6" spans="1:6" s="37" customFormat="1" ht="15">
      <c r="A6" s="7" t="s">
        <v>665</v>
      </c>
      <c r="B6" s="58">
        <v>5.3</v>
      </c>
      <c r="C6" s="39">
        <f t="shared" si="0"/>
        <v>321.18</v>
      </c>
      <c r="D6" s="40">
        <v>321</v>
      </c>
      <c r="E6" s="41">
        <f t="shared" si="1"/>
        <v>-0.18000000000000682</v>
      </c>
      <c r="F6" s="42"/>
    </row>
    <row r="7" spans="1:6" s="37" customFormat="1" ht="15">
      <c r="A7" s="7" t="s">
        <v>941</v>
      </c>
      <c r="B7" s="38">
        <v>19.1</v>
      </c>
      <c r="C7" s="39">
        <f t="shared" si="0"/>
        <v>1157.46</v>
      </c>
      <c r="D7" s="55">
        <v>1157</v>
      </c>
      <c r="E7" s="41">
        <f t="shared" si="1"/>
        <v>-0.4600000000000364</v>
      </c>
      <c r="F7" s="42"/>
    </row>
    <row r="8" spans="1:6" s="37" customFormat="1" ht="15">
      <c r="A8" s="7" t="s">
        <v>631</v>
      </c>
      <c r="B8" s="58">
        <v>22.49</v>
      </c>
      <c r="C8" s="39">
        <f t="shared" si="0"/>
        <v>1362.894</v>
      </c>
      <c r="D8" s="40">
        <v>1363</v>
      </c>
      <c r="E8" s="41">
        <f t="shared" si="1"/>
        <v>0.10599999999999454</v>
      </c>
      <c r="F8" s="42"/>
    </row>
    <row r="9" spans="1:6" s="37" customFormat="1" ht="15">
      <c r="A9" s="7" t="s">
        <v>270</v>
      </c>
      <c r="B9" s="58">
        <v>14.12</v>
      </c>
      <c r="C9" s="39">
        <f t="shared" si="0"/>
        <v>855.672</v>
      </c>
      <c r="D9" s="55">
        <v>856</v>
      </c>
      <c r="E9" s="41">
        <f t="shared" si="1"/>
        <v>0.32799999999997453</v>
      </c>
      <c r="F9" s="42"/>
    </row>
    <row r="10" spans="1:6" s="37" customFormat="1" ht="15">
      <c r="A10" s="7" t="s">
        <v>440</v>
      </c>
      <c r="B10" s="38">
        <v>43.36</v>
      </c>
      <c r="C10" s="39">
        <f t="shared" si="0"/>
        <v>2627.616</v>
      </c>
      <c r="D10" s="40">
        <v>5606</v>
      </c>
      <c r="E10" s="41">
        <f t="shared" si="1"/>
        <v>2978.384</v>
      </c>
      <c r="F10" s="42"/>
    </row>
    <row r="11" spans="1:5" s="44" customFormat="1" ht="15">
      <c r="A11" s="43"/>
      <c r="B11" s="43"/>
      <c r="C11" s="43"/>
      <c r="D11" s="43"/>
      <c r="E11" s="43"/>
    </row>
    <row r="15" ht="15">
      <c r="B15" s="45"/>
    </row>
    <row r="16" ht="15">
      <c r="B16" s="45"/>
    </row>
    <row r="17" ht="15">
      <c r="B17" s="45"/>
    </row>
    <row r="21" spans="4:5" ht="15">
      <c r="D21" s="10"/>
      <c r="E21" s="13"/>
    </row>
    <row r="32" spans="4:5" ht="15">
      <c r="D32" s="10"/>
      <c r="E32" s="13"/>
    </row>
    <row r="100" spans="4:5" ht="15">
      <c r="D100" s="10">
        <f>'[1]539'!G12+'[1]564'!G9</f>
        <v>0.21879999999998745</v>
      </c>
      <c r="E100" t="s">
        <v>822</v>
      </c>
    </row>
    <row r="117" spans="4:5" ht="15">
      <c r="D117" s="10">
        <f>'[1]562'!G7+'[1]564'!G10</f>
        <v>-0.48919999999986885</v>
      </c>
      <c r="E117" t="s">
        <v>225</v>
      </c>
    </row>
    <row r="128" spans="4:5" ht="15">
      <c r="D128" s="10">
        <f>B128+C128+'[1]309'!G4+'[1]316'!G4+'[1]319'!G4+'[1]339'!G9+'[1]340'!G4+'[1]372'!G7+'[1]381'!G4+'[1]391'!G7+'[1]404'!G6+'[1]411'!G4+'[1]412'!G8+'[1]416'!G4+'[1]429'!G4+'[1]485'!G4+'[1]522'!G5</f>
        <v>4.579371965812413</v>
      </c>
      <c r="E128" s="13" t="s">
        <v>823</v>
      </c>
    </row>
    <row r="133" spans="4:5" ht="15">
      <c r="D133" s="10">
        <f>B133+C133+'[1]325'!G9+'[1]328'!G5+'[1]344'!G9+'[1]378'!G7+'[1]384'!G6+'[1]387'!G4+'[1]391'!G9+'[1]399'!G4+'[1]441'!G4+'[1]522'!G4</f>
        <v>-1.887614562767908</v>
      </c>
      <c r="E133" s="13" t="s">
        <v>824</v>
      </c>
    </row>
    <row r="170" spans="1:5" ht="15">
      <c r="A170" t="s">
        <v>370</v>
      </c>
      <c r="B170">
        <v>0</v>
      </c>
      <c r="D170" s="10">
        <f>'[1]522'!G7</f>
        <v>0.15050000000002228</v>
      </c>
      <c r="E170">
        <v>522</v>
      </c>
    </row>
    <row r="182" spans="4:5" ht="15">
      <c r="D182" s="10">
        <f>'[1]469'!G6+'[1]564'!G8</f>
        <v>0.0795999999995729</v>
      </c>
      <c r="E182" t="s">
        <v>825</v>
      </c>
    </row>
    <row r="189" spans="4:5" ht="15">
      <c r="D189" s="10">
        <f>'[1]388'!G4+'[1]413'!G5+'[1]427'!G5+'[1]428'!G6+'[1]560'!G7+'[1]561'!G4+'[1]564'!G4</f>
        <v>0.6078799999989428</v>
      </c>
      <c r="E189" t="s">
        <v>826</v>
      </c>
    </row>
    <row r="258" spans="4:5" ht="15">
      <c r="D258" s="10">
        <f>B258+C258+'[1]306'!G6+'[1]344'!G5+'[1]348'!G9+'[1]394'!G4+'[1]395'!G6+'[1]397'!G4+'[1]487'!G4+'[1]564'!G5</f>
        <v>0.2569838709675878</v>
      </c>
      <c r="E258" s="13" t="s">
        <v>827</v>
      </c>
    </row>
    <row r="264" spans="4:5" ht="15">
      <c r="D264" s="10">
        <f>'[1]435'!G4+'[1]521'!G6</f>
        <v>0.19920000000001892</v>
      </c>
      <c r="E264" t="s">
        <v>828</v>
      </c>
    </row>
    <row r="290" spans="4:5" ht="15">
      <c r="D290" s="10">
        <f>B290+C290+'[1]344'!G7+'[1]442'!G5+'[1]475'!G12+'[1]511'!G5+'[1]517'!G8+'[1]564'!G12</f>
        <v>0.18759999999952015</v>
      </c>
      <c r="E290" t="s">
        <v>829</v>
      </c>
    </row>
    <row r="322" spans="4:5" ht="15">
      <c r="D322" s="10">
        <f>B322+C322+'[1]339'!G6+'[1]359'!G7+'[1]362'!G8+'[1]422'!G4+'[1]425'!G7+'[1]470'!G6+'[1]479'!G7+'[1]514'!G6+'[1]522'!G6</f>
        <v>-0.18308000000028812</v>
      </c>
      <c r="E322" t="s">
        <v>830</v>
      </c>
    </row>
    <row r="352" spans="2:5" ht="15">
      <c r="B352">
        <v>0</v>
      </c>
      <c r="D352" s="10">
        <f>'[1]485'!G8+'[1]488'!G6+'[1]489'!G6+'[1]491'!G4+'[1]494'!G6+'[1]495'!G4+'[1]498'!G8+'[1]502'!G5+'[1]504'!G4+'[1]508'!G5+'[1]511'!G4+'[1]514'!G7+'[1]521'!G4+'[1]522'!G8</f>
        <v>0.3647999999984677</v>
      </c>
      <c r="E352" t="s">
        <v>831</v>
      </c>
    </row>
    <row r="354" spans="4:5" ht="15">
      <c r="D354" s="10">
        <f>'[1]485'!G8+'[1]488'!G6+'[1]489'!G6+'[1]491'!G4+'[1]494'!G6+'[1]495'!G4+'[1]498'!G8+'[1]502'!G5+'[1]504'!G4+'[1]508'!G5+'[1]511'!G4+'[1]514'!G7+'[1]521'!G4</f>
        <v>-0.41860000000156106</v>
      </c>
      <c r="E354" t="s">
        <v>832</v>
      </c>
    </row>
    <row r="373" spans="4:5" ht="15">
      <c r="D373" s="10">
        <f>'[1]381'!G5+'[1]411'!G5+'[1]419'!G6+'[1]468'!G4+'[1]506'!G7+'[1]511'!G6+'[1]528'!G4+'[1]531'!G6+'[1]554'!G8+'[1]558'!G5+'[1]559'!G9+'[1]564'!G11</f>
        <v>0.12918000000126995</v>
      </c>
      <c r="E373" t="s">
        <v>833</v>
      </c>
    </row>
    <row r="388" spans="4:5" ht="15">
      <c r="D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42905</v>
      </c>
      <c r="C1" s="30" t="s">
        <v>815</v>
      </c>
      <c r="D1" s="31">
        <v>58.33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628</v>
      </c>
      <c r="B4" s="58">
        <v>12.32</v>
      </c>
      <c r="C4" s="39">
        <f>(B4)*$D$1</f>
        <v>718.6256</v>
      </c>
      <c r="D4" s="55">
        <v>719</v>
      </c>
      <c r="E4" s="41">
        <f>-C4+D4</f>
        <v>0.3744000000000369</v>
      </c>
      <c r="F4" s="42"/>
    </row>
    <row r="5" spans="1:6" s="37" customFormat="1" ht="15">
      <c r="A5" s="7" t="s">
        <v>665</v>
      </c>
      <c r="B5" s="38">
        <v>10.11</v>
      </c>
      <c r="C5" s="39">
        <f>(B5)*$D$1</f>
        <v>589.7162999999999</v>
      </c>
      <c r="D5" s="40">
        <v>591</v>
      </c>
      <c r="E5" s="41">
        <f>-C5+D5</f>
        <v>1.2837000000000671</v>
      </c>
      <c r="F5" s="42"/>
    </row>
    <row r="6" spans="1:6" s="37" customFormat="1" ht="15">
      <c r="A6" s="7" t="s">
        <v>939</v>
      </c>
      <c r="B6" s="58">
        <v>7.89</v>
      </c>
      <c r="C6" s="39">
        <f>(B6)*$D$1</f>
        <v>460.22369999999995</v>
      </c>
      <c r="D6" s="40">
        <v>460</v>
      </c>
      <c r="E6" s="41">
        <f>-C6+D6</f>
        <v>-0.22369999999995116</v>
      </c>
      <c r="F6" s="42"/>
    </row>
    <row r="7" spans="1:6" s="37" customFormat="1" ht="15">
      <c r="A7" s="7" t="s">
        <v>907</v>
      </c>
      <c r="B7" s="38">
        <v>21.36</v>
      </c>
      <c r="C7" s="39">
        <f>(B7)*$D$1</f>
        <v>1245.9288</v>
      </c>
      <c r="D7" s="40">
        <v>1246</v>
      </c>
      <c r="E7" s="41">
        <f>-C7+D7</f>
        <v>0.07120000000008986</v>
      </c>
      <c r="F7" s="42"/>
    </row>
    <row r="8" spans="1:6" s="37" customFormat="1" ht="15">
      <c r="A8" s="7" t="s">
        <v>627</v>
      </c>
      <c r="B8" s="58">
        <v>6.43</v>
      </c>
      <c r="C8" s="39">
        <f>(B8)*$D$1</f>
        <v>375.0619</v>
      </c>
      <c r="D8" s="57"/>
      <c r="E8" s="41">
        <f>-C8+D8</f>
        <v>-375.0619</v>
      </c>
      <c r="F8" s="42"/>
    </row>
    <row r="9" spans="1:5" s="44" customFormat="1" ht="15">
      <c r="A9" s="43"/>
      <c r="B9" s="43"/>
      <c r="C9" s="43"/>
      <c r="D9" s="43"/>
      <c r="E9" s="43"/>
    </row>
    <row r="13" ht="15">
      <c r="B13" s="45"/>
    </row>
    <row r="14" ht="15">
      <c r="B14" s="45"/>
    </row>
    <row r="15" ht="15">
      <c r="B15" s="45"/>
    </row>
    <row r="19" spans="4:5" ht="15">
      <c r="D19" s="10"/>
      <c r="E19" s="13"/>
    </row>
    <row r="30" spans="4:5" ht="15">
      <c r="D30" s="10"/>
      <c r="E30" s="13"/>
    </row>
    <row r="98" spans="4:5" ht="15">
      <c r="D98" s="10">
        <f>'[1]539'!G12+'[1]564'!G9</f>
        <v>0.21879999999998745</v>
      </c>
      <c r="E98" t="s">
        <v>822</v>
      </c>
    </row>
    <row r="115" spans="4:5" ht="15">
      <c r="D115" s="10">
        <f>'[1]562'!G7+'[1]564'!G10</f>
        <v>-0.48919999999986885</v>
      </c>
      <c r="E115" t="s">
        <v>225</v>
      </c>
    </row>
    <row r="126" spans="4:5" ht="15">
      <c r="D126" s="10">
        <f>B126+C126+'[1]309'!G4+'[1]316'!G4+'[1]319'!G4+'[1]339'!G9+'[1]340'!G4+'[1]372'!G7+'[1]381'!G4+'[1]391'!G7+'[1]404'!G6+'[1]411'!G4+'[1]412'!G8+'[1]416'!G4+'[1]429'!G4+'[1]485'!G4+'[1]522'!G5</f>
        <v>4.579371965812413</v>
      </c>
      <c r="E126" s="13" t="s">
        <v>823</v>
      </c>
    </row>
    <row r="131" spans="4:5" ht="15">
      <c r="D131" s="10">
        <f>B131+C131+'[1]325'!G9+'[1]328'!G5+'[1]344'!G9+'[1]378'!G7+'[1]384'!G6+'[1]387'!G4+'[1]391'!G9+'[1]399'!G4+'[1]441'!G4+'[1]522'!G4</f>
        <v>-1.887614562767908</v>
      </c>
      <c r="E131" s="13" t="s">
        <v>824</v>
      </c>
    </row>
    <row r="168" spans="1:5" ht="15">
      <c r="A168" t="s">
        <v>370</v>
      </c>
      <c r="B168">
        <v>0</v>
      </c>
      <c r="D168" s="10">
        <f>'[1]522'!G7</f>
        <v>0.15050000000002228</v>
      </c>
      <c r="E168">
        <v>522</v>
      </c>
    </row>
    <row r="180" spans="4:5" ht="15">
      <c r="D180" s="10">
        <f>'[1]469'!G6+'[1]564'!G8</f>
        <v>0.0795999999995729</v>
      </c>
      <c r="E180" t="s">
        <v>825</v>
      </c>
    </row>
    <row r="187" spans="4:5" ht="15">
      <c r="D187" s="10">
        <f>'[1]388'!G4+'[1]413'!G5+'[1]427'!G5+'[1]428'!G6+'[1]560'!G7+'[1]561'!G4+'[1]564'!G4</f>
        <v>0.6078799999989428</v>
      </c>
      <c r="E187" t="s">
        <v>826</v>
      </c>
    </row>
    <row r="256" spans="4:5" ht="15">
      <c r="D256" s="10">
        <f>B256+C256+'[1]306'!G6+'[1]344'!G5+'[1]348'!G9+'[1]394'!G4+'[1]395'!G6+'[1]397'!G4+'[1]487'!G4+'[1]564'!G5</f>
        <v>0.2569838709675878</v>
      </c>
      <c r="E256" s="13" t="s">
        <v>827</v>
      </c>
    </row>
    <row r="262" spans="4:5" ht="15">
      <c r="D262" s="10">
        <f>'[1]435'!G4+'[1]521'!G6</f>
        <v>0.19920000000001892</v>
      </c>
      <c r="E262" t="s">
        <v>828</v>
      </c>
    </row>
    <row r="288" spans="4:5" ht="15">
      <c r="D288" s="10">
        <f>B288+C288+'[1]344'!G7+'[1]442'!G5+'[1]475'!G12+'[1]511'!G5+'[1]517'!G8+'[1]564'!G12</f>
        <v>0.18759999999952015</v>
      </c>
      <c r="E288" t="s">
        <v>829</v>
      </c>
    </row>
    <row r="320" spans="4:5" ht="15">
      <c r="D320" s="10">
        <f>B320+C320+'[1]339'!G6+'[1]359'!G7+'[1]362'!G8+'[1]422'!G4+'[1]425'!G7+'[1]470'!G6+'[1]479'!G7+'[1]514'!G6+'[1]522'!G6</f>
        <v>-0.18308000000028812</v>
      </c>
      <c r="E320" t="s">
        <v>830</v>
      </c>
    </row>
    <row r="350" spans="2:5" ht="15">
      <c r="B350">
        <v>0</v>
      </c>
      <c r="D350" s="10">
        <f>'[1]485'!G8+'[1]488'!G6+'[1]489'!G6+'[1]491'!G4+'[1]494'!G6+'[1]495'!G4+'[1]498'!G8+'[1]502'!G5+'[1]504'!G4+'[1]508'!G5+'[1]511'!G4+'[1]514'!G7+'[1]521'!G4+'[1]522'!G8</f>
        <v>0.3647999999984677</v>
      </c>
      <c r="E350" t="s">
        <v>831</v>
      </c>
    </row>
    <row r="352" spans="4:5" ht="15">
      <c r="D352" s="10">
        <f>'[1]485'!G8+'[1]488'!G6+'[1]489'!G6+'[1]491'!G4+'[1]494'!G6+'[1]495'!G4+'[1]498'!G8+'[1]502'!G5+'[1]504'!G4+'[1]508'!G5+'[1]511'!G4+'[1]514'!G7+'[1]521'!G4</f>
        <v>-0.41860000000156106</v>
      </c>
      <c r="E352" t="s">
        <v>832</v>
      </c>
    </row>
    <row r="371" spans="4:5" ht="15">
      <c r="D371" s="10">
        <f>'[1]381'!G5+'[1]411'!G5+'[1]419'!G6+'[1]468'!G4+'[1]506'!G7+'[1]511'!G6+'[1]528'!G4+'[1]531'!G6+'[1]554'!G8+'[1]558'!G5+'[1]559'!G9+'[1]564'!G11</f>
        <v>0.12918000000126995</v>
      </c>
      <c r="E371" t="s">
        <v>833</v>
      </c>
    </row>
    <row r="386" spans="4:5" ht="15">
      <c r="D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42904</v>
      </c>
      <c r="C1" s="30" t="s">
        <v>815</v>
      </c>
      <c r="D1" s="31">
        <v>58.32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67</v>
      </c>
      <c r="B4" s="58">
        <v>60.08</v>
      </c>
      <c r="C4" s="39">
        <f>(B4)*$D$1</f>
        <v>3503.8656</v>
      </c>
      <c r="D4" s="40">
        <v>3503</v>
      </c>
      <c r="E4" s="41">
        <f>-C4+D4</f>
        <v>-0.8656000000000859</v>
      </c>
      <c r="F4" s="42"/>
    </row>
    <row r="5" spans="1:6" s="37" customFormat="1" ht="15">
      <c r="A5" s="7" t="s">
        <v>742</v>
      </c>
      <c r="B5" s="38">
        <v>16.34</v>
      </c>
      <c r="C5" s="39">
        <f>(B5)*$D$1</f>
        <v>952.9488</v>
      </c>
      <c r="D5" s="40">
        <v>953</v>
      </c>
      <c r="E5" s="41">
        <f>-C5+D5</f>
        <v>0.05119999999999436</v>
      </c>
      <c r="F5" s="42"/>
    </row>
    <row r="6" spans="1:6" s="37" customFormat="1" ht="15">
      <c r="A6" s="7" t="s">
        <v>440</v>
      </c>
      <c r="B6" s="58">
        <v>40.01</v>
      </c>
      <c r="C6" s="39">
        <f>(B6)*$D$1</f>
        <v>2333.3831999999998</v>
      </c>
      <c r="D6" s="40">
        <v>2333</v>
      </c>
      <c r="E6" s="41">
        <f>-C6+D6</f>
        <v>-0.3831999999997606</v>
      </c>
      <c r="F6" s="42"/>
    </row>
    <row r="7" spans="1:6" s="37" customFormat="1" ht="15">
      <c r="A7" s="7" t="s">
        <v>765</v>
      </c>
      <c r="B7" s="58">
        <v>21.95</v>
      </c>
      <c r="C7" s="39">
        <f>(B7)*$D$1</f>
        <v>1280.124</v>
      </c>
      <c r="D7" s="40">
        <v>1500</v>
      </c>
      <c r="E7" s="41">
        <f>-C7+D7</f>
        <v>219.87599999999998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42904</v>
      </c>
      <c r="C1" s="30" t="s">
        <v>815</v>
      </c>
      <c r="D1" s="31">
        <v>58.32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129</v>
      </c>
      <c r="B4" s="58">
        <v>45.56</v>
      </c>
      <c r="C4" s="39">
        <f aca="true" t="shared" si="0" ref="C4:C9">(B4)*$D$1</f>
        <v>2657.0592</v>
      </c>
      <c r="D4" s="40">
        <v>2657</v>
      </c>
      <c r="E4" s="41">
        <f aca="true" t="shared" si="1" ref="E4:E9">-C4+D4</f>
        <v>-0.05920000000014625</v>
      </c>
      <c r="F4" s="42"/>
    </row>
    <row r="5" spans="1:6" s="37" customFormat="1" ht="15">
      <c r="A5" s="7" t="s">
        <v>289</v>
      </c>
      <c r="B5" s="38">
        <v>5.06</v>
      </c>
      <c r="C5" s="39">
        <f t="shared" si="0"/>
        <v>295.0992</v>
      </c>
      <c r="D5" s="40">
        <v>295</v>
      </c>
      <c r="E5" s="41">
        <f t="shared" si="1"/>
        <v>-0.09919999999999618</v>
      </c>
      <c r="F5" s="42"/>
    </row>
    <row r="6" spans="1:6" s="37" customFormat="1" ht="15">
      <c r="A6" s="7" t="s">
        <v>933</v>
      </c>
      <c r="B6" s="58">
        <v>24.18</v>
      </c>
      <c r="C6" s="39">
        <f t="shared" si="0"/>
        <v>1410.1776</v>
      </c>
      <c r="D6" s="40">
        <v>1410</v>
      </c>
      <c r="E6" s="41">
        <f t="shared" si="1"/>
        <v>-0.177599999999984</v>
      </c>
      <c r="F6" s="42"/>
    </row>
    <row r="7" spans="1:6" s="37" customFormat="1" ht="15">
      <c r="A7" s="7" t="s">
        <v>907</v>
      </c>
      <c r="B7" s="38">
        <f>3.7+1.16</f>
        <v>4.86</v>
      </c>
      <c r="C7" s="39">
        <f t="shared" si="0"/>
        <v>283.4352</v>
      </c>
      <c r="D7" s="40">
        <v>283</v>
      </c>
      <c r="E7" s="41">
        <f t="shared" si="1"/>
        <v>-0.4352000000000089</v>
      </c>
      <c r="F7" s="42"/>
    </row>
    <row r="8" spans="1:6" s="37" customFormat="1" ht="15">
      <c r="A8" s="7" t="s">
        <v>627</v>
      </c>
      <c r="B8" s="58">
        <v>2.64</v>
      </c>
      <c r="C8" s="39">
        <f t="shared" si="0"/>
        <v>153.9648</v>
      </c>
      <c r="D8" s="57"/>
      <c r="E8" s="41">
        <f t="shared" si="1"/>
        <v>-153.9648</v>
      </c>
      <c r="F8" s="42"/>
    </row>
    <row r="9" spans="1:6" s="37" customFormat="1" ht="15">
      <c r="A9" s="7" t="s">
        <v>860</v>
      </c>
      <c r="B9" s="38">
        <v>26.99</v>
      </c>
      <c r="C9" s="39">
        <f t="shared" si="0"/>
        <v>1574.0567999999998</v>
      </c>
      <c r="D9" s="40">
        <v>1574</v>
      </c>
      <c r="E9" s="41">
        <f t="shared" si="1"/>
        <v>-0.0567999999998392</v>
      </c>
      <c r="F9" s="42"/>
    </row>
    <row r="10" spans="1:5" s="44" customFormat="1" ht="15">
      <c r="A10" s="43"/>
      <c r="B10" s="43"/>
      <c r="C10" s="43"/>
      <c r="D10" s="43"/>
      <c r="E10" s="43"/>
    </row>
    <row r="14" ht="15">
      <c r="B14" s="45"/>
    </row>
    <row r="15" ht="15">
      <c r="B15" s="45"/>
    </row>
    <row r="16" ht="15">
      <c r="B16" s="45"/>
    </row>
    <row r="20" spans="4:5" ht="15">
      <c r="D20" s="10"/>
      <c r="E20" s="13"/>
    </row>
    <row r="31" spans="4:5" ht="15">
      <c r="D31" s="10"/>
      <c r="E31" s="13"/>
    </row>
    <row r="99" spans="4:5" ht="15">
      <c r="D99" s="10">
        <f>'[1]539'!G12+'[1]564'!G9</f>
        <v>0.21879999999998745</v>
      </c>
      <c r="E99" t="s">
        <v>822</v>
      </c>
    </row>
    <row r="116" spans="4:5" ht="15">
      <c r="D116" s="10">
        <f>'[1]562'!G7+'[1]564'!G10</f>
        <v>-0.48919999999986885</v>
      </c>
      <c r="E116" t="s">
        <v>225</v>
      </c>
    </row>
    <row r="127" spans="4:5" ht="15">
      <c r="D127" s="10">
        <f>B127+C127+'[1]309'!G4+'[1]316'!G4+'[1]319'!G4+'[1]339'!G9+'[1]340'!G4+'[1]372'!G7+'[1]381'!G4+'[1]391'!G7+'[1]404'!G6+'[1]411'!G4+'[1]412'!G8+'[1]416'!G4+'[1]429'!G4+'[1]485'!G4+'[1]522'!G5</f>
        <v>4.579371965812413</v>
      </c>
      <c r="E127" s="13" t="s">
        <v>823</v>
      </c>
    </row>
    <row r="132" spans="4:5" ht="15">
      <c r="D132" s="10">
        <f>B132+C132+'[1]325'!G9+'[1]328'!G5+'[1]344'!G9+'[1]378'!G7+'[1]384'!G6+'[1]387'!G4+'[1]391'!G9+'[1]399'!G4+'[1]441'!G4+'[1]522'!G4</f>
        <v>-1.887614562767908</v>
      </c>
      <c r="E132" s="13" t="s">
        <v>824</v>
      </c>
    </row>
    <row r="169" spans="1:5" ht="15">
      <c r="A169" t="s">
        <v>370</v>
      </c>
      <c r="B169">
        <v>0</v>
      </c>
      <c r="D169" s="10">
        <f>'[1]522'!G7</f>
        <v>0.15050000000002228</v>
      </c>
      <c r="E169">
        <v>522</v>
      </c>
    </row>
    <row r="181" spans="4:5" ht="15">
      <c r="D181" s="10">
        <f>'[1]469'!G6+'[1]564'!G8</f>
        <v>0.0795999999995729</v>
      </c>
      <c r="E181" t="s">
        <v>825</v>
      </c>
    </row>
    <row r="188" spans="4:5" ht="15">
      <c r="D188" s="10">
        <f>'[1]388'!G4+'[1]413'!G5+'[1]427'!G5+'[1]428'!G6+'[1]560'!G7+'[1]561'!G4+'[1]564'!G4</f>
        <v>0.6078799999989428</v>
      </c>
      <c r="E188" t="s">
        <v>826</v>
      </c>
    </row>
    <row r="257" spans="4:5" ht="15">
      <c r="D257" s="10">
        <f>B257+C257+'[1]306'!G6+'[1]344'!G5+'[1]348'!G9+'[1]394'!G4+'[1]395'!G6+'[1]397'!G4+'[1]487'!G4+'[1]564'!G5</f>
        <v>0.2569838709675878</v>
      </c>
      <c r="E257" s="13" t="s">
        <v>827</v>
      </c>
    </row>
    <row r="263" spans="4:5" ht="15">
      <c r="D263" s="10">
        <f>'[1]435'!G4+'[1]521'!G6</f>
        <v>0.19920000000001892</v>
      </c>
      <c r="E263" t="s">
        <v>828</v>
      </c>
    </row>
    <row r="289" spans="4:5" ht="15">
      <c r="D289" s="10">
        <f>B289+C289+'[1]344'!G7+'[1]442'!G5+'[1]475'!G12+'[1]511'!G5+'[1]517'!G8+'[1]564'!G12</f>
        <v>0.18759999999952015</v>
      </c>
      <c r="E289" t="s">
        <v>829</v>
      </c>
    </row>
    <row r="321" spans="4:5" ht="15">
      <c r="D321" s="10">
        <f>B321+C321+'[1]339'!G6+'[1]359'!G7+'[1]362'!G8+'[1]422'!G4+'[1]425'!G7+'[1]470'!G6+'[1]479'!G7+'[1]514'!G6+'[1]522'!G6</f>
        <v>-0.18308000000028812</v>
      </c>
      <c r="E321" t="s">
        <v>830</v>
      </c>
    </row>
    <row r="351" spans="2:5" ht="15">
      <c r="B351">
        <v>0</v>
      </c>
      <c r="D351" s="10">
        <f>'[1]485'!G8+'[1]488'!G6+'[1]489'!G6+'[1]491'!G4+'[1]494'!G6+'[1]495'!G4+'[1]498'!G8+'[1]502'!G5+'[1]504'!G4+'[1]508'!G5+'[1]511'!G4+'[1]514'!G7+'[1]521'!G4+'[1]522'!G8</f>
        <v>0.3647999999984677</v>
      </c>
      <c r="E351" t="s">
        <v>831</v>
      </c>
    </row>
    <row r="353" spans="4:5" ht="15">
      <c r="D353" s="10">
        <f>'[1]485'!G8+'[1]488'!G6+'[1]489'!G6+'[1]491'!G4+'[1]494'!G6+'[1]495'!G4+'[1]498'!G8+'[1]502'!G5+'[1]504'!G4+'[1]508'!G5+'[1]511'!G4+'[1]514'!G7+'[1]521'!G4</f>
        <v>-0.41860000000156106</v>
      </c>
      <c r="E353" t="s">
        <v>832</v>
      </c>
    </row>
    <row r="372" spans="4:5" ht="15">
      <c r="D372" s="10">
        <f>'[1]381'!G5+'[1]411'!G5+'[1]419'!G6+'[1]468'!G4+'[1]506'!G7+'[1]511'!G6+'[1]528'!G4+'[1]531'!G6+'[1]554'!G8+'[1]558'!G5+'[1]559'!G9+'[1]564'!G11</f>
        <v>0.12918000000126995</v>
      </c>
      <c r="E372" t="s">
        <v>833</v>
      </c>
    </row>
    <row r="387" spans="4:5" ht="15">
      <c r="D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8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43073</v>
      </c>
      <c r="C1" s="29"/>
      <c r="D1" s="30" t="s">
        <v>815</v>
      </c>
      <c r="E1" s="31">
        <v>59.48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982</v>
      </c>
      <c r="B4" s="7">
        <v>28.27</v>
      </c>
      <c r="C4" s="7"/>
      <c r="D4" s="39">
        <f aca="true" t="shared" si="0" ref="D4:D10">(B4+C4)*$E$1</f>
        <v>1681.4995999999999</v>
      </c>
      <c r="E4" s="40">
        <v>1682</v>
      </c>
      <c r="F4" s="41">
        <f aca="true" t="shared" si="1" ref="F4:F10">-D4+E4</f>
        <v>0.500400000000127</v>
      </c>
      <c r="G4" s="42"/>
    </row>
    <row r="5" spans="1:7" s="37" customFormat="1" ht="15">
      <c r="A5" s="7" t="s">
        <v>1206</v>
      </c>
      <c r="B5" s="46">
        <v>4</v>
      </c>
      <c r="C5" s="7"/>
      <c r="D5" s="39">
        <f t="shared" si="0"/>
        <v>237.92</v>
      </c>
      <c r="E5" s="55">
        <v>238</v>
      </c>
      <c r="F5" s="41">
        <f t="shared" si="1"/>
        <v>0.0800000000000125</v>
      </c>
      <c r="G5" s="42"/>
    </row>
    <row r="6" spans="1:7" s="37" customFormat="1" ht="15">
      <c r="A6" s="7" t="s">
        <v>687</v>
      </c>
      <c r="B6" s="7">
        <v>4.96</v>
      </c>
      <c r="C6" s="7"/>
      <c r="D6" s="39">
        <f t="shared" si="0"/>
        <v>295.0208</v>
      </c>
      <c r="E6" s="40">
        <v>295</v>
      </c>
      <c r="F6" s="41">
        <f t="shared" si="1"/>
        <v>-0.020800000000008367</v>
      </c>
      <c r="G6" s="42"/>
    </row>
    <row r="7" spans="1:7" s="37" customFormat="1" ht="15">
      <c r="A7" s="7" t="s">
        <v>1059</v>
      </c>
      <c r="B7" s="7">
        <v>9.93</v>
      </c>
      <c r="C7" s="7"/>
      <c r="D7" s="39">
        <f t="shared" si="0"/>
        <v>590.6364</v>
      </c>
      <c r="E7" s="40">
        <v>591</v>
      </c>
      <c r="F7" s="41">
        <f t="shared" si="1"/>
        <v>0.36360000000001946</v>
      </c>
      <c r="G7" s="42"/>
    </row>
    <row r="8" spans="1:7" s="37" customFormat="1" ht="15">
      <c r="A8" s="7" t="s">
        <v>1207</v>
      </c>
      <c r="B8" s="7">
        <v>12.85</v>
      </c>
      <c r="C8" s="7"/>
      <c r="D8" s="39">
        <f t="shared" si="0"/>
        <v>764.318</v>
      </c>
      <c r="E8" s="55">
        <v>764</v>
      </c>
      <c r="F8" s="41">
        <f t="shared" si="1"/>
        <v>-0.31799999999998363</v>
      </c>
      <c r="G8" s="42"/>
    </row>
    <row r="9" spans="1:7" s="37" customFormat="1" ht="15">
      <c r="A9" s="7" t="s">
        <v>1189</v>
      </c>
      <c r="B9" s="46">
        <v>21.49</v>
      </c>
      <c r="C9" s="7"/>
      <c r="D9" s="39">
        <f t="shared" si="0"/>
        <v>1278.2251999999999</v>
      </c>
      <c r="E9" s="40">
        <v>1278</v>
      </c>
      <c r="F9" s="41">
        <f t="shared" si="1"/>
        <v>-0.22519999999985885</v>
      </c>
      <c r="G9" s="42"/>
    </row>
    <row r="10" spans="1:7" s="37" customFormat="1" ht="15">
      <c r="A10" s="7" t="s">
        <v>67</v>
      </c>
      <c r="B10" s="7">
        <v>10.39</v>
      </c>
      <c r="C10" s="7"/>
      <c r="D10" s="39">
        <f t="shared" si="0"/>
        <v>617.9972</v>
      </c>
      <c r="E10" s="40">
        <v>618</v>
      </c>
      <c r="F10" s="41">
        <f t="shared" si="1"/>
        <v>0.0027999999999792635</v>
      </c>
      <c r="G10" s="42"/>
    </row>
    <row r="11" spans="1:6" s="44" customFormat="1" ht="15">
      <c r="A11" s="43"/>
      <c r="B11" s="43"/>
      <c r="C11" s="43"/>
      <c r="D11" s="43"/>
      <c r="E11" s="43"/>
      <c r="F11" s="43"/>
    </row>
    <row r="15" spans="2:3" ht="15">
      <c r="B15" s="45"/>
      <c r="C15" s="45"/>
    </row>
    <row r="16" spans="2:3" ht="15">
      <c r="B16" s="45"/>
      <c r="C16" s="45"/>
    </row>
    <row r="17" spans="2:3" ht="15">
      <c r="B17" s="45"/>
      <c r="C17" s="45"/>
    </row>
    <row r="21" spans="5:6" ht="15">
      <c r="E21" s="10"/>
      <c r="F21" s="13"/>
    </row>
    <row r="32" spans="5:6" ht="15">
      <c r="E32" s="10"/>
      <c r="F32" s="13"/>
    </row>
    <row r="100" spans="5:6" ht="15">
      <c r="E100" s="10">
        <f>'[1]539'!G12+'[1]564'!G9</f>
        <v>0.21879999999998745</v>
      </c>
      <c r="F100" t="s">
        <v>822</v>
      </c>
    </row>
    <row r="117" spans="5:6" ht="15">
      <c r="E117" s="10">
        <f>'[1]562'!G7+'[1]564'!G10</f>
        <v>-0.48919999999986885</v>
      </c>
      <c r="F117" t="s">
        <v>225</v>
      </c>
    </row>
    <row r="128" spans="5:6" ht="15">
      <c r="E128" s="10">
        <f>B128+D128+'[1]309'!G4+'[1]316'!G4+'[1]319'!G4+'[1]339'!G9+'[1]340'!G4+'[1]372'!G7+'[1]381'!G4+'[1]391'!G7+'[1]404'!G6+'[1]411'!G4+'[1]412'!G8+'[1]416'!G4+'[1]429'!G4+'[1]485'!G4+'[1]522'!G5</f>
        <v>4.579371965812413</v>
      </c>
      <c r="F128" s="13" t="s">
        <v>823</v>
      </c>
    </row>
    <row r="133" spans="5:6" ht="15">
      <c r="E133" s="10">
        <f>B133+D133+'[1]325'!G9+'[1]328'!G5+'[1]344'!G9+'[1]378'!G7+'[1]384'!G6+'[1]387'!G4+'[1]391'!G9+'[1]399'!G4+'[1]441'!G4+'[1]522'!G4</f>
        <v>-1.887614562767908</v>
      </c>
      <c r="F133" s="13" t="s">
        <v>824</v>
      </c>
    </row>
    <row r="170" spans="1:6" ht="15">
      <c r="A170" t="s">
        <v>370</v>
      </c>
      <c r="B170">
        <v>0</v>
      </c>
      <c r="E170" s="10">
        <f>'[1]522'!G7</f>
        <v>0.15050000000002228</v>
      </c>
      <c r="F170">
        <v>522</v>
      </c>
    </row>
    <row r="182" spans="5:6" ht="15">
      <c r="E182" s="10">
        <f>'[1]469'!G6+'[1]564'!G8</f>
        <v>0.0795999999995729</v>
      </c>
      <c r="F182" t="s">
        <v>825</v>
      </c>
    </row>
    <row r="189" spans="5:6" ht="15">
      <c r="E189" s="10">
        <f>'[1]388'!G4+'[1]413'!G5+'[1]427'!G5+'[1]428'!G6+'[1]560'!G7+'[1]561'!G4+'[1]564'!G4</f>
        <v>0.6078799999989428</v>
      </c>
      <c r="F189" t="s">
        <v>826</v>
      </c>
    </row>
    <row r="258" spans="5:6" ht="15">
      <c r="E258" s="10">
        <f>B258+D258+'[1]306'!G6+'[1]344'!G5+'[1]348'!G9+'[1]394'!G4+'[1]395'!G6+'[1]397'!G4+'[1]487'!G4+'[1]564'!G5</f>
        <v>0.2569838709675878</v>
      </c>
      <c r="F258" s="13" t="s">
        <v>827</v>
      </c>
    </row>
    <row r="264" spans="5:6" ht="15">
      <c r="E264" s="10">
        <f>'[1]435'!G4+'[1]521'!G6</f>
        <v>0.19920000000001892</v>
      </c>
      <c r="F264" t="s">
        <v>828</v>
      </c>
    </row>
    <row r="290" spans="5:6" ht="15">
      <c r="E290" s="10">
        <f>B290+D290+'[1]344'!G7+'[1]442'!G5+'[1]475'!G12+'[1]511'!G5+'[1]517'!G8+'[1]564'!G12</f>
        <v>0.18759999999952015</v>
      </c>
      <c r="F290" t="s">
        <v>829</v>
      </c>
    </row>
    <row r="322" spans="5:6" ht="15">
      <c r="E322" s="10">
        <f>B322+D322+'[1]339'!G6+'[1]359'!G7+'[1]362'!G8+'[1]422'!G4+'[1]425'!G7+'[1]470'!G6+'[1]479'!G7+'[1]514'!G6+'[1]522'!G6</f>
        <v>-0.18308000000028812</v>
      </c>
      <c r="F322" t="s">
        <v>830</v>
      </c>
    </row>
    <row r="352" spans="2:6" ht="15">
      <c r="B352">
        <v>0</v>
      </c>
      <c r="E352" s="10">
        <f>'[1]485'!G8+'[1]488'!G6+'[1]489'!G6+'[1]491'!G4+'[1]494'!G6+'[1]495'!G4+'[1]498'!G8+'[1]502'!G5+'[1]504'!G4+'[1]508'!G5+'[1]511'!G4+'[1]514'!G7+'[1]521'!G4+'[1]522'!G8</f>
        <v>0.3647999999984677</v>
      </c>
      <c r="F352" t="s">
        <v>831</v>
      </c>
    </row>
    <row r="354" spans="5:6" ht="15">
      <c r="E354" s="10">
        <f>'[1]485'!G8+'[1]488'!G6+'[1]489'!G6+'[1]491'!G4+'[1]494'!G6+'[1]495'!G4+'[1]498'!G8+'[1]502'!G5+'[1]504'!G4+'[1]508'!G5+'[1]511'!G4+'[1]514'!G7+'[1]521'!G4</f>
        <v>-0.41860000000156106</v>
      </c>
      <c r="F354" t="s">
        <v>832</v>
      </c>
    </row>
    <row r="373" spans="5:6" ht="15">
      <c r="E373" s="10">
        <f>'[1]381'!G5+'[1]411'!G5+'[1]419'!G6+'[1]468'!G4+'[1]506'!G7+'[1]511'!G6+'[1]528'!G4+'[1]531'!G6+'[1]554'!G8+'[1]558'!G5+'[1]559'!G9+'[1]564'!G11</f>
        <v>0.12918000000126995</v>
      </c>
      <c r="F373" t="s">
        <v>833</v>
      </c>
    </row>
    <row r="388" spans="5:6" ht="15">
      <c r="E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42901</v>
      </c>
      <c r="C1" s="30" t="s">
        <v>815</v>
      </c>
      <c r="D1" s="31">
        <v>57.68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933</v>
      </c>
      <c r="B4" s="58">
        <v>24.18</v>
      </c>
      <c r="C4" s="39">
        <f aca="true" t="shared" si="0" ref="C4:C9">(B4)*$D$1</f>
        <v>1394.7024</v>
      </c>
      <c r="D4" s="40">
        <v>2789</v>
      </c>
      <c r="E4" s="41">
        <f aca="true" t="shared" si="1" ref="E4:E9">-C4+D4</f>
        <v>1394.2976</v>
      </c>
      <c r="F4" s="42"/>
    </row>
    <row r="5" spans="1:6" s="37" customFormat="1" ht="15">
      <c r="A5" s="7" t="s">
        <v>932</v>
      </c>
      <c r="B5" s="61">
        <f>3.7+1.16</f>
        <v>4.86</v>
      </c>
      <c r="C5" s="39">
        <f t="shared" si="0"/>
        <v>280.32480000000004</v>
      </c>
      <c r="D5" s="40">
        <v>280</v>
      </c>
      <c r="E5" s="41">
        <f t="shared" si="1"/>
        <v>-0.32480000000003884</v>
      </c>
      <c r="F5" s="42"/>
    </row>
    <row r="6" spans="1:6" s="37" customFormat="1" ht="15">
      <c r="A6" s="7" t="s">
        <v>449</v>
      </c>
      <c r="B6" s="58">
        <v>11.24</v>
      </c>
      <c r="C6" s="39">
        <f t="shared" si="0"/>
        <v>648.3232</v>
      </c>
      <c r="D6" s="40">
        <v>648</v>
      </c>
      <c r="E6" s="41">
        <f t="shared" si="1"/>
        <v>-0.32320000000004256</v>
      </c>
      <c r="F6" s="42"/>
    </row>
    <row r="7" spans="1:6" s="37" customFormat="1" ht="15">
      <c r="A7" s="7" t="s">
        <v>627</v>
      </c>
      <c r="B7" s="38">
        <v>5.56</v>
      </c>
      <c r="C7" s="39">
        <f t="shared" si="0"/>
        <v>320.70079999999996</v>
      </c>
      <c r="D7" s="55">
        <v>486</v>
      </c>
      <c r="E7" s="41">
        <f t="shared" si="1"/>
        <v>165.29920000000004</v>
      </c>
      <c r="F7" s="42"/>
    </row>
    <row r="8" spans="1:6" s="37" customFormat="1" ht="15">
      <c r="A8" s="7" t="s">
        <v>603</v>
      </c>
      <c r="B8" s="11">
        <v>15.98</v>
      </c>
      <c r="C8" s="39">
        <f t="shared" si="0"/>
        <v>921.7264</v>
      </c>
      <c r="D8" s="40">
        <v>921</v>
      </c>
      <c r="E8" s="41">
        <f t="shared" si="1"/>
        <v>-0.7264000000000124</v>
      </c>
      <c r="F8" s="42"/>
    </row>
    <row r="9" spans="1:6" s="37" customFormat="1" ht="15">
      <c r="A9" s="7" t="s">
        <v>184</v>
      </c>
      <c r="B9" s="38">
        <v>7.93</v>
      </c>
      <c r="C9" s="39">
        <f t="shared" si="0"/>
        <v>457.4024</v>
      </c>
      <c r="D9" s="40">
        <v>457</v>
      </c>
      <c r="E9" s="41">
        <f t="shared" si="1"/>
        <v>-0.4024000000000001</v>
      </c>
      <c r="F9" s="42"/>
    </row>
    <row r="10" spans="1:5" s="44" customFormat="1" ht="15">
      <c r="A10" s="43"/>
      <c r="B10" s="43"/>
      <c r="C10" s="43"/>
      <c r="D10" s="43"/>
      <c r="E10" s="43"/>
    </row>
    <row r="14" ht="15">
      <c r="B14" s="45"/>
    </row>
    <row r="15" ht="15">
      <c r="B15" s="45"/>
    </row>
    <row r="16" ht="15">
      <c r="B16" s="45"/>
    </row>
    <row r="20" spans="4:5" ht="15">
      <c r="D20" s="10"/>
      <c r="E20" s="13"/>
    </row>
    <row r="31" spans="4:5" ht="15">
      <c r="D31" s="10"/>
      <c r="E31" s="13"/>
    </row>
    <row r="99" spans="4:5" ht="15">
      <c r="D99" s="10">
        <f>'[1]539'!G12+'[1]564'!G9</f>
        <v>0.21879999999998745</v>
      </c>
      <c r="E99" t="s">
        <v>822</v>
      </c>
    </row>
    <row r="116" spans="4:5" ht="15">
      <c r="D116" s="10">
        <f>'[1]562'!G7+'[1]564'!G10</f>
        <v>-0.48919999999986885</v>
      </c>
      <c r="E116" t="s">
        <v>225</v>
      </c>
    </row>
    <row r="127" spans="4:5" ht="15">
      <c r="D127" s="10">
        <f>B127+C127+'[1]309'!G4+'[1]316'!G4+'[1]319'!G4+'[1]339'!G9+'[1]340'!G4+'[1]372'!G7+'[1]381'!G4+'[1]391'!G7+'[1]404'!G6+'[1]411'!G4+'[1]412'!G8+'[1]416'!G4+'[1]429'!G4+'[1]485'!G4+'[1]522'!G5</f>
        <v>4.579371965812413</v>
      </c>
      <c r="E127" s="13" t="s">
        <v>823</v>
      </c>
    </row>
    <row r="132" spans="4:5" ht="15">
      <c r="D132" s="10">
        <f>B132+C132+'[1]325'!G9+'[1]328'!G5+'[1]344'!G9+'[1]378'!G7+'[1]384'!G6+'[1]387'!G4+'[1]391'!G9+'[1]399'!G4+'[1]441'!G4+'[1]522'!G4</f>
        <v>-1.887614562767908</v>
      </c>
      <c r="E132" s="13" t="s">
        <v>824</v>
      </c>
    </row>
    <row r="169" spans="1:5" ht="15">
      <c r="A169" t="s">
        <v>370</v>
      </c>
      <c r="B169">
        <v>0</v>
      </c>
      <c r="D169" s="10">
        <f>'[1]522'!G7</f>
        <v>0.15050000000002228</v>
      </c>
      <c r="E169">
        <v>522</v>
      </c>
    </row>
    <row r="181" spans="4:5" ht="15">
      <c r="D181" s="10">
        <f>'[1]469'!G6+'[1]564'!G8</f>
        <v>0.0795999999995729</v>
      </c>
      <c r="E181" t="s">
        <v>825</v>
      </c>
    </row>
    <row r="188" spans="4:5" ht="15">
      <c r="D188" s="10">
        <f>'[1]388'!G4+'[1]413'!G5+'[1]427'!G5+'[1]428'!G6+'[1]560'!G7+'[1]561'!G4+'[1]564'!G4</f>
        <v>0.6078799999989428</v>
      </c>
      <c r="E188" t="s">
        <v>826</v>
      </c>
    </row>
    <row r="257" spans="4:5" ht="15">
      <c r="D257" s="10">
        <f>B257+C257+'[1]306'!G6+'[1]344'!G5+'[1]348'!G9+'[1]394'!G4+'[1]395'!G6+'[1]397'!G4+'[1]487'!G4+'[1]564'!G5</f>
        <v>0.2569838709675878</v>
      </c>
      <c r="E257" s="13" t="s">
        <v>827</v>
      </c>
    </row>
    <row r="263" spans="4:5" ht="15">
      <c r="D263" s="10">
        <f>'[1]435'!G4+'[1]521'!G6</f>
        <v>0.19920000000001892</v>
      </c>
      <c r="E263" t="s">
        <v>828</v>
      </c>
    </row>
    <row r="289" spans="4:5" ht="15">
      <c r="D289" s="10">
        <f>B289+C289+'[1]344'!G7+'[1]442'!G5+'[1]475'!G12+'[1]511'!G5+'[1]517'!G8+'[1]564'!G12</f>
        <v>0.18759999999952015</v>
      </c>
      <c r="E289" t="s">
        <v>829</v>
      </c>
    </row>
    <row r="321" spans="4:5" ht="15">
      <c r="D321" s="10">
        <f>B321+C321+'[1]339'!G6+'[1]359'!G7+'[1]362'!G8+'[1]422'!G4+'[1]425'!G7+'[1]470'!G6+'[1]479'!G7+'[1]514'!G6+'[1]522'!G6</f>
        <v>-0.18308000000028812</v>
      </c>
      <c r="E321" t="s">
        <v>830</v>
      </c>
    </row>
    <row r="351" spans="2:5" ht="15">
      <c r="B351">
        <v>0</v>
      </c>
      <c r="D351" s="10">
        <f>'[1]485'!G8+'[1]488'!G6+'[1]489'!G6+'[1]491'!G4+'[1]494'!G6+'[1]495'!G4+'[1]498'!G8+'[1]502'!G5+'[1]504'!G4+'[1]508'!G5+'[1]511'!G4+'[1]514'!G7+'[1]521'!G4+'[1]522'!G8</f>
        <v>0.3647999999984677</v>
      </c>
      <c r="E351" t="s">
        <v>831</v>
      </c>
    </row>
    <row r="353" spans="4:5" ht="15">
      <c r="D353" s="10">
        <f>'[1]485'!G8+'[1]488'!G6+'[1]489'!G6+'[1]491'!G4+'[1]494'!G6+'[1]495'!G4+'[1]498'!G8+'[1]502'!G5+'[1]504'!G4+'[1]508'!G5+'[1]511'!G4+'[1]514'!G7+'[1]521'!G4</f>
        <v>-0.41860000000156106</v>
      </c>
      <c r="E353" t="s">
        <v>832</v>
      </c>
    </row>
    <row r="372" spans="4:5" ht="15">
      <c r="D372" s="10">
        <f>'[1]381'!G5+'[1]411'!G5+'[1]419'!G6+'[1]468'!G4+'[1]506'!G7+'[1]511'!G6+'[1]528'!G4+'[1]531'!G6+'[1]554'!G8+'[1]558'!G5+'[1]559'!G9+'[1]564'!G11</f>
        <v>0.12918000000126995</v>
      </c>
      <c r="E372" t="s">
        <v>833</v>
      </c>
    </row>
    <row r="387" spans="4:5" ht="15">
      <c r="D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42901</v>
      </c>
      <c r="C1" s="30" t="s">
        <v>815</v>
      </c>
      <c r="D1" s="31">
        <v>57.68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933</v>
      </c>
      <c r="B4" s="58">
        <v>24.18</v>
      </c>
      <c r="C4" s="39">
        <f>(B4)*$D$1</f>
        <v>1394.7024</v>
      </c>
      <c r="D4" s="40"/>
      <c r="E4" s="41">
        <f>-C4+D4</f>
        <v>-1394.7024</v>
      </c>
      <c r="F4" s="42"/>
    </row>
    <row r="5" spans="1:6" s="37" customFormat="1" ht="15">
      <c r="A5" s="7" t="s">
        <v>613</v>
      </c>
      <c r="B5" s="38">
        <v>39.68</v>
      </c>
      <c r="C5" s="39">
        <f>(B5)*$D$1</f>
        <v>2288.7424</v>
      </c>
      <c r="D5" s="40">
        <v>2289</v>
      </c>
      <c r="E5" s="41">
        <f>-C5+D5</f>
        <v>0.25759999999991123</v>
      </c>
      <c r="F5" s="42"/>
    </row>
    <row r="6" spans="1:6" s="37" customFormat="1" ht="15">
      <c r="A6" s="7" t="s">
        <v>641</v>
      </c>
      <c r="B6" s="58">
        <v>22.05</v>
      </c>
      <c r="C6" s="39">
        <f>(B6)*$D$1</f>
        <v>1271.844</v>
      </c>
      <c r="D6" s="55">
        <v>1272</v>
      </c>
      <c r="E6" s="41">
        <f>-C6+D6</f>
        <v>0.15599999999994907</v>
      </c>
      <c r="F6" s="42"/>
    </row>
    <row r="7" spans="1:6" s="37" customFormat="1" ht="15">
      <c r="A7" s="7" t="s">
        <v>732</v>
      </c>
      <c r="B7" s="38">
        <v>43.39</v>
      </c>
      <c r="C7" s="39">
        <f>(B7)*$D$1</f>
        <v>2502.7352</v>
      </c>
      <c r="D7" s="40">
        <v>2503</v>
      </c>
      <c r="E7" s="41">
        <f>-C7+D7</f>
        <v>0.2647999999999229</v>
      </c>
      <c r="F7" s="42"/>
    </row>
    <row r="8" spans="1:6" s="37" customFormat="1" ht="15">
      <c r="A8" s="7" t="s">
        <v>682</v>
      </c>
      <c r="B8" s="58">
        <v>16.14</v>
      </c>
      <c r="C8" s="39">
        <f>(B8)*$D$1</f>
        <v>930.9552</v>
      </c>
      <c r="D8" s="57">
        <v>931</v>
      </c>
      <c r="E8" s="41">
        <f>-C8+D8</f>
        <v>0.04480000000000928</v>
      </c>
      <c r="F8" s="42"/>
    </row>
    <row r="9" spans="1:5" s="44" customFormat="1" ht="15">
      <c r="A9" s="43"/>
      <c r="B9" s="43"/>
      <c r="C9" s="43"/>
      <c r="D9" s="43"/>
      <c r="E9" s="43"/>
    </row>
    <row r="13" ht="15">
      <c r="B13" s="45"/>
    </row>
    <row r="14" ht="15">
      <c r="B14" s="45"/>
    </row>
    <row r="15" ht="15">
      <c r="B15" s="45"/>
    </row>
    <row r="19" spans="4:5" ht="15">
      <c r="D19" s="10"/>
      <c r="E19" s="13"/>
    </row>
    <row r="30" spans="4:5" ht="15">
      <c r="D30" s="10"/>
      <c r="E30" s="13"/>
    </row>
    <row r="98" spans="4:5" ht="15">
      <c r="D98" s="10">
        <f>'[1]539'!G12+'[1]564'!G9</f>
        <v>0.21879999999998745</v>
      </c>
      <c r="E98" t="s">
        <v>822</v>
      </c>
    </row>
    <row r="115" spans="4:5" ht="15">
      <c r="D115" s="10">
        <f>'[1]562'!G7+'[1]564'!G10</f>
        <v>-0.48919999999986885</v>
      </c>
      <c r="E115" t="s">
        <v>225</v>
      </c>
    </row>
    <row r="126" spans="4:5" ht="15">
      <c r="D126" s="10">
        <f>B126+C126+'[1]309'!G4+'[1]316'!G4+'[1]319'!G4+'[1]339'!G9+'[1]340'!G4+'[1]372'!G7+'[1]381'!G4+'[1]391'!G7+'[1]404'!G6+'[1]411'!G4+'[1]412'!G8+'[1]416'!G4+'[1]429'!G4+'[1]485'!G4+'[1]522'!G5</f>
        <v>4.579371965812413</v>
      </c>
      <c r="E126" s="13" t="s">
        <v>823</v>
      </c>
    </row>
    <row r="131" spans="4:5" ht="15">
      <c r="D131" s="10">
        <f>B131+C131+'[1]325'!G9+'[1]328'!G5+'[1]344'!G9+'[1]378'!G7+'[1]384'!G6+'[1]387'!G4+'[1]391'!G9+'[1]399'!G4+'[1]441'!G4+'[1]522'!G4</f>
        <v>-1.887614562767908</v>
      </c>
      <c r="E131" s="13" t="s">
        <v>824</v>
      </c>
    </row>
    <row r="168" spans="1:5" ht="15">
      <c r="A168" t="s">
        <v>370</v>
      </c>
      <c r="B168">
        <v>0</v>
      </c>
      <c r="D168" s="10">
        <f>'[1]522'!G7</f>
        <v>0.15050000000002228</v>
      </c>
      <c r="E168">
        <v>522</v>
      </c>
    </row>
    <row r="180" spans="4:5" ht="15">
      <c r="D180" s="10">
        <f>'[1]469'!G6+'[1]564'!G8</f>
        <v>0.0795999999995729</v>
      </c>
      <c r="E180" t="s">
        <v>825</v>
      </c>
    </row>
    <row r="187" spans="4:5" ht="15">
      <c r="D187" s="10">
        <f>'[1]388'!G4+'[1]413'!G5+'[1]427'!G5+'[1]428'!G6+'[1]560'!G7+'[1]561'!G4+'[1]564'!G4</f>
        <v>0.6078799999989428</v>
      </c>
      <c r="E187" t="s">
        <v>826</v>
      </c>
    </row>
    <row r="256" spans="4:5" ht="15">
      <c r="D256" s="10">
        <f>B256+C256+'[1]306'!G6+'[1]344'!G5+'[1]348'!G9+'[1]394'!G4+'[1]395'!G6+'[1]397'!G4+'[1]487'!G4+'[1]564'!G5</f>
        <v>0.2569838709675878</v>
      </c>
      <c r="E256" s="13" t="s">
        <v>827</v>
      </c>
    </row>
    <row r="262" spans="4:5" ht="15">
      <c r="D262" s="10">
        <f>'[1]435'!G4+'[1]521'!G6</f>
        <v>0.19920000000001892</v>
      </c>
      <c r="E262" t="s">
        <v>828</v>
      </c>
    </row>
    <row r="288" spans="4:5" ht="15">
      <c r="D288" s="10">
        <f>B288+C288+'[1]344'!G7+'[1]442'!G5+'[1]475'!G12+'[1]511'!G5+'[1]517'!G8+'[1]564'!G12</f>
        <v>0.18759999999952015</v>
      </c>
      <c r="E288" t="s">
        <v>829</v>
      </c>
    </row>
    <row r="320" spans="4:5" ht="15">
      <c r="D320" s="10">
        <f>B320+C320+'[1]339'!G6+'[1]359'!G7+'[1]362'!G8+'[1]422'!G4+'[1]425'!G7+'[1]470'!G6+'[1]479'!G7+'[1]514'!G6+'[1]522'!G6</f>
        <v>-0.18308000000028812</v>
      </c>
      <c r="E320" t="s">
        <v>830</v>
      </c>
    </row>
    <row r="350" spans="2:5" ht="15">
      <c r="B350">
        <v>0</v>
      </c>
      <c r="D350" s="10">
        <f>'[1]485'!G8+'[1]488'!G6+'[1]489'!G6+'[1]491'!G4+'[1]494'!G6+'[1]495'!G4+'[1]498'!G8+'[1]502'!G5+'[1]504'!G4+'[1]508'!G5+'[1]511'!G4+'[1]514'!G7+'[1]521'!G4+'[1]522'!G8</f>
        <v>0.3647999999984677</v>
      </c>
      <c r="E350" t="s">
        <v>831</v>
      </c>
    </row>
    <row r="352" spans="4:5" ht="15">
      <c r="D352" s="10">
        <f>'[1]485'!G8+'[1]488'!G6+'[1]489'!G6+'[1]491'!G4+'[1]494'!G6+'[1]495'!G4+'[1]498'!G8+'[1]502'!G5+'[1]504'!G4+'[1]508'!G5+'[1]511'!G4+'[1]514'!G7+'[1]521'!G4</f>
        <v>-0.41860000000156106</v>
      </c>
      <c r="E352" t="s">
        <v>832</v>
      </c>
    </row>
    <row r="371" spans="4:5" ht="15">
      <c r="D371" s="10">
        <f>'[1]381'!G5+'[1]411'!G5+'[1]419'!G6+'[1]468'!G4+'[1]506'!G7+'[1]511'!G6+'[1]528'!G4+'[1]531'!G6+'[1]554'!G8+'[1]558'!G5+'[1]559'!G9+'[1]564'!G11</f>
        <v>0.12918000000126995</v>
      </c>
      <c r="E371" t="s">
        <v>833</v>
      </c>
    </row>
    <row r="386" spans="4:5" ht="15">
      <c r="D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42900</v>
      </c>
      <c r="C1" s="30" t="s">
        <v>815</v>
      </c>
      <c r="D1" s="31">
        <v>57.61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929</v>
      </c>
      <c r="B4" s="58">
        <v>10.64</v>
      </c>
      <c r="C4" s="39">
        <f>(B4)*$D$1</f>
        <v>612.9704</v>
      </c>
      <c r="D4" s="40"/>
      <c r="E4" s="41">
        <f>-C4+D4</f>
        <v>-612.9704</v>
      </c>
      <c r="F4" s="42"/>
    </row>
    <row r="5" spans="1:6" s="37" customFormat="1" ht="15">
      <c r="A5" s="7" t="s">
        <v>771</v>
      </c>
      <c r="B5" s="38">
        <v>43.7</v>
      </c>
      <c r="C5" s="39">
        <f>(B5)*$D$1</f>
        <v>2517.5570000000002</v>
      </c>
      <c r="D5" s="40">
        <v>2518</v>
      </c>
      <c r="E5" s="41">
        <f>-C5+D5</f>
        <v>0.44299999999975626</v>
      </c>
      <c r="F5" s="42"/>
    </row>
    <row r="6" spans="1:6" s="37" customFormat="1" ht="15">
      <c r="A6" s="7" t="s">
        <v>641</v>
      </c>
      <c r="B6" s="58">
        <v>10.04</v>
      </c>
      <c r="C6" s="39">
        <f>(B6)*$D$1</f>
        <v>578.4043999999999</v>
      </c>
      <c r="D6" s="40">
        <v>578</v>
      </c>
      <c r="E6" s="41">
        <f>-C6+D6</f>
        <v>-0.40439999999989595</v>
      </c>
      <c r="F6" s="42"/>
    </row>
    <row r="7" spans="1:6" s="37" customFormat="1" ht="15">
      <c r="A7" s="7" t="s">
        <v>932</v>
      </c>
      <c r="B7" s="38">
        <v>31.95</v>
      </c>
      <c r="C7" s="39">
        <f>(B7)*$D$1</f>
        <v>1840.6395</v>
      </c>
      <c r="D7" s="40">
        <v>1841</v>
      </c>
      <c r="E7" s="41">
        <f>-C7+D7</f>
        <v>0.3605000000000018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42900</v>
      </c>
      <c r="C1" s="30" t="s">
        <v>815</v>
      </c>
      <c r="D1" s="31">
        <v>57.61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537</v>
      </c>
      <c r="B4" s="58">
        <v>34.45</v>
      </c>
      <c r="C4" s="39">
        <f aca="true" t="shared" si="0" ref="C4:C11">(B4)*$D$1</f>
        <v>1984.6645</v>
      </c>
      <c r="D4" s="40">
        <v>1985</v>
      </c>
      <c r="E4" s="41">
        <f aca="true" t="shared" si="1" ref="E4:E9">-C4+D4</f>
        <v>0.33549999999991087</v>
      </c>
      <c r="F4" s="42"/>
    </row>
    <row r="5" spans="1:6" s="37" customFormat="1" ht="15">
      <c r="A5" s="7" t="s">
        <v>356</v>
      </c>
      <c r="B5" s="38">
        <v>12.73</v>
      </c>
      <c r="C5" s="39">
        <f t="shared" si="0"/>
        <v>733.3753</v>
      </c>
      <c r="D5" s="40">
        <v>733</v>
      </c>
      <c r="E5" s="41">
        <f t="shared" si="1"/>
        <v>-0.3753000000000384</v>
      </c>
      <c r="F5" s="42"/>
    </row>
    <row r="6" spans="1:6" s="37" customFormat="1" ht="15">
      <c r="A6" s="7" t="s">
        <v>169</v>
      </c>
      <c r="B6" s="58">
        <v>22.28</v>
      </c>
      <c r="C6" s="39">
        <f t="shared" si="0"/>
        <v>1283.5508</v>
      </c>
      <c r="D6" s="40">
        <v>1284</v>
      </c>
      <c r="E6" s="41">
        <f t="shared" si="1"/>
        <v>0.4492000000000189</v>
      </c>
      <c r="F6" s="42"/>
    </row>
    <row r="7" spans="1:6" s="37" customFormat="1" ht="15">
      <c r="A7" s="7" t="s">
        <v>44</v>
      </c>
      <c r="B7" s="38">
        <v>8.18</v>
      </c>
      <c r="C7" s="39">
        <f t="shared" si="0"/>
        <v>471.2498</v>
      </c>
      <c r="D7" s="40">
        <v>471</v>
      </c>
      <c r="E7" s="41">
        <f t="shared" si="1"/>
        <v>-0.24979999999999336</v>
      </c>
      <c r="F7" s="42"/>
    </row>
    <row r="8" spans="1:6" s="37" customFormat="1" ht="15">
      <c r="A8" s="7" t="s">
        <v>929</v>
      </c>
      <c r="B8" s="58">
        <v>10.64</v>
      </c>
      <c r="C8" s="39">
        <f t="shared" si="0"/>
        <v>612.9704</v>
      </c>
      <c r="D8" s="57">
        <v>1290</v>
      </c>
      <c r="E8" s="41">
        <f t="shared" si="1"/>
        <v>677.0296</v>
      </c>
      <c r="F8" s="42"/>
    </row>
    <row r="9" spans="1:6" s="37" customFormat="1" ht="15">
      <c r="A9" s="7" t="s">
        <v>930</v>
      </c>
      <c r="B9" s="38">
        <v>7</v>
      </c>
      <c r="C9" s="39">
        <f t="shared" si="0"/>
        <v>403.27</v>
      </c>
      <c r="D9" s="40">
        <v>403</v>
      </c>
      <c r="E9" s="41">
        <f t="shared" si="1"/>
        <v>-0.2699999999999818</v>
      </c>
      <c r="F9" s="42"/>
    </row>
    <row r="10" spans="1:6" s="37" customFormat="1" ht="15">
      <c r="A10" s="7" t="s">
        <v>931</v>
      </c>
      <c r="B10" s="38">
        <v>23.04</v>
      </c>
      <c r="C10" s="39">
        <f t="shared" si="0"/>
        <v>1327.3344</v>
      </c>
      <c r="D10" s="40">
        <v>1327</v>
      </c>
      <c r="E10" s="41">
        <f>-C10+D10</f>
        <v>-0.3343999999999596</v>
      </c>
      <c r="F10" s="42"/>
    </row>
    <row r="11" spans="1:6" s="37" customFormat="1" ht="15">
      <c r="A11" s="7" t="s">
        <v>713</v>
      </c>
      <c r="B11" s="58">
        <v>19.06</v>
      </c>
      <c r="C11" s="39">
        <f t="shared" si="0"/>
        <v>1098.0466</v>
      </c>
      <c r="D11" s="55">
        <v>1098</v>
      </c>
      <c r="E11" s="41">
        <f>-C11+D11</f>
        <v>-0.0465999999998985</v>
      </c>
      <c r="F11" s="42"/>
    </row>
    <row r="12" spans="1:5" s="44" customFormat="1" ht="15">
      <c r="A12" s="43"/>
      <c r="B12" s="43"/>
      <c r="C12" s="43"/>
      <c r="D12" s="43"/>
      <c r="E12" s="43"/>
    </row>
    <row r="16" ht="15">
      <c r="B16" s="45"/>
    </row>
    <row r="17" ht="15">
      <c r="B17" s="45"/>
    </row>
    <row r="18" ht="15">
      <c r="B18" s="45"/>
    </row>
    <row r="22" spans="4:5" ht="15">
      <c r="D22" s="10"/>
      <c r="E22" s="13"/>
    </row>
    <row r="33" spans="4:5" ht="15">
      <c r="D33" s="10"/>
      <c r="E33" s="13"/>
    </row>
    <row r="101" spans="4:5" ht="15">
      <c r="D101" s="10">
        <f>'[1]539'!G12+'[1]564'!G9</f>
        <v>0.21879999999998745</v>
      </c>
      <c r="E101" t="s">
        <v>822</v>
      </c>
    </row>
    <row r="118" spans="4:5" ht="15">
      <c r="D118" s="10">
        <f>'[1]562'!G7+'[1]564'!G10</f>
        <v>-0.48919999999986885</v>
      </c>
      <c r="E118" t="s">
        <v>225</v>
      </c>
    </row>
    <row r="129" spans="4:5" ht="15">
      <c r="D129" s="10">
        <f>B129+C129+'[1]309'!G4+'[1]316'!G4+'[1]319'!G4+'[1]339'!G9+'[1]340'!G4+'[1]372'!G7+'[1]381'!G4+'[1]391'!G7+'[1]404'!G6+'[1]411'!G4+'[1]412'!G8+'[1]416'!G4+'[1]429'!G4+'[1]485'!G4+'[1]522'!G5</f>
        <v>4.579371965812413</v>
      </c>
      <c r="E129" s="13" t="s">
        <v>823</v>
      </c>
    </row>
    <row r="134" spans="4:5" ht="15">
      <c r="D134" s="10">
        <f>B134+C134+'[1]325'!G9+'[1]328'!G5+'[1]344'!G9+'[1]378'!G7+'[1]384'!G6+'[1]387'!G4+'[1]391'!G9+'[1]399'!G4+'[1]441'!G4+'[1]522'!G4</f>
        <v>-1.887614562767908</v>
      </c>
      <c r="E134" s="13" t="s">
        <v>824</v>
      </c>
    </row>
    <row r="171" spans="1:5" ht="15">
      <c r="A171" t="s">
        <v>370</v>
      </c>
      <c r="B171">
        <v>0</v>
      </c>
      <c r="D171" s="10">
        <f>'[1]522'!G7</f>
        <v>0.15050000000002228</v>
      </c>
      <c r="E171">
        <v>522</v>
      </c>
    </row>
    <row r="183" spans="4:5" ht="15">
      <c r="D183" s="10">
        <f>'[1]469'!G6+'[1]564'!G8</f>
        <v>0.0795999999995729</v>
      </c>
      <c r="E183" t="s">
        <v>825</v>
      </c>
    </row>
    <row r="190" spans="4:5" ht="15">
      <c r="D190" s="10">
        <f>'[1]388'!G4+'[1]413'!G5+'[1]427'!G5+'[1]428'!G6+'[1]560'!G7+'[1]561'!G4+'[1]564'!G4</f>
        <v>0.6078799999989428</v>
      </c>
      <c r="E190" t="s">
        <v>826</v>
      </c>
    </row>
    <row r="259" spans="4:5" ht="15">
      <c r="D259" s="10">
        <f>B259+C259+'[1]306'!G6+'[1]344'!G5+'[1]348'!G9+'[1]394'!G4+'[1]395'!G6+'[1]397'!G4+'[1]487'!G4+'[1]564'!G5</f>
        <v>0.2569838709675878</v>
      </c>
      <c r="E259" s="13" t="s">
        <v>827</v>
      </c>
    </row>
    <row r="265" spans="4:5" ht="15">
      <c r="D265" s="10">
        <f>'[1]435'!G4+'[1]521'!G6</f>
        <v>0.19920000000001892</v>
      </c>
      <c r="E265" t="s">
        <v>828</v>
      </c>
    </row>
    <row r="291" spans="4:5" ht="15">
      <c r="D291" s="10">
        <f>B291+C291+'[1]344'!G7+'[1]442'!G5+'[1]475'!G12+'[1]511'!G5+'[1]517'!G8+'[1]564'!G12</f>
        <v>0.18759999999952015</v>
      </c>
      <c r="E291" t="s">
        <v>829</v>
      </c>
    </row>
    <row r="323" spans="4:5" ht="15">
      <c r="D323" s="10">
        <f>B323+C323+'[1]339'!G6+'[1]359'!G7+'[1]362'!G8+'[1]422'!G4+'[1]425'!G7+'[1]470'!G6+'[1]479'!G7+'[1]514'!G6+'[1]522'!G6</f>
        <v>-0.18308000000028812</v>
      </c>
      <c r="E323" t="s">
        <v>830</v>
      </c>
    </row>
    <row r="353" spans="2:5" ht="15">
      <c r="B353">
        <v>0</v>
      </c>
      <c r="D353" s="10">
        <f>'[1]485'!G8+'[1]488'!G6+'[1]489'!G6+'[1]491'!G4+'[1]494'!G6+'[1]495'!G4+'[1]498'!G8+'[1]502'!G5+'[1]504'!G4+'[1]508'!G5+'[1]511'!G4+'[1]514'!G7+'[1]521'!G4+'[1]522'!G8</f>
        <v>0.3647999999984677</v>
      </c>
      <c r="E353" t="s">
        <v>831</v>
      </c>
    </row>
    <row r="355" spans="4:5" ht="15">
      <c r="D355" s="10">
        <f>'[1]485'!G8+'[1]488'!G6+'[1]489'!G6+'[1]491'!G4+'[1]494'!G6+'[1]495'!G4+'[1]498'!G8+'[1]502'!G5+'[1]504'!G4+'[1]508'!G5+'[1]511'!G4+'[1]514'!G7+'[1]521'!G4</f>
        <v>-0.41860000000156106</v>
      </c>
      <c r="E355" t="s">
        <v>832</v>
      </c>
    </row>
    <row r="374" spans="4:5" ht="15">
      <c r="D374" s="10">
        <f>'[1]381'!G5+'[1]411'!G5+'[1]419'!G6+'[1]468'!G4+'[1]506'!G7+'[1]511'!G6+'[1]528'!G4+'[1]531'!G6+'[1]554'!G8+'[1]558'!G5+'[1]559'!G9+'[1]564'!G11</f>
        <v>0.12918000000126995</v>
      </c>
      <c r="E374" t="s">
        <v>833</v>
      </c>
    </row>
    <row r="389" spans="4:5" ht="15">
      <c r="D389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42895</v>
      </c>
      <c r="C1" s="30" t="s">
        <v>815</v>
      </c>
      <c r="D1" s="31">
        <v>57.55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627</v>
      </c>
      <c r="B4" s="58">
        <v>11.05</v>
      </c>
      <c r="C4" s="39">
        <f aca="true" t="shared" si="0" ref="C4:C9">(B4)*$D$1</f>
        <v>635.9275</v>
      </c>
      <c r="D4" s="40">
        <v>1000</v>
      </c>
      <c r="E4" s="41">
        <f aca="true" t="shared" si="1" ref="E4:E9">-C4+D4</f>
        <v>364.0725</v>
      </c>
      <c r="F4" s="42"/>
    </row>
    <row r="5" spans="1:6" s="37" customFormat="1" ht="15">
      <c r="A5" s="7" t="s">
        <v>67</v>
      </c>
      <c r="B5" s="38">
        <v>23.63</v>
      </c>
      <c r="C5" s="39">
        <f t="shared" si="0"/>
        <v>1359.9064999999998</v>
      </c>
      <c r="D5" s="40">
        <v>1362</v>
      </c>
      <c r="E5" s="41">
        <f t="shared" si="1"/>
        <v>2.0935000000001764</v>
      </c>
      <c r="F5" s="42"/>
    </row>
    <row r="6" spans="1:6" s="37" customFormat="1" ht="15">
      <c r="A6" s="7" t="s">
        <v>446</v>
      </c>
      <c r="B6" s="58">
        <v>16.16</v>
      </c>
      <c r="C6" s="39">
        <f t="shared" si="0"/>
        <v>930.0079999999999</v>
      </c>
      <c r="D6" s="40">
        <v>931</v>
      </c>
      <c r="E6" s="41">
        <f t="shared" si="1"/>
        <v>0.9920000000000755</v>
      </c>
      <c r="F6" s="42"/>
    </row>
    <row r="7" spans="1:6" s="37" customFormat="1" ht="15">
      <c r="A7" s="7" t="s">
        <v>198</v>
      </c>
      <c r="B7" s="38">
        <v>12.71</v>
      </c>
      <c r="C7" s="39">
        <f t="shared" si="0"/>
        <v>731.4605</v>
      </c>
      <c r="D7" s="40">
        <v>731</v>
      </c>
      <c r="E7" s="41">
        <f t="shared" si="1"/>
        <v>-0.46050000000002456</v>
      </c>
      <c r="F7" s="42"/>
    </row>
    <row r="8" spans="1:6" s="37" customFormat="1" ht="15">
      <c r="A8" s="7" t="s">
        <v>721</v>
      </c>
      <c r="B8" s="58">
        <v>13.18</v>
      </c>
      <c r="C8" s="39">
        <f t="shared" si="0"/>
        <v>758.5089999999999</v>
      </c>
      <c r="D8" s="57">
        <v>758</v>
      </c>
      <c r="E8" s="41">
        <f t="shared" si="1"/>
        <v>-0.5089999999999009</v>
      </c>
      <c r="F8" s="42"/>
    </row>
    <row r="9" spans="1:6" s="37" customFormat="1" ht="15.75" thickBot="1">
      <c r="A9" s="7" t="s">
        <v>104</v>
      </c>
      <c r="B9" s="38">
        <v>16.86</v>
      </c>
      <c r="C9" s="39">
        <f t="shared" si="0"/>
        <v>970.2929999999999</v>
      </c>
      <c r="D9" s="60">
        <v>970</v>
      </c>
      <c r="E9" s="41">
        <f t="shared" si="1"/>
        <v>-0.2929999999998927</v>
      </c>
      <c r="F9" s="42"/>
    </row>
    <row r="10" spans="1:5" s="44" customFormat="1" ht="15">
      <c r="A10" s="43"/>
      <c r="B10" s="43"/>
      <c r="C10" s="43"/>
      <c r="D10" s="43"/>
      <c r="E10" s="43"/>
    </row>
    <row r="14" ht="15">
      <c r="B14" s="45"/>
    </row>
    <row r="15" ht="15">
      <c r="B15" s="45"/>
    </row>
    <row r="16" ht="15">
      <c r="B16" s="45"/>
    </row>
    <row r="20" spans="4:5" ht="15">
      <c r="D20" s="10"/>
      <c r="E20" s="13"/>
    </row>
    <row r="31" spans="4:5" ht="15">
      <c r="D31" s="10"/>
      <c r="E31" s="13"/>
    </row>
    <row r="99" spans="4:5" ht="15">
      <c r="D99" s="10">
        <f>'[1]539'!G12+'[1]564'!G9</f>
        <v>0.21879999999998745</v>
      </c>
      <c r="E99" t="s">
        <v>822</v>
      </c>
    </row>
    <row r="116" spans="4:5" ht="15">
      <c r="D116" s="10">
        <f>'[1]562'!G7+'[1]564'!G10</f>
        <v>-0.48919999999986885</v>
      </c>
      <c r="E116" t="s">
        <v>225</v>
      </c>
    </row>
    <row r="127" spans="4:5" ht="15">
      <c r="D127" s="10">
        <f>B127+C127+'[1]309'!G4+'[1]316'!G4+'[1]319'!G4+'[1]339'!G9+'[1]340'!G4+'[1]372'!G7+'[1]381'!G4+'[1]391'!G7+'[1]404'!G6+'[1]411'!G4+'[1]412'!G8+'[1]416'!G4+'[1]429'!G4+'[1]485'!G4+'[1]522'!G5</f>
        <v>4.579371965812413</v>
      </c>
      <c r="E127" s="13" t="s">
        <v>823</v>
      </c>
    </row>
    <row r="132" spans="4:5" ht="15">
      <c r="D132" s="10">
        <f>B132+C132+'[1]325'!G9+'[1]328'!G5+'[1]344'!G9+'[1]378'!G7+'[1]384'!G6+'[1]387'!G4+'[1]391'!G9+'[1]399'!G4+'[1]441'!G4+'[1]522'!G4</f>
        <v>-1.887614562767908</v>
      </c>
      <c r="E132" s="13" t="s">
        <v>824</v>
      </c>
    </row>
    <row r="169" spans="1:5" ht="15">
      <c r="A169" t="s">
        <v>370</v>
      </c>
      <c r="B169">
        <v>0</v>
      </c>
      <c r="D169" s="10">
        <f>'[1]522'!G7</f>
        <v>0.15050000000002228</v>
      </c>
      <c r="E169">
        <v>522</v>
      </c>
    </row>
    <row r="181" spans="4:5" ht="15">
      <c r="D181" s="10">
        <f>'[1]469'!G6+'[1]564'!G8</f>
        <v>0.0795999999995729</v>
      </c>
      <c r="E181" t="s">
        <v>825</v>
      </c>
    </row>
    <row r="188" spans="4:5" ht="15">
      <c r="D188" s="10">
        <f>'[1]388'!G4+'[1]413'!G5+'[1]427'!G5+'[1]428'!G6+'[1]560'!G7+'[1]561'!G4+'[1]564'!G4</f>
        <v>0.6078799999989428</v>
      </c>
      <c r="E188" t="s">
        <v>826</v>
      </c>
    </row>
    <row r="257" spans="4:5" ht="15">
      <c r="D257" s="10">
        <f>B257+C257+'[1]306'!G6+'[1]344'!G5+'[1]348'!G9+'[1]394'!G4+'[1]395'!G6+'[1]397'!G4+'[1]487'!G4+'[1]564'!G5</f>
        <v>0.2569838709675878</v>
      </c>
      <c r="E257" s="13" t="s">
        <v>827</v>
      </c>
    </row>
    <row r="263" spans="4:5" ht="15">
      <c r="D263" s="10">
        <f>'[1]435'!G4+'[1]521'!G6</f>
        <v>0.19920000000001892</v>
      </c>
      <c r="E263" t="s">
        <v>828</v>
      </c>
    </row>
    <row r="289" spans="4:5" ht="15">
      <c r="D289" s="10">
        <f>B289+C289+'[1]344'!G7+'[1]442'!G5+'[1]475'!G12+'[1]511'!G5+'[1]517'!G8+'[1]564'!G12</f>
        <v>0.18759999999952015</v>
      </c>
      <c r="E289" t="s">
        <v>829</v>
      </c>
    </row>
    <row r="321" spans="4:5" ht="15">
      <c r="D321" s="10">
        <f>B321+C321+'[1]339'!G6+'[1]359'!G7+'[1]362'!G8+'[1]422'!G4+'[1]425'!G7+'[1]470'!G6+'[1]479'!G7+'[1]514'!G6+'[1]522'!G6</f>
        <v>-0.18308000000028812</v>
      </c>
      <c r="E321" t="s">
        <v>830</v>
      </c>
    </row>
    <row r="351" spans="2:5" ht="15">
      <c r="B351">
        <v>0</v>
      </c>
      <c r="D351" s="10">
        <f>'[1]485'!G8+'[1]488'!G6+'[1]489'!G6+'[1]491'!G4+'[1]494'!G6+'[1]495'!G4+'[1]498'!G8+'[1]502'!G5+'[1]504'!G4+'[1]508'!G5+'[1]511'!G4+'[1]514'!G7+'[1]521'!G4+'[1]522'!G8</f>
        <v>0.3647999999984677</v>
      </c>
      <c r="E351" t="s">
        <v>831</v>
      </c>
    </row>
    <row r="353" spans="4:5" ht="15">
      <c r="D353" s="10">
        <f>'[1]485'!G8+'[1]488'!G6+'[1]489'!G6+'[1]491'!G4+'[1]494'!G6+'[1]495'!G4+'[1]498'!G8+'[1]502'!G5+'[1]504'!G4+'[1]508'!G5+'[1]511'!G4+'[1]514'!G7+'[1]521'!G4</f>
        <v>-0.41860000000156106</v>
      </c>
      <c r="E353" t="s">
        <v>832</v>
      </c>
    </row>
    <row r="372" spans="4:5" ht="15">
      <c r="D372" s="10">
        <f>'[1]381'!G5+'[1]411'!G5+'[1]419'!G6+'[1]468'!G4+'[1]506'!G7+'[1]511'!G6+'[1]528'!G4+'[1]531'!G6+'[1]554'!G8+'[1]558'!G5+'[1]559'!G9+'[1]564'!G11</f>
        <v>0.12918000000126995</v>
      </c>
      <c r="E372" t="s">
        <v>833</v>
      </c>
    </row>
    <row r="387" spans="4:5" ht="15">
      <c r="D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42895</v>
      </c>
      <c r="C1" s="30" t="s">
        <v>815</v>
      </c>
      <c r="D1" s="31">
        <v>57.55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926</v>
      </c>
      <c r="B4" s="58">
        <v>50.42</v>
      </c>
      <c r="C4" s="39">
        <f>(B4)*$D$1</f>
        <v>2901.671</v>
      </c>
      <c r="D4" s="40">
        <v>2902</v>
      </c>
      <c r="E4" s="41">
        <f>-C4+D4</f>
        <v>0.32900000000017826</v>
      </c>
      <c r="F4" s="42"/>
    </row>
    <row r="5" spans="1:6" s="37" customFormat="1" ht="15">
      <c r="A5" s="7" t="s">
        <v>417</v>
      </c>
      <c r="B5" s="58">
        <v>13.2</v>
      </c>
      <c r="C5" s="39">
        <f>(B5)*$D$1</f>
        <v>759.66</v>
      </c>
      <c r="D5" s="54"/>
      <c r="E5" s="41">
        <f>-C5+D5</f>
        <v>-759.66</v>
      </c>
      <c r="F5" s="42"/>
    </row>
    <row r="6" spans="1:5" s="44" customFormat="1" ht="15">
      <c r="A6" s="43"/>
      <c r="B6" s="43"/>
      <c r="C6" s="43"/>
      <c r="D6" s="43"/>
      <c r="E6" s="43"/>
    </row>
    <row r="10" ht="15">
      <c r="B10" s="45"/>
    </row>
    <row r="11" ht="15">
      <c r="B11" s="45"/>
    </row>
    <row r="12" ht="15">
      <c r="B12" s="45"/>
    </row>
    <row r="16" spans="4:5" ht="15">
      <c r="D16" s="10"/>
      <c r="E16" s="13"/>
    </row>
    <row r="27" spans="4:5" ht="15">
      <c r="D27" s="10"/>
      <c r="E27" s="13"/>
    </row>
    <row r="95" spans="4:5" ht="15">
      <c r="D95" s="10">
        <f>'[1]539'!G12+'[1]564'!G9</f>
        <v>0.21879999999998745</v>
      </c>
      <c r="E95" t="s">
        <v>822</v>
      </c>
    </row>
    <row r="112" spans="4:5" ht="15">
      <c r="D112" s="10">
        <f>'[1]562'!G7+'[1]564'!G10</f>
        <v>-0.48919999999986885</v>
      </c>
      <c r="E112" t="s">
        <v>225</v>
      </c>
    </row>
    <row r="123" spans="4:5" ht="15">
      <c r="D123" s="10">
        <f>B123+C123+'[1]309'!G4+'[1]316'!G4+'[1]319'!G4+'[1]339'!G9+'[1]340'!G4+'[1]372'!G7+'[1]381'!G4+'[1]391'!G7+'[1]404'!G6+'[1]411'!G4+'[1]412'!G8+'[1]416'!G4+'[1]429'!G4+'[1]485'!G4+'[1]522'!G5</f>
        <v>4.579371965812413</v>
      </c>
      <c r="E123" s="13" t="s">
        <v>823</v>
      </c>
    </row>
    <row r="128" spans="4:5" ht="15">
      <c r="D128" s="10">
        <f>B128+C128+'[1]325'!G9+'[1]328'!G5+'[1]344'!G9+'[1]378'!G7+'[1]384'!G6+'[1]387'!G4+'[1]391'!G9+'[1]399'!G4+'[1]441'!G4+'[1]522'!G4</f>
        <v>-1.887614562767908</v>
      </c>
      <c r="E128" s="13" t="s">
        <v>824</v>
      </c>
    </row>
    <row r="165" spans="1:5" ht="15">
      <c r="A165" t="s">
        <v>370</v>
      </c>
      <c r="B165">
        <v>0</v>
      </c>
      <c r="D165" s="10">
        <f>'[1]522'!G7</f>
        <v>0.15050000000002228</v>
      </c>
      <c r="E165">
        <v>522</v>
      </c>
    </row>
    <row r="177" spans="4:5" ht="15">
      <c r="D177" s="10">
        <f>'[1]469'!G6+'[1]564'!G8</f>
        <v>0.0795999999995729</v>
      </c>
      <c r="E177" t="s">
        <v>825</v>
      </c>
    </row>
    <row r="184" spans="4:5" ht="15">
      <c r="D184" s="10">
        <f>'[1]388'!G4+'[1]413'!G5+'[1]427'!G5+'[1]428'!G6+'[1]560'!G7+'[1]561'!G4+'[1]564'!G4</f>
        <v>0.6078799999989428</v>
      </c>
      <c r="E184" t="s">
        <v>826</v>
      </c>
    </row>
    <row r="253" spans="4:5" ht="15">
      <c r="D253" s="10">
        <f>B253+C253+'[1]306'!G6+'[1]344'!G5+'[1]348'!G9+'[1]394'!G4+'[1]395'!G6+'[1]397'!G4+'[1]487'!G4+'[1]564'!G5</f>
        <v>0.2569838709675878</v>
      </c>
      <c r="E253" s="13" t="s">
        <v>827</v>
      </c>
    </row>
    <row r="259" spans="4:5" ht="15">
      <c r="D259" s="10">
        <f>'[1]435'!G4+'[1]521'!G6</f>
        <v>0.19920000000001892</v>
      </c>
      <c r="E259" t="s">
        <v>828</v>
      </c>
    </row>
    <row r="285" spans="4:5" ht="15">
      <c r="D285" s="10">
        <f>B285+C285+'[1]344'!G7+'[1]442'!G5+'[1]475'!G12+'[1]511'!G5+'[1]517'!G8+'[1]564'!G12</f>
        <v>0.18759999999952015</v>
      </c>
      <c r="E285" t="s">
        <v>829</v>
      </c>
    </row>
    <row r="317" spans="4:5" ht="15">
      <c r="D317" s="10">
        <f>B317+C317+'[1]339'!G6+'[1]359'!G7+'[1]362'!G8+'[1]422'!G4+'[1]425'!G7+'[1]470'!G6+'[1]479'!G7+'[1]514'!G6+'[1]522'!G6</f>
        <v>-0.18308000000028812</v>
      </c>
      <c r="E317" t="s">
        <v>830</v>
      </c>
    </row>
    <row r="347" spans="2:5" ht="15">
      <c r="B347">
        <v>0</v>
      </c>
      <c r="D347" s="10">
        <f>'[1]485'!G8+'[1]488'!G6+'[1]489'!G6+'[1]491'!G4+'[1]494'!G6+'[1]495'!G4+'[1]498'!G8+'[1]502'!G5+'[1]504'!G4+'[1]508'!G5+'[1]511'!G4+'[1]514'!G7+'[1]521'!G4+'[1]522'!G8</f>
        <v>0.3647999999984677</v>
      </c>
      <c r="E347" t="s">
        <v>831</v>
      </c>
    </row>
    <row r="349" spans="4:5" ht="15">
      <c r="D349" s="10">
        <f>'[1]485'!G8+'[1]488'!G6+'[1]489'!G6+'[1]491'!G4+'[1]494'!G6+'[1]495'!G4+'[1]498'!G8+'[1]502'!G5+'[1]504'!G4+'[1]508'!G5+'[1]511'!G4+'[1]514'!G7+'[1]521'!G4</f>
        <v>-0.41860000000156106</v>
      </c>
      <c r="E349" t="s">
        <v>832</v>
      </c>
    </row>
    <row r="368" spans="4:5" ht="15">
      <c r="D368" s="10">
        <f>'[1]381'!G5+'[1]411'!G5+'[1]419'!G6+'[1]468'!G4+'[1]506'!G7+'[1]511'!G6+'[1]528'!G4+'[1]531'!G6+'[1]554'!G8+'[1]558'!G5+'[1]559'!G9+'[1]564'!G11</f>
        <v>0.12918000000126995</v>
      </c>
      <c r="E368" t="s">
        <v>833</v>
      </c>
    </row>
    <row r="383" spans="4:5" ht="15">
      <c r="D383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42895</v>
      </c>
      <c r="C1" s="30" t="s">
        <v>815</v>
      </c>
      <c r="D1" s="31">
        <v>57.55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417</v>
      </c>
      <c r="B4" s="58">
        <v>95.5</v>
      </c>
      <c r="C4" s="39">
        <f>(B4)*$D$1</f>
        <v>5496.025</v>
      </c>
      <c r="D4" s="40">
        <v>6257</v>
      </c>
      <c r="E4" s="41">
        <f>-C4+D4</f>
        <v>760.9750000000004</v>
      </c>
      <c r="F4" s="42"/>
    </row>
    <row r="5" spans="1:5" s="44" customFormat="1" ht="15">
      <c r="A5" s="43"/>
      <c r="B5" s="43"/>
      <c r="C5" s="43"/>
      <c r="D5" s="43"/>
      <c r="E5" s="43"/>
    </row>
    <row r="9" ht="15">
      <c r="B9" s="45"/>
    </row>
    <row r="10" ht="15">
      <c r="B10" s="45"/>
    </row>
    <row r="11" ht="15">
      <c r="B11" s="45"/>
    </row>
    <row r="15" spans="4:5" ht="15">
      <c r="D15" s="10"/>
      <c r="E15" s="13"/>
    </row>
    <row r="26" spans="4:5" ht="15">
      <c r="D26" s="10"/>
      <c r="E26" s="13"/>
    </row>
    <row r="94" spans="4:5" ht="15">
      <c r="D94" s="10">
        <f>'[1]539'!G12+'[1]564'!G9</f>
        <v>0.21879999999998745</v>
      </c>
      <c r="E94" t="s">
        <v>822</v>
      </c>
    </row>
    <row r="111" spans="4:5" ht="15">
      <c r="D111" s="10">
        <f>'[1]562'!G7+'[1]564'!G10</f>
        <v>-0.48919999999986885</v>
      </c>
      <c r="E111" t="s">
        <v>225</v>
      </c>
    </row>
    <row r="122" spans="4:5" ht="15">
      <c r="D122" s="10">
        <f>B122+C122+'[1]309'!G4+'[1]316'!G4+'[1]319'!G4+'[1]339'!G9+'[1]340'!G4+'[1]372'!G7+'[1]381'!G4+'[1]391'!G7+'[1]404'!G6+'[1]411'!G4+'[1]412'!G8+'[1]416'!G4+'[1]429'!G4+'[1]485'!G4+'[1]522'!G5</f>
        <v>4.579371965812413</v>
      </c>
      <c r="E122" s="13" t="s">
        <v>823</v>
      </c>
    </row>
    <row r="127" spans="4:5" ht="15">
      <c r="D127" s="10">
        <f>B127+C127+'[1]325'!G9+'[1]328'!G5+'[1]344'!G9+'[1]378'!G7+'[1]384'!G6+'[1]387'!G4+'[1]391'!G9+'[1]399'!G4+'[1]441'!G4+'[1]522'!G4</f>
        <v>-1.887614562767908</v>
      </c>
      <c r="E127" s="13" t="s">
        <v>824</v>
      </c>
    </row>
    <row r="164" spans="1:5" ht="15">
      <c r="A164" t="s">
        <v>370</v>
      </c>
      <c r="B164">
        <v>0</v>
      </c>
      <c r="D164" s="10">
        <f>'[1]522'!G7</f>
        <v>0.15050000000002228</v>
      </c>
      <c r="E164">
        <v>522</v>
      </c>
    </row>
    <row r="176" spans="4:5" ht="15">
      <c r="D176" s="10">
        <f>'[1]469'!G6+'[1]564'!G8</f>
        <v>0.0795999999995729</v>
      </c>
      <c r="E176" t="s">
        <v>825</v>
      </c>
    </row>
    <row r="183" spans="4:5" ht="15">
      <c r="D183" s="10">
        <f>'[1]388'!G4+'[1]413'!G5+'[1]427'!G5+'[1]428'!G6+'[1]560'!G7+'[1]561'!G4+'[1]564'!G4</f>
        <v>0.6078799999989428</v>
      </c>
      <c r="E183" t="s">
        <v>826</v>
      </c>
    </row>
    <row r="252" spans="4:5" ht="15">
      <c r="D252" s="10">
        <f>B252+C252+'[1]306'!G6+'[1]344'!G5+'[1]348'!G9+'[1]394'!G4+'[1]395'!G6+'[1]397'!G4+'[1]487'!G4+'[1]564'!G5</f>
        <v>0.2569838709675878</v>
      </c>
      <c r="E252" s="13" t="s">
        <v>827</v>
      </c>
    </row>
    <row r="258" spans="4:5" ht="15">
      <c r="D258" s="10">
        <f>'[1]435'!G4+'[1]521'!G6</f>
        <v>0.19920000000001892</v>
      </c>
      <c r="E258" t="s">
        <v>828</v>
      </c>
    </row>
    <row r="284" spans="4:5" ht="15">
      <c r="D284" s="10">
        <f>B284+C284+'[1]344'!G7+'[1]442'!G5+'[1]475'!G12+'[1]511'!G5+'[1]517'!G8+'[1]564'!G12</f>
        <v>0.18759999999952015</v>
      </c>
      <c r="E284" t="s">
        <v>829</v>
      </c>
    </row>
    <row r="316" spans="4:5" ht="15">
      <c r="D316" s="10">
        <f>B316+C316+'[1]339'!G6+'[1]359'!G7+'[1]362'!G8+'[1]422'!G4+'[1]425'!G7+'[1]470'!G6+'[1]479'!G7+'[1]514'!G6+'[1]522'!G6</f>
        <v>-0.18308000000028812</v>
      </c>
      <c r="E316" t="s">
        <v>830</v>
      </c>
    </row>
    <row r="346" spans="2:5" ht="15">
      <c r="B346">
        <v>0</v>
      </c>
      <c r="D346" s="10">
        <f>'[1]485'!G8+'[1]488'!G6+'[1]489'!G6+'[1]491'!G4+'[1]494'!G6+'[1]495'!G4+'[1]498'!G8+'[1]502'!G5+'[1]504'!G4+'[1]508'!G5+'[1]511'!G4+'[1]514'!G7+'[1]521'!G4+'[1]522'!G8</f>
        <v>0.3647999999984677</v>
      </c>
      <c r="E346" t="s">
        <v>831</v>
      </c>
    </row>
    <row r="348" spans="4:5" ht="15">
      <c r="D348" s="10">
        <f>'[1]485'!G8+'[1]488'!G6+'[1]489'!G6+'[1]491'!G4+'[1]494'!G6+'[1]495'!G4+'[1]498'!G8+'[1]502'!G5+'[1]504'!G4+'[1]508'!G5+'[1]511'!G4+'[1]514'!G7+'[1]521'!G4</f>
        <v>-0.41860000000156106</v>
      </c>
      <c r="E348" t="s">
        <v>832</v>
      </c>
    </row>
    <row r="367" spans="4:5" ht="15">
      <c r="D367" s="10">
        <f>'[1]381'!G5+'[1]411'!G5+'[1]419'!G6+'[1]468'!G4+'[1]506'!G7+'[1]511'!G6+'[1]528'!G4+'[1]531'!G6+'[1]554'!G8+'[1]558'!G5+'[1]559'!G9+'[1]564'!G11</f>
        <v>0.12918000000126995</v>
      </c>
      <c r="E367" t="s">
        <v>833</v>
      </c>
    </row>
    <row r="382" spans="4:5" ht="15">
      <c r="D382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42893</v>
      </c>
      <c r="C1" s="30" t="s">
        <v>815</v>
      </c>
      <c r="D1" s="31">
        <v>57.19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923</v>
      </c>
      <c r="B4" s="58">
        <v>9.36</v>
      </c>
      <c r="C4" s="39">
        <f>(B4)*$D$1</f>
        <v>535.2983999999999</v>
      </c>
      <c r="D4" s="40">
        <v>536</v>
      </c>
      <c r="E4" s="41">
        <f>-C4+D4</f>
        <v>0.7016000000000986</v>
      </c>
      <c r="F4" s="42"/>
    </row>
    <row r="5" spans="1:6" s="37" customFormat="1" ht="15">
      <c r="A5" s="7" t="s">
        <v>122</v>
      </c>
      <c r="B5" s="38">
        <v>34.62</v>
      </c>
      <c r="C5" s="39">
        <f>(B5)*$D$1</f>
        <v>1979.9177999999997</v>
      </c>
      <c r="D5" s="54">
        <v>1980</v>
      </c>
      <c r="E5" s="41">
        <f>-C5+D5</f>
        <v>0.08220000000028449</v>
      </c>
      <c r="F5" s="42"/>
    </row>
    <row r="6" spans="1:6" s="37" customFormat="1" ht="15">
      <c r="A6" s="7" t="s">
        <v>169</v>
      </c>
      <c r="B6" s="58">
        <v>28.37</v>
      </c>
      <c r="C6" s="39">
        <f>(B6)*$D$1</f>
        <v>1622.4803</v>
      </c>
      <c r="D6" s="54">
        <v>1622</v>
      </c>
      <c r="E6" s="41">
        <f>-C6+D6</f>
        <v>-0.4802999999999429</v>
      </c>
      <c r="F6" s="42"/>
    </row>
    <row r="7" spans="1:6" s="37" customFormat="1" ht="15">
      <c r="A7" s="7" t="s">
        <v>568</v>
      </c>
      <c r="B7" s="38">
        <v>23.36</v>
      </c>
      <c r="C7" s="39">
        <f>(B7)*$D$1</f>
        <v>1335.9584</v>
      </c>
      <c r="D7" s="40">
        <v>1336</v>
      </c>
      <c r="E7" s="41">
        <f>-C7+D7</f>
        <v>0.041600000000016735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42891</v>
      </c>
      <c r="C1" s="30" t="s">
        <v>815</v>
      </c>
      <c r="D1" s="31">
        <v>57.18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923</v>
      </c>
      <c r="B4" s="58">
        <v>37.22</v>
      </c>
      <c r="C4" s="39">
        <f>(B4)*$D$1</f>
        <v>2128.2396</v>
      </c>
      <c r="D4" s="40">
        <v>2128</v>
      </c>
      <c r="E4" s="41">
        <f>-C4+D4</f>
        <v>-0.23959999999988213</v>
      </c>
      <c r="F4" s="42"/>
    </row>
    <row r="5" spans="1:6" s="37" customFormat="1" ht="15">
      <c r="A5" s="7" t="s">
        <v>319</v>
      </c>
      <c r="B5" s="38">
        <v>13.66</v>
      </c>
      <c r="C5" s="39">
        <f>(B5)*$D$1</f>
        <v>781.0788</v>
      </c>
      <c r="D5" s="40">
        <v>782</v>
      </c>
      <c r="E5" s="41">
        <f>-C5+D5</f>
        <v>0.9211999999999989</v>
      </c>
      <c r="F5" s="42"/>
    </row>
    <row r="6" spans="1:6" s="37" customFormat="1" ht="15">
      <c r="A6" s="7" t="s">
        <v>510</v>
      </c>
      <c r="B6" s="58">
        <v>22.49</v>
      </c>
      <c r="C6" s="39">
        <f>(B6)*$D$1</f>
        <v>1285.9782</v>
      </c>
      <c r="D6" s="40">
        <v>1287</v>
      </c>
      <c r="E6" s="41">
        <f>-C6+D6</f>
        <v>1.0217999999999847</v>
      </c>
      <c r="F6" s="42"/>
    </row>
    <row r="7" spans="1:6" s="37" customFormat="1" ht="15">
      <c r="A7" s="7" t="s">
        <v>627</v>
      </c>
      <c r="B7" s="38">
        <v>7.92</v>
      </c>
      <c r="C7" s="39">
        <f>(B7)*$D$1</f>
        <v>452.8656</v>
      </c>
      <c r="D7" s="54">
        <v>451</v>
      </c>
      <c r="E7" s="41">
        <f>-C7+D7</f>
        <v>-1.8655999999999722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42890</v>
      </c>
      <c r="C1" s="30" t="s">
        <v>815</v>
      </c>
      <c r="D1" s="31">
        <v>57.2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326</v>
      </c>
      <c r="B4" s="58">
        <v>14.85</v>
      </c>
      <c r="C4" s="39">
        <f>(B4)*$D$1</f>
        <v>849.4200000000001</v>
      </c>
      <c r="D4" s="40">
        <v>849</v>
      </c>
      <c r="E4" s="41">
        <f>-C4+D4</f>
        <v>-0.42000000000007276</v>
      </c>
      <c r="F4" s="42"/>
    </row>
    <row r="5" spans="1:6" s="37" customFormat="1" ht="15">
      <c r="A5" s="7" t="s">
        <v>920</v>
      </c>
      <c r="B5" s="38">
        <v>61.31</v>
      </c>
      <c r="C5" s="39">
        <f>(B5)*$D$1</f>
        <v>3506.9320000000002</v>
      </c>
      <c r="D5" s="54">
        <v>3505</v>
      </c>
      <c r="E5" s="41">
        <f>-C5+D5</f>
        <v>-1.9320000000002437</v>
      </c>
      <c r="F5" s="42"/>
    </row>
    <row r="6" spans="1:6" s="37" customFormat="1" ht="15">
      <c r="A6" s="7" t="s">
        <v>655</v>
      </c>
      <c r="B6" s="58">
        <v>6.61</v>
      </c>
      <c r="C6" s="39">
        <f>(B6)*$D$1</f>
        <v>378.09200000000004</v>
      </c>
      <c r="D6" s="40">
        <v>378</v>
      </c>
      <c r="E6" s="41">
        <f>-C6+D6</f>
        <v>-0.09200000000004138</v>
      </c>
      <c r="F6" s="42"/>
    </row>
    <row r="7" spans="1:6" s="37" customFormat="1" ht="15">
      <c r="A7" s="7" t="s">
        <v>303</v>
      </c>
      <c r="B7" s="38">
        <v>61.49</v>
      </c>
      <c r="C7" s="39">
        <f>(B7)*$D$1</f>
        <v>3517.228</v>
      </c>
      <c r="D7" s="54">
        <v>3505</v>
      </c>
      <c r="E7" s="41">
        <f>-C7+D7</f>
        <v>-12.228000000000065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8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43073</v>
      </c>
      <c r="C1" s="29"/>
      <c r="D1" s="30" t="s">
        <v>815</v>
      </c>
      <c r="E1" s="31">
        <v>59.48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293</v>
      </c>
      <c r="B4" s="7">
        <v>56.14</v>
      </c>
      <c r="C4" s="7"/>
      <c r="D4" s="39">
        <f>(B4+C4)*$E$1</f>
        <v>3339.2072</v>
      </c>
      <c r="E4" s="40">
        <v>3339</v>
      </c>
      <c r="F4" s="41">
        <f>-D4+E4</f>
        <v>-0.20719999999982974</v>
      </c>
      <c r="G4" s="42"/>
    </row>
    <row r="5" spans="1:7" s="37" customFormat="1" ht="15">
      <c r="A5" s="7" t="s">
        <v>1023</v>
      </c>
      <c r="B5" s="46">
        <v>108.47</v>
      </c>
      <c r="C5" s="7"/>
      <c r="D5" s="39">
        <f>(B5+C5)*$E$1</f>
        <v>6451.7955999999995</v>
      </c>
      <c r="E5" s="40">
        <v>6452</v>
      </c>
      <c r="F5" s="41">
        <f>-D5+E5</f>
        <v>0.2044000000005326</v>
      </c>
      <c r="G5" s="42"/>
    </row>
    <row r="6" spans="1:6" s="44" customFormat="1" ht="15">
      <c r="A6" s="43"/>
      <c r="B6" s="43"/>
      <c r="C6" s="43"/>
      <c r="D6" s="43"/>
      <c r="E6" s="43"/>
      <c r="F6" s="43"/>
    </row>
    <row r="10" spans="2:3" ht="15">
      <c r="B10" s="45"/>
      <c r="C10" s="45"/>
    </row>
    <row r="11" spans="2:3" ht="15">
      <c r="B11" s="45"/>
      <c r="C11" s="45"/>
    </row>
    <row r="12" spans="2:3" ht="15">
      <c r="B12" s="45"/>
      <c r="C12" s="45"/>
    </row>
    <row r="16" spans="5:6" ht="15">
      <c r="E16" s="10"/>
      <c r="F16" s="13"/>
    </row>
    <row r="27" spans="5:6" ht="15">
      <c r="E27" s="10"/>
      <c r="F27" s="13"/>
    </row>
    <row r="95" spans="5:6" ht="15">
      <c r="E95" s="10">
        <f>'[1]539'!G12+'[1]564'!G9</f>
        <v>0.21879999999998745</v>
      </c>
      <c r="F95" t="s">
        <v>822</v>
      </c>
    </row>
    <row r="112" spans="5:6" ht="15">
      <c r="E112" s="10">
        <f>'[1]562'!G7+'[1]564'!G10</f>
        <v>-0.48919999999986885</v>
      </c>
      <c r="F112" t="s">
        <v>225</v>
      </c>
    </row>
    <row r="123" spans="5:6" ht="15">
      <c r="E123" s="10">
        <f>B123+D123+'[1]309'!G4+'[1]316'!G4+'[1]319'!G4+'[1]339'!G9+'[1]340'!G4+'[1]372'!G7+'[1]381'!G4+'[1]391'!G7+'[1]404'!G6+'[1]411'!G4+'[1]412'!G8+'[1]416'!G4+'[1]429'!G4+'[1]485'!G4+'[1]522'!G5</f>
        <v>4.579371965812413</v>
      </c>
      <c r="F123" s="13" t="s">
        <v>823</v>
      </c>
    </row>
    <row r="128" spans="5:6" ht="15">
      <c r="E128" s="10">
        <f>B128+D128+'[1]325'!G9+'[1]328'!G5+'[1]344'!G9+'[1]378'!G7+'[1]384'!G6+'[1]387'!G4+'[1]391'!G9+'[1]399'!G4+'[1]441'!G4+'[1]522'!G4</f>
        <v>-1.887614562767908</v>
      </c>
      <c r="F128" s="13" t="s">
        <v>824</v>
      </c>
    </row>
    <row r="165" spans="1:6" ht="15">
      <c r="A165" t="s">
        <v>370</v>
      </c>
      <c r="B165">
        <v>0</v>
      </c>
      <c r="E165" s="10">
        <f>'[1]522'!G7</f>
        <v>0.15050000000002228</v>
      </c>
      <c r="F165">
        <v>522</v>
      </c>
    </row>
    <row r="177" spans="5:6" ht="15">
      <c r="E177" s="10">
        <f>'[1]469'!G6+'[1]564'!G8</f>
        <v>0.0795999999995729</v>
      </c>
      <c r="F177" t="s">
        <v>825</v>
      </c>
    </row>
    <row r="184" spans="5:6" ht="15">
      <c r="E184" s="10">
        <f>'[1]388'!G4+'[1]413'!G5+'[1]427'!G5+'[1]428'!G6+'[1]560'!G7+'[1]561'!G4+'[1]564'!G4</f>
        <v>0.6078799999989428</v>
      </c>
      <c r="F184" t="s">
        <v>826</v>
      </c>
    </row>
    <row r="253" spans="5:6" ht="15">
      <c r="E253" s="10">
        <f>B253+D253+'[1]306'!G6+'[1]344'!G5+'[1]348'!G9+'[1]394'!G4+'[1]395'!G6+'[1]397'!G4+'[1]487'!G4+'[1]564'!G5</f>
        <v>0.2569838709675878</v>
      </c>
      <c r="F253" s="13" t="s">
        <v>827</v>
      </c>
    </row>
    <row r="259" spans="5:6" ht="15">
      <c r="E259" s="10">
        <f>'[1]435'!G4+'[1]521'!G6</f>
        <v>0.19920000000001892</v>
      </c>
      <c r="F259" t="s">
        <v>828</v>
      </c>
    </row>
    <row r="285" spans="5:6" ht="15">
      <c r="E285" s="10">
        <f>B285+D285+'[1]344'!G7+'[1]442'!G5+'[1]475'!G12+'[1]511'!G5+'[1]517'!G8+'[1]564'!G12</f>
        <v>0.18759999999952015</v>
      </c>
      <c r="F285" t="s">
        <v>829</v>
      </c>
    </row>
    <row r="317" spans="5:6" ht="15">
      <c r="E317" s="10">
        <f>B317+D317+'[1]339'!G6+'[1]359'!G7+'[1]362'!G8+'[1]422'!G4+'[1]425'!G7+'[1]470'!G6+'[1]479'!G7+'[1]514'!G6+'[1]522'!G6</f>
        <v>-0.18308000000028812</v>
      </c>
      <c r="F317" t="s">
        <v>830</v>
      </c>
    </row>
    <row r="347" spans="2:6" ht="15">
      <c r="B347">
        <v>0</v>
      </c>
      <c r="E347" s="10">
        <f>'[1]485'!G8+'[1]488'!G6+'[1]489'!G6+'[1]491'!G4+'[1]494'!G6+'[1]495'!G4+'[1]498'!G8+'[1]502'!G5+'[1]504'!G4+'[1]508'!G5+'[1]511'!G4+'[1]514'!G7+'[1]521'!G4+'[1]522'!G8</f>
        <v>0.3647999999984677</v>
      </c>
      <c r="F347" t="s">
        <v>831</v>
      </c>
    </row>
    <row r="349" spans="5:6" ht="15">
      <c r="E349" s="10">
        <f>'[1]485'!G8+'[1]488'!G6+'[1]489'!G6+'[1]491'!G4+'[1]494'!G6+'[1]495'!G4+'[1]498'!G8+'[1]502'!G5+'[1]504'!G4+'[1]508'!G5+'[1]511'!G4+'[1]514'!G7+'[1]521'!G4</f>
        <v>-0.41860000000156106</v>
      </c>
      <c r="F349" t="s">
        <v>832</v>
      </c>
    </row>
    <row r="368" spans="5:6" ht="15">
      <c r="E368" s="10">
        <f>'[1]381'!G5+'[1]411'!G5+'[1]419'!G6+'[1]468'!G4+'[1]506'!G7+'[1]511'!G6+'[1]528'!G4+'[1]531'!G6+'[1]554'!G8+'[1]558'!G5+'[1]559'!G9+'[1]564'!G11</f>
        <v>0.12918000000126995</v>
      </c>
      <c r="F368" t="s">
        <v>833</v>
      </c>
    </row>
    <row r="383" spans="5:6" ht="15">
      <c r="E383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3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42889</v>
      </c>
      <c r="C1" s="30" t="s">
        <v>815</v>
      </c>
      <c r="D1" s="31">
        <v>57.2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432</v>
      </c>
      <c r="B4" s="38">
        <v>48.9</v>
      </c>
      <c r="C4" s="39">
        <f>(B4)*$D$1</f>
        <v>2797.08</v>
      </c>
      <c r="D4" s="40">
        <v>2797</v>
      </c>
      <c r="E4" s="41">
        <f>-C4+D4</f>
        <v>-0.07999999999992724</v>
      </c>
      <c r="F4" s="42"/>
    </row>
    <row r="5" spans="1:6" s="37" customFormat="1" ht="15">
      <c r="A5" s="7" t="s">
        <v>440</v>
      </c>
      <c r="B5" s="38">
        <v>33.58</v>
      </c>
      <c r="C5" s="39">
        <f>(B5)*$D$1</f>
        <v>1920.776</v>
      </c>
      <c r="D5" s="55">
        <v>1921</v>
      </c>
      <c r="E5" s="41">
        <f>-C5+D5</f>
        <v>0.2239999999999327</v>
      </c>
      <c r="F5" s="42"/>
    </row>
    <row r="6" spans="1:6" s="37" customFormat="1" ht="15">
      <c r="A6" s="7" t="s">
        <v>446</v>
      </c>
      <c r="B6" s="38">
        <v>21.44</v>
      </c>
      <c r="C6" s="39">
        <f>(B6)*$D$1</f>
        <v>1226.3680000000002</v>
      </c>
      <c r="D6" s="40">
        <v>1226</v>
      </c>
      <c r="E6" s="41">
        <f>-C6+D6</f>
        <v>-0.36800000000016553</v>
      </c>
      <c r="F6" s="42"/>
    </row>
    <row r="7" spans="1:6" s="37" customFormat="1" ht="15">
      <c r="A7" s="7" t="s">
        <v>303</v>
      </c>
      <c r="B7" s="38">
        <v>29.22</v>
      </c>
      <c r="C7" s="39">
        <f>(B7)*$D$1</f>
        <v>1671.384</v>
      </c>
      <c r="D7" s="40">
        <v>1680</v>
      </c>
      <c r="E7" s="41">
        <f>-C7+D7</f>
        <v>8.615999999999985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42889</v>
      </c>
      <c r="C1" s="30" t="s">
        <v>815</v>
      </c>
      <c r="D1" s="31">
        <v>57.2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627</v>
      </c>
      <c r="B4" s="38">
        <v>15.24</v>
      </c>
      <c r="C4" s="39">
        <f>(B4)*$D$1</f>
        <v>871.7280000000001</v>
      </c>
      <c r="D4" s="40">
        <v>872</v>
      </c>
      <c r="E4" s="41">
        <f>-C4+D4</f>
        <v>0.2719999999999345</v>
      </c>
      <c r="F4" s="42"/>
    </row>
    <row r="5" spans="1:6" s="37" customFormat="1" ht="15">
      <c r="A5" s="7" t="s">
        <v>273</v>
      </c>
      <c r="B5" s="38">
        <v>21.39</v>
      </c>
      <c r="C5" s="39">
        <f>(B5)*$D$1</f>
        <v>1223.508</v>
      </c>
      <c r="D5" s="54">
        <v>1223</v>
      </c>
      <c r="E5" s="41">
        <f>-C5+D5</f>
        <v>-0.5080000000000382</v>
      </c>
      <c r="F5" s="42"/>
    </row>
    <row r="6" spans="1:6" s="37" customFormat="1" ht="15">
      <c r="A6" s="7" t="s">
        <v>496</v>
      </c>
      <c r="B6" s="38">
        <v>26.44</v>
      </c>
      <c r="C6" s="39">
        <f>(B6)*$D$1</f>
        <v>1512.3680000000002</v>
      </c>
      <c r="D6" s="40">
        <v>1512</v>
      </c>
      <c r="E6" s="41">
        <f>-C6+D6</f>
        <v>-0.36800000000016553</v>
      </c>
      <c r="F6" s="42"/>
    </row>
    <row r="7" spans="1:6" s="37" customFormat="1" ht="15">
      <c r="A7" s="7" t="s">
        <v>765</v>
      </c>
      <c r="B7" s="38">
        <v>3.98</v>
      </c>
      <c r="C7" s="39">
        <f>(B7)*$D$1</f>
        <v>227.656</v>
      </c>
      <c r="D7" s="40">
        <v>228</v>
      </c>
      <c r="E7" s="41">
        <f>-C7+D7</f>
        <v>0.3439999999999941</v>
      </c>
      <c r="F7" s="42"/>
    </row>
    <row r="8" spans="1:6" s="37" customFormat="1" ht="15">
      <c r="A8" s="7" t="s">
        <v>452</v>
      </c>
      <c r="B8" s="38">
        <v>72.7</v>
      </c>
      <c r="C8" s="39">
        <f>(B8)*$D$1</f>
        <v>4158.4400000000005</v>
      </c>
      <c r="D8" s="40">
        <v>4158</v>
      </c>
      <c r="E8" s="41">
        <f>-C8+D8</f>
        <v>-0.4400000000005093</v>
      </c>
      <c r="F8" s="42"/>
    </row>
    <row r="9" spans="1:5" s="44" customFormat="1" ht="15">
      <c r="A9" s="43"/>
      <c r="B9" s="43"/>
      <c r="C9" s="43"/>
      <c r="D9" s="43"/>
      <c r="E9" s="43"/>
    </row>
    <row r="13" ht="15">
      <c r="B13" s="45"/>
    </row>
    <row r="14" ht="15">
      <c r="B14" s="45"/>
    </row>
    <row r="15" ht="15">
      <c r="B15" s="45"/>
    </row>
    <row r="19" spans="4:5" ht="15">
      <c r="D19" s="10"/>
      <c r="E19" s="13"/>
    </row>
    <row r="30" spans="4:5" ht="15">
      <c r="D30" s="10"/>
      <c r="E30" s="13"/>
    </row>
    <row r="98" spans="4:5" ht="15">
      <c r="D98" s="10">
        <f>'[1]539'!G12+'[1]564'!G9</f>
        <v>0.21879999999998745</v>
      </c>
      <c r="E98" t="s">
        <v>822</v>
      </c>
    </row>
    <row r="115" spans="4:5" ht="15">
      <c r="D115" s="10">
        <f>'[1]562'!G7+'[1]564'!G10</f>
        <v>-0.48919999999986885</v>
      </c>
      <c r="E115" t="s">
        <v>225</v>
      </c>
    </row>
    <row r="126" spans="4:5" ht="15">
      <c r="D126" s="10">
        <f>B126+C126+'[1]309'!G4+'[1]316'!G4+'[1]319'!G4+'[1]339'!G9+'[1]340'!G4+'[1]372'!G7+'[1]381'!G4+'[1]391'!G7+'[1]404'!G6+'[1]411'!G4+'[1]412'!G8+'[1]416'!G4+'[1]429'!G4+'[1]485'!G4+'[1]522'!G5</f>
        <v>4.579371965812413</v>
      </c>
      <c r="E126" s="13" t="s">
        <v>823</v>
      </c>
    </row>
    <row r="131" spans="4:5" ht="15">
      <c r="D131" s="10">
        <f>B131+C131+'[1]325'!G9+'[1]328'!G5+'[1]344'!G9+'[1]378'!G7+'[1]384'!G6+'[1]387'!G4+'[1]391'!G9+'[1]399'!G4+'[1]441'!G4+'[1]522'!G4</f>
        <v>-1.887614562767908</v>
      </c>
      <c r="E131" s="13" t="s">
        <v>824</v>
      </c>
    </row>
    <row r="168" spans="1:5" ht="15">
      <c r="A168" t="s">
        <v>370</v>
      </c>
      <c r="B168">
        <v>0</v>
      </c>
      <c r="D168" s="10">
        <f>'[1]522'!G7</f>
        <v>0.15050000000002228</v>
      </c>
      <c r="E168">
        <v>522</v>
      </c>
    </row>
    <row r="180" spans="4:5" ht="15">
      <c r="D180" s="10">
        <f>'[1]469'!G6+'[1]564'!G8</f>
        <v>0.0795999999995729</v>
      </c>
      <c r="E180" t="s">
        <v>825</v>
      </c>
    </row>
    <row r="187" spans="4:5" ht="15">
      <c r="D187" s="10">
        <f>'[1]388'!G4+'[1]413'!G5+'[1]427'!G5+'[1]428'!G6+'[1]560'!G7+'[1]561'!G4+'[1]564'!G4</f>
        <v>0.6078799999989428</v>
      </c>
      <c r="E187" t="s">
        <v>826</v>
      </c>
    </row>
    <row r="256" spans="4:5" ht="15">
      <c r="D256" s="10">
        <f>B256+C256+'[1]306'!G6+'[1]344'!G5+'[1]348'!G9+'[1]394'!G4+'[1]395'!G6+'[1]397'!G4+'[1]487'!G4+'[1]564'!G5</f>
        <v>0.2569838709675878</v>
      </c>
      <c r="E256" s="13" t="s">
        <v>827</v>
      </c>
    </row>
    <row r="262" spans="4:5" ht="15">
      <c r="D262" s="10">
        <f>'[1]435'!G4+'[1]521'!G6</f>
        <v>0.19920000000001892</v>
      </c>
      <c r="E262" t="s">
        <v>828</v>
      </c>
    </row>
    <row r="288" spans="4:5" ht="15">
      <c r="D288" s="10">
        <f>B288+C288+'[1]344'!G7+'[1]442'!G5+'[1]475'!G12+'[1]511'!G5+'[1]517'!G8+'[1]564'!G12</f>
        <v>0.18759999999952015</v>
      </c>
      <c r="E288" t="s">
        <v>829</v>
      </c>
    </row>
    <row r="320" spans="4:5" ht="15">
      <c r="D320" s="10">
        <f>B320+C320+'[1]339'!G6+'[1]359'!G7+'[1]362'!G8+'[1]422'!G4+'[1]425'!G7+'[1]470'!G6+'[1]479'!G7+'[1]514'!G6+'[1]522'!G6</f>
        <v>-0.18308000000028812</v>
      </c>
      <c r="E320" t="s">
        <v>830</v>
      </c>
    </row>
    <row r="350" spans="2:5" ht="15">
      <c r="B350">
        <v>0</v>
      </c>
      <c r="D350" s="10">
        <f>'[1]485'!G8+'[1]488'!G6+'[1]489'!G6+'[1]491'!G4+'[1]494'!G6+'[1]495'!G4+'[1]498'!G8+'[1]502'!G5+'[1]504'!G4+'[1]508'!G5+'[1]511'!G4+'[1]514'!G7+'[1]521'!G4+'[1]522'!G8</f>
        <v>0.3647999999984677</v>
      </c>
      <c r="E350" t="s">
        <v>831</v>
      </c>
    </row>
    <row r="352" spans="4:5" ht="15">
      <c r="D352" s="10">
        <f>'[1]485'!G8+'[1]488'!G6+'[1]489'!G6+'[1]491'!G4+'[1]494'!G6+'[1]495'!G4+'[1]498'!G8+'[1]502'!G5+'[1]504'!G4+'[1]508'!G5+'[1]511'!G4+'[1]514'!G7+'[1]521'!G4</f>
        <v>-0.41860000000156106</v>
      </c>
      <c r="E352" t="s">
        <v>832</v>
      </c>
    </row>
    <row r="371" spans="4:5" ht="15">
      <c r="D371" s="10">
        <f>'[1]381'!G5+'[1]411'!G5+'[1]419'!G6+'[1]468'!G4+'[1]506'!G7+'[1]511'!G6+'[1]528'!G4+'[1]531'!G6+'[1]554'!G8+'[1]558'!G5+'[1]559'!G9+'[1]564'!G11</f>
        <v>0.12918000000126995</v>
      </c>
      <c r="E371" t="s">
        <v>833</v>
      </c>
    </row>
    <row r="386" spans="4:5" ht="15">
      <c r="D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42889</v>
      </c>
      <c r="C1" s="30" t="s">
        <v>815</v>
      </c>
      <c r="D1" s="31">
        <v>57.2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457</v>
      </c>
      <c r="B4" s="38">
        <v>18.74</v>
      </c>
      <c r="C4" s="39">
        <f aca="true" t="shared" si="0" ref="C4:C10">(B4)*$D$1</f>
        <v>1071.9279999999999</v>
      </c>
      <c r="D4" s="40">
        <v>1072</v>
      </c>
      <c r="E4" s="41">
        <f aca="true" t="shared" si="1" ref="E4:E10">-C4+D4</f>
        <v>0.07200000000011642</v>
      </c>
      <c r="F4" s="42"/>
    </row>
    <row r="5" spans="1:6" s="37" customFormat="1" ht="15">
      <c r="A5" s="7" t="s">
        <v>289</v>
      </c>
      <c r="B5" s="38">
        <v>6.61</v>
      </c>
      <c r="C5" s="39">
        <f t="shared" si="0"/>
        <v>378.09200000000004</v>
      </c>
      <c r="D5" s="40">
        <v>378</v>
      </c>
      <c r="E5" s="41">
        <f t="shared" si="1"/>
        <v>-0.09200000000004138</v>
      </c>
      <c r="F5" s="42"/>
    </row>
    <row r="6" spans="1:6" s="37" customFormat="1" ht="15">
      <c r="A6" s="7" t="s">
        <v>577</v>
      </c>
      <c r="B6" s="38">
        <v>7.91</v>
      </c>
      <c r="C6" s="39">
        <f t="shared" si="0"/>
        <v>452.45200000000006</v>
      </c>
      <c r="D6" s="54">
        <v>452</v>
      </c>
      <c r="E6" s="41">
        <f t="shared" si="1"/>
        <v>-0.452000000000055</v>
      </c>
      <c r="F6" s="42"/>
    </row>
    <row r="7" spans="1:6" s="37" customFormat="1" ht="15">
      <c r="A7" s="7" t="s">
        <v>906</v>
      </c>
      <c r="B7" s="38">
        <v>7.91</v>
      </c>
      <c r="C7" s="39">
        <f t="shared" si="0"/>
        <v>452.45200000000006</v>
      </c>
      <c r="D7" s="40">
        <v>452</v>
      </c>
      <c r="E7" s="41">
        <f t="shared" si="1"/>
        <v>-0.452000000000055</v>
      </c>
      <c r="F7" s="42"/>
    </row>
    <row r="8" spans="1:6" s="37" customFormat="1" ht="15">
      <c r="A8" s="7" t="s">
        <v>166</v>
      </c>
      <c r="B8" s="38">
        <v>5.53</v>
      </c>
      <c r="C8" s="39">
        <f t="shared" si="0"/>
        <v>316.31600000000003</v>
      </c>
      <c r="D8" s="54">
        <v>306</v>
      </c>
      <c r="E8" s="41">
        <f>-C8+D8</f>
        <v>-10.316000000000031</v>
      </c>
      <c r="F8" s="42"/>
    </row>
    <row r="9" spans="1:6" s="37" customFormat="1" ht="15">
      <c r="A9" s="7" t="s">
        <v>907</v>
      </c>
      <c r="B9" s="38">
        <v>15.06</v>
      </c>
      <c r="C9" s="39">
        <f t="shared" si="0"/>
        <v>861.432</v>
      </c>
      <c r="D9" s="40">
        <v>861</v>
      </c>
      <c r="E9" s="41">
        <f t="shared" si="1"/>
        <v>-0.43200000000001637</v>
      </c>
      <c r="F9" s="42"/>
    </row>
    <row r="10" spans="1:6" s="37" customFormat="1" ht="15">
      <c r="A10" s="7" t="s">
        <v>799</v>
      </c>
      <c r="B10" s="38">
        <v>49.92</v>
      </c>
      <c r="C10" s="39">
        <f t="shared" si="0"/>
        <v>2855.4240000000004</v>
      </c>
      <c r="D10" s="57">
        <v>2855</v>
      </c>
      <c r="E10" s="41">
        <f t="shared" si="1"/>
        <v>-0.4240000000004329</v>
      </c>
      <c r="F10" s="42"/>
    </row>
    <row r="11" spans="1:6" s="37" customFormat="1" ht="15">
      <c r="A11" s="7" t="s">
        <v>627</v>
      </c>
      <c r="B11" s="38">
        <v>12.93</v>
      </c>
      <c r="C11" s="39">
        <f>(B11)*$D$1</f>
        <v>739.596</v>
      </c>
      <c r="D11" s="40">
        <v>740</v>
      </c>
      <c r="E11" s="41">
        <f>-C11+D11</f>
        <v>0.40399999999999636</v>
      </c>
      <c r="F11" s="42"/>
    </row>
    <row r="12" spans="1:5" s="44" customFormat="1" ht="15">
      <c r="A12" s="43"/>
      <c r="B12" s="43"/>
      <c r="C12" s="43"/>
      <c r="D12" s="43"/>
      <c r="E12" s="43"/>
    </row>
    <row r="16" ht="15">
      <c r="B16" s="45"/>
    </row>
    <row r="17" ht="15">
      <c r="B17" s="45"/>
    </row>
    <row r="18" ht="15">
      <c r="B18" s="45"/>
    </row>
    <row r="22" spans="4:5" ht="15">
      <c r="D22" s="10"/>
      <c r="E22" s="13"/>
    </row>
    <row r="33" spans="4:5" ht="15">
      <c r="D33" s="10"/>
      <c r="E33" s="13"/>
    </row>
    <row r="101" spans="4:5" ht="15">
      <c r="D101" s="10">
        <f>'[1]539'!G12+'[1]564'!G9</f>
        <v>0.21879999999998745</v>
      </c>
      <c r="E101" t="s">
        <v>822</v>
      </c>
    </row>
    <row r="118" spans="4:5" ht="15">
      <c r="D118" s="10">
        <f>'[1]562'!G7+'[1]564'!G10</f>
        <v>-0.48919999999986885</v>
      </c>
      <c r="E118" t="s">
        <v>225</v>
      </c>
    </row>
    <row r="129" spans="4:5" ht="15">
      <c r="D129" s="10">
        <f>B129+C129+'[1]309'!G4+'[1]316'!G4+'[1]319'!G4+'[1]339'!G9+'[1]340'!G4+'[1]372'!G7+'[1]381'!G4+'[1]391'!G7+'[1]404'!G6+'[1]411'!G4+'[1]412'!G8+'[1]416'!G4+'[1]429'!G4+'[1]485'!G4+'[1]522'!G5</f>
        <v>4.579371965812413</v>
      </c>
      <c r="E129" s="13" t="s">
        <v>823</v>
      </c>
    </row>
    <row r="134" spans="4:5" ht="15">
      <c r="D134" s="10">
        <f>B134+C134+'[1]325'!G9+'[1]328'!G5+'[1]344'!G9+'[1]378'!G7+'[1]384'!G6+'[1]387'!G4+'[1]391'!G9+'[1]399'!G4+'[1]441'!G4+'[1]522'!G4</f>
        <v>-1.887614562767908</v>
      </c>
      <c r="E134" s="13" t="s">
        <v>824</v>
      </c>
    </row>
    <row r="171" spans="1:5" ht="15">
      <c r="A171" t="s">
        <v>370</v>
      </c>
      <c r="B171">
        <v>0</v>
      </c>
      <c r="D171" s="10">
        <f>'[1]522'!G7</f>
        <v>0.15050000000002228</v>
      </c>
      <c r="E171">
        <v>522</v>
      </c>
    </row>
    <row r="183" spans="4:5" ht="15">
      <c r="D183" s="10">
        <f>'[1]469'!G6+'[1]564'!G8</f>
        <v>0.0795999999995729</v>
      </c>
      <c r="E183" t="s">
        <v>825</v>
      </c>
    </row>
    <row r="190" spans="4:5" ht="15">
      <c r="D190" s="10">
        <f>'[1]388'!G4+'[1]413'!G5+'[1]427'!G5+'[1]428'!G6+'[1]560'!G7+'[1]561'!G4+'[1]564'!G4</f>
        <v>0.6078799999989428</v>
      </c>
      <c r="E190" t="s">
        <v>826</v>
      </c>
    </row>
    <row r="259" spans="4:5" ht="15">
      <c r="D259" s="10">
        <f>B259+C259+'[1]306'!G6+'[1]344'!G5+'[1]348'!G9+'[1]394'!G4+'[1]395'!G6+'[1]397'!G4+'[1]487'!G4+'[1]564'!G5</f>
        <v>0.2569838709675878</v>
      </c>
      <c r="E259" s="13" t="s">
        <v>827</v>
      </c>
    </row>
    <row r="265" spans="4:5" ht="15">
      <c r="D265" s="10">
        <f>'[1]435'!G4+'[1]521'!G6</f>
        <v>0.19920000000001892</v>
      </c>
      <c r="E265" t="s">
        <v>828</v>
      </c>
    </row>
    <row r="291" spans="4:5" ht="15">
      <c r="D291" s="10">
        <f>B291+C291+'[1]344'!G7+'[1]442'!G5+'[1]475'!G12+'[1]511'!G5+'[1]517'!G8+'[1]564'!G12</f>
        <v>0.18759999999952015</v>
      </c>
      <c r="E291" t="s">
        <v>829</v>
      </c>
    </row>
    <row r="323" spans="4:5" ht="15">
      <c r="D323" s="10">
        <f>B323+C323+'[1]339'!G6+'[1]359'!G7+'[1]362'!G8+'[1]422'!G4+'[1]425'!G7+'[1]470'!G6+'[1]479'!G7+'[1]514'!G6+'[1]522'!G6</f>
        <v>-0.18308000000028812</v>
      </c>
      <c r="E323" t="s">
        <v>830</v>
      </c>
    </row>
    <row r="353" spans="2:5" ht="15">
      <c r="B353">
        <v>0</v>
      </c>
      <c r="D353" s="10">
        <f>'[1]485'!G8+'[1]488'!G6+'[1]489'!G6+'[1]491'!G4+'[1]494'!G6+'[1]495'!G4+'[1]498'!G8+'[1]502'!G5+'[1]504'!G4+'[1]508'!G5+'[1]511'!G4+'[1]514'!G7+'[1]521'!G4+'[1]522'!G8</f>
        <v>0.3647999999984677</v>
      </c>
      <c r="E353" t="s">
        <v>831</v>
      </c>
    </row>
    <row r="355" spans="4:5" ht="15">
      <c r="D355" s="10">
        <f>'[1]485'!G8+'[1]488'!G6+'[1]489'!G6+'[1]491'!G4+'[1]494'!G6+'[1]495'!G4+'[1]498'!G8+'[1]502'!G5+'[1]504'!G4+'[1]508'!G5+'[1]511'!G4+'[1]514'!G7+'[1]521'!G4</f>
        <v>-0.41860000000156106</v>
      </c>
      <c r="E355" t="s">
        <v>832</v>
      </c>
    </row>
    <row r="374" spans="4:5" ht="15">
      <c r="D374" s="10">
        <f>'[1]381'!G5+'[1]411'!G5+'[1]419'!G6+'[1]468'!G4+'[1]506'!G7+'[1]511'!G6+'[1]528'!G4+'[1]531'!G6+'[1]554'!G8+'[1]558'!G5+'[1]559'!G9+'[1]564'!G11</f>
        <v>0.12918000000126995</v>
      </c>
      <c r="E374" t="s">
        <v>833</v>
      </c>
    </row>
    <row r="389" spans="4:5" ht="15">
      <c r="D389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900</v>
      </c>
      <c r="C1" s="30" t="s">
        <v>815</v>
      </c>
      <c r="D1" s="31">
        <v>57.08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905</v>
      </c>
      <c r="B4" s="38">
        <f>0.9*28.78</f>
        <v>25.902</v>
      </c>
      <c r="C4" s="39">
        <f>(B4)*$D$1</f>
        <v>1478.48616</v>
      </c>
      <c r="D4" s="55">
        <v>1478</v>
      </c>
      <c r="E4" s="41">
        <f>-C4+D4</f>
        <v>-0.4861599999999271</v>
      </c>
      <c r="F4" s="42"/>
    </row>
    <row r="5" spans="1:6" s="37" customFormat="1" ht="15">
      <c r="A5" s="7" t="s">
        <v>800</v>
      </c>
      <c r="B5" s="38">
        <f>0.9*115.8</f>
        <v>104.22</v>
      </c>
      <c r="C5" s="39">
        <f>(B5)*$D$1</f>
        <v>5948.8776</v>
      </c>
      <c r="D5" s="40">
        <v>5949</v>
      </c>
      <c r="E5" s="41">
        <f>-C5+D5</f>
        <v>0.1224000000001979</v>
      </c>
      <c r="F5" s="42"/>
    </row>
    <row r="6" spans="1:6" s="37" customFormat="1" ht="15">
      <c r="A6" s="7" t="s">
        <v>501</v>
      </c>
      <c r="B6" s="38">
        <f>0.9*10</f>
        <v>9</v>
      </c>
      <c r="C6" s="39">
        <f>(B6)*$D$1</f>
        <v>513.72</v>
      </c>
      <c r="D6" s="40">
        <v>514</v>
      </c>
      <c r="E6" s="41">
        <f>-C6+D6</f>
        <v>0.2799999999999727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900</v>
      </c>
      <c r="C1" s="30" t="s">
        <v>815</v>
      </c>
      <c r="D1" s="31">
        <v>57.08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122</v>
      </c>
      <c r="B4" s="38">
        <f>5.38*0.9</f>
        <v>4.842</v>
      </c>
      <c r="C4" s="39">
        <f aca="true" t="shared" si="0" ref="C4:C10">(B4)*$D$1</f>
        <v>276.38136</v>
      </c>
      <c r="D4" s="40">
        <v>276</v>
      </c>
      <c r="E4" s="41">
        <f aca="true" t="shared" si="1" ref="E4:E10">-C4+D4</f>
        <v>-0.3813599999999724</v>
      </c>
      <c r="F4" s="42"/>
    </row>
    <row r="5" spans="1:6" s="37" customFormat="1" ht="15">
      <c r="A5" s="7" t="s">
        <v>253</v>
      </c>
      <c r="B5" s="38">
        <f>7.86*0.9</f>
        <v>7.074000000000001</v>
      </c>
      <c r="C5" s="39">
        <f t="shared" si="0"/>
        <v>403.78392</v>
      </c>
      <c r="D5" s="54">
        <v>404</v>
      </c>
      <c r="E5" s="41">
        <f t="shared" si="1"/>
        <v>0.21607999999997674</v>
      </c>
      <c r="F5" s="42"/>
    </row>
    <row r="6" spans="1:6" s="37" customFormat="1" ht="15">
      <c r="A6" s="7" t="s">
        <v>902</v>
      </c>
      <c r="B6" s="38">
        <f>10.68*0.9</f>
        <v>9.612</v>
      </c>
      <c r="C6" s="39">
        <f t="shared" si="0"/>
        <v>548.65296</v>
      </c>
      <c r="D6" s="54">
        <v>549</v>
      </c>
      <c r="E6" s="41">
        <f t="shared" si="1"/>
        <v>0.3470399999999927</v>
      </c>
      <c r="F6" s="42"/>
    </row>
    <row r="7" spans="1:6" s="37" customFormat="1" ht="15">
      <c r="A7" s="7" t="s">
        <v>319</v>
      </c>
      <c r="B7" s="38">
        <f>10.71*0.9</f>
        <v>9.639000000000001</v>
      </c>
      <c r="C7" s="39">
        <f t="shared" si="0"/>
        <v>550.19412</v>
      </c>
      <c r="D7" s="54">
        <v>550</v>
      </c>
      <c r="E7" s="41">
        <f t="shared" si="1"/>
        <v>-0.19411999999999807</v>
      </c>
      <c r="F7" s="42"/>
    </row>
    <row r="8" spans="1:6" s="37" customFormat="1" ht="15">
      <c r="A8" s="7" t="s">
        <v>903</v>
      </c>
      <c r="B8" s="38">
        <f>23.62*0.9</f>
        <v>21.258000000000003</v>
      </c>
      <c r="C8" s="39">
        <f t="shared" si="0"/>
        <v>1213.4066400000002</v>
      </c>
      <c r="D8" s="54">
        <v>1213</v>
      </c>
      <c r="E8" s="41">
        <f>-C8+D8</f>
        <v>-0.4066400000001522</v>
      </c>
      <c r="F8" s="42"/>
    </row>
    <row r="9" spans="1:6" s="37" customFormat="1" ht="15">
      <c r="A9" s="7" t="s">
        <v>468</v>
      </c>
      <c r="B9" s="38">
        <f>30.97*0.9</f>
        <v>27.873</v>
      </c>
      <c r="C9" s="39">
        <f t="shared" si="0"/>
        <v>1590.99084</v>
      </c>
      <c r="D9" s="40">
        <f>1351+240</f>
        <v>1591</v>
      </c>
      <c r="E9" s="41">
        <f t="shared" si="1"/>
        <v>0.009160000000065338</v>
      </c>
      <c r="F9" s="42"/>
    </row>
    <row r="10" spans="1:6" s="37" customFormat="1" ht="15">
      <c r="A10" s="7" t="s">
        <v>836</v>
      </c>
      <c r="B10" s="38">
        <f>21.4*0.9</f>
        <v>19.259999999999998</v>
      </c>
      <c r="C10" s="39">
        <f t="shared" si="0"/>
        <v>1099.3608</v>
      </c>
      <c r="D10" s="57">
        <v>1099</v>
      </c>
      <c r="E10" s="41">
        <f t="shared" si="1"/>
        <v>-0.3607999999999265</v>
      </c>
      <c r="F10" s="42"/>
    </row>
    <row r="11" spans="1:6" s="37" customFormat="1" ht="15">
      <c r="A11" s="7" t="s">
        <v>589</v>
      </c>
      <c r="B11" s="38">
        <f>18.55*0.9</f>
        <v>16.695</v>
      </c>
      <c r="C11" s="39">
        <f>(B11)*$D$1</f>
        <v>952.9506</v>
      </c>
      <c r="D11" s="40">
        <v>953</v>
      </c>
      <c r="E11" s="41">
        <f>-C11+D11</f>
        <v>0.04939999999999145</v>
      </c>
      <c r="F11" s="42"/>
    </row>
    <row r="12" spans="1:6" s="37" customFormat="1" ht="15">
      <c r="A12" s="7" t="s">
        <v>904</v>
      </c>
      <c r="B12" s="38">
        <f>24.64*0.9</f>
        <v>22.176000000000002</v>
      </c>
      <c r="C12" s="39">
        <f>(B12)*$D$1</f>
        <v>1265.80608</v>
      </c>
      <c r="D12" s="40">
        <v>1266</v>
      </c>
      <c r="E12" s="41">
        <f>-C12+D12</f>
        <v>0.1939199999999346</v>
      </c>
      <c r="F12" s="42"/>
    </row>
    <row r="13" spans="1:5" s="44" customFormat="1" ht="15">
      <c r="A13" s="43"/>
      <c r="B13" s="43"/>
      <c r="C13" s="43"/>
      <c r="D13" s="43"/>
      <c r="E13" s="43"/>
    </row>
    <row r="17" ht="15">
      <c r="B17" s="45"/>
    </row>
    <row r="18" ht="15">
      <c r="B18" s="45"/>
    </row>
    <row r="19" ht="15">
      <c r="B19" s="45"/>
    </row>
    <row r="23" spans="4:5" ht="15">
      <c r="D23" s="10"/>
      <c r="E23" s="13"/>
    </row>
    <row r="34" spans="4:5" ht="15">
      <c r="D34" s="10"/>
      <c r="E34" s="13"/>
    </row>
    <row r="102" spans="4:5" ht="15">
      <c r="D102" s="10">
        <f>'[1]539'!G12+'[1]564'!G9</f>
        <v>0.21879999999998745</v>
      </c>
      <c r="E102" t="s">
        <v>822</v>
      </c>
    </row>
    <row r="119" spans="4:5" ht="15">
      <c r="D119" s="10">
        <f>'[1]562'!G7+'[1]564'!G10</f>
        <v>-0.48919999999986885</v>
      </c>
      <c r="E119" t="s">
        <v>225</v>
      </c>
    </row>
    <row r="130" spans="4:5" ht="15">
      <c r="D130" s="10">
        <f>B130+C130+'[1]309'!G4+'[1]316'!G4+'[1]319'!G4+'[1]339'!G9+'[1]340'!G4+'[1]372'!G7+'[1]381'!G4+'[1]391'!G7+'[1]404'!G6+'[1]411'!G4+'[1]412'!G8+'[1]416'!G4+'[1]429'!G4+'[1]485'!G4+'[1]522'!G5</f>
        <v>4.579371965812413</v>
      </c>
      <c r="E130" s="13" t="s">
        <v>823</v>
      </c>
    </row>
    <row r="135" spans="4:5" ht="15">
      <c r="D135" s="10">
        <f>B135+C135+'[1]325'!G9+'[1]328'!G5+'[1]344'!G9+'[1]378'!G7+'[1]384'!G6+'[1]387'!G4+'[1]391'!G9+'[1]399'!G4+'[1]441'!G4+'[1]522'!G4</f>
        <v>-1.887614562767908</v>
      </c>
      <c r="E135" s="13" t="s">
        <v>824</v>
      </c>
    </row>
    <row r="172" spans="1:5" ht="15">
      <c r="A172" t="s">
        <v>370</v>
      </c>
      <c r="B172">
        <v>0</v>
      </c>
      <c r="D172" s="10">
        <f>'[1]522'!G7</f>
        <v>0.15050000000002228</v>
      </c>
      <c r="E172">
        <v>522</v>
      </c>
    </row>
    <row r="184" spans="4:5" ht="15">
      <c r="D184" s="10">
        <f>'[1]469'!G6+'[1]564'!G8</f>
        <v>0.0795999999995729</v>
      </c>
      <c r="E184" t="s">
        <v>825</v>
      </c>
    </row>
    <row r="191" spans="4:5" ht="15">
      <c r="D191" s="10">
        <f>'[1]388'!G4+'[1]413'!G5+'[1]427'!G5+'[1]428'!G6+'[1]560'!G7+'[1]561'!G4+'[1]564'!G4</f>
        <v>0.6078799999989428</v>
      </c>
      <c r="E191" t="s">
        <v>826</v>
      </c>
    </row>
    <row r="260" spans="4:5" ht="15">
      <c r="D260" s="10">
        <f>B260+C260+'[1]306'!G6+'[1]344'!G5+'[1]348'!G9+'[1]394'!G4+'[1]395'!G6+'[1]397'!G4+'[1]487'!G4+'[1]564'!G5</f>
        <v>0.2569838709675878</v>
      </c>
      <c r="E260" s="13" t="s">
        <v>827</v>
      </c>
    </row>
    <row r="266" spans="4:5" ht="15">
      <c r="D266" s="10">
        <f>'[1]435'!G4+'[1]521'!G6</f>
        <v>0.19920000000001892</v>
      </c>
      <c r="E266" t="s">
        <v>828</v>
      </c>
    </row>
    <row r="292" spans="4:5" ht="15">
      <c r="D292" s="10">
        <f>B292+C292+'[1]344'!G7+'[1]442'!G5+'[1]475'!G12+'[1]511'!G5+'[1]517'!G8+'[1]564'!G12</f>
        <v>0.18759999999952015</v>
      </c>
      <c r="E292" t="s">
        <v>829</v>
      </c>
    </row>
    <row r="324" spans="4:5" ht="15">
      <c r="D324" s="10">
        <f>B324+C324+'[1]339'!G6+'[1]359'!G7+'[1]362'!G8+'[1]422'!G4+'[1]425'!G7+'[1]470'!G6+'[1]479'!G7+'[1]514'!G6+'[1]522'!G6</f>
        <v>-0.18308000000028812</v>
      </c>
      <c r="E324" t="s">
        <v>830</v>
      </c>
    </row>
    <row r="354" spans="2:5" ht="15">
      <c r="B354">
        <v>0</v>
      </c>
      <c r="D354" s="10">
        <f>'[1]485'!G8+'[1]488'!G6+'[1]489'!G6+'[1]491'!G4+'[1]494'!G6+'[1]495'!G4+'[1]498'!G8+'[1]502'!G5+'[1]504'!G4+'[1]508'!G5+'[1]511'!G4+'[1]514'!G7+'[1]521'!G4+'[1]522'!G8</f>
        <v>0.3647999999984677</v>
      </c>
      <c r="E354" t="s">
        <v>831</v>
      </c>
    </row>
    <row r="356" spans="4:5" ht="15">
      <c r="D356" s="10">
        <f>'[1]485'!G8+'[1]488'!G6+'[1]489'!G6+'[1]491'!G4+'[1]494'!G6+'[1]495'!G4+'[1]498'!G8+'[1]502'!G5+'[1]504'!G4+'[1]508'!G5+'[1]511'!G4+'[1]514'!G7+'[1]521'!G4</f>
        <v>-0.41860000000156106</v>
      </c>
      <c r="E356" t="s">
        <v>832</v>
      </c>
    </row>
    <row r="375" spans="4:5" ht="15">
      <c r="D375" s="10">
        <f>'[1]381'!G5+'[1]411'!G5+'[1]419'!G6+'[1]468'!G4+'[1]506'!G7+'[1]511'!G6+'[1]528'!G4+'[1]531'!G6+'[1]554'!G8+'[1]558'!G5+'[1]559'!G9+'[1]564'!G11</f>
        <v>0.12918000000126995</v>
      </c>
      <c r="E375" t="s">
        <v>833</v>
      </c>
    </row>
    <row r="390" spans="4:5" ht="15">
      <c r="D390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900</v>
      </c>
      <c r="C1" s="30" t="s">
        <v>815</v>
      </c>
      <c r="D1" s="31">
        <v>57.08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630</v>
      </c>
      <c r="B4" s="38">
        <f>7*0.9</f>
        <v>6.3</v>
      </c>
      <c r="C4" s="39">
        <f aca="true" t="shared" si="0" ref="C4:C10">(B4)*$D$1</f>
        <v>359.604</v>
      </c>
      <c r="D4" s="54">
        <v>360</v>
      </c>
      <c r="E4" s="41">
        <f aca="true" t="shared" si="1" ref="E4:E10">-C4+D4</f>
        <v>0.396000000000015</v>
      </c>
      <c r="F4" s="42"/>
    </row>
    <row r="5" spans="1:6" s="37" customFormat="1" ht="15">
      <c r="A5" s="7" t="s">
        <v>838</v>
      </c>
      <c r="B5" s="38">
        <f>11.46*0.9</f>
        <v>10.314000000000002</v>
      </c>
      <c r="C5" s="39">
        <f t="shared" si="0"/>
        <v>588.7231200000001</v>
      </c>
      <c r="D5" s="40">
        <v>589</v>
      </c>
      <c r="E5" s="41">
        <f t="shared" si="1"/>
        <v>0.2768799999998919</v>
      </c>
      <c r="F5" s="42"/>
    </row>
    <row r="6" spans="1:6" s="37" customFormat="1" ht="15">
      <c r="A6" s="7" t="s">
        <v>613</v>
      </c>
      <c r="B6" s="38">
        <f>6.97*0.9</f>
        <v>6.273</v>
      </c>
      <c r="C6" s="39">
        <f t="shared" si="0"/>
        <v>358.06284</v>
      </c>
      <c r="D6" s="55">
        <v>358</v>
      </c>
      <c r="E6" s="41">
        <f t="shared" si="1"/>
        <v>-0.06283999999999423</v>
      </c>
      <c r="F6" s="42"/>
    </row>
    <row r="7" spans="1:6" s="37" customFormat="1" ht="15">
      <c r="A7" s="7" t="s">
        <v>754</v>
      </c>
      <c r="B7" s="38">
        <f>6.91*0.9</f>
        <v>6.219</v>
      </c>
      <c r="C7" s="39">
        <f t="shared" si="0"/>
        <v>354.98052</v>
      </c>
      <c r="D7" s="40">
        <v>355</v>
      </c>
      <c r="E7" s="41">
        <f t="shared" si="1"/>
        <v>0.019479999999987285</v>
      </c>
      <c r="F7" s="42"/>
    </row>
    <row r="8" spans="1:6" s="37" customFormat="1" ht="15">
      <c r="A8" s="7" t="s">
        <v>289</v>
      </c>
      <c r="B8" s="38">
        <f>17.93*0.9</f>
        <v>16.137</v>
      </c>
      <c r="C8" s="39">
        <f t="shared" si="0"/>
        <v>921.09996</v>
      </c>
      <c r="D8" s="40">
        <v>921</v>
      </c>
      <c r="E8" s="41">
        <f>-C8+D8</f>
        <v>-0.09996000000001004</v>
      </c>
      <c r="F8" s="42"/>
    </row>
    <row r="9" spans="1:6" s="37" customFormat="1" ht="15">
      <c r="A9" s="7" t="s">
        <v>889</v>
      </c>
      <c r="B9" s="38">
        <f>23.16*0.9</f>
        <v>20.844</v>
      </c>
      <c r="C9" s="39">
        <f t="shared" si="0"/>
        <v>1189.7755200000001</v>
      </c>
      <c r="D9" s="54">
        <v>1190</v>
      </c>
      <c r="E9" s="41">
        <f t="shared" si="1"/>
        <v>0.22447999999985768</v>
      </c>
      <c r="F9" s="42"/>
    </row>
    <row r="10" spans="1:6" s="37" customFormat="1" ht="15">
      <c r="A10" s="7" t="s">
        <v>901</v>
      </c>
      <c r="B10" s="38">
        <f>39*0.9</f>
        <v>35.1</v>
      </c>
      <c r="C10" s="39">
        <f t="shared" si="0"/>
        <v>2003.508</v>
      </c>
      <c r="D10" s="54">
        <v>2003</v>
      </c>
      <c r="E10" s="41">
        <f t="shared" si="1"/>
        <v>-0.5080000000000382</v>
      </c>
      <c r="F10" s="42"/>
    </row>
    <row r="11" spans="1:5" s="44" customFormat="1" ht="15">
      <c r="A11" s="43"/>
      <c r="B11" s="43"/>
      <c r="C11" s="43"/>
      <c r="D11" s="43"/>
      <c r="E11" s="43"/>
    </row>
    <row r="15" ht="15">
      <c r="B15" s="45"/>
    </row>
    <row r="16" ht="15">
      <c r="B16" s="45"/>
    </row>
    <row r="17" ht="15">
      <c r="B17" s="45"/>
    </row>
    <row r="21" spans="4:5" ht="15">
      <c r="D21" s="10"/>
      <c r="E21" s="13"/>
    </row>
    <row r="32" spans="4:5" ht="15">
      <c r="D32" s="10"/>
      <c r="E32" s="13"/>
    </row>
    <row r="100" spans="4:5" ht="15">
      <c r="D100" s="10">
        <f>'[1]539'!G12+'[1]564'!G9</f>
        <v>0.21879999999998745</v>
      </c>
      <c r="E100" t="s">
        <v>822</v>
      </c>
    </row>
    <row r="117" spans="4:5" ht="15">
      <c r="D117" s="10">
        <f>'[1]562'!G7+'[1]564'!G10</f>
        <v>-0.48919999999986885</v>
      </c>
      <c r="E117" t="s">
        <v>225</v>
      </c>
    </row>
    <row r="128" spans="4:5" ht="15">
      <c r="D128" s="10">
        <f>B128+C128+'[1]309'!G4+'[1]316'!G4+'[1]319'!G4+'[1]339'!G9+'[1]340'!G4+'[1]372'!G7+'[1]381'!G4+'[1]391'!G7+'[1]404'!G6+'[1]411'!G4+'[1]412'!G8+'[1]416'!G4+'[1]429'!G4+'[1]485'!G4+'[1]522'!G5</f>
        <v>4.579371965812413</v>
      </c>
      <c r="E128" s="13" t="s">
        <v>823</v>
      </c>
    </row>
    <row r="133" spans="4:5" ht="15">
      <c r="D133" s="10">
        <f>B133+C133+'[1]325'!G9+'[1]328'!G5+'[1]344'!G9+'[1]378'!G7+'[1]384'!G6+'[1]387'!G4+'[1]391'!G9+'[1]399'!G4+'[1]441'!G4+'[1]522'!G4</f>
        <v>-1.887614562767908</v>
      </c>
      <c r="E133" s="13" t="s">
        <v>824</v>
      </c>
    </row>
    <row r="170" spans="1:5" ht="15">
      <c r="A170" t="s">
        <v>370</v>
      </c>
      <c r="B170">
        <v>0</v>
      </c>
      <c r="D170" s="10">
        <f>'[1]522'!G7</f>
        <v>0.15050000000002228</v>
      </c>
      <c r="E170">
        <v>522</v>
      </c>
    </row>
    <row r="182" spans="4:5" ht="15">
      <c r="D182" s="10">
        <f>'[1]469'!G6+'[1]564'!G8</f>
        <v>0.0795999999995729</v>
      </c>
      <c r="E182" t="s">
        <v>825</v>
      </c>
    </row>
    <row r="189" spans="4:5" ht="15">
      <c r="D189" s="10">
        <f>'[1]388'!G4+'[1]413'!G5+'[1]427'!G5+'[1]428'!G6+'[1]560'!G7+'[1]561'!G4+'[1]564'!G4</f>
        <v>0.6078799999989428</v>
      </c>
      <c r="E189" t="s">
        <v>826</v>
      </c>
    </row>
    <row r="258" spans="4:5" ht="15">
      <c r="D258" s="10">
        <f>B258+C258+'[1]306'!G6+'[1]344'!G5+'[1]348'!G9+'[1]394'!G4+'[1]395'!G6+'[1]397'!G4+'[1]487'!G4+'[1]564'!G5</f>
        <v>0.2569838709675878</v>
      </c>
      <c r="E258" s="13" t="s">
        <v>827</v>
      </c>
    </row>
    <row r="264" spans="4:5" ht="15">
      <c r="D264" s="10">
        <f>'[1]435'!G4+'[1]521'!G6</f>
        <v>0.19920000000001892</v>
      </c>
      <c r="E264" t="s">
        <v>828</v>
      </c>
    </row>
    <row r="290" spans="4:5" ht="15">
      <c r="D290" s="10">
        <f>B290+C290+'[1]344'!G7+'[1]442'!G5+'[1]475'!G12+'[1]511'!G5+'[1]517'!G8+'[1]564'!G12</f>
        <v>0.18759999999952015</v>
      </c>
      <c r="E290" t="s">
        <v>829</v>
      </c>
    </row>
    <row r="322" spans="4:5" ht="15">
      <c r="D322" s="10">
        <f>B322+C322+'[1]339'!G6+'[1]359'!G7+'[1]362'!G8+'[1]422'!G4+'[1]425'!G7+'[1]470'!G6+'[1]479'!G7+'[1]514'!G6+'[1]522'!G6</f>
        <v>-0.18308000000028812</v>
      </c>
      <c r="E322" t="s">
        <v>830</v>
      </c>
    </row>
    <row r="352" spans="2:5" ht="15">
      <c r="B352">
        <v>0</v>
      </c>
      <c r="D352" s="10">
        <f>'[1]485'!G8+'[1]488'!G6+'[1]489'!G6+'[1]491'!G4+'[1]494'!G6+'[1]495'!G4+'[1]498'!G8+'[1]502'!G5+'[1]504'!G4+'[1]508'!G5+'[1]511'!G4+'[1]514'!G7+'[1]521'!G4+'[1]522'!G8</f>
        <v>0.3647999999984677</v>
      </c>
      <c r="E352" t="s">
        <v>831</v>
      </c>
    </row>
    <row r="354" spans="4:5" ht="15">
      <c r="D354" s="10">
        <f>'[1]485'!G8+'[1]488'!G6+'[1]489'!G6+'[1]491'!G4+'[1]494'!G6+'[1]495'!G4+'[1]498'!G8+'[1]502'!G5+'[1]504'!G4+'[1]508'!G5+'[1]511'!G4+'[1]514'!G7+'[1]521'!G4</f>
        <v>-0.41860000000156106</v>
      </c>
      <c r="E354" t="s">
        <v>832</v>
      </c>
    </row>
    <row r="373" spans="4:5" ht="15">
      <c r="D373" s="10">
        <f>'[1]381'!G5+'[1]411'!G5+'[1]419'!G6+'[1]468'!G4+'[1]506'!G7+'[1]511'!G6+'[1]528'!G4+'[1]531'!G6+'[1]554'!G8+'[1]558'!G5+'[1]559'!G9+'[1]564'!G11</f>
        <v>0.12918000000126995</v>
      </c>
      <c r="E373" t="s">
        <v>833</v>
      </c>
    </row>
    <row r="388" spans="4:5" ht="15">
      <c r="D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896</v>
      </c>
      <c r="C1" s="30" t="s">
        <v>815</v>
      </c>
      <c r="D1" s="31">
        <v>57.68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658</v>
      </c>
      <c r="B4" s="38">
        <v>16.88</v>
      </c>
      <c r="C4" s="39">
        <f>(B4)*$D$1</f>
        <v>973.6383999999999</v>
      </c>
      <c r="D4" s="40">
        <v>974</v>
      </c>
      <c r="E4" s="41">
        <f>-C4+D4</f>
        <v>0.36160000000006676</v>
      </c>
      <c r="F4" s="42"/>
    </row>
    <row r="5" spans="1:6" s="37" customFormat="1" ht="15">
      <c r="A5" s="7" t="s">
        <v>898</v>
      </c>
      <c r="B5" s="38">
        <v>17.51</v>
      </c>
      <c r="C5" s="39">
        <f>(B5)*$D$1</f>
        <v>1009.9768000000001</v>
      </c>
      <c r="D5" s="54">
        <v>1010</v>
      </c>
      <c r="E5" s="41">
        <f>-C5+D5</f>
        <v>0.023199999999860665</v>
      </c>
      <c r="F5" s="42"/>
    </row>
    <row r="6" spans="1:6" s="37" customFormat="1" ht="15">
      <c r="A6" s="7" t="s">
        <v>627</v>
      </c>
      <c r="B6" s="38">
        <v>5.99</v>
      </c>
      <c r="C6" s="39">
        <f>(B6)*$D$1</f>
        <v>345.5032</v>
      </c>
      <c r="D6" s="55">
        <v>346</v>
      </c>
      <c r="E6" s="41">
        <f>-C6+D6</f>
        <v>0.49680000000000746</v>
      </c>
      <c r="F6" s="42"/>
    </row>
    <row r="7" spans="1:6" s="37" customFormat="1" ht="15">
      <c r="A7" s="7" t="s">
        <v>899</v>
      </c>
      <c r="B7" s="38">
        <v>5.5</v>
      </c>
      <c r="C7" s="39">
        <f>(B7)*$D$1</f>
        <v>317.24</v>
      </c>
      <c r="D7" s="40">
        <v>317</v>
      </c>
      <c r="E7" s="41">
        <f>-C7+D7</f>
        <v>-0.2400000000000091</v>
      </c>
      <c r="F7" s="42"/>
    </row>
    <row r="8" spans="1:6" s="37" customFormat="1" ht="15">
      <c r="A8" s="7" t="s">
        <v>674</v>
      </c>
      <c r="B8" s="38">
        <v>11.33</v>
      </c>
      <c r="C8" s="39">
        <f>(B8)*$D$1</f>
        <v>653.5144</v>
      </c>
      <c r="D8" s="54">
        <v>653</v>
      </c>
      <c r="E8" s="41">
        <f>-C8+D8</f>
        <v>-0.5144000000000233</v>
      </c>
      <c r="F8" s="42"/>
    </row>
    <row r="9" spans="1:5" s="44" customFormat="1" ht="15">
      <c r="A9" s="43"/>
      <c r="B9" s="43"/>
      <c r="C9" s="43"/>
      <c r="D9" s="43"/>
      <c r="E9" s="43"/>
    </row>
    <row r="13" ht="15">
      <c r="B13" s="45"/>
    </row>
    <row r="14" ht="15">
      <c r="B14" s="45"/>
    </row>
    <row r="15" ht="15">
      <c r="B15" s="45"/>
    </row>
    <row r="19" spans="4:5" ht="15">
      <c r="D19" s="10"/>
      <c r="E19" s="13"/>
    </row>
    <row r="30" spans="4:5" ht="15">
      <c r="D30" s="10"/>
      <c r="E30" s="13"/>
    </row>
    <row r="98" spans="4:5" ht="15">
      <c r="D98" s="10">
        <f>'[1]539'!G12+'[1]564'!G9</f>
        <v>0.21879999999998745</v>
      </c>
      <c r="E98" t="s">
        <v>822</v>
      </c>
    </row>
    <row r="115" spans="4:5" ht="15">
      <c r="D115" s="10">
        <f>'[1]562'!G7+'[1]564'!G10</f>
        <v>-0.48919999999986885</v>
      </c>
      <c r="E115" t="s">
        <v>225</v>
      </c>
    </row>
    <row r="126" spans="4:5" ht="15">
      <c r="D126" s="10">
        <f>B126+C126+'[1]309'!G4+'[1]316'!G4+'[1]319'!G4+'[1]339'!G9+'[1]340'!G4+'[1]372'!G7+'[1]381'!G4+'[1]391'!G7+'[1]404'!G6+'[1]411'!G4+'[1]412'!G8+'[1]416'!G4+'[1]429'!G4+'[1]485'!G4+'[1]522'!G5</f>
        <v>4.579371965812413</v>
      </c>
      <c r="E126" s="13" t="s">
        <v>823</v>
      </c>
    </row>
    <row r="131" spans="4:5" ht="15">
      <c r="D131" s="10">
        <f>B131+C131+'[1]325'!G9+'[1]328'!G5+'[1]344'!G9+'[1]378'!G7+'[1]384'!G6+'[1]387'!G4+'[1]391'!G9+'[1]399'!G4+'[1]441'!G4+'[1]522'!G4</f>
        <v>-1.887614562767908</v>
      </c>
      <c r="E131" s="13" t="s">
        <v>824</v>
      </c>
    </row>
    <row r="168" spans="1:5" ht="15">
      <c r="A168" t="s">
        <v>370</v>
      </c>
      <c r="B168">
        <v>0</v>
      </c>
      <c r="D168" s="10">
        <f>'[1]522'!G7</f>
        <v>0.15050000000002228</v>
      </c>
      <c r="E168">
        <v>522</v>
      </c>
    </row>
    <row r="180" spans="4:5" ht="15">
      <c r="D180" s="10">
        <f>'[1]469'!G6+'[1]564'!G8</f>
        <v>0.0795999999995729</v>
      </c>
      <c r="E180" t="s">
        <v>825</v>
      </c>
    </row>
    <row r="187" spans="4:5" ht="15">
      <c r="D187" s="10">
        <f>'[1]388'!G4+'[1]413'!G5+'[1]427'!G5+'[1]428'!G6+'[1]560'!G7+'[1]561'!G4+'[1]564'!G4</f>
        <v>0.6078799999989428</v>
      </c>
      <c r="E187" t="s">
        <v>826</v>
      </c>
    </row>
    <row r="256" spans="4:5" ht="15">
      <c r="D256" s="10">
        <f>B256+C256+'[1]306'!G6+'[1]344'!G5+'[1]348'!G9+'[1]394'!G4+'[1]395'!G6+'[1]397'!G4+'[1]487'!G4+'[1]564'!G5</f>
        <v>0.2569838709675878</v>
      </c>
      <c r="E256" s="13" t="s">
        <v>827</v>
      </c>
    </row>
    <row r="262" spans="4:5" ht="15">
      <c r="D262" s="10">
        <f>'[1]435'!G4+'[1]521'!G6</f>
        <v>0.19920000000001892</v>
      </c>
      <c r="E262" t="s">
        <v>828</v>
      </c>
    </row>
    <row r="288" spans="4:5" ht="15">
      <c r="D288" s="10">
        <f>B288+C288+'[1]344'!G7+'[1]442'!G5+'[1]475'!G12+'[1]511'!G5+'[1]517'!G8+'[1]564'!G12</f>
        <v>0.18759999999952015</v>
      </c>
      <c r="E288" t="s">
        <v>829</v>
      </c>
    </row>
    <row r="320" spans="4:5" ht="15">
      <c r="D320" s="10">
        <f>B320+C320+'[1]339'!G6+'[1]359'!G7+'[1]362'!G8+'[1]422'!G4+'[1]425'!G7+'[1]470'!G6+'[1]479'!G7+'[1]514'!G6+'[1]522'!G6</f>
        <v>-0.18308000000028812</v>
      </c>
      <c r="E320" t="s">
        <v>830</v>
      </c>
    </row>
    <row r="350" spans="2:5" ht="15">
      <c r="B350">
        <v>0</v>
      </c>
      <c r="D350" s="10">
        <f>'[1]485'!G8+'[1]488'!G6+'[1]489'!G6+'[1]491'!G4+'[1]494'!G6+'[1]495'!G4+'[1]498'!G8+'[1]502'!G5+'[1]504'!G4+'[1]508'!G5+'[1]511'!G4+'[1]514'!G7+'[1]521'!G4+'[1]522'!G8</f>
        <v>0.3647999999984677</v>
      </c>
      <c r="E350" t="s">
        <v>831</v>
      </c>
    </row>
    <row r="352" spans="4:5" ht="15">
      <c r="D352" s="10">
        <f>'[1]485'!G8+'[1]488'!G6+'[1]489'!G6+'[1]491'!G4+'[1]494'!G6+'[1]495'!G4+'[1]498'!G8+'[1]502'!G5+'[1]504'!G4+'[1]508'!G5+'[1]511'!G4+'[1]514'!G7+'[1]521'!G4</f>
        <v>-0.41860000000156106</v>
      </c>
      <c r="E352" t="s">
        <v>832</v>
      </c>
    </row>
    <row r="371" spans="4:5" ht="15">
      <c r="D371" s="10">
        <f>'[1]381'!G5+'[1]411'!G5+'[1]419'!G6+'[1]468'!G4+'[1]506'!G7+'[1]511'!G6+'[1]528'!G4+'[1]531'!G6+'[1]554'!G8+'[1]558'!G5+'[1]559'!G9+'[1]564'!G11</f>
        <v>0.12918000000126995</v>
      </c>
      <c r="E371" t="s">
        <v>833</v>
      </c>
    </row>
    <row r="386" spans="4:5" ht="15">
      <c r="D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896</v>
      </c>
      <c r="C1" s="30" t="s">
        <v>815</v>
      </c>
      <c r="D1" s="31">
        <v>57.54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897</v>
      </c>
      <c r="B4" s="38">
        <v>32.41</v>
      </c>
      <c r="C4" s="39">
        <f>(B4)*$D$1</f>
        <v>1864.8713999999998</v>
      </c>
      <c r="D4" s="54">
        <v>1865</v>
      </c>
      <c r="E4" s="41">
        <f>-C4+D4</f>
        <v>0.1286000000002332</v>
      </c>
      <c r="F4" s="42"/>
    </row>
    <row r="5" spans="1:6" s="37" customFormat="1" ht="15">
      <c r="A5" s="7" t="s">
        <v>889</v>
      </c>
      <c r="B5" s="38">
        <v>35.11</v>
      </c>
      <c r="C5" s="39">
        <f>(B5)*$D$1</f>
        <v>2020.2294</v>
      </c>
      <c r="D5" s="55">
        <v>2020</v>
      </c>
      <c r="E5" s="41">
        <f>-C5+D5</f>
        <v>-0.22939999999994143</v>
      </c>
      <c r="F5" s="42"/>
    </row>
    <row r="6" spans="1:6" s="37" customFormat="1" ht="15">
      <c r="A6" s="7" t="s">
        <v>658</v>
      </c>
      <c r="B6" s="38">
        <v>16.15</v>
      </c>
      <c r="C6" s="39">
        <f>(B6)*$D$1</f>
        <v>929.271</v>
      </c>
      <c r="D6" s="55">
        <v>929</v>
      </c>
      <c r="E6" s="41">
        <f>-C6+D6</f>
        <v>-0.27099999999995816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888</v>
      </c>
      <c r="C1" s="30" t="s">
        <v>815</v>
      </c>
      <c r="D1" s="31">
        <v>57.81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184</v>
      </c>
      <c r="B4" s="38">
        <v>10.16</v>
      </c>
      <c r="C4" s="39">
        <f aca="true" t="shared" si="0" ref="C4:C10">(B4)*$D$1</f>
        <v>587.3496</v>
      </c>
      <c r="D4" s="40">
        <v>587</v>
      </c>
      <c r="E4" s="41">
        <f aca="true" t="shared" si="1" ref="E4:E10">-C4+D4</f>
        <v>-0.34960000000000946</v>
      </c>
      <c r="F4" s="42"/>
    </row>
    <row r="5" spans="1:6" s="37" customFormat="1" ht="15">
      <c r="A5" s="7" t="s">
        <v>889</v>
      </c>
      <c r="B5" s="38">
        <v>16.5</v>
      </c>
      <c r="C5" s="39">
        <f t="shared" si="0"/>
        <v>953.865</v>
      </c>
      <c r="D5" s="55">
        <v>954</v>
      </c>
      <c r="E5" s="41">
        <f t="shared" si="1"/>
        <v>0.1349999999999909</v>
      </c>
      <c r="F5" s="42"/>
    </row>
    <row r="6" spans="1:6" s="37" customFormat="1" ht="15">
      <c r="A6" s="7" t="s">
        <v>890</v>
      </c>
      <c r="B6" s="38">
        <v>6.74</v>
      </c>
      <c r="C6" s="39">
        <f t="shared" si="0"/>
        <v>389.6394</v>
      </c>
      <c r="D6" s="55">
        <v>390</v>
      </c>
      <c r="E6" s="41">
        <f t="shared" si="1"/>
        <v>0.3605999999999767</v>
      </c>
      <c r="F6" s="42"/>
    </row>
    <row r="7" spans="1:6" s="37" customFormat="1" ht="15">
      <c r="A7" s="7" t="s">
        <v>800</v>
      </c>
      <c r="B7" s="38">
        <v>40.26</v>
      </c>
      <c r="C7" s="39">
        <f t="shared" si="0"/>
        <v>2327.4306</v>
      </c>
      <c r="D7" s="55">
        <v>2327</v>
      </c>
      <c r="E7" s="41">
        <f t="shared" si="1"/>
        <v>-0.4306000000001404</v>
      </c>
      <c r="F7" s="42"/>
    </row>
    <row r="8" spans="1:6" s="37" customFormat="1" ht="15">
      <c r="A8" s="7" t="s">
        <v>728</v>
      </c>
      <c r="B8" s="38">
        <v>21.73</v>
      </c>
      <c r="C8" s="39">
        <f t="shared" si="0"/>
        <v>1256.2113000000002</v>
      </c>
      <c r="D8" s="57">
        <v>1257</v>
      </c>
      <c r="E8" s="41">
        <f>-C8+D8</f>
        <v>0.7886999999998352</v>
      </c>
      <c r="F8" s="42"/>
    </row>
    <row r="9" spans="1:6" s="37" customFormat="1" ht="15">
      <c r="A9" s="7" t="s">
        <v>891</v>
      </c>
      <c r="B9" s="38">
        <v>14.71</v>
      </c>
      <c r="C9" s="39">
        <f t="shared" si="0"/>
        <v>850.3851000000001</v>
      </c>
      <c r="D9" s="40">
        <f>526+324</f>
        <v>850</v>
      </c>
      <c r="E9" s="41">
        <f t="shared" si="1"/>
        <v>-0.3851000000000795</v>
      </c>
      <c r="F9" s="42"/>
    </row>
    <row r="10" spans="1:6" s="37" customFormat="1" ht="15">
      <c r="A10" s="7" t="s">
        <v>603</v>
      </c>
      <c r="B10" s="38">
        <v>7.99</v>
      </c>
      <c r="C10" s="39">
        <f t="shared" si="0"/>
        <v>461.9019</v>
      </c>
      <c r="D10" s="57">
        <v>462</v>
      </c>
      <c r="E10" s="41">
        <f t="shared" si="1"/>
        <v>0.09809999999998809</v>
      </c>
      <c r="F10" s="42"/>
    </row>
    <row r="11" spans="1:5" s="44" customFormat="1" ht="15">
      <c r="A11" s="43"/>
      <c r="B11" s="43"/>
      <c r="C11" s="43"/>
      <c r="D11" s="43"/>
      <c r="E11" s="43"/>
    </row>
    <row r="15" ht="15">
      <c r="B15" s="45"/>
    </row>
    <row r="16" ht="15">
      <c r="B16" s="45"/>
    </row>
    <row r="17" ht="15">
      <c r="B17" s="45"/>
    </row>
    <row r="21" spans="4:5" ht="15">
      <c r="D21" s="10"/>
      <c r="E21" s="13"/>
    </row>
    <row r="32" spans="4:5" ht="15">
      <c r="D32" s="10"/>
      <c r="E32" s="13"/>
    </row>
    <row r="100" spans="4:5" ht="15">
      <c r="D100" s="10">
        <f>'[1]539'!G12+'[1]564'!G9</f>
        <v>0.21879999999998745</v>
      </c>
      <c r="E100" t="s">
        <v>822</v>
      </c>
    </row>
    <row r="117" spans="4:5" ht="15">
      <c r="D117" s="10">
        <f>'[1]562'!G7+'[1]564'!G10</f>
        <v>-0.48919999999986885</v>
      </c>
      <c r="E117" t="s">
        <v>225</v>
      </c>
    </row>
    <row r="128" spans="4:5" ht="15">
      <c r="D128" s="10">
        <f>B128+C128+'[1]309'!G4+'[1]316'!G4+'[1]319'!G4+'[1]339'!G9+'[1]340'!G4+'[1]372'!G7+'[1]381'!G4+'[1]391'!G7+'[1]404'!G6+'[1]411'!G4+'[1]412'!G8+'[1]416'!G4+'[1]429'!G4+'[1]485'!G4+'[1]522'!G5</f>
        <v>4.579371965812413</v>
      </c>
      <c r="E128" s="13" t="s">
        <v>823</v>
      </c>
    </row>
    <row r="133" spans="4:5" ht="15">
      <c r="D133" s="10">
        <f>B133+C133+'[1]325'!G9+'[1]328'!G5+'[1]344'!G9+'[1]378'!G7+'[1]384'!G6+'[1]387'!G4+'[1]391'!G9+'[1]399'!G4+'[1]441'!G4+'[1]522'!G4</f>
        <v>-1.887614562767908</v>
      </c>
      <c r="E133" s="13" t="s">
        <v>824</v>
      </c>
    </row>
    <row r="170" spans="1:5" ht="15">
      <c r="A170" t="s">
        <v>370</v>
      </c>
      <c r="B170">
        <v>0</v>
      </c>
      <c r="D170" s="10">
        <f>'[1]522'!G7</f>
        <v>0.15050000000002228</v>
      </c>
      <c r="E170">
        <v>522</v>
      </c>
    </row>
    <row r="182" spans="4:5" ht="15">
      <c r="D182" s="10">
        <f>'[1]469'!G6+'[1]564'!G8</f>
        <v>0.0795999999995729</v>
      </c>
      <c r="E182" t="s">
        <v>825</v>
      </c>
    </row>
    <row r="189" spans="4:5" ht="15">
      <c r="D189" s="10">
        <f>'[1]388'!G4+'[1]413'!G5+'[1]427'!G5+'[1]428'!G6+'[1]560'!G7+'[1]561'!G4+'[1]564'!G4</f>
        <v>0.6078799999989428</v>
      </c>
      <c r="E189" t="s">
        <v>826</v>
      </c>
    </row>
    <row r="258" spans="4:5" ht="15">
      <c r="D258" s="10">
        <f>B258+C258+'[1]306'!G6+'[1]344'!G5+'[1]348'!G9+'[1]394'!G4+'[1]395'!G6+'[1]397'!G4+'[1]487'!G4+'[1]564'!G5</f>
        <v>0.2569838709675878</v>
      </c>
      <c r="E258" s="13" t="s">
        <v>827</v>
      </c>
    </row>
    <row r="264" spans="4:5" ht="15">
      <c r="D264" s="10">
        <f>'[1]435'!G4+'[1]521'!G6</f>
        <v>0.19920000000001892</v>
      </c>
      <c r="E264" t="s">
        <v>828</v>
      </c>
    </row>
    <row r="290" spans="4:5" ht="15">
      <c r="D290" s="10">
        <f>B290+C290+'[1]344'!G7+'[1]442'!G5+'[1]475'!G12+'[1]511'!G5+'[1]517'!G8+'[1]564'!G12</f>
        <v>0.18759999999952015</v>
      </c>
      <c r="E290" t="s">
        <v>829</v>
      </c>
    </row>
    <row r="322" spans="4:5" ht="15">
      <c r="D322" s="10">
        <f>B322+C322+'[1]339'!G6+'[1]359'!G7+'[1]362'!G8+'[1]422'!G4+'[1]425'!G7+'[1]470'!G6+'[1]479'!G7+'[1]514'!G6+'[1]522'!G6</f>
        <v>-0.18308000000028812</v>
      </c>
      <c r="E322" t="s">
        <v>830</v>
      </c>
    </row>
    <row r="352" spans="2:5" ht="15">
      <c r="B352">
        <v>0</v>
      </c>
      <c r="D352" s="10">
        <f>'[1]485'!G8+'[1]488'!G6+'[1]489'!G6+'[1]491'!G4+'[1]494'!G6+'[1]495'!G4+'[1]498'!G8+'[1]502'!G5+'[1]504'!G4+'[1]508'!G5+'[1]511'!G4+'[1]514'!G7+'[1]521'!G4+'[1]522'!G8</f>
        <v>0.3647999999984677</v>
      </c>
      <c r="E352" t="s">
        <v>831</v>
      </c>
    </row>
    <row r="354" spans="4:5" ht="15">
      <c r="D354" s="10">
        <f>'[1]485'!G8+'[1]488'!G6+'[1]489'!G6+'[1]491'!G4+'[1]494'!G6+'[1]495'!G4+'[1]498'!G8+'[1]502'!G5+'[1]504'!G4+'[1]508'!G5+'[1]511'!G4+'[1]514'!G7+'[1]521'!G4</f>
        <v>-0.41860000000156106</v>
      </c>
      <c r="E354" t="s">
        <v>832</v>
      </c>
    </row>
    <row r="373" spans="4:5" ht="15">
      <c r="D373" s="10">
        <f>'[1]381'!G5+'[1]411'!G5+'[1]419'!G6+'[1]468'!G4+'[1]506'!G7+'[1]511'!G6+'[1]528'!G4+'[1]531'!G6+'[1]554'!G8+'[1]558'!G5+'[1]559'!G9+'[1]564'!G11</f>
        <v>0.12918000000126995</v>
      </c>
      <c r="E373" t="s">
        <v>833</v>
      </c>
    </row>
    <row r="388" spans="4:5" ht="15">
      <c r="D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888</v>
      </c>
      <c r="C1" s="30" t="s">
        <v>815</v>
      </c>
      <c r="D1" s="31">
        <v>57.81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627</v>
      </c>
      <c r="B4" s="38">
        <v>15.95</v>
      </c>
      <c r="C4" s="39">
        <f>(B4)*$D$1</f>
        <v>922.0695</v>
      </c>
      <c r="D4" s="40">
        <v>922</v>
      </c>
      <c r="E4" s="41">
        <f>-C4+D4</f>
        <v>-0.06949999999994816</v>
      </c>
      <c r="F4" s="42"/>
    </row>
    <row r="5" spans="1:6" s="37" customFormat="1" ht="15">
      <c r="A5" s="7" t="s">
        <v>326</v>
      </c>
      <c r="B5" s="38">
        <v>25.23</v>
      </c>
      <c r="C5" s="39">
        <f>(B5)*$D$1</f>
        <v>1458.5463</v>
      </c>
      <c r="D5" s="55">
        <v>1459</v>
      </c>
      <c r="E5" s="41">
        <f>-C5+D5</f>
        <v>0.4537000000000262</v>
      </c>
      <c r="F5" s="42"/>
    </row>
    <row r="6" spans="1:6" s="37" customFormat="1" ht="15">
      <c r="A6" s="7" t="s">
        <v>516</v>
      </c>
      <c r="B6" s="38">
        <v>37.26</v>
      </c>
      <c r="C6" s="39">
        <f>(B6)*$D$1</f>
        <v>2154.0006</v>
      </c>
      <c r="D6" s="40">
        <v>2154</v>
      </c>
      <c r="E6" s="41">
        <f>-C6+D6</f>
        <v>-0.0005999999998493877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43073</v>
      </c>
      <c r="C1" s="29"/>
      <c r="D1" s="30" t="s">
        <v>815</v>
      </c>
      <c r="E1" s="31">
        <v>59.48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169</v>
      </c>
      <c r="B4" s="61">
        <v>10.89</v>
      </c>
      <c r="C4" s="7"/>
      <c r="D4" s="39">
        <f>(B4+C4)*$E$1</f>
        <v>647.7372</v>
      </c>
      <c r="E4" s="40">
        <v>648</v>
      </c>
      <c r="F4" s="41">
        <f>-D4+E4</f>
        <v>0.26279999999997017</v>
      </c>
      <c r="G4" s="42"/>
    </row>
    <row r="5" spans="1:7" s="37" customFormat="1" ht="15">
      <c r="A5" s="7" t="s">
        <v>273</v>
      </c>
      <c r="B5" s="46">
        <v>19.48</v>
      </c>
      <c r="C5" s="7">
        <v>2.26</v>
      </c>
      <c r="D5" s="39">
        <f>(B5+C5)*$E$1</f>
        <v>1293.0952</v>
      </c>
      <c r="E5" s="40">
        <v>1293</v>
      </c>
      <c r="F5" s="41">
        <f>-D5+E5</f>
        <v>-0.09519999999997708</v>
      </c>
      <c r="G5" s="42"/>
    </row>
    <row r="6" spans="1:7" s="37" customFormat="1" ht="15">
      <c r="A6" s="7" t="s">
        <v>75</v>
      </c>
      <c r="B6" s="38">
        <f>42.46</f>
        <v>42.46</v>
      </c>
      <c r="C6" s="7">
        <v>1.71</v>
      </c>
      <c r="D6" s="39">
        <f>(B6+C6)*$E$1</f>
        <v>2627.2316</v>
      </c>
      <c r="E6" s="40">
        <v>2627</v>
      </c>
      <c r="F6" s="41">
        <f>-D6+E6</f>
        <v>-0.2316000000000713</v>
      </c>
      <c r="G6" s="42"/>
    </row>
    <row r="7" spans="1:7" s="37" customFormat="1" ht="15">
      <c r="A7" s="7" t="s">
        <v>1205</v>
      </c>
      <c r="B7" s="7">
        <v>104.37</v>
      </c>
      <c r="C7" s="7">
        <v>2.57</v>
      </c>
      <c r="D7" s="39">
        <f>(B7+C7)*$E$1</f>
        <v>6360.7912</v>
      </c>
      <c r="E7" s="40">
        <v>6340</v>
      </c>
      <c r="F7" s="41">
        <f>-D7+E7</f>
        <v>-20.791199999999662</v>
      </c>
      <c r="G7" s="42"/>
    </row>
    <row r="8" spans="1:6" s="44" customFormat="1" ht="15">
      <c r="A8" s="43"/>
      <c r="B8" s="43"/>
      <c r="C8" s="43"/>
      <c r="D8" s="43"/>
      <c r="E8" s="43"/>
      <c r="F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874</v>
      </c>
      <c r="C1" s="30" t="s">
        <v>815</v>
      </c>
      <c r="D1" s="31">
        <v>57.21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627</v>
      </c>
      <c r="B4" s="59">
        <v>4.37</v>
      </c>
      <c r="C4" s="39">
        <f>(B4)*$D$1</f>
        <v>250.0077</v>
      </c>
      <c r="D4" s="40">
        <v>250</v>
      </c>
      <c r="E4" s="41">
        <f>-C4+D4</f>
        <v>-0.007699999999999818</v>
      </c>
      <c r="F4" s="42"/>
    </row>
    <row r="5" spans="1:6" s="37" customFormat="1" ht="15">
      <c r="A5" s="7" t="s">
        <v>841</v>
      </c>
      <c r="B5" s="38">
        <v>22.7</v>
      </c>
      <c r="C5" s="39">
        <f>(B5)*$D$1</f>
        <v>1298.667</v>
      </c>
      <c r="D5" s="40">
        <v>1299</v>
      </c>
      <c r="E5" s="41">
        <f>-C5+D5</f>
        <v>0.3330000000000837</v>
      </c>
      <c r="F5" s="42"/>
    </row>
    <row r="6" spans="1:6" s="37" customFormat="1" ht="15">
      <c r="A6" s="7" t="s">
        <v>668</v>
      </c>
      <c r="B6" s="38">
        <v>12.12</v>
      </c>
      <c r="C6" s="39">
        <f>(B6)*$D$1</f>
        <v>693.3851999999999</v>
      </c>
      <c r="D6" s="55">
        <v>693</v>
      </c>
      <c r="E6" s="41">
        <f>-C6+D6</f>
        <v>-0.3851999999999407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874</v>
      </c>
      <c r="C1" s="30" t="s">
        <v>815</v>
      </c>
      <c r="D1" s="31">
        <v>57.21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641</v>
      </c>
      <c r="B4" s="38">
        <f>10.54*2</f>
        <v>21.08</v>
      </c>
      <c r="C4" s="39">
        <f aca="true" t="shared" si="0" ref="C4:C9">(B4)*$D$1</f>
        <v>1205.9868</v>
      </c>
      <c r="D4" s="40">
        <v>1200</v>
      </c>
      <c r="E4" s="41">
        <f aca="true" t="shared" si="1" ref="E4:E9">-C4+D4</f>
        <v>-5.986799999999903</v>
      </c>
      <c r="F4" s="42"/>
    </row>
    <row r="5" spans="1:6" s="37" customFormat="1" ht="15">
      <c r="A5" s="7" t="s">
        <v>838</v>
      </c>
      <c r="B5" s="38">
        <v>11.24</v>
      </c>
      <c r="C5" s="39">
        <f t="shared" si="0"/>
        <v>643.0404</v>
      </c>
      <c r="D5" s="55">
        <v>643</v>
      </c>
      <c r="E5" s="41">
        <f t="shared" si="1"/>
        <v>-0.0403999999999769</v>
      </c>
      <c r="F5" s="42"/>
    </row>
    <row r="6" spans="1:6" s="37" customFormat="1" ht="15">
      <c r="A6" s="7" t="s">
        <v>735</v>
      </c>
      <c r="B6" s="38">
        <v>28.01</v>
      </c>
      <c r="C6" s="39">
        <f t="shared" si="0"/>
        <v>1602.4521000000002</v>
      </c>
      <c r="D6" s="55">
        <v>1602</v>
      </c>
      <c r="E6" s="41">
        <f t="shared" si="1"/>
        <v>-0.45210000000020045</v>
      </c>
      <c r="F6" s="42"/>
    </row>
    <row r="7" spans="1:6" s="37" customFormat="1" ht="15">
      <c r="A7" s="7" t="s">
        <v>75</v>
      </c>
      <c r="B7" s="38">
        <v>50.98</v>
      </c>
      <c r="C7" s="39">
        <f t="shared" si="0"/>
        <v>2916.5658</v>
      </c>
      <c r="D7" s="55">
        <v>2916</v>
      </c>
      <c r="E7" s="41">
        <f t="shared" si="1"/>
        <v>-0.5657999999998538</v>
      </c>
      <c r="F7" s="42"/>
    </row>
    <row r="8" spans="1:6" s="37" customFormat="1" ht="15">
      <c r="A8" s="7" t="s">
        <v>136</v>
      </c>
      <c r="B8" s="38">
        <v>29.29</v>
      </c>
      <c r="C8" s="39">
        <f t="shared" si="0"/>
        <v>1675.6809</v>
      </c>
      <c r="D8" s="40">
        <v>1676</v>
      </c>
      <c r="E8" s="41">
        <f t="shared" si="1"/>
        <v>0.3190999999999349</v>
      </c>
      <c r="F8" s="42"/>
    </row>
    <row r="9" spans="1:6" s="37" customFormat="1" ht="15">
      <c r="A9" s="7" t="s">
        <v>253</v>
      </c>
      <c r="B9" s="38">
        <v>30.61</v>
      </c>
      <c r="C9" s="39">
        <f t="shared" si="0"/>
        <v>1751.1981</v>
      </c>
      <c r="D9" s="57">
        <v>1751</v>
      </c>
      <c r="E9" s="41">
        <f t="shared" si="1"/>
        <v>-0.19810000000006767</v>
      </c>
      <c r="F9" s="42"/>
    </row>
    <row r="10" spans="1:5" s="44" customFormat="1" ht="15">
      <c r="A10" s="43"/>
      <c r="B10" s="43"/>
      <c r="C10" s="43"/>
      <c r="D10" s="43"/>
      <c r="E10" s="43"/>
    </row>
    <row r="14" ht="15">
      <c r="B14" s="45"/>
    </row>
    <row r="15" ht="15">
      <c r="B15" s="45"/>
    </row>
    <row r="16" ht="15">
      <c r="B16" s="45"/>
    </row>
    <row r="20" spans="4:5" ht="15">
      <c r="D20" s="10"/>
      <c r="E20" s="13"/>
    </row>
    <row r="31" spans="4:5" ht="15">
      <c r="D31" s="10"/>
      <c r="E31" s="13"/>
    </row>
    <row r="99" spans="4:5" ht="15">
      <c r="D99" s="10">
        <f>'[1]539'!G12+'[1]564'!G9</f>
        <v>0.21879999999998745</v>
      </c>
      <c r="E99" t="s">
        <v>822</v>
      </c>
    </row>
    <row r="116" spans="4:5" ht="15">
      <c r="D116" s="10">
        <f>'[1]562'!G7+'[1]564'!G10</f>
        <v>-0.48919999999986885</v>
      </c>
      <c r="E116" t="s">
        <v>225</v>
      </c>
    </row>
    <row r="127" spans="4:5" ht="15">
      <c r="D127" s="10">
        <f>B127+C127+'[1]309'!G4+'[1]316'!G4+'[1]319'!G4+'[1]339'!G9+'[1]340'!G4+'[1]372'!G7+'[1]381'!G4+'[1]391'!G7+'[1]404'!G6+'[1]411'!G4+'[1]412'!G8+'[1]416'!G4+'[1]429'!G4+'[1]485'!G4+'[1]522'!G5</f>
        <v>4.579371965812413</v>
      </c>
      <c r="E127" s="13" t="s">
        <v>823</v>
      </c>
    </row>
    <row r="132" spans="4:5" ht="15">
      <c r="D132" s="10">
        <f>B132+C132+'[1]325'!G9+'[1]328'!G5+'[1]344'!G9+'[1]378'!G7+'[1]384'!G6+'[1]387'!G4+'[1]391'!G9+'[1]399'!G4+'[1]441'!G4+'[1]522'!G4</f>
        <v>-1.887614562767908</v>
      </c>
      <c r="E132" s="13" t="s">
        <v>824</v>
      </c>
    </row>
    <row r="169" spans="1:5" ht="15">
      <c r="A169" t="s">
        <v>370</v>
      </c>
      <c r="B169">
        <v>0</v>
      </c>
      <c r="D169" s="10">
        <f>'[1]522'!G7</f>
        <v>0.15050000000002228</v>
      </c>
      <c r="E169">
        <v>522</v>
      </c>
    </row>
    <row r="181" spans="4:5" ht="15">
      <c r="D181" s="10">
        <f>'[1]469'!G6+'[1]564'!G8</f>
        <v>0.0795999999995729</v>
      </c>
      <c r="E181" t="s">
        <v>825</v>
      </c>
    </row>
    <row r="188" spans="4:5" ht="15">
      <c r="D188" s="10">
        <f>'[1]388'!G4+'[1]413'!G5+'[1]427'!G5+'[1]428'!G6+'[1]560'!G7+'[1]561'!G4+'[1]564'!G4</f>
        <v>0.6078799999989428</v>
      </c>
      <c r="E188" t="s">
        <v>826</v>
      </c>
    </row>
    <row r="257" spans="4:5" ht="15">
      <c r="D257" s="10">
        <f>B257+C257+'[1]306'!G6+'[1]344'!G5+'[1]348'!G9+'[1]394'!G4+'[1]395'!G6+'[1]397'!G4+'[1]487'!G4+'[1]564'!G5</f>
        <v>0.2569838709675878</v>
      </c>
      <c r="E257" s="13" t="s">
        <v>827</v>
      </c>
    </row>
    <row r="263" spans="4:5" ht="15">
      <c r="D263" s="10">
        <f>'[1]435'!G4+'[1]521'!G6</f>
        <v>0.19920000000001892</v>
      </c>
      <c r="E263" t="s">
        <v>828</v>
      </c>
    </row>
    <row r="289" spans="4:5" ht="15">
      <c r="D289" s="10">
        <f>B289+C289+'[1]344'!G7+'[1]442'!G5+'[1]475'!G12+'[1]511'!G5+'[1]517'!G8+'[1]564'!G12</f>
        <v>0.18759999999952015</v>
      </c>
      <c r="E289" t="s">
        <v>829</v>
      </c>
    </row>
    <row r="321" spans="4:5" ht="15">
      <c r="D321" s="10">
        <f>B321+C321+'[1]339'!G6+'[1]359'!G7+'[1]362'!G8+'[1]422'!G4+'[1]425'!G7+'[1]470'!G6+'[1]479'!G7+'[1]514'!G6+'[1]522'!G6</f>
        <v>-0.18308000000028812</v>
      </c>
      <c r="E321" t="s">
        <v>830</v>
      </c>
    </row>
    <row r="351" spans="2:5" ht="15">
      <c r="B351">
        <v>0</v>
      </c>
      <c r="D351" s="10">
        <f>'[1]485'!G8+'[1]488'!G6+'[1]489'!G6+'[1]491'!G4+'[1]494'!G6+'[1]495'!G4+'[1]498'!G8+'[1]502'!G5+'[1]504'!G4+'[1]508'!G5+'[1]511'!G4+'[1]514'!G7+'[1]521'!G4+'[1]522'!G8</f>
        <v>0.3647999999984677</v>
      </c>
      <c r="E351" t="s">
        <v>831</v>
      </c>
    </row>
    <row r="353" spans="4:5" ht="15">
      <c r="D353" s="10">
        <f>'[1]485'!G8+'[1]488'!G6+'[1]489'!G6+'[1]491'!G4+'[1]494'!G6+'[1]495'!G4+'[1]498'!G8+'[1]502'!G5+'[1]504'!G4+'[1]508'!G5+'[1]511'!G4+'[1]514'!G7+'[1]521'!G4</f>
        <v>-0.41860000000156106</v>
      </c>
      <c r="E353" t="s">
        <v>832</v>
      </c>
    </row>
    <row r="372" spans="4:5" ht="15">
      <c r="D372" s="10">
        <f>'[1]381'!G5+'[1]411'!G5+'[1]419'!G6+'[1]468'!G4+'[1]506'!G7+'[1]511'!G6+'[1]528'!G4+'[1]531'!G6+'[1]554'!G8+'[1]558'!G5+'[1]559'!G9+'[1]564'!G11</f>
        <v>0.12918000000126995</v>
      </c>
      <c r="E372" t="s">
        <v>833</v>
      </c>
    </row>
    <row r="387" spans="4:5" ht="15">
      <c r="D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868</v>
      </c>
      <c r="C1" s="30" t="s">
        <v>815</v>
      </c>
      <c r="D1" s="31">
        <v>57.67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869</v>
      </c>
      <c r="B4" s="58">
        <v>4.98</v>
      </c>
      <c r="C4" s="39">
        <f>(B4)*$D$1</f>
        <v>287.19660000000005</v>
      </c>
      <c r="D4" s="40">
        <v>290</v>
      </c>
      <c r="E4" s="41">
        <f>-C4+D4</f>
        <v>2.8033999999999537</v>
      </c>
      <c r="F4" s="42"/>
    </row>
    <row r="5" spans="1:6" s="37" customFormat="1" ht="15">
      <c r="A5" s="7" t="s">
        <v>497</v>
      </c>
      <c r="B5" s="38">
        <v>23.18</v>
      </c>
      <c r="C5" s="39">
        <f>(B5)*$D$1</f>
        <v>1336.7906</v>
      </c>
      <c r="D5" s="40">
        <v>1337</v>
      </c>
      <c r="E5" s="41">
        <f>-C5+D5</f>
        <v>0.20939999999995962</v>
      </c>
      <c r="F5" s="42"/>
    </row>
    <row r="6" spans="1:6" s="37" customFormat="1" ht="15">
      <c r="A6" s="7" t="s">
        <v>873</v>
      </c>
      <c r="B6" s="38">
        <v>34.34</v>
      </c>
      <c r="C6" s="39">
        <f>(B6)*$D$1</f>
        <v>1980.3878000000002</v>
      </c>
      <c r="D6" s="55"/>
      <c r="E6" s="41">
        <f>-C6+D6</f>
        <v>-1980.3878000000002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868</v>
      </c>
      <c r="C1" s="30" t="s">
        <v>815</v>
      </c>
      <c r="D1" s="31">
        <v>57.67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674</v>
      </c>
      <c r="B4" s="38">
        <v>95.75</v>
      </c>
      <c r="C4" s="39">
        <f>(B4)*$D$1</f>
        <v>5521.9025</v>
      </c>
      <c r="D4" s="40">
        <v>5522</v>
      </c>
      <c r="E4" s="41">
        <f>-C4+D4</f>
        <v>0.09749999999985448</v>
      </c>
      <c r="F4" s="42"/>
    </row>
    <row r="5" spans="1:6" s="37" customFormat="1" ht="15">
      <c r="A5" s="7" t="s">
        <v>641</v>
      </c>
      <c r="B5" s="38">
        <v>15.42</v>
      </c>
      <c r="C5" s="39">
        <f>(B5)*$D$1</f>
        <v>889.2714</v>
      </c>
      <c r="D5" s="40">
        <v>890</v>
      </c>
      <c r="E5" s="41">
        <f>-C5+D5</f>
        <v>0.7286000000000286</v>
      </c>
      <c r="F5" s="42"/>
    </row>
    <row r="6" spans="1:6" s="37" customFormat="1" ht="15">
      <c r="A6" s="7" t="s">
        <v>872</v>
      </c>
      <c r="B6" s="38">
        <v>41</v>
      </c>
      <c r="C6" s="39">
        <f>(B6)*$D$1</f>
        <v>2364.4700000000003</v>
      </c>
      <c r="D6" s="55">
        <v>2364</v>
      </c>
      <c r="E6" s="41">
        <f>-C6+D6</f>
        <v>-0.47000000000025466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868</v>
      </c>
      <c r="C1" s="30" t="s">
        <v>815</v>
      </c>
      <c r="D1" s="31">
        <v>57.67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869</v>
      </c>
      <c r="B4" s="38">
        <v>6.22</v>
      </c>
      <c r="C4" s="39">
        <f aca="true" t="shared" si="0" ref="C4:C10">(B4)*$D$1</f>
        <v>358.7074</v>
      </c>
      <c r="D4" s="40">
        <v>365</v>
      </c>
      <c r="E4" s="41">
        <f aca="true" t="shared" si="1" ref="E4:E9">-C4+D4</f>
        <v>6.292599999999993</v>
      </c>
      <c r="F4" s="42"/>
    </row>
    <row r="5" spans="1:6" s="37" customFormat="1" ht="15">
      <c r="A5" s="7" t="s">
        <v>665</v>
      </c>
      <c r="B5" s="38">
        <v>2.23</v>
      </c>
      <c r="C5" s="39">
        <f t="shared" si="0"/>
        <v>128.60410000000002</v>
      </c>
      <c r="D5" s="40">
        <v>129</v>
      </c>
      <c r="E5" s="41">
        <f t="shared" si="1"/>
        <v>0.39589999999998327</v>
      </c>
      <c r="F5" s="42"/>
    </row>
    <row r="6" spans="1:6" s="37" customFormat="1" ht="15">
      <c r="A6" s="7" t="s">
        <v>870</v>
      </c>
      <c r="B6" s="38">
        <v>3.74</v>
      </c>
      <c r="C6" s="39">
        <f t="shared" si="0"/>
        <v>215.68580000000003</v>
      </c>
      <c r="D6" s="55">
        <v>216</v>
      </c>
      <c r="E6" s="41">
        <f t="shared" si="1"/>
        <v>0.31419999999997117</v>
      </c>
      <c r="F6" s="42"/>
    </row>
    <row r="7" spans="1:6" s="37" customFormat="1" ht="15">
      <c r="A7" s="7" t="s">
        <v>871</v>
      </c>
      <c r="B7" s="38">
        <v>18.42</v>
      </c>
      <c r="C7" s="39">
        <f t="shared" si="0"/>
        <v>1062.2814</v>
      </c>
      <c r="D7" s="40">
        <v>1062</v>
      </c>
      <c r="E7" s="41">
        <f t="shared" si="1"/>
        <v>-0.28140000000007603</v>
      </c>
      <c r="F7" s="42"/>
    </row>
    <row r="8" spans="1:6" s="37" customFormat="1" ht="15">
      <c r="A8" s="7" t="s">
        <v>516</v>
      </c>
      <c r="B8" s="38">
        <v>25.91</v>
      </c>
      <c r="C8" s="39">
        <f t="shared" si="0"/>
        <v>1494.2297</v>
      </c>
      <c r="D8" s="40">
        <v>1494</v>
      </c>
      <c r="E8" s="41">
        <f t="shared" si="1"/>
        <v>-0.2297000000000935</v>
      </c>
      <c r="F8" s="42"/>
    </row>
    <row r="9" spans="1:6" s="37" customFormat="1" ht="15">
      <c r="A9" s="7" t="s">
        <v>306</v>
      </c>
      <c r="B9" s="38">
        <v>12.74</v>
      </c>
      <c r="C9" s="39">
        <f t="shared" si="0"/>
        <v>734.7158000000001</v>
      </c>
      <c r="D9" s="55">
        <v>735</v>
      </c>
      <c r="E9" s="41">
        <f t="shared" si="1"/>
        <v>0.2841999999999416</v>
      </c>
      <c r="F9" s="42"/>
    </row>
    <row r="10" spans="1:6" s="37" customFormat="1" ht="15">
      <c r="A10" s="7" t="s">
        <v>632</v>
      </c>
      <c r="B10" s="38">
        <v>15.01</v>
      </c>
      <c r="C10" s="39">
        <f t="shared" si="0"/>
        <v>865.6267</v>
      </c>
      <c r="D10" s="55">
        <v>866</v>
      </c>
      <c r="E10" s="41">
        <f>-C10+D10</f>
        <v>0.373299999999972</v>
      </c>
      <c r="F10" s="42"/>
    </row>
    <row r="11" spans="1:5" s="44" customFormat="1" ht="15">
      <c r="A11" s="43"/>
      <c r="B11" s="43"/>
      <c r="C11" s="43"/>
      <c r="D11" s="43"/>
      <c r="E11" s="43"/>
    </row>
    <row r="15" ht="15">
      <c r="B15" s="45"/>
    </row>
    <row r="16" ht="15">
      <c r="B16" s="45"/>
    </row>
    <row r="17" ht="15">
      <c r="B17" s="45"/>
    </row>
    <row r="21" spans="4:5" ht="15">
      <c r="D21" s="10"/>
      <c r="E21" s="13"/>
    </row>
    <row r="32" spans="4:5" ht="15">
      <c r="D32" s="10"/>
      <c r="E32" s="13"/>
    </row>
    <row r="100" spans="4:5" ht="15">
      <c r="D100" s="10">
        <f>'[1]539'!G12+'[1]564'!G9</f>
        <v>0.21879999999998745</v>
      </c>
      <c r="E100" t="s">
        <v>822</v>
      </c>
    </row>
    <row r="117" spans="4:5" ht="15">
      <c r="D117" s="10">
        <f>'[1]562'!G7+'[1]564'!G10</f>
        <v>-0.48919999999986885</v>
      </c>
      <c r="E117" t="s">
        <v>225</v>
      </c>
    </row>
    <row r="128" spans="4:5" ht="15">
      <c r="D128" s="10">
        <f>B128+C128+'[1]309'!G4+'[1]316'!G4+'[1]319'!G4+'[1]339'!G9+'[1]340'!G4+'[1]372'!G7+'[1]381'!G4+'[1]391'!G7+'[1]404'!G6+'[1]411'!G4+'[1]412'!G8+'[1]416'!G4+'[1]429'!G4+'[1]485'!G4+'[1]522'!G5</f>
        <v>4.579371965812413</v>
      </c>
      <c r="E128" s="13" t="s">
        <v>823</v>
      </c>
    </row>
    <row r="133" spans="4:5" ht="15">
      <c r="D133" s="10">
        <f>B133+C133+'[1]325'!G9+'[1]328'!G5+'[1]344'!G9+'[1]378'!G7+'[1]384'!G6+'[1]387'!G4+'[1]391'!G9+'[1]399'!G4+'[1]441'!G4+'[1]522'!G4</f>
        <v>-1.887614562767908</v>
      </c>
      <c r="E133" s="13" t="s">
        <v>824</v>
      </c>
    </row>
    <row r="170" spans="1:5" ht="15">
      <c r="A170" t="s">
        <v>370</v>
      </c>
      <c r="B170">
        <v>0</v>
      </c>
      <c r="D170" s="10">
        <f>'[1]522'!G7</f>
        <v>0.15050000000002228</v>
      </c>
      <c r="E170">
        <v>522</v>
      </c>
    </row>
    <row r="182" spans="4:5" ht="15">
      <c r="D182" s="10">
        <f>'[1]469'!G6+'[1]564'!G8</f>
        <v>0.0795999999995729</v>
      </c>
      <c r="E182" t="s">
        <v>825</v>
      </c>
    </row>
    <row r="189" spans="4:5" ht="15">
      <c r="D189" s="10">
        <f>'[1]388'!G4+'[1]413'!G5+'[1]427'!G5+'[1]428'!G6+'[1]560'!G7+'[1]561'!G4+'[1]564'!G4</f>
        <v>0.6078799999989428</v>
      </c>
      <c r="E189" t="s">
        <v>826</v>
      </c>
    </row>
    <row r="258" spans="4:5" ht="15">
      <c r="D258" s="10">
        <f>B258+C258+'[1]306'!G6+'[1]344'!G5+'[1]348'!G9+'[1]394'!G4+'[1]395'!G6+'[1]397'!G4+'[1]487'!G4+'[1]564'!G5</f>
        <v>0.2569838709675878</v>
      </c>
      <c r="E258" s="13" t="s">
        <v>827</v>
      </c>
    </row>
    <row r="264" spans="4:5" ht="15">
      <c r="D264" s="10">
        <f>'[1]435'!G4+'[1]521'!G6</f>
        <v>0.19920000000001892</v>
      </c>
      <c r="E264" t="s">
        <v>828</v>
      </c>
    </row>
    <row r="290" spans="4:5" ht="15">
      <c r="D290" s="10">
        <f>B290+C290+'[1]344'!G7+'[1]442'!G5+'[1]475'!G12+'[1]511'!G5+'[1]517'!G8+'[1]564'!G12</f>
        <v>0.18759999999952015</v>
      </c>
      <c r="E290" t="s">
        <v>829</v>
      </c>
    </row>
    <row r="322" spans="4:5" ht="15">
      <c r="D322" s="10">
        <f>B322+C322+'[1]339'!G6+'[1]359'!G7+'[1]362'!G8+'[1]422'!G4+'[1]425'!G7+'[1]470'!G6+'[1]479'!G7+'[1]514'!G6+'[1]522'!G6</f>
        <v>-0.18308000000028812</v>
      </c>
      <c r="E322" t="s">
        <v>830</v>
      </c>
    </row>
    <row r="352" spans="2:5" ht="15">
      <c r="B352">
        <v>0</v>
      </c>
      <c r="D352" s="10">
        <f>'[1]485'!G8+'[1]488'!G6+'[1]489'!G6+'[1]491'!G4+'[1]494'!G6+'[1]495'!G4+'[1]498'!G8+'[1]502'!G5+'[1]504'!G4+'[1]508'!G5+'[1]511'!G4+'[1]514'!G7+'[1]521'!G4+'[1]522'!G8</f>
        <v>0.3647999999984677</v>
      </c>
      <c r="E352" t="s">
        <v>831</v>
      </c>
    </row>
    <row r="354" spans="4:5" ht="15">
      <c r="D354" s="10">
        <f>'[1]485'!G8+'[1]488'!G6+'[1]489'!G6+'[1]491'!G4+'[1]494'!G6+'[1]495'!G4+'[1]498'!G8+'[1]502'!G5+'[1]504'!G4+'[1]508'!G5+'[1]511'!G4+'[1]514'!G7+'[1]521'!G4</f>
        <v>-0.41860000000156106</v>
      </c>
      <c r="E354" t="s">
        <v>832</v>
      </c>
    </row>
    <row r="373" spans="4:5" ht="15">
      <c r="D373" s="10">
        <f>'[1]381'!G5+'[1]411'!G5+'[1]419'!G6+'[1]468'!G4+'[1]506'!G7+'[1]511'!G6+'[1]528'!G4+'[1]531'!G6+'[1]554'!G8+'[1]558'!G5+'[1]559'!G9+'[1]564'!G11</f>
        <v>0.12918000000126995</v>
      </c>
      <c r="E373" t="s">
        <v>833</v>
      </c>
    </row>
    <row r="388" spans="4:5" ht="15">
      <c r="D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865</v>
      </c>
      <c r="C1" s="30" t="s">
        <v>815</v>
      </c>
      <c r="D1" s="31">
        <v>58.6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866</v>
      </c>
      <c r="B4" s="38">
        <v>6.59</v>
      </c>
      <c r="C4" s="39">
        <f>(B4)*$D$1</f>
        <v>386.174</v>
      </c>
      <c r="D4" s="40">
        <v>386</v>
      </c>
      <c r="E4" s="41">
        <f aca="true" t="shared" si="0" ref="E4:E12">-C4+D4</f>
        <v>-0.17399999999997817</v>
      </c>
      <c r="F4" s="42"/>
    </row>
    <row r="5" spans="1:6" s="37" customFormat="1" ht="15">
      <c r="A5" s="7" t="s">
        <v>568</v>
      </c>
      <c r="B5" s="38">
        <v>5.22</v>
      </c>
      <c r="C5" s="39">
        <f aca="true" t="shared" si="1" ref="C5:C12">(B5)*$D$1</f>
        <v>305.892</v>
      </c>
      <c r="D5" s="40">
        <v>306</v>
      </c>
      <c r="E5" s="41">
        <f t="shared" si="0"/>
        <v>0.10800000000000409</v>
      </c>
      <c r="F5" s="42"/>
    </row>
    <row r="6" spans="1:6" s="37" customFormat="1" ht="15">
      <c r="A6" s="7" t="s">
        <v>867</v>
      </c>
      <c r="B6" s="38">
        <v>14.06</v>
      </c>
      <c r="C6" s="39">
        <f t="shared" si="1"/>
        <v>823.916</v>
      </c>
      <c r="D6" s="55">
        <v>824</v>
      </c>
      <c r="E6" s="41">
        <f t="shared" si="0"/>
        <v>0.08399999999994634</v>
      </c>
      <c r="F6" s="42"/>
    </row>
    <row r="7" spans="1:6" s="37" customFormat="1" ht="15">
      <c r="A7" s="7" t="s">
        <v>537</v>
      </c>
      <c r="B7" s="38">
        <v>6.99</v>
      </c>
      <c r="C7" s="39">
        <f>(B7)*$D$1</f>
        <v>409.61400000000003</v>
      </c>
      <c r="D7" s="40">
        <v>410</v>
      </c>
      <c r="E7" s="41">
        <f t="shared" si="0"/>
        <v>0.38599999999996726</v>
      </c>
      <c r="F7" s="42"/>
    </row>
    <row r="8" spans="1:6" s="37" customFormat="1" ht="15">
      <c r="A8" s="7" t="s">
        <v>341</v>
      </c>
      <c r="B8" s="38">
        <v>8.99</v>
      </c>
      <c r="C8" s="39">
        <f>(B8)*$D$1</f>
        <v>526.8140000000001</v>
      </c>
      <c r="D8" s="40">
        <v>527</v>
      </c>
      <c r="E8" s="41">
        <f t="shared" si="0"/>
        <v>0.18599999999992178</v>
      </c>
      <c r="F8" s="42"/>
    </row>
    <row r="9" spans="1:6" s="37" customFormat="1" ht="15">
      <c r="A9" s="7" t="s">
        <v>439</v>
      </c>
      <c r="B9" s="38">
        <v>6.18</v>
      </c>
      <c r="C9" s="39">
        <f t="shared" si="1"/>
        <v>362.14799999999997</v>
      </c>
      <c r="D9" s="55">
        <v>362</v>
      </c>
      <c r="E9" s="41">
        <f t="shared" si="0"/>
        <v>-0.1479999999999677</v>
      </c>
      <c r="F9" s="42"/>
    </row>
    <row r="10" spans="1:6" s="37" customFormat="1" ht="15">
      <c r="A10" s="7" t="s">
        <v>459</v>
      </c>
      <c r="B10" s="38">
        <v>7.02</v>
      </c>
      <c r="C10" s="39">
        <f>(B10)*$D$1</f>
        <v>411.37199999999996</v>
      </c>
      <c r="D10" s="55">
        <v>411</v>
      </c>
      <c r="E10" s="41">
        <f>-C10+D10</f>
        <v>-0.37199999999995725</v>
      </c>
      <c r="F10" s="42"/>
    </row>
    <row r="11" spans="1:6" s="37" customFormat="1" ht="15">
      <c r="A11" s="7" t="s">
        <v>627</v>
      </c>
      <c r="B11" s="38">
        <v>6.46</v>
      </c>
      <c r="C11" s="39">
        <f>(B11)*$D$1</f>
        <v>378.556</v>
      </c>
      <c r="D11" s="40">
        <v>380</v>
      </c>
      <c r="E11" s="41">
        <f>-C11+D11</f>
        <v>1.4440000000000168</v>
      </c>
      <c r="F11" s="42"/>
    </row>
    <row r="12" spans="1:6" s="37" customFormat="1" ht="15">
      <c r="A12" s="7" t="s">
        <v>440</v>
      </c>
      <c r="B12" s="38">
        <v>69.65</v>
      </c>
      <c r="C12" s="39">
        <f t="shared" si="1"/>
        <v>4081.4900000000002</v>
      </c>
      <c r="D12" s="40">
        <v>4081</v>
      </c>
      <c r="E12" s="41">
        <f t="shared" si="0"/>
        <v>-0.49000000000023647</v>
      </c>
      <c r="F12" s="42"/>
    </row>
    <row r="13" spans="1:5" s="44" customFormat="1" ht="15">
      <c r="A13" s="43"/>
      <c r="B13" s="43"/>
      <c r="C13" s="43"/>
      <c r="D13" s="43"/>
      <c r="E13" s="43"/>
    </row>
    <row r="17" ht="15">
      <c r="B17" s="45"/>
    </row>
    <row r="18" ht="15">
      <c r="B18" s="45"/>
    </row>
    <row r="19" ht="15">
      <c r="B19" s="45"/>
    </row>
    <row r="23" spans="4:5" ht="15">
      <c r="D23" s="10"/>
      <c r="E23" s="13"/>
    </row>
    <row r="34" spans="4:5" ht="15">
      <c r="D34" s="10"/>
      <c r="E34" s="13"/>
    </row>
    <row r="102" spans="4:5" ht="15">
      <c r="D102" s="10">
        <f>'[1]539'!G12+'[1]564'!G9</f>
        <v>0.21879999999998745</v>
      </c>
      <c r="E102" t="s">
        <v>822</v>
      </c>
    </row>
    <row r="119" spans="4:5" ht="15">
      <c r="D119" s="10">
        <f>'[1]562'!G7+'[1]564'!G10</f>
        <v>-0.48919999999986885</v>
      </c>
      <c r="E119" t="s">
        <v>225</v>
      </c>
    </row>
    <row r="130" spans="4:5" ht="15">
      <c r="D130" s="10">
        <f>B130+C130+'[1]309'!G4+'[1]316'!G4+'[1]319'!G4+'[1]339'!G9+'[1]340'!G4+'[1]372'!G7+'[1]381'!G4+'[1]391'!G7+'[1]404'!G6+'[1]411'!G4+'[1]412'!G8+'[1]416'!G4+'[1]429'!G4+'[1]485'!G4+'[1]522'!G5</f>
        <v>4.579371965812413</v>
      </c>
      <c r="E130" s="13" t="s">
        <v>823</v>
      </c>
    </row>
    <row r="135" spans="4:5" ht="15">
      <c r="D135" s="10">
        <f>B135+C135+'[1]325'!G9+'[1]328'!G5+'[1]344'!G9+'[1]378'!G7+'[1]384'!G6+'[1]387'!G4+'[1]391'!G9+'[1]399'!G4+'[1]441'!G4+'[1]522'!G4</f>
        <v>-1.887614562767908</v>
      </c>
      <c r="E135" s="13" t="s">
        <v>824</v>
      </c>
    </row>
    <row r="172" spans="1:5" ht="15">
      <c r="A172" t="s">
        <v>370</v>
      </c>
      <c r="B172">
        <v>0</v>
      </c>
      <c r="D172" s="10">
        <f>'[1]522'!G7</f>
        <v>0.15050000000002228</v>
      </c>
      <c r="E172">
        <v>522</v>
      </c>
    </row>
    <row r="184" spans="4:5" ht="15">
      <c r="D184" s="10">
        <f>'[1]469'!G6+'[1]564'!G8</f>
        <v>0.0795999999995729</v>
      </c>
      <c r="E184" t="s">
        <v>825</v>
      </c>
    </row>
    <row r="191" spans="4:5" ht="15">
      <c r="D191" s="10">
        <f>'[1]388'!G4+'[1]413'!G5+'[1]427'!G5+'[1]428'!G6+'[1]560'!G7+'[1]561'!G4+'[1]564'!G4</f>
        <v>0.6078799999989428</v>
      </c>
      <c r="E191" t="s">
        <v>826</v>
      </c>
    </row>
    <row r="260" spans="4:5" ht="15">
      <c r="D260" s="10">
        <f>B260+C260+'[1]306'!G6+'[1]344'!G5+'[1]348'!G9+'[1]394'!G4+'[1]395'!G6+'[1]397'!G4+'[1]487'!G4+'[1]564'!G5</f>
        <v>0.2569838709675878</v>
      </c>
      <c r="E260" s="13" t="s">
        <v>827</v>
      </c>
    </row>
    <row r="266" spans="4:5" ht="15">
      <c r="D266" s="10">
        <f>'[1]435'!G4+'[1]521'!G6</f>
        <v>0.19920000000001892</v>
      </c>
      <c r="E266" t="s">
        <v>828</v>
      </c>
    </row>
    <row r="292" spans="4:5" ht="15">
      <c r="D292" s="10">
        <f>B292+C292+'[1]344'!G7+'[1]442'!G5+'[1]475'!G12+'[1]511'!G5+'[1]517'!G8+'[1]564'!G12</f>
        <v>0.18759999999952015</v>
      </c>
      <c r="E292" t="s">
        <v>829</v>
      </c>
    </row>
    <row r="324" spans="4:5" ht="15">
      <c r="D324" s="10">
        <f>B324+C324+'[1]339'!G6+'[1]359'!G7+'[1]362'!G8+'[1]422'!G4+'[1]425'!G7+'[1]470'!G6+'[1]479'!G7+'[1]514'!G6+'[1]522'!G6</f>
        <v>-0.18308000000028812</v>
      </c>
      <c r="E324" t="s">
        <v>830</v>
      </c>
    </row>
    <row r="354" spans="2:5" ht="15">
      <c r="B354">
        <v>0</v>
      </c>
      <c r="D354" s="10">
        <f>'[1]485'!G8+'[1]488'!G6+'[1]489'!G6+'[1]491'!G4+'[1]494'!G6+'[1]495'!G4+'[1]498'!G8+'[1]502'!G5+'[1]504'!G4+'[1]508'!G5+'[1]511'!G4+'[1]514'!G7+'[1]521'!G4+'[1]522'!G8</f>
        <v>0.3647999999984677</v>
      </c>
      <c r="E354" t="s">
        <v>831</v>
      </c>
    </row>
    <row r="356" spans="4:5" ht="15">
      <c r="D356" s="10">
        <f>'[1]485'!G8+'[1]488'!G6+'[1]489'!G6+'[1]491'!G4+'[1]494'!G6+'[1]495'!G4+'[1]498'!G8+'[1]502'!G5+'[1]504'!G4+'[1]508'!G5+'[1]511'!G4+'[1]514'!G7+'[1]521'!G4</f>
        <v>-0.41860000000156106</v>
      </c>
      <c r="E356" t="s">
        <v>832</v>
      </c>
    </row>
    <row r="375" spans="4:5" ht="15">
      <c r="D375" s="10">
        <f>'[1]381'!G5+'[1]411'!G5+'[1]419'!G6+'[1]468'!G4+'[1]506'!G7+'[1]511'!G6+'[1]528'!G4+'[1]531'!G6+'[1]554'!G8+'[1]558'!G5+'[1]559'!G9+'[1]564'!G11</f>
        <v>0.12918000000126995</v>
      </c>
      <c r="E375" t="s">
        <v>833</v>
      </c>
    </row>
    <row r="390" spans="4:5" ht="15">
      <c r="D390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855</v>
      </c>
      <c r="C1" s="30" t="s">
        <v>815</v>
      </c>
      <c r="D1" s="31">
        <v>58.63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169</v>
      </c>
      <c r="B4" s="58">
        <v>4.53</v>
      </c>
      <c r="C4" s="39">
        <f>(B4)*$D$1</f>
        <v>265.5939</v>
      </c>
      <c r="D4" s="40">
        <v>265</v>
      </c>
      <c r="E4" s="41">
        <f>-C4+D4</f>
        <v>-0.5939000000000192</v>
      </c>
      <c r="F4" s="42"/>
    </row>
    <row r="5" spans="1:6" s="37" customFormat="1" ht="15">
      <c r="A5" s="7" t="s">
        <v>863</v>
      </c>
      <c r="B5" s="38">
        <v>20.12</v>
      </c>
      <c r="C5" s="39">
        <f>(B5)*$D$1</f>
        <v>1179.6356</v>
      </c>
      <c r="D5" s="40">
        <v>1180</v>
      </c>
      <c r="E5" s="41">
        <f>-C5+D5</f>
        <v>0.36439999999993233</v>
      </c>
      <c r="F5" s="42"/>
    </row>
    <row r="6" spans="1:6" s="37" customFormat="1" ht="15">
      <c r="A6" s="7" t="s">
        <v>864</v>
      </c>
      <c r="B6" s="38">
        <v>32.21</v>
      </c>
      <c r="C6" s="39">
        <f>(B6)*$D$1</f>
        <v>1888.4723000000001</v>
      </c>
      <c r="D6" s="55">
        <v>1888</v>
      </c>
      <c r="E6" s="41">
        <f>-C6+D6</f>
        <v>-0.47230000000013206</v>
      </c>
      <c r="F6" s="42"/>
    </row>
    <row r="7" spans="1:6" s="37" customFormat="1" ht="15">
      <c r="A7" s="7" t="s">
        <v>184</v>
      </c>
      <c r="B7" s="38">
        <v>50.3</v>
      </c>
      <c r="C7" s="39">
        <f>(B7)*$D$1</f>
        <v>2949.089</v>
      </c>
      <c r="D7" s="40">
        <v>2949</v>
      </c>
      <c r="E7" s="41">
        <f>-C7+D7</f>
        <v>-0.08899999999994179</v>
      </c>
      <c r="F7" s="42"/>
    </row>
    <row r="8" spans="1:5" s="44" customFormat="1" ht="15">
      <c r="A8" s="43"/>
      <c r="B8" s="43"/>
      <c r="C8" s="43"/>
      <c r="D8" s="43"/>
      <c r="E8" s="43"/>
    </row>
    <row r="12" ht="15">
      <c r="B12" s="45"/>
    </row>
    <row r="13" ht="15">
      <c r="B13" s="45"/>
    </row>
    <row r="14" ht="15">
      <c r="B14" s="45"/>
    </row>
    <row r="18" spans="4:5" ht="15">
      <c r="D18" s="10"/>
      <c r="E18" s="13"/>
    </row>
    <row r="29" spans="4:5" ht="15">
      <c r="D29" s="10"/>
      <c r="E29" s="13"/>
    </row>
    <row r="97" spans="4:5" ht="15">
      <c r="D97" s="10">
        <f>'[1]539'!G12+'[1]564'!G9</f>
        <v>0.21879999999998745</v>
      </c>
      <c r="E97" t="s">
        <v>822</v>
      </c>
    </row>
    <row r="114" spans="4:5" ht="15">
      <c r="D114" s="10">
        <f>'[1]562'!G7+'[1]564'!G10</f>
        <v>-0.48919999999986885</v>
      </c>
      <c r="E114" t="s">
        <v>225</v>
      </c>
    </row>
    <row r="125" spans="4:5" ht="15">
      <c r="D125" s="10">
        <f>B125+C125+'[1]309'!G4+'[1]316'!G4+'[1]319'!G4+'[1]339'!G9+'[1]340'!G4+'[1]372'!G7+'[1]381'!G4+'[1]391'!G7+'[1]404'!G6+'[1]411'!G4+'[1]412'!G8+'[1]416'!G4+'[1]429'!G4+'[1]485'!G4+'[1]522'!G5</f>
        <v>4.579371965812413</v>
      </c>
      <c r="E125" s="13" t="s">
        <v>823</v>
      </c>
    </row>
    <row r="130" spans="4:5" ht="15">
      <c r="D130" s="10">
        <f>B130+C130+'[1]325'!G9+'[1]328'!G5+'[1]344'!G9+'[1]378'!G7+'[1]384'!G6+'[1]387'!G4+'[1]391'!G9+'[1]399'!G4+'[1]441'!G4+'[1]522'!G4</f>
        <v>-1.887614562767908</v>
      </c>
      <c r="E130" s="13" t="s">
        <v>824</v>
      </c>
    </row>
    <row r="167" spans="1:5" ht="15">
      <c r="A167" t="s">
        <v>370</v>
      </c>
      <c r="B167">
        <v>0</v>
      </c>
      <c r="D167" s="10">
        <f>'[1]522'!G7</f>
        <v>0.15050000000002228</v>
      </c>
      <c r="E167">
        <v>522</v>
      </c>
    </row>
    <row r="179" spans="4:5" ht="15">
      <c r="D179" s="10">
        <f>'[1]469'!G6+'[1]564'!G8</f>
        <v>0.0795999999995729</v>
      </c>
      <c r="E179" t="s">
        <v>825</v>
      </c>
    </row>
    <row r="186" spans="4:5" ht="15">
      <c r="D186" s="10">
        <f>'[1]388'!G4+'[1]413'!G5+'[1]427'!G5+'[1]428'!G6+'[1]560'!G7+'[1]561'!G4+'[1]564'!G4</f>
        <v>0.6078799999989428</v>
      </c>
      <c r="E186" t="s">
        <v>826</v>
      </c>
    </row>
    <row r="255" spans="4:5" ht="15">
      <c r="D255" s="10">
        <f>B255+C255+'[1]306'!G6+'[1]344'!G5+'[1]348'!G9+'[1]394'!G4+'[1]395'!G6+'[1]397'!G4+'[1]487'!G4+'[1]564'!G5</f>
        <v>0.2569838709675878</v>
      </c>
      <c r="E255" s="13" t="s">
        <v>827</v>
      </c>
    </row>
    <row r="261" spans="4:5" ht="15">
      <c r="D261" s="10">
        <f>'[1]435'!G4+'[1]521'!G6</f>
        <v>0.19920000000001892</v>
      </c>
      <c r="E261" t="s">
        <v>828</v>
      </c>
    </row>
    <row r="287" spans="4:5" ht="15">
      <c r="D287" s="10">
        <f>B287+C287+'[1]344'!G7+'[1]442'!G5+'[1]475'!G12+'[1]511'!G5+'[1]517'!G8+'[1]564'!G12</f>
        <v>0.18759999999952015</v>
      </c>
      <c r="E287" t="s">
        <v>829</v>
      </c>
    </row>
    <row r="319" spans="4:5" ht="15">
      <c r="D319" s="10">
        <f>B319+C319+'[1]339'!G6+'[1]359'!G7+'[1]362'!G8+'[1]422'!G4+'[1]425'!G7+'[1]470'!G6+'[1]479'!G7+'[1]514'!G6+'[1]522'!G6</f>
        <v>-0.18308000000028812</v>
      </c>
      <c r="E319" t="s">
        <v>830</v>
      </c>
    </row>
    <row r="349" spans="2:5" ht="15">
      <c r="B349">
        <v>0</v>
      </c>
      <c r="D349" s="10">
        <f>'[1]485'!G8+'[1]488'!G6+'[1]489'!G6+'[1]491'!G4+'[1]494'!G6+'[1]495'!G4+'[1]498'!G8+'[1]502'!G5+'[1]504'!G4+'[1]508'!G5+'[1]511'!G4+'[1]514'!G7+'[1]521'!G4+'[1]522'!G8</f>
        <v>0.3647999999984677</v>
      </c>
      <c r="E349" t="s">
        <v>831</v>
      </c>
    </row>
    <row r="351" spans="4:5" ht="15">
      <c r="D351" s="10">
        <f>'[1]485'!G8+'[1]488'!G6+'[1]489'!G6+'[1]491'!G4+'[1]494'!G6+'[1]495'!G4+'[1]498'!G8+'[1]502'!G5+'[1]504'!G4+'[1]508'!G5+'[1]511'!G4+'[1]514'!G7+'[1]521'!G4</f>
        <v>-0.41860000000156106</v>
      </c>
      <c r="E351" t="s">
        <v>832</v>
      </c>
    </row>
    <row r="370" spans="4:5" ht="15">
      <c r="D370" s="10">
        <f>'[1]381'!G5+'[1]411'!G5+'[1]419'!G6+'[1]468'!G4+'[1]506'!G7+'[1]511'!G6+'[1]528'!G4+'[1]531'!G6+'[1]554'!G8+'[1]558'!G5+'[1]559'!G9+'[1]564'!G11</f>
        <v>0.12918000000126995</v>
      </c>
      <c r="E370" t="s">
        <v>833</v>
      </c>
    </row>
    <row r="385" spans="4:5" ht="15">
      <c r="D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862</v>
      </c>
      <c r="C1" s="30" t="s">
        <v>815</v>
      </c>
      <c r="D1" s="31">
        <v>58.63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306</v>
      </c>
      <c r="B4" s="38">
        <v>27.57</v>
      </c>
      <c r="C4" s="39">
        <f>(B4)*$D$1</f>
        <v>1616.4291</v>
      </c>
      <c r="D4" s="40">
        <v>1616</v>
      </c>
      <c r="E4" s="41">
        <f>-C4+D4</f>
        <v>-0.4291000000000622</v>
      </c>
      <c r="F4" s="42"/>
    </row>
    <row r="5" spans="1:6" s="37" customFormat="1" ht="15">
      <c r="A5" s="7" t="s">
        <v>516</v>
      </c>
      <c r="B5" s="38">
        <v>39.07</v>
      </c>
      <c r="C5" s="39">
        <f>(B5)*$D$1</f>
        <v>2290.6741</v>
      </c>
      <c r="D5" s="40">
        <v>2300</v>
      </c>
      <c r="E5" s="41">
        <f>-C5+D5</f>
        <v>9.32589999999982</v>
      </c>
      <c r="F5" s="42"/>
    </row>
    <row r="6" spans="1:6" s="37" customFormat="1" ht="15">
      <c r="A6" s="7" t="s">
        <v>577</v>
      </c>
      <c r="B6" s="58">
        <v>6.42</v>
      </c>
      <c r="C6" s="39">
        <f>(B6)*$D$1</f>
        <v>376.4046</v>
      </c>
      <c r="D6" s="55">
        <v>376</v>
      </c>
      <c r="E6" s="41">
        <f>-C6+D6</f>
        <v>-0.4046000000000163</v>
      </c>
      <c r="F6" s="42"/>
    </row>
    <row r="7" spans="1:6" s="37" customFormat="1" ht="15">
      <c r="A7" s="7" t="s">
        <v>221</v>
      </c>
      <c r="B7" s="38">
        <v>11.49</v>
      </c>
      <c r="C7" s="39">
        <f>(B7)*$D$1</f>
        <v>673.6587000000001</v>
      </c>
      <c r="D7" s="40">
        <v>674</v>
      </c>
      <c r="E7" s="41">
        <f>-C7+D7</f>
        <v>0.3412999999999329</v>
      </c>
      <c r="F7" s="42"/>
    </row>
    <row r="8" spans="1:6" s="37" customFormat="1" ht="15">
      <c r="A8" s="7" t="s">
        <v>45</v>
      </c>
      <c r="B8" s="58">
        <v>21.09</v>
      </c>
      <c r="C8" s="39">
        <f>(B8)*$D$1</f>
        <v>1236.5067000000001</v>
      </c>
      <c r="D8" s="40">
        <v>1236</v>
      </c>
      <c r="E8" s="41">
        <f>-C8+D8</f>
        <v>-0.5067000000001372</v>
      </c>
      <c r="F8" s="42"/>
    </row>
    <row r="9" spans="1:5" s="44" customFormat="1" ht="15">
      <c r="A9" s="43"/>
      <c r="B9" s="43"/>
      <c r="C9" s="43"/>
      <c r="D9" s="43"/>
      <c r="E9" s="43"/>
    </row>
    <row r="13" ht="15">
      <c r="B13" s="45"/>
    </row>
    <row r="14" ht="15">
      <c r="B14" s="45"/>
    </row>
    <row r="15" ht="15">
      <c r="B15" s="45"/>
    </row>
    <row r="19" spans="4:5" ht="15">
      <c r="D19" s="10"/>
      <c r="E19" s="13"/>
    </row>
    <row r="30" spans="4:5" ht="15">
      <c r="D30" s="10"/>
      <c r="E30" s="13"/>
    </row>
    <row r="98" spans="4:5" ht="15">
      <c r="D98" s="10">
        <f>'[1]539'!G12+'[1]564'!G9</f>
        <v>0.21879999999998745</v>
      </c>
      <c r="E98" t="s">
        <v>822</v>
      </c>
    </row>
    <row r="115" spans="4:5" ht="15">
      <c r="D115" s="10">
        <f>'[1]562'!G7+'[1]564'!G10</f>
        <v>-0.48919999999986885</v>
      </c>
      <c r="E115" t="s">
        <v>225</v>
      </c>
    </row>
    <row r="126" spans="4:5" ht="15">
      <c r="D126" s="10">
        <f>B126+C126+'[1]309'!G4+'[1]316'!G4+'[1]319'!G4+'[1]339'!G9+'[1]340'!G4+'[1]372'!G7+'[1]381'!G4+'[1]391'!G7+'[1]404'!G6+'[1]411'!G4+'[1]412'!G8+'[1]416'!G4+'[1]429'!G4+'[1]485'!G4+'[1]522'!G5</f>
        <v>4.579371965812413</v>
      </c>
      <c r="E126" s="13" t="s">
        <v>823</v>
      </c>
    </row>
    <row r="131" spans="4:5" ht="15">
      <c r="D131" s="10">
        <f>B131+C131+'[1]325'!G9+'[1]328'!G5+'[1]344'!G9+'[1]378'!G7+'[1]384'!G6+'[1]387'!G4+'[1]391'!G9+'[1]399'!G4+'[1]441'!G4+'[1]522'!G4</f>
        <v>-1.887614562767908</v>
      </c>
      <c r="E131" s="13" t="s">
        <v>824</v>
      </c>
    </row>
    <row r="168" spans="1:5" ht="15">
      <c r="A168" t="s">
        <v>370</v>
      </c>
      <c r="B168">
        <v>0</v>
      </c>
      <c r="D168" s="10">
        <f>'[1]522'!G7</f>
        <v>0.15050000000002228</v>
      </c>
      <c r="E168">
        <v>522</v>
      </c>
    </row>
    <row r="180" spans="4:5" ht="15">
      <c r="D180" s="10">
        <f>'[1]469'!G6+'[1]564'!G8</f>
        <v>0.0795999999995729</v>
      </c>
      <c r="E180" t="s">
        <v>825</v>
      </c>
    </row>
    <row r="187" spans="4:5" ht="15">
      <c r="D187" s="10">
        <f>'[1]388'!G4+'[1]413'!G5+'[1]427'!G5+'[1]428'!G6+'[1]560'!G7+'[1]561'!G4+'[1]564'!G4</f>
        <v>0.6078799999989428</v>
      </c>
      <c r="E187" t="s">
        <v>826</v>
      </c>
    </row>
    <row r="256" spans="4:5" ht="15">
      <c r="D256" s="10">
        <f>B256+C256+'[1]306'!G6+'[1]344'!G5+'[1]348'!G9+'[1]394'!G4+'[1]395'!G6+'[1]397'!G4+'[1]487'!G4+'[1]564'!G5</f>
        <v>0.2569838709675878</v>
      </c>
      <c r="E256" s="13" t="s">
        <v>827</v>
      </c>
    </row>
    <row r="262" spans="4:5" ht="15">
      <c r="D262" s="10">
        <f>'[1]435'!G4+'[1]521'!G6</f>
        <v>0.19920000000001892</v>
      </c>
      <c r="E262" t="s">
        <v>828</v>
      </c>
    </row>
    <row r="288" spans="4:5" ht="15">
      <c r="D288" s="10">
        <f>B288+C288+'[1]344'!G7+'[1]442'!G5+'[1]475'!G12+'[1]511'!G5+'[1]517'!G8+'[1]564'!G12</f>
        <v>0.18759999999952015</v>
      </c>
      <c r="E288" t="s">
        <v>829</v>
      </c>
    </row>
    <row r="320" spans="4:5" ht="15">
      <c r="D320" s="10">
        <f>B320+C320+'[1]339'!G6+'[1]359'!G7+'[1]362'!G8+'[1]422'!G4+'[1]425'!G7+'[1]470'!G6+'[1]479'!G7+'[1]514'!G6+'[1]522'!G6</f>
        <v>-0.18308000000028812</v>
      </c>
      <c r="E320" t="s">
        <v>830</v>
      </c>
    </row>
    <row r="350" spans="2:5" ht="15">
      <c r="B350">
        <v>0</v>
      </c>
      <c r="D350" s="10">
        <f>'[1]485'!G8+'[1]488'!G6+'[1]489'!G6+'[1]491'!G4+'[1]494'!G6+'[1]495'!G4+'[1]498'!G8+'[1]502'!G5+'[1]504'!G4+'[1]508'!G5+'[1]511'!G4+'[1]514'!G7+'[1]521'!G4+'[1]522'!G8</f>
        <v>0.3647999999984677</v>
      </c>
      <c r="E350" t="s">
        <v>831</v>
      </c>
    </row>
    <row r="352" spans="4:5" ht="15">
      <c r="D352" s="10">
        <f>'[1]485'!G8+'[1]488'!G6+'[1]489'!G6+'[1]491'!G4+'[1]494'!G6+'[1]495'!G4+'[1]498'!G8+'[1]502'!G5+'[1]504'!G4+'[1]508'!G5+'[1]511'!G4+'[1]514'!G7+'[1]521'!G4</f>
        <v>-0.41860000000156106</v>
      </c>
      <c r="E352" t="s">
        <v>832</v>
      </c>
    </row>
    <row r="371" spans="4:5" ht="15">
      <c r="D371" s="10">
        <f>'[1]381'!G5+'[1]411'!G5+'[1]419'!G6+'[1]468'!G4+'[1]506'!G7+'[1]511'!G6+'[1]528'!G4+'[1]531'!G6+'[1]554'!G8+'[1]558'!G5+'[1]559'!G9+'[1]564'!G11</f>
        <v>0.12918000000126995</v>
      </c>
      <c r="E371" t="s">
        <v>833</v>
      </c>
    </row>
    <row r="386" spans="4:5" ht="15">
      <c r="D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42858</v>
      </c>
      <c r="C1" s="30" t="s">
        <v>815</v>
      </c>
      <c r="D1" s="31">
        <v>57.51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799</v>
      </c>
      <c r="B4" s="38">
        <v>11.54</v>
      </c>
      <c r="C4" s="39">
        <f>(B4)*$D$1</f>
        <v>663.6654</v>
      </c>
      <c r="D4" s="40">
        <v>663</v>
      </c>
      <c r="E4" s="41">
        <f aca="true" t="shared" si="0" ref="E4:E13">-C4+D4</f>
        <v>-0.6653999999999769</v>
      </c>
      <c r="F4" s="42"/>
    </row>
    <row r="5" spans="1:6" s="37" customFormat="1" ht="15">
      <c r="A5" s="7" t="s">
        <v>55</v>
      </c>
      <c r="B5" s="38">
        <v>5.99</v>
      </c>
      <c r="C5" s="39">
        <f aca="true" t="shared" si="1" ref="C5:C13">(B5)*$D$1</f>
        <v>344.4849</v>
      </c>
      <c r="D5" s="40">
        <v>344</v>
      </c>
      <c r="E5" s="41">
        <f t="shared" si="0"/>
        <v>-0.4848999999999819</v>
      </c>
      <c r="F5" s="42"/>
    </row>
    <row r="6" spans="1:6" s="37" customFormat="1" ht="15">
      <c r="A6" s="7" t="s">
        <v>841</v>
      </c>
      <c r="B6" s="38">
        <v>4.49</v>
      </c>
      <c r="C6" s="39">
        <f t="shared" si="1"/>
        <v>258.2199</v>
      </c>
      <c r="D6" s="55">
        <v>258</v>
      </c>
      <c r="E6" s="41">
        <f t="shared" si="0"/>
        <v>-0.21989999999999554</v>
      </c>
      <c r="F6" s="42"/>
    </row>
    <row r="7" spans="1:6" s="37" customFormat="1" ht="15">
      <c r="A7" s="7" t="s">
        <v>295</v>
      </c>
      <c r="B7" s="38">
        <v>5.24</v>
      </c>
      <c r="C7" s="39">
        <f>(B7)*$D$1</f>
        <v>301.3524</v>
      </c>
      <c r="D7" s="40">
        <v>301</v>
      </c>
      <c r="E7" s="41">
        <f t="shared" si="0"/>
        <v>-0.3523999999999887</v>
      </c>
      <c r="F7" s="42"/>
    </row>
    <row r="8" spans="1:6" s="37" customFormat="1" ht="15">
      <c r="A8" s="7" t="s">
        <v>44</v>
      </c>
      <c r="B8" s="38">
        <v>22.23</v>
      </c>
      <c r="C8" s="39">
        <f>(B8)*$D$1</f>
        <v>1278.4473</v>
      </c>
      <c r="D8" s="40">
        <v>1280</v>
      </c>
      <c r="E8" s="41">
        <f t="shared" si="0"/>
        <v>1.552699999999959</v>
      </c>
      <c r="F8" s="42"/>
    </row>
    <row r="9" spans="1:6" s="37" customFormat="1" ht="15">
      <c r="A9" s="7" t="s">
        <v>859</v>
      </c>
      <c r="B9" s="38">
        <v>8.37</v>
      </c>
      <c r="C9" s="39">
        <f t="shared" si="1"/>
        <v>481.35869999999994</v>
      </c>
      <c r="D9" s="55">
        <v>481</v>
      </c>
      <c r="E9" s="41">
        <f t="shared" si="0"/>
        <v>-0.35869999999994207</v>
      </c>
      <c r="F9" s="42"/>
    </row>
    <row r="10" spans="1:6" s="37" customFormat="1" ht="15">
      <c r="A10" s="7" t="s">
        <v>860</v>
      </c>
      <c r="B10" s="38">
        <v>16.99</v>
      </c>
      <c r="C10" s="39">
        <f>(B10)*$D$1</f>
        <v>977.0948999999998</v>
      </c>
      <c r="D10" s="40">
        <v>977</v>
      </c>
      <c r="E10" s="41">
        <f>-C10+D10</f>
        <v>-0.09489999999982501</v>
      </c>
      <c r="F10" s="42"/>
    </row>
    <row r="11" spans="1:6" s="37" customFormat="1" ht="15">
      <c r="A11" s="7" t="s">
        <v>861</v>
      </c>
      <c r="B11" s="38">
        <v>19.1</v>
      </c>
      <c r="C11" s="39">
        <f>(B11)*$D$1</f>
        <v>1098.441</v>
      </c>
      <c r="D11" s="55">
        <v>1098</v>
      </c>
      <c r="E11" s="41">
        <f>-C11+D11</f>
        <v>-0.4410000000000309</v>
      </c>
      <c r="F11" s="42"/>
    </row>
    <row r="12" spans="1:6" s="37" customFormat="1" ht="15">
      <c r="A12" s="7" t="s">
        <v>641</v>
      </c>
      <c r="B12" s="38">
        <v>15.97</v>
      </c>
      <c r="C12" s="39">
        <f t="shared" si="1"/>
        <v>918.4347</v>
      </c>
      <c r="D12" s="40">
        <v>920</v>
      </c>
      <c r="E12" s="41">
        <f t="shared" si="0"/>
        <v>1.5652999999999793</v>
      </c>
      <c r="F12" s="42"/>
    </row>
    <row r="13" spans="1:6" s="37" customFormat="1" ht="15">
      <c r="A13" s="7" t="s">
        <v>627</v>
      </c>
      <c r="B13" s="38">
        <v>26.28</v>
      </c>
      <c r="C13" s="39">
        <f t="shared" si="1"/>
        <v>1511.3628</v>
      </c>
      <c r="D13" s="55">
        <v>1511</v>
      </c>
      <c r="E13" s="41">
        <f t="shared" si="0"/>
        <v>-0.3628000000001066</v>
      </c>
      <c r="F13" s="42"/>
    </row>
    <row r="14" spans="1:6" s="37" customFormat="1" ht="15">
      <c r="A14" t="s">
        <v>169</v>
      </c>
      <c r="B14" s="38">
        <v>7.01</v>
      </c>
      <c r="C14" s="39">
        <f>(B14)*$D$1</f>
        <v>403.14509999999996</v>
      </c>
      <c r="D14" s="40">
        <v>403</v>
      </c>
      <c r="E14" s="41">
        <f>-C14+D14</f>
        <v>-0.1450999999999567</v>
      </c>
      <c r="F14" s="42"/>
    </row>
    <row r="15" spans="1:5" s="44" customFormat="1" ht="15">
      <c r="A15" s="43"/>
      <c r="B15" s="43"/>
      <c r="C15" s="43"/>
      <c r="D15" s="43"/>
      <c r="E15" s="43"/>
    </row>
    <row r="19" ht="15">
      <c r="B19" s="45"/>
    </row>
    <row r="20" ht="15">
      <c r="B20" s="45"/>
    </row>
    <row r="21" ht="15">
      <c r="B21" s="45"/>
    </row>
    <row r="25" spans="4:5" ht="15">
      <c r="D25" s="10"/>
      <c r="E25" s="13"/>
    </row>
    <row r="36" spans="4:5" ht="15">
      <c r="D36" s="10"/>
      <c r="E36" s="13"/>
    </row>
    <row r="104" spans="4:5" ht="15">
      <c r="D104" s="10">
        <f>'[1]539'!G12+'[1]564'!G9</f>
        <v>0.21879999999998745</v>
      </c>
      <c r="E104" t="s">
        <v>822</v>
      </c>
    </row>
    <row r="121" spans="4:5" ht="15">
      <c r="D121" s="10">
        <f>'[1]562'!G7+'[1]564'!G10</f>
        <v>-0.48919999999986885</v>
      </c>
      <c r="E121" t="s">
        <v>225</v>
      </c>
    </row>
    <row r="132" spans="4:5" ht="15">
      <c r="D132" s="10">
        <f>B132+C132+'[1]309'!G4+'[1]316'!G4+'[1]319'!G4+'[1]339'!G9+'[1]340'!G4+'[1]372'!G7+'[1]381'!G4+'[1]391'!G7+'[1]404'!G6+'[1]411'!G4+'[1]412'!G8+'[1]416'!G4+'[1]429'!G4+'[1]485'!G4+'[1]522'!G5</f>
        <v>4.579371965812413</v>
      </c>
      <c r="E132" s="13" t="s">
        <v>823</v>
      </c>
    </row>
    <row r="137" spans="4:5" ht="15">
      <c r="D137" s="10">
        <f>B137+C137+'[1]325'!G9+'[1]328'!G5+'[1]344'!G9+'[1]378'!G7+'[1]384'!G6+'[1]387'!G4+'[1]391'!G9+'[1]399'!G4+'[1]441'!G4+'[1]522'!G4</f>
        <v>-1.887614562767908</v>
      </c>
      <c r="E137" s="13" t="s">
        <v>824</v>
      </c>
    </row>
    <row r="174" spans="1:5" ht="15">
      <c r="A174" t="s">
        <v>370</v>
      </c>
      <c r="B174">
        <v>0</v>
      </c>
      <c r="D174" s="10">
        <f>'[1]522'!G7</f>
        <v>0.15050000000002228</v>
      </c>
      <c r="E174">
        <v>522</v>
      </c>
    </row>
    <row r="186" spans="4:5" ht="15">
      <c r="D186" s="10">
        <f>'[1]469'!G6+'[1]564'!G8</f>
        <v>0.0795999999995729</v>
      </c>
      <c r="E186" t="s">
        <v>825</v>
      </c>
    </row>
    <row r="193" spans="4:5" ht="15">
      <c r="D193" s="10">
        <f>'[1]388'!G4+'[1]413'!G5+'[1]427'!G5+'[1]428'!G6+'[1]560'!G7+'[1]561'!G4+'[1]564'!G4</f>
        <v>0.6078799999989428</v>
      </c>
      <c r="E193" t="s">
        <v>826</v>
      </c>
    </row>
    <row r="262" spans="4:5" ht="15">
      <c r="D262" s="10">
        <f>B262+C262+'[1]306'!G6+'[1]344'!G5+'[1]348'!G9+'[1]394'!G4+'[1]395'!G6+'[1]397'!G4+'[1]487'!G4+'[1]564'!G5</f>
        <v>0.2569838709675878</v>
      </c>
      <c r="E262" s="13" t="s">
        <v>827</v>
      </c>
    </row>
    <row r="268" spans="4:5" ht="15">
      <c r="D268" s="10">
        <f>'[1]435'!G4+'[1]521'!G6</f>
        <v>0.19920000000001892</v>
      </c>
      <c r="E268" t="s">
        <v>828</v>
      </c>
    </row>
    <row r="294" spans="4:5" ht="15">
      <c r="D294" s="10">
        <f>B294+C294+'[1]344'!G7+'[1]442'!G5+'[1]475'!G12+'[1]511'!G5+'[1]517'!G8+'[1]564'!G12</f>
        <v>0.18759999999952015</v>
      </c>
      <c r="E294" t="s">
        <v>829</v>
      </c>
    </row>
    <row r="326" spans="4:5" ht="15">
      <c r="D326" s="10">
        <f>B326+C326+'[1]339'!G6+'[1]359'!G7+'[1]362'!G8+'[1]422'!G4+'[1]425'!G7+'[1]470'!G6+'[1]479'!G7+'[1]514'!G6+'[1]522'!G6</f>
        <v>-0.18308000000028812</v>
      </c>
      <c r="E326" t="s">
        <v>830</v>
      </c>
    </row>
    <row r="356" spans="2:5" ht="15">
      <c r="B356">
        <v>0</v>
      </c>
      <c r="D356" s="10">
        <f>'[1]485'!G8+'[1]488'!G6+'[1]489'!G6+'[1]491'!G4+'[1]494'!G6+'[1]495'!G4+'[1]498'!G8+'[1]502'!G5+'[1]504'!G4+'[1]508'!G5+'[1]511'!G4+'[1]514'!G7+'[1]521'!G4+'[1]522'!G8</f>
        <v>0.3647999999984677</v>
      </c>
      <c r="E356" t="s">
        <v>831</v>
      </c>
    </row>
    <row r="358" spans="4:5" ht="15">
      <c r="D358" s="10">
        <f>'[1]485'!G8+'[1]488'!G6+'[1]489'!G6+'[1]491'!G4+'[1]494'!G6+'[1]495'!G4+'[1]498'!G8+'[1]502'!G5+'[1]504'!G4+'[1]508'!G5+'[1]511'!G4+'[1]514'!G7+'[1]521'!G4</f>
        <v>-0.41860000000156106</v>
      </c>
      <c r="E358" t="s">
        <v>832</v>
      </c>
    </row>
    <row r="377" spans="4:5" ht="15">
      <c r="D377" s="10">
        <f>'[1]381'!G5+'[1]411'!G5+'[1]419'!G6+'[1]468'!G4+'[1]506'!G7+'[1]511'!G6+'[1]528'!G4+'[1]531'!G6+'[1]554'!G8+'[1]558'!G5+'[1]559'!G9+'[1]564'!G11</f>
        <v>0.12918000000126995</v>
      </c>
      <c r="E377" t="s">
        <v>833</v>
      </c>
    </row>
    <row r="392" spans="4:5" ht="15">
      <c r="D392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>
        <v>42855</v>
      </c>
      <c r="C1" s="30" t="s">
        <v>815</v>
      </c>
      <c r="D1" s="31">
        <v>57.55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529</v>
      </c>
      <c r="B4" s="38">
        <v>9.6</v>
      </c>
      <c r="C4" s="39">
        <f aca="true" t="shared" si="0" ref="C4:C10">(B4)*$D$1</f>
        <v>552.4799999999999</v>
      </c>
      <c r="D4" s="40">
        <v>488</v>
      </c>
      <c r="E4" s="41">
        <f aca="true" t="shared" si="1" ref="E4:E9">-C4+D4</f>
        <v>-64.4799999999999</v>
      </c>
      <c r="F4" s="42"/>
    </row>
    <row r="5" spans="1:6" s="37" customFormat="1" ht="15">
      <c r="A5" s="7" t="s">
        <v>111</v>
      </c>
      <c r="B5" s="38">
        <v>14.8</v>
      </c>
      <c r="C5" s="39">
        <f t="shared" si="0"/>
        <v>851.74</v>
      </c>
      <c r="D5" s="40">
        <v>852</v>
      </c>
      <c r="E5" s="41">
        <f t="shared" si="1"/>
        <v>0.2599999999999909</v>
      </c>
      <c r="F5" s="42"/>
    </row>
    <row r="6" spans="1:6" s="37" customFormat="1" ht="15">
      <c r="A6" s="7" t="s">
        <v>67</v>
      </c>
      <c r="B6" s="38">
        <v>7.01</v>
      </c>
      <c r="C6" s="39">
        <f t="shared" si="0"/>
        <v>403.42549999999994</v>
      </c>
      <c r="D6" s="55">
        <v>403</v>
      </c>
      <c r="E6" s="41">
        <f t="shared" si="1"/>
        <v>-0.4254999999999427</v>
      </c>
      <c r="F6" s="42"/>
    </row>
    <row r="7" spans="1:6" s="37" customFormat="1" ht="15">
      <c r="A7" s="7" t="s">
        <v>857</v>
      </c>
      <c r="B7" s="38">
        <v>24.47</v>
      </c>
      <c r="C7" s="39">
        <f t="shared" si="0"/>
        <v>1408.2485</v>
      </c>
      <c r="D7" s="40">
        <v>1408</v>
      </c>
      <c r="E7" s="41">
        <f t="shared" si="1"/>
        <v>-0.24849999999992178</v>
      </c>
      <c r="F7" s="42"/>
    </row>
    <row r="8" spans="1:6" s="37" customFormat="1" ht="15">
      <c r="A8" s="7" t="s">
        <v>256</v>
      </c>
      <c r="B8" s="38">
        <v>11.46</v>
      </c>
      <c r="C8" s="39">
        <f t="shared" si="0"/>
        <v>659.523</v>
      </c>
      <c r="D8" s="40">
        <v>659</v>
      </c>
      <c r="E8" s="41">
        <f t="shared" si="1"/>
        <v>-0.5230000000000246</v>
      </c>
      <c r="F8" s="42"/>
    </row>
    <row r="9" spans="1:6" s="37" customFormat="1" ht="15">
      <c r="A9" s="7" t="s">
        <v>858</v>
      </c>
      <c r="B9" s="38">
        <v>43.83</v>
      </c>
      <c r="C9" s="39">
        <f t="shared" si="0"/>
        <v>2522.4165</v>
      </c>
      <c r="D9" s="55">
        <v>2522</v>
      </c>
      <c r="E9" s="41">
        <f t="shared" si="1"/>
        <v>-0.41649999999981446</v>
      </c>
      <c r="F9" s="42"/>
    </row>
    <row r="10" spans="1:6" s="37" customFormat="1" ht="15">
      <c r="A10" s="7" t="s">
        <v>446</v>
      </c>
      <c r="B10" s="38">
        <v>76.61</v>
      </c>
      <c r="C10" s="39">
        <f t="shared" si="0"/>
        <v>4408.9055</v>
      </c>
      <c r="D10" s="55">
        <v>4408</v>
      </c>
      <c r="E10" s="41">
        <f>-C10+D10</f>
        <v>-0.9054999999998472</v>
      </c>
      <c r="F10" s="42"/>
    </row>
    <row r="11" spans="1:5" s="44" customFormat="1" ht="15">
      <c r="A11" s="43"/>
      <c r="B11" s="43"/>
      <c r="C11" s="43"/>
      <c r="D11" s="43"/>
      <c r="E11" s="43"/>
    </row>
    <row r="15" ht="15">
      <c r="B15" s="45"/>
    </row>
    <row r="16" ht="15">
      <c r="B16" s="45"/>
    </row>
    <row r="17" ht="15">
      <c r="B17" s="45"/>
    </row>
    <row r="21" spans="4:5" ht="15">
      <c r="D21" s="10"/>
      <c r="E21" s="13"/>
    </row>
    <row r="32" spans="4:5" ht="15">
      <c r="D32" s="10"/>
      <c r="E32" s="13"/>
    </row>
    <row r="100" spans="4:5" ht="15">
      <c r="D100" s="10">
        <f>'[1]539'!G12+'[1]564'!G9</f>
        <v>0.21879999999998745</v>
      </c>
      <c r="E100" t="s">
        <v>822</v>
      </c>
    </row>
    <row r="117" spans="4:5" ht="15">
      <c r="D117" s="10">
        <f>'[1]562'!G7+'[1]564'!G10</f>
        <v>-0.48919999999986885</v>
      </c>
      <c r="E117" t="s">
        <v>225</v>
      </c>
    </row>
    <row r="128" spans="4:5" ht="15">
      <c r="D128" s="10">
        <f>B128+C128+'[1]309'!G4+'[1]316'!G4+'[1]319'!G4+'[1]339'!G9+'[1]340'!G4+'[1]372'!G7+'[1]381'!G4+'[1]391'!G7+'[1]404'!G6+'[1]411'!G4+'[1]412'!G8+'[1]416'!G4+'[1]429'!G4+'[1]485'!G4+'[1]522'!G5</f>
        <v>4.579371965812413</v>
      </c>
      <c r="E128" s="13" t="s">
        <v>823</v>
      </c>
    </row>
    <row r="133" spans="4:5" ht="15">
      <c r="D133" s="10">
        <f>B133+C133+'[1]325'!G9+'[1]328'!G5+'[1]344'!G9+'[1]378'!G7+'[1]384'!G6+'[1]387'!G4+'[1]391'!G9+'[1]399'!G4+'[1]441'!G4+'[1]522'!G4</f>
        <v>-1.887614562767908</v>
      </c>
      <c r="E133" s="13" t="s">
        <v>824</v>
      </c>
    </row>
    <row r="170" spans="1:5" ht="15">
      <c r="A170" t="s">
        <v>370</v>
      </c>
      <c r="B170">
        <v>0</v>
      </c>
      <c r="D170" s="10">
        <f>'[1]522'!G7</f>
        <v>0.15050000000002228</v>
      </c>
      <c r="E170">
        <v>522</v>
      </c>
    </row>
    <row r="182" spans="4:5" ht="15">
      <c r="D182" s="10">
        <f>'[1]469'!G6+'[1]564'!G8</f>
        <v>0.0795999999995729</v>
      </c>
      <c r="E182" t="s">
        <v>825</v>
      </c>
    </row>
    <row r="189" spans="4:5" ht="15">
      <c r="D189" s="10">
        <f>'[1]388'!G4+'[1]413'!G5+'[1]427'!G5+'[1]428'!G6+'[1]560'!G7+'[1]561'!G4+'[1]564'!G4</f>
        <v>0.6078799999989428</v>
      </c>
      <c r="E189" t="s">
        <v>826</v>
      </c>
    </row>
    <row r="258" spans="4:5" ht="15">
      <c r="D258" s="10">
        <f>B258+C258+'[1]306'!G6+'[1]344'!G5+'[1]348'!G9+'[1]394'!G4+'[1]395'!G6+'[1]397'!G4+'[1]487'!G4+'[1]564'!G5</f>
        <v>0.2569838709675878</v>
      </c>
      <c r="E258" s="13" t="s">
        <v>827</v>
      </c>
    </row>
    <row r="264" spans="4:5" ht="15">
      <c r="D264" s="10">
        <f>'[1]435'!G4+'[1]521'!G6</f>
        <v>0.19920000000001892</v>
      </c>
      <c r="E264" t="s">
        <v>828</v>
      </c>
    </row>
    <row r="290" spans="4:5" ht="15">
      <c r="D290" s="10">
        <f>B290+C290+'[1]344'!G7+'[1]442'!G5+'[1]475'!G12+'[1]511'!G5+'[1]517'!G8+'[1]564'!G12</f>
        <v>0.18759999999952015</v>
      </c>
      <c r="E290" t="s">
        <v>829</v>
      </c>
    </row>
    <row r="322" spans="4:5" ht="15">
      <c r="D322" s="10">
        <f>B322+C322+'[1]339'!G6+'[1]359'!G7+'[1]362'!G8+'[1]422'!G4+'[1]425'!G7+'[1]470'!G6+'[1]479'!G7+'[1]514'!G6+'[1]522'!G6</f>
        <v>-0.18308000000028812</v>
      </c>
      <c r="E322" t="s">
        <v>830</v>
      </c>
    </row>
    <row r="352" spans="2:5" ht="15">
      <c r="B352">
        <v>0</v>
      </c>
      <c r="D352" s="10">
        <f>'[1]485'!G8+'[1]488'!G6+'[1]489'!G6+'[1]491'!G4+'[1]494'!G6+'[1]495'!G4+'[1]498'!G8+'[1]502'!G5+'[1]504'!G4+'[1]508'!G5+'[1]511'!G4+'[1]514'!G7+'[1]521'!G4+'[1]522'!G8</f>
        <v>0.3647999999984677</v>
      </c>
      <c r="E352" t="s">
        <v>831</v>
      </c>
    </row>
    <row r="354" spans="4:5" ht="15">
      <c r="D354" s="10">
        <f>'[1]485'!G8+'[1]488'!G6+'[1]489'!G6+'[1]491'!G4+'[1]494'!G6+'[1]495'!G4+'[1]498'!G8+'[1]502'!G5+'[1]504'!G4+'[1]508'!G5+'[1]511'!G4+'[1]514'!G7+'[1]521'!G4</f>
        <v>-0.41860000000156106</v>
      </c>
      <c r="E354" t="s">
        <v>832</v>
      </c>
    </row>
    <row r="373" spans="4:5" ht="15">
      <c r="D373" s="10">
        <f>'[1]381'!G5+'[1]411'!G5+'[1]419'!G6+'[1]468'!G4+'[1]506'!G7+'[1]511'!G6+'[1]528'!G4+'[1]531'!G6+'[1]554'!G8+'[1]558'!G5+'[1]559'!G9+'[1]564'!G11</f>
        <v>0.12918000000126995</v>
      </c>
      <c r="E373" t="s">
        <v>833</v>
      </c>
    </row>
    <row r="388" spans="4:5" ht="15">
      <c r="D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0"/>
  <sheetViews>
    <sheetView zoomScalePageLayoutView="0" workbookViewId="0" topLeftCell="A1">
      <selection activeCell="A4" sqref="A4:A1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43087</v>
      </c>
      <c r="C1" s="29"/>
      <c r="D1" s="30" t="s">
        <v>815</v>
      </c>
      <c r="E1" s="31">
        <v>59.43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49</v>
      </c>
      <c r="B4" s="7">
        <v>13.69</v>
      </c>
      <c r="C4" s="7"/>
      <c r="D4" s="39">
        <f aca="true" t="shared" si="0" ref="D4:D12">(B4+C4)*$E$1</f>
        <v>813.5966999999999</v>
      </c>
      <c r="E4" s="40"/>
      <c r="F4" s="41">
        <f aca="true" t="shared" si="1" ref="F4:F12">-D4+E4</f>
        <v>-813.5966999999999</v>
      </c>
      <c r="G4" s="42"/>
    </row>
    <row r="5" spans="1:7" s="37" customFormat="1" ht="15">
      <c r="A5" s="7" t="s">
        <v>723</v>
      </c>
      <c r="B5" s="46">
        <v>5.16</v>
      </c>
      <c r="C5" s="7"/>
      <c r="D5" s="39">
        <f t="shared" si="0"/>
        <v>306.6588</v>
      </c>
      <c r="E5" s="40"/>
      <c r="F5" s="41">
        <f t="shared" si="1"/>
        <v>-306.6588</v>
      </c>
      <c r="G5" s="42"/>
    </row>
    <row r="6" spans="1:7" s="37" customFormat="1" ht="15">
      <c r="A6" s="7" t="s">
        <v>469</v>
      </c>
      <c r="B6" s="7">
        <v>58.14</v>
      </c>
      <c r="C6" s="7"/>
      <c r="D6" s="39">
        <f t="shared" si="0"/>
        <v>3455.2602</v>
      </c>
      <c r="E6" s="40"/>
      <c r="F6" s="41">
        <f t="shared" si="1"/>
        <v>-3455.2602</v>
      </c>
      <c r="G6" s="42"/>
    </row>
    <row r="7" spans="1:7" s="37" customFormat="1" ht="15">
      <c r="A7" s="7" t="s">
        <v>293</v>
      </c>
      <c r="B7" s="7">
        <v>8.55</v>
      </c>
      <c r="C7" s="7"/>
      <c r="D7" s="39">
        <f>(B7+C7)*$E$1</f>
        <v>508.1265</v>
      </c>
      <c r="E7" s="40"/>
      <c r="F7" s="41">
        <f>-D7+E7</f>
        <v>-508.1265</v>
      </c>
      <c r="G7" s="42"/>
    </row>
    <row r="8" spans="1:7" s="37" customFormat="1" ht="15">
      <c r="A8" s="7" t="s">
        <v>665</v>
      </c>
      <c r="B8" s="46">
        <v>7</v>
      </c>
      <c r="C8" s="7"/>
      <c r="D8" s="39">
        <f>(B8+C8)*$E$1</f>
        <v>416.01</v>
      </c>
      <c r="E8" s="40"/>
      <c r="F8" s="41">
        <f>-D8+E8</f>
        <v>-416.01</v>
      </c>
      <c r="G8" s="42"/>
    </row>
    <row r="9" spans="1:7" s="37" customFormat="1" ht="15">
      <c r="A9" s="7" t="s">
        <v>947</v>
      </c>
      <c r="B9" s="7">
        <v>25.23</v>
      </c>
      <c r="C9" s="7"/>
      <c r="D9" s="39">
        <f>(B9+C9)*$E$1</f>
        <v>1499.4189000000001</v>
      </c>
      <c r="E9" s="40"/>
      <c r="F9" s="41">
        <f>-D9+E9</f>
        <v>-1499.4189000000001</v>
      </c>
      <c r="G9" s="42"/>
    </row>
    <row r="10" spans="1:7" s="37" customFormat="1" ht="15">
      <c r="A10" s="7" t="s">
        <v>1288</v>
      </c>
      <c r="B10" s="7">
        <v>6.74</v>
      </c>
      <c r="C10" s="7"/>
      <c r="D10" s="39">
        <f t="shared" si="0"/>
        <v>400.5582</v>
      </c>
      <c r="E10" s="55"/>
      <c r="F10" s="41">
        <f t="shared" si="1"/>
        <v>-400.5582</v>
      </c>
      <c r="G10" s="42"/>
    </row>
    <row r="11" spans="1:7" s="37" customFormat="1" ht="15">
      <c r="A11" s="7" t="s">
        <v>606</v>
      </c>
      <c r="B11" s="7">
        <v>6.14</v>
      </c>
      <c r="C11" s="7"/>
      <c r="D11" s="39">
        <f t="shared" si="0"/>
        <v>364.9002</v>
      </c>
      <c r="E11" s="40"/>
      <c r="F11" s="41">
        <f t="shared" si="1"/>
        <v>-364.9002</v>
      </c>
      <c r="G11" s="42"/>
    </row>
    <row r="12" spans="1:7" s="37" customFormat="1" ht="15">
      <c r="A12" s="7" t="s">
        <v>1006</v>
      </c>
      <c r="B12" s="46">
        <v>16.63</v>
      </c>
      <c r="C12" s="7"/>
      <c r="D12" s="39">
        <f t="shared" si="0"/>
        <v>988.3208999999999</v>
      </c>
      <c r="E12" s="55"/>
      <c r="F12" s="41">
        <f t="shared" si="1"/>
        <v>-988.3208999999999</v>
      </c>
      <c r="G12" s="42"/>
    </row>
    <row r="13" spans="1:6" s="44" customFormat="1" ht="15">
      <c r="A13" s="43"/>
      <c r="B13" s="43"/>
      <c r="C13" s="43"/>
      <c r="D13" s="43"/>
      <c r="E13" s="43"/>
      <c r="F13" s="43"/>
    </row>
    <row r="17" spans="2:3" ht="15">
      <c r="B17" s="45"/>
      <c r="C17" s="45"/>
    </row>
    <row r="18" spans="2:3" ht="15">
      <c r="B18" s="45"/>
      <c r="C18" s="45"/>
    </row>
    <row r="19" spans="2:3" ht="15">
      <c r="B19" s="45"/>
      <c r="C19" s="45"/>
    </row>
    <row r="23" spans="5:6" ht="15">
      <c r="E23" s="10"/>
      <c r="F23" s="13"/>
    </row>
    <row r="34" spans="5:6" ht="15">
      <c r="E34" s="10"/>
      <c r="F34" s="13"/>
    </row>
    <row r="102" spans="5:6" ht="15">
      <c r="E102" s="10">
        <f>'[1]539'!G12+'[1]564'!G9</f>
        <v>0.21879999999998745</v>
      </c>
      <c r="F102" t="s">
        <v>822</v>
      </c>
    </row>
    <row r="119" spans="5:6" ht="15">
      <c r="E119" s="10">
        <f>'[1]562'!G7+'[1]564'!G10</f>
        <v>-0.48919999999986885</v>
      </c>
      <c r="F119" t="s">
        <v>225</v>
      </c>
    </row>
    <row r="130" spans="5:6" ht="15">
      <c r="E130" s="10">
        <f>B130+D130+'[1]309'!G4+'[1]316'!G4+'[1]319'!G4+'[1]339'!G9+'[1]340'!G4+'[1]372'!G7+'[1]381'!G4+'[1]391'!G7+'[1]404'!G6+'[1]411'!G4+'[1]412'!G8+'[1]416'!G4+'[1]429'!G4+'[1]485'!G4+'[1]522'!G5</f>
        <v>4.579371965812413</v>
      </c>
      <c r="F130" s="13" t="s">
        <v>823</v>
      </c>
    </row>
    <row r="135" spans="5:6" ht="15">
      <c r="E135" s="10">
        <f>B135+D135+'[1]325'!G9+'[1]328'!G5+'[1]344'!G9+'[1]378'!G7+'[1]384'!G6+'[1]387'!G4+'[1]391'!G9+'[1]399'!G4+'[1]441'!G4+'[1]522'!G4</f>
        <v>-1.887614562767908</v>
      </c>
      <c r="F135" s="13" t="s">
        <v>824</v>
      </c>
    </row>
    <row r="172" spans="1:6" ht="15">
      <c r="A172" t="s">
        <v>370</v>
      </c>
      <c r="B172">
        <v>0</v>
      </c>
      <c r="E172" s="10">
        <f>'[1]522'!G7</f>
        <v>0.15050000000002228</v>
      </c>
      <c r="F172">
        <v>522</v>
      </c>
    </row>
    <row r="184" spans="5:6" ht="15">
      <c r="E184" s="10">
        <f>'[1]469'!G6+'[1]564'!G8</f>
        <v>0.0795999999995729</v>
      </c>
      <c r="F184" t="s">
        <v>825</v>
      </c>
    </row>
    <row r="191" spans="5:6" ht="15">
      <c r="E191" s="10">
        <f>'[1]388'!G4+'[1]413'!G5+'[1]427'!G5+'[1]428'!G6+'[1]560'!G7+'[1]561'!G4+'[1]564'!G4</f>
        <v>0.6078799999989428</v>
      </c>
      <c r="F191" t="s">
        <v>826</v>
      </c>
    </row>
    <row r="260" spans="5:6" ht="15">
      <c r="E260" s="10">
        <f>B260+D260+'[1]306'!G6+'[1]344'!G5+'[1]348'!G9+'[1]394'!G4+'[1]395'!G6+'[1]397'!G4+'[1]487'!G4+'[1]564'!G5</f>
        <v>0.2569838709675878</v>
      </c>
      <c r="F260" s="13" t="s">
        <v>827</v>
      </c>
    </row>
    <row r="266" spans="5:6" ht="15">
      <c r="E266" s="10">
        <f>'[1]435'!G4+'[1]521'!G6</f>
        <v>0.19920000000001892</v>
      </c>
      <c r="F266" t="s">
        <v>828</v>
      </c>
    </row>
    <row r="292" spans="5:6" ht="15">
      <c r="E292" s="10">
        <f>B292+D292+'[1]344'!G7+'[1]442'!G5+'[1]475'!G12+'[1]511'!G5+'[1]517'!G8+'[1]564'!G12</f>
        <v>0.18759999999952015</v>
      </c>
      <c r="F292" t="s">
        <v>829</v>
      </c>
    </row>
    <row r="324" spans="5:6" ht="15">
      <c r="E324" s="10">
        <f>B324+D324+'[1]339'!G6+'[1]359'!G7+'[1]362'!G8+'[1]422'!G4+'[1]425'!G7+'[1]470'!G6+'[1]479'!G7+'[1]514'!G6+'[1]522'!G6</f>
        <v>-0.18308000000028812</v>
      </c>
      <c r="F324" t="s">
        <v>830</v>
      </c>
    </row>
    <row r="354" spans="2:6" ht="15">
      <c r="B354">
        <v>0</v>
      </c>
      <c r="E354" s="10">
        <f>'[1]485'!G8+'[1]488'!G6+'[1]489'!G6+'[1]491'!G4+'[1]494'!G6+'[1]495'!G4+'[1]498'!G8+'[1]502'!G5+'[1]504'!G4+'[1]508'!G5+'[1]511'!G4+'[1]514'!G7+'[1]521'!G4+'[1]522'!G8</f>
        <v>0.3647999999984677</v>
      </c>
      <c r="F354" t="s">
        <v>831</v>
      </c>
    </row>
    <row r="356" spans="5:6" ht="15">
      <c r="E356" s="10">
        <f>'[1]485'!G8+'[1]488'!G6+'[1]489'!G6+'[1]491'!G4+'[1]494'!G6+'[1]495'!G4+'[1]498'!G8+'[1]502'!G5+'[1]504'!G4+'[1]508'!G5+'[1]511'!G4+'[1]514'!G7+'[1]521'!G4</f>
        <v>-0.41860000000156106</v>
      </c>
      <c r="F356" t="s">
        <v>832</v>
      </c>
    </row>
    <row r="375" spans="5:6" ht="15">
      <c r="E375" s="10">
        <f>'[1]381'!G5+'[1]411'!G5+'[1]419'!G6+'[1]468'!G4+'[1]506'!G7+'[1]511'!G6+'[1]528'!G4+'[1]531'!G6+'[1]554'!G8+'[1]558'!G5+'[1]559'!G9+'[1]564'!G11</f>
        <v>0.12918000000126995</v>
      </c>
      <c r="F375" t="s">
        <v>833</v>
      </c>
    </row>
    <row r="390" spans="5:6" ht="15">
      <c r="E390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43069</v>
      </c>
      <c r="C1" s="29"/>
      <c r="D1" s="30" t="s">
        <v>815</v>
      </c>
      <c r="E1" s="31">
        <v>58.963</v>
      </c>
      <c r="F1" s="32" t="s">
        <v>816</v>
      </c>
    </row>
    <row r="2" s="32" customFormat="1" ht="15">
      <c r="A2" s="33"/>
    </row>
    <row r="3" spans="1:7" s="37" customFormat="1" ht="30" customHeight="1">
      <c r="A3" s="34" t="s">
        <v>817</v>
      </c>
      <c r="B3" s="35" t="s">
        <v>818</v>
      </c>
      <c r="C3" s="35" t="s">
        <v>1194</v>
      </c>
      <c r="D3" s="35" t="s">
        <v>1037</v>
      </c>
      <c r="E3" s="34" t="s">
        <v>819</v>
      </c>
      <c r="F3" s="34" t="s">
        <v>820</v>
      </c>
      <c r="G3" s="36" t="s">
        <v>821</v>
      </c>
    </row>
    <row r="4" spans="1:8" s="37" customFormat="1" ht="15">
      <c r="A4" s="104" t="s">
        <v>627</v>
      </c>
      <c r="B4" s="112">
        <v>16.93</v>
      </c>
      <c r="C4" s="7">
        <f>B4*0.95</f>
        <v>16.083499999999997</v>
      </c>
      <c r="D4" s="7">
        <v>4.05</v>
      </c>
      <c r="E4" s="39">
        <f>(C4+D4)*$E$1</f>
        <v>1187.1315605</v>
      </c>
      <c r="F4" s="40"/>
      <c r="G4" s="41">
        <f>-E4+F4</f>
        <v>-1187.1315605</v>
      </c>
      <c r="H4" s="42"/>
    </row>
    <row r="5" spans="1:8" s="37" customFormat="1" ht="15">
      <c r="A5" s="104" t="s">
        <v>641</v>
      </c>
      <c r="B5" s="46">
        <v>18.32</v>
      </c>
      <c r="C5" s="7">
        <f>B5*0.95</f>
        <v>17.404</v>
      </c>
      <c r="D5" s="7">
        <v>1.65</v>
      </c>
      <c r="E5" s="39">
        <f>(C5+D5)*$E$1</f>
        <v>1123.481002</v>
      </c>
      <c r="F5" s="40">
        <v>1119</v>
      </c>
      <c r="G5" s="41">
        <f>-E5+F5</f>
        <v>-4.4810019999999895</v>
      </c>
      <c r="H5" s="42"/>
    </row>
    <row r="6" spans="1:8" s="37" customFormat="1" ht="15">
      <c r="A6" s="104" t="s">
        <v>869</v>
      </c>
      <c r="B6" s="7">
        <v>10.38</v>
      </c>
      <c r="C6" s="7">
        <f>B6*0.95</f>
        <v>9.861</v>
      </c>
      <c r="D6" s="7">
        <v>1.76</v>
      </c>
      <c r="E6" s="39">
        <f>(C6+D6)*$E$1</f>
        <v>685.209023</v>
      </c>
      <c r="F6" s="55">
        <v>680</v>
      </c>
      <c r="G6" s="41">
        <f>-E6+F6</f>
        <v>-5.209023000000002</v>
      </c>
      <c r="H6" s="42"/>
    </row>
    <row r="7" spans="1:7" s="44" customFormat="1" ht="15">
      <c r="A7" s="43"/>
      <c r="B7" s="43"/>
      <c r="C7" s="43"/>
      <c r="D7" s="43"/>
      <c r="E7" s="43"/>
      <c r="F7" s="43"/>
      <c r="G7" s="43"/>
    </row>
    <row r="11" spans="2:3" ht="15">
      <c r="B11" s="45"/>
      <c r="C11" s="45"/>
    </row>
    <row r="12" spans="2:3" ht="15">
      <c r="B12" s="45"/>
      <c r="C12" s="45"/>
    </row>
    <row r="13" spans="2:3" ht="15">
      <c r="B13" s="45"/>
      <c r="C13" s="45"/>
    </row>
    <row r="17" spans="5:6" ht="15">
      <c r="E17" s="10"/>
      <c r="F17" s="13"/>
    </row>
    <row r="28" spans="5:6" ht="15">
      <c r="E28" s="10"/>
      <c r="F28" s="13"/>
    </row>
    <row r="96" spans="5:6" ht="15">
      <c r="E96" s="10">
        <f>'[1]539'!G12+'[1]564'!G9</f>
        <v>0.21879999999998745</v>
      </c>
      <c r="F96" t="s">
        <v>822</v>
      </c>
    </row>
    <row r="113" spans="5:6" ht="15">
      <c r="E113" s="10">
        <f>'[1]562'!G7+'[1]564'!G10</f>
        <v>-0.48919999999986885</v>
      </c>
      <c r="F113" t="s">
        <v>225</v>
      </c>
    </row>
    <row r="124" spans="5:6" ht="15">
      <c r="E124" s="10">
        <f>B124+D124+'[1]309'!G4+'[1]316'!G4+'[1]319'!G4+'[1]339'!G9+'[1]340'!G4+'[1]372'!G7+'[1]381'!G4+'[1]391'!G7+'[1]404'!G6+'[1]411'!G4+'[1]412'!G8+'[1]416'!G4+'[1]429'!G4+'[1]485'!G4+'[1]522'!G5</f>
        <v>4.579371965812413</v>
      </c>
      <c r="F124" s="13" t="s">
        <v>823</v>
      </c>
    </row>
    <row r="129" spans="5:6" ht="15">
      <c r="E129" s="10">
        <f>B129+D129+'[1]325'!G9+'[1]328'!G5+'[1]344'!G9+'[1]378'!G7+'[1]384'!G6+'[1]387'!G4+'[1]391'!G9+'[1]399'!G4+'[1]441'!G4+'[1]522'!G4</f>
        <v>-1.887614562767908</v>
      </c>
      <c r="F129" s="13" t="s">
        <v>824</v>
      </c>
    </row>
    <row r="166" spans="1:6" ht="15">
      <c r="A166" t="s">
        <v>370</v>
      </c>
      <c r="B166">
        <v>0</v>
      </c>
      <c r="E166" s="10">
        <f>'[1]522'!G7</f>
        <v>0.15050000000002228</v>
      </c>
      <c r="F166">
        <v>522</v>
      </c>
    </row>
    <row r="178" spans="5:6" ht="15">
      <c r="E178" s="10">
        <f>'[1]469'!G6+'[1]564'!G8</f>
        <v>0.0795999999995729</v>
      </c>
      <c r="F178" t="s">
        <v>825</v>
      </c>
    </row>
    <row r="185" spans="5:6" ht="15">
      <c r="E185" s="10">
        <f>'[1]388'!G4+'[1]413'!G5+'[1]427'!G5+'[1]428'!G6+'[1]560'!G7+'[1]561'!G4+'[1]564'!G4</f>
        <v>0.6078799999989428</v>
      </c>
      <c r="F185" t="s">
        <v>826</v>
      </c>
    </row>
    <row r="254" spans="5:6" ht="15">
      <c r="E254" s="10">
        <f>B254+D254+'[1]306'!G6+'[1]344'!G5+'[1]348'!G9+'[1]394'!G4+'[1]395'!G6+'[1]397'!G4+'[1]487'!G4+'[1]564'!G5</f>
        <v>0.2569838709675878</v>
      </c>
      <c r="F254" s="13" t="s">
        <v>827</v>
      </c>
    </row>
    <row r="260" spans="5:6" ht="15">
      <c r="E260" s="10">
        <f>'[1]435'!G4+'[1]521'!G6</f>
        <v>0.19920000000001892</v>
      </c>
      <c r="F260" t="s">
        <v>828</v>
      </c>
    </row>
    <row r="286" spans="5:6" ht="15">
      <c r="E286" s="10">
        <f>B286+D286+'[1]344'!G7+'[1]442'!G5+'[1]475'!G12+'[1]511'!G5+'[1]517'!G8+'[1]564'!G12</f>
        <v>0.18759999999952015</v>
      </c>
      <c r="F286" t="s">
        <v>829</v>
      </c>
    </row>
    <row r="318" spans="5:6" ht="15">
      <c r="E318" s="10">
        <f>B318+D318+'[1]339'!G6+'[1]359'!G7+'[1]362'!G8+'[1]422'!G4+'[1]425'!G7+'[1]470'!G6+'[1]479'!G7+'[1]514'!G6+'[1]522'!G6</f>
        <v>-0.18308000000028812</v>
      </c>
      <c r="F318" t="s">
        <v>830</v>
      </c>
    </row>
    <row r="348" spans="2:6" ht="15">
      <c r="B348">
        <v>0</v>
      </c>
      <c r="E348" s="10">
        <f>'[1]485'!G8+'[1]488'!G6+'[1]489'!G6+'[1]491'!G4+'[1]494'!G6+'[1]495'!G4+'[1]498'!G8+'[1]502'!G5+'[1]504'!G4+'[1]508'!G5+'[1]511'!G4+'[1]514'!G7+'[1]521'!G4+'[1]522'!G8</f>
        <v>0.3647999999984677</v>
      </c>
      <c r="F348" t="s">
        <v>831</v>
      </c>
    </row>
    <row r="350" spans="5:6" ht="15">
      <c r="E350" s="10">
        <f>'[1]485'!G8+'[1]488'!G6+'[1]489'!G6+'[1]491'!G4+'[1]494'!G6+'[1]495'!G4+'[1]498'!G8+'[1]502'!G5+'[1]504'!G4+'[1]508'!G5+'[1]511'!G4+'[1]514'!G7+'[1]521'!G4</f>
        <v>-0.41860000000156106</v>
      </c>
      <c r="F350" t="s">
        <v>832</v>
      </c>
    </row>
    <row r="369" spans="5:6" ht="15">
      <c r="E369" s="10">
        <f>'[1]381'!G5+'[1]411'!G5+'[1]419'!G6+'[1]468'!G4+'[1]506'!G7+'[1]511'!G6+'[1]528'!G4+'[1]531'!G6+'[1]554'!G8+'[1]558'!G5+'[1]559'!G9+'[1]564'!G11</f>
        <v>0.12918000000126995</v>
      </c>
      <c r="F369" t="s">
        <v>833</v>
      </c>
    </row>
    <row r="384" spans="5:6" ht="15">
      <c r="E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855</v>
      </c>
      <c r="C1" s="30" t="s">
        <v>815</v>
      </c>
      <c r="D1" s="31">
        <v>57.58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636</v>
      </c>
      <c r="B4" s="38">
        <v>24.47</v>
      </c>
      <c r="C4" s="39">
        <f>(B4)*$D$1</f>
        <v>1408.9825999999998</v>
      </c>
      <c r="D4" s="40">
        <v>1409</v>
      </c>
      <c r="E4" s="41">
        <f>-C4+D4</f>
        <v>0.017400000000179716</v>
      </c>
      <c r="F4" s="42"/>
    </row>
    <row r="5" spans="1:6" s="37" customFormat="1" ht="15">
      <c r="A5" s="7" t="s">
        <v>856</v>
      </c>
      <c r="B5" s="38">
        <v>6.82</v>
      </c>
      <c r="C5" s="39">
        <f>(B5)*$D$1</f>
        <v>392.6956</v>
      </c>
      <c r="D5" s="40">
        <v>393</v>
      </c>
      <c r="E5" s="41">
        <f>-C5+D5</f>
        <v>0.3043999999999869</v>
      </c>
      <c r="F5" s="42"/>
    </row>
    <row r="6" spans="1:6" s="37" customFormat="1" ht="15">
      <c r="A6" s="7" t="s">
        <v>538</v>
      </c>
      <c r="B6" s="38">
        <v>11.52</v>
      </c>
      <c r="C6" s="39">
        <f>(B6)*$D$1</f>
        <v>663.3216</v>
      </c>
      <c r="D6" s="55">
        <v>663</v>
      </c>
      <c r="E6" s="41">
        <f>-C6+D6</f>
        <v>-0.32159999999998945</v>
      </c>
      <c r="F6" s="42"/>
    </row>
    <row r="7" spans="1:6" s="37" customFormat="1" ht="15">
      <c r="A7" s="7" t="s">
        <v>853</v>
      </c>
      <c r="B7" s="38">
        <v>11.46</v>
      </c>
      <c r="C7" s="39">
        <f>(B7)*$D$1</f>
        <v>659.8668</v>
      </c>
      <c r="D7" s="40">
        <v>660</v>
      </c>
      <c r="E7" s="41">
        <f>-C7+D7</f>
        <v>0.133199999999988</v>
      </c>
      <c r="F7" s="42"/>
    </row>
    <row r="8" spans="1:6" s="37" customFormat="1" ht="15">
      <c r="A8" s="7" t="s">
        <v>289</v>
      </c>
      <c r="B8" s="38">
        <v>6.23</v>
      </c>
      <c r="C8" s="39">
        <f>(B8)*$D$1</f>
        <v>358.7234</v>
      </c>
      <c r="D8" s="40">
        <v>359</v>
      </c>
      <c r="E8" s="41">
        <f>-C8+D8</f>
        <v>0.27659999999997353</v>
      </c>
      <c r="F8" s="42"/>
    </row>
    <row r="9" spans="1:5" s="44" customFormat="1" ht="15">
      <c r="A9" s="43"/>
      <c r="B9" s="43"/>
      <c r="C9" s="43"/>
      <c r="D9" s="43"/>
      <c r="E9" s="43"/>
    </row>
    <row r="13" ht="15">
      <c r="B13" s="45"/>
    </row>
    <row r="14" ht="15">
      <c r="B14" s="45"/>
    </row>
    <row r="15" ht="15">
      <c r="B15" s="45"/>
    </row>
    <row r="19" spans="4:5" ht="15">
      <c r="D19" s="10"/>
      <c r="E19" s="13"/>
    </row>
    <row r="30" spans="4:5" ht="15">
      <c r="D30" s="10"/>
      <c r="E30" s="13"/>
    </row>
    <row r="98" spans="4:5" ht="15">
      <c r="D98" s="10">
        <f>'[1]539'!G12+'[1]564'!G9</f>
        <v>0.21879999999998745</v>
      </c>
      <c r="E98" t="s">
        <v>822</v>
      </c>
    </row>
    <row r="115" spans="4:5" ht="15">
      <c r="D115" s="10">
        <f>'[1]562'!G7+'[1]564'!G10</f>
        <v>-0.48919999999986885</v>
      </c>
      <c r="E115" t="s">
        <v>225</v>
      </c>
    </row>
    <row r="126" spans="4:5" ht="15">
      <c r="D126" s="10">
        <f>B126+C126+'[1]309'!G4+'[1]316'!G4+'[1]319'!G4+'[1]339'!G9+'[1]340'!G4+'[1]372'!G7+'[1]381'!G4+'[1]391'!G7+'[1]404'!G6+'[1]411'!G4+'[1]412'!G8+'[1]416'!G4+'[1]429'!G4+'[1]485'!G4+'[1]522'!G5</f>
        <v>4.579371965812413</v>
      </c>
      <c r="E126" s="13" t="s">
        <v>823</v>
      </c>
    </row>
    <row r="131" spans="4:5" ht="15">
      <c r="D131" s="10">
        <f>B131+C131+'[1]325'!G9+'[1]328'!G5+'[1]344'!G9+'[1]378'!G7+'[1]384'!G6+'[1]387'!G4+'[1]391'!G9+'[1]399'!G4+'[1]441'!G4+'[1]522'!G4</f>
        <v>-1.887614562767908</v>
      </c>
      <c r="E131" s="13" t="s">
        <v>824</v>
      </c>
    </row>
    <row r="168" spans="1:5" ht="15">
      <c r="A168" t="s">
        <v>370</v>
      </c>
      <c r="B168">
        <v>0</v>
      </c>
      <c r="D168" s="10">
        <f>'[1]522'!G7</f>
        <v>0.15050000000002228</v>
      </c>
      <c r="E168">
        <v>522</v>
      </c>
    </row>
    <row r="180" spans="4:5" ht="15">
      <c r="D180" s="10">
        <f>'[1]469'!G6+'[1]564'!G8</f>
        <v>0.0795999999995729</v>
      </c>
      <c r="E180" t="s">
        <v>825</v>
      </c>
    </row>
    <row r="187" spans="4:5" ht="15">
      <c r="D187" s="10">
        <f>'[1]388'!G4+'[1]413'!G5+'[1]427'!G5+'[1]428'!G6+'[1]560'!G7+'[1]561'!G4+'[1]564'!G4</f>
        <v>0.6078799999989428</v>
      </c>
      <c r="E187" t="s">
        <v>826</v>
      </c>
    </row>
    <row r="256" spans="4:5" ht="15">
      <c r="D256" s="10">
        <f>B256+C256+'[1]306'!G6+'[1]344'!G5+'[1]348'!G9+'[1]394'!G4+'[1]395'!G6+'[1]397'!G4+'[1]487'!G4+'[1]564'!G5</f>
        <v>0.2569838709675878</v>
      </c>
      <c r="E256" s="13" t="s">
        <v>827</v>
      </c>
    </row>
    <row r="262" spans="4:5" ht="15">
      <c r="D262" s="10">
        <f>'[1]435'!G4+'[1]521'!G6</f>
        <v>0.19920000000001892</v>
      </c>
      <c r="E262" t="s">
        <v>828</v>
      </c>
    </row>
    <row r="288" spans="4:5" ht="15">
      <c r="D288" s="10">
        <f>B288+C288+'[1]344'!G7+'[1]442'!G5+'[1]475'!G12+'[1]511'!G5+'[1]517'!G8+'[1]564'!G12</f>
        <v>0.18759999999952015</v>
      </c>
      <c r="E288" t="s">
        <v>829</v>
      </c>
    </row>
    <row r="320" spans="4:5" ht="15">
      <c r="D320" s="10">
        <f>B320+C320+'[1]339'!G6+'[1]359'!G7+'[1]362'!G8+'[1]422'!G4+'[1]425'!G7+'[1]470'!G6+'[1]479'!G7+'[1]514'!G6+'[1]522'!G6</f>
        <v>-0.18308000000028812</v>
      </c>
      <c r="E320" t="s">
        <v>830</v>
      </c>
    </row>
    <row r="350" spans="2:5" ht="15">
      <c r="B350">
        <v>0</v>
      </c>
      <c r="D350" s="10">
        <f>'[1]485'!G8+'[1]488'!G6+'[1]489'!G6+'[1]491'!G4+'[1]494'!G6+'[1]495'!G4+'[1]498'!G8+'[1]502'!G5+'[1]504'!G4+'[1]508'!G5+'[1]511'!G4+'[1]514'!G7+'[1]521'!G4+'[1]522'!G8</f>
        <v>0.3647999999984677</v>
      </c>
      <c r="E350" t="s">
        <v>831</v>
      </c>
    </row>
    <row r="352" spans="4:5" ht="15">
      <c r="D352" s="10">
        <f>'[1]485'!G8+'[1]488'!G6+'[1]489'!G6+'[1]491'!G4+'[1]494'!G6+'[1]495'!G4+'[1]498'!G8+'[1]502'!G5+'[1]504'!G4+'[1]508'!G5+'[1]511'!G4+'[1]514'!G7+'[1]521'!G4</f>
        <v>-0.41860000000156106</v>
      </c>
      <c r="E352" t="s">
        <v>832</v>
      </c>
    </row>
    <row r="371" spans="4:5" ht="15">
      <c r="D371" s="10">
        <f>'[1]381'!G5+'[1]411'!G5+'[1]419'!G6+'[1]468'!G4+'[1]506'!G7+'[1]511'!G6+'[1]528'!G4+'[1]531'!G6+'[1]554'!G8+'[1]558'!G5+'[1]559'!G9+'[1]564'!G11</f>
        <v>0.12918000000126995</v>
      </c>
      <c r="E371" t="s">
        <v>833</v>
      </c>
    </row>
    <row r="386" spans="4:5" ht="15">
      <c r="D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835</v>
      </c>
      <c r="C1" s="30" t="s">
        <v>815</v>
      </c>
      <c r="D1" s="31">
        <v>56.67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836</v>
      </c>
      <c r="B4" s="38">
        <v>17.59</v>
      </c>
      <c r="C4" s="39">
        <f>(B4)*$D$1</f>
        <v>996.8253</v>
      </c>
      <c r="D4" s="40">
        <v>1000</v>
      </c>
      <c r="E4" s="41">
        <f>-C4+D4</f>
        <v>3.17470000000003</v>
      </c>
      <c r="F4" s="42"/>
    </row>
    <row r="5" spans="1:6" s="37" customFormat="1" ht="15">
      <c r="A5" s="7" t="s">
        <v>798</v>
      </c>
      <c r="B5" s="38">
        <v>5.39</v>
      </c>
      <c r="C5" s="39">
        <f>(B5)*$D$1</f>
        <v>305.4513</v>
      </c>
      <c r="D5" s="40">
        <v>305</v>
      </c>
      <c r="E5" s="41">
        <f>-C5+D5</f>
        <v>-0.45130000000000337</v>
      </c>
      <c r="F5" s="42"/>
    </row>
    <row r="6" spans="1:6" s="37" customFormat="1" ht="15">
      <c r="A6" s="7" t="s">
        <v>486</v>
      </c>
      <c r="B6" s="38">
        <v>2.85</v>
      </c>
      <c r="C6" s="39">
        <f>(B6)*$D$1</f>
        <v>161.5095</v>
      </c>
      <c r="D6" s="40">
        <v>180</v>
      </c>
      <c r="E6" s="41">
        <f>-C6+D6</f>
        <v>18.490499999999997</v>
      </c>
      <c r="F6" s="42"/>
    </row>
    <row r="7" spans="1:5" s="44" customFormat="1" ht="15">
      <c r="A7" s="43"/>
      <c r="B7" s="43"/>
      <c r="C7" s="43"/>
      <c r="D7" s="43"/>
      <c r="E7" s="43"/>
    </row>
    <row r="11" ht="15">
      <c r="B11" s="45"/>
    </row>
    <row r="12" ht="15">
      <c r="B12" s="45"/>
    </row>
    <row r="13" ht="15">
      <c r="B13" s="45"/>
    </row>
    <row r="17" spans="4:5" ht="15">
      <c r="D17" s="10"/>
      <c r="E17" s="13"/>
    </row>
    <row r="28" spans="4:5" ht="15">
      <c r="D28" s="10"/>
      <c r="E28" s="13"/>
    </row>
    <row r="96" spans="4:5" ht="15">
      <c r="D96" s="10">
        <f>'[1]539'!G12+'[1]564'!G9</f>
        <v>0.21879999999998745</v>
      </c>
      <c r="E96" t="s">
        <v>822</v>
      </c>
    </row>
    <row r="113" spans="4:5" ht="15">
      <c r="D113" s="10">
        <f>'[1]562'!G7+'[1]564'!G10</f>
        <v>-0.48919999999986885</v>
      </c>
      <c r="E113" t="s">
        <v>225</v>
      </c>
    </row>
    <row r="124" spans="4:5" ht="15">
      <c r="D124" s="10">
        <f>B124+C124+'[1]309'!G4+'[1]316'!G4+'[1]319'!G4+'[1]339'!G9+'[1]340'!G4+'[1]372'!G7+'[1]381'!G4+'[1]391'!G7+'[1]404'!G6+'[1]411'!G4+'[1]412'!G8+'[1]416'!G4+'[1]429'!G4+'[1]485'!G4+'[1]522'!G5</f>
        <v>4.579371965812413</v>
      </c>
      <c r="E124" s="13" t="s">
        <v>823</v>
      </c>
    </row>
    <row r="129" spans="4:5" ht="15">
      <c r="D129" s="10">
        <f>B129+C129+'[1]325'!G9+'[1]328'!G5+'[1]344'!G9+'[1]378'!G7+'[1]384'!G6+'[1]387'!G4+'[1]391'!G9+'[1]399'!G4+'[1]441'!G4+'[1]522'!G4</f>
        <v>-1.887614562767908</v>
      </c>
      <c r="E129" s="13" t="s">
        <v>824</v>
      </c>
    </row>
    <row r="166" spans="1:5" ht="15">
      <c r="A166" t="s">
        <v>370</v>
      </c>
      <c r="B166">
        <v>0</v>
      </c>
      <c r="D166" s="10">
        <f>'[1]522'!G7</f>
        <v>0.15050000000002228</v>
      </c>
      <c r="E166">
        <v>522</v>
      </c>
    </row>
    <row r="178" spans="4:5" ht="15">
      <c r="D178" s="10">
        <f>'[1]469'!G6+'[1]564'!G8</f>
        <v>0.0795999999995729</v>
      </c>
      <c r="E178" t="s">
        <v>825</v>
      </c>
    </row>
    <row r="185" spans="4:5" ht="15">
      <c r="D185" s="10">
        <f>'[1]388'!G4+'[1]413'!G5+'[1]427'!G5+'[1]428'!G6+'[1]560'!G7+'[1]561'!G4+'[1]564'!G4</f>
        <v>0.6078799999989428</v>
      </c>
      <c r="E185" t="s">
        <v>826</v>
      </c>
    </row>
    <row r="254" spans="4:5" ht="15">
      <c r="D254" s="10">
        <f>B254+C254+'[1]306'!G6+'[1]344'!G5+'[1]348'!G9+'[1]394'!G4+'[1]395'!G6+'[1]397'!G4+'[1]487'!G4+'[1]564'!G5</f>
        <v>0.2569838709675878</v>
      </c>
      <c r="E254" s="13" t="s">
        <v>827</v>
      </c>
    </row>
    <row r="260" spans="4:5" ht="15">
      <c r="D260" s="10">
        <f>'[1]435'!G4+'[1]521'!G6</f>
        <v>0.19920000000001892</v>
      </c>
      <c r="E260" t="s">
        <v>828</v>
      </c>
    </row>
    <row r="286" spans="4:5" ht="15">
      <c r="D286" s="10">
        <f>B286+C286+'[1]344'!G7+'[1]442'!G5+'[1]475'!G12+'[1]511'!G5+'[1]517'!G8+'[1]564'!G12</f>
        <v>0.18759999999952015</v>
      </c>
      <c r="E286" t="s">
        <v>829</v>
      </c>
    </row>
    <row r="318" spans="4:5" ht="15">
      <c r="D318" s="10">
        <f>B318+C318+'[1]339'!G6+'[1]359'!G7+'[1]362'!G8+'[1]422'!G4+'[1]425'!G7+'[1]470'!G6+'[1]479'!G7+'[1]514'!G6+'[1]522'!G6</f>
        <v>-0.18308000000028812</v>
      </c>
      <c r="E318" t="s">
        <v>830</v>
      </c>
    </row>
    <row r="348" spans="2:5" ht="15">
      <c r="B348">
        <v>0</v>
      </c>
      <c r="D348" s="10">
        <f>'[1]485'!G8+'[1]488'!G6+'[1]489'!G6+'[1]491'!G4+'[1]494'!G6+'[1]495'!G4+'[1]498'!G8+'[1]502'!G5+'[1]504'!G4+'[1]508'!G5+'[1]511'!G4+'[1]514'!G7+'[1]521'!G4+'[1]522'!G8</f>
        <v>0.3647999999984677</v>
      </c>
      <c r="E348" t="s">
        <v>831</v>
      </c>
    </row>
    <row r="350" spans="4:5" ht="15">
      <c r="D350" s="10">
        <f>'[1]485'!G8+'[1]488'!G6+'[1]489'!G6+'[1]491'!G4+'[1]494'!G6+'[1]495'!G4+'[1]498'!G8+'[1]502'!G5+'[1]504'!G4+'[1]508'!G5+'[1]511'!G4+'[1]514'!G7+'[1]521'!G4</f>
        <v>-0.41860000000156106</v>
      </c>
      <c r="E350" t="s">
        <v>832</v>
      </c>
    </row>
    <row r="369" spans="4:5" ht="15">
      <c r="D369" s="10">
        <f>'[1]381'!G5+'[1]411'!G5+'[1]419'!G6+'[1]468'!G4+'[1]506'!G7+'[1]511'!G6+'[1]528'!G4+'[1]531'!G6+'[1]554'!G8+'[1]558'!G5+'[1]559'!G9+'[1]564'!G11</f>
        <v>0.12918000000126995</v>
      </c>
      <c r="E369" t="s">
        <v>833</v>
      </c>
    </row>
    <row r="384" spans="4:5" ht="15">
      <c r="D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835</v>
      </c>
      <c r="C1" s="30" t="s">
        <v>815</v>
      </c>
      <c r="D1" s="31">
        <v>56.67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837</v>
      </c>
      <c r="B4" s="38">
        <v>26.91</v>
      </c>
      <c r="C4" s="39">
        <f>(B4)*$D$1</f>
        <v>1524.9897</v>
      </c>
      <c r="D4" s="40">
        <v>1525</v>
      </c>
      <c r="E4" s="41">
        <f>-C4+D4</f>
        <v>0.010299999999915599</v>
      </c>
      <c r="F4" s="42"/>
    </row>
    <row r="5" spans="1:6" s="37" customFormat="1" ht="15">
      <c r="A5" s="7" t="s">
        <v>838</v>
      </c>
      <c r="B5" s="38">
        <v>17.7</v>
      </c>
      <c r="C5" s="39">
        <f>(B5)*$D$1</f>
        <v>1003.059</v>
      </c>
      <c r="D5" s="40">
        <v>1003</v>
      </c>
      <c r="E5" s="41">
        <f>-C5+D5</f>
        <v>-0.05899999999996908</v>
      </c>
      <c r="F5" s="42"/>
    </row>
    <row r="6" spans="1:5" s="44" customFormat="1" ht="15">
      <c r="A6" s="43"/>
      <c r="B6" s="43"/>
      <c r="C6" s="43"/>
      <c r="D6" s="43"/>
      <c r="E6" s="43"/>
    </row>
    <row r="10" ht="15">
      <c r="B10" s="45"/>
    </row>
    <row r="11" ht="15">
      <c r="B11" s="45"/>
    </row>
    <row r="12" ht="15">
      <c r="B12" s="45"/>
    </row>
    <row r="16" spans="4:5" ht="15">
      <c r="D16" s="10"/>
      <c r="E16" s="13"/>
    </row>
    <row r="27" spans="4:5" ht="15">
      <c r="D27" s="10"/>
      <c r="E27" s="13"/>
    </row>
    <row r="95" spans="4:5" ht="15">
      <c r="D95" s="10">
        <f>'[1]539'!G12+'[1]564'!G9</f>
        <v>0.21879999999998745</v>
      </c>
      <c r="E95" t="s">
        <v>822</v>
      </c>
    </row>
    <row r="112" spans="4:5" ht="15">
      <c r="D112" s="10">
        <f>'[1]562'!G7+'[1]564'!G10</f>
        <v>-0.48919999999986885</v>
      </c>
      <c r="E112" t="s">
        <v>225</v>
      </c>
    </row>
    <row r="123" spans="4:5" ht="15">
      <c r="D123" s="10">
        <f>B123+C123+'[1]309'!G4+'[1]316'!G4+'[1]319'!G4+'[1]339'!G9+'[1]340'!G4+'[1]372'!G7+'[1]381'!G4+'[1]391'!G7+'[1]404'!G6+'[1]411'!G4+'[1]412'!G8+'[1]416'!G4+'[1]429'!G4+'[1]485'!G4+'[1]522'!G5</f>
        <v>4.579371965812413</v>
      </c>
      <c r="E123" s="13" t="s">
        <v>823</v>
      </c>
    </row>
    <row r="128" spans="4:5" ht="15">
      <c r="D128" s="10">
        <f>B128+C128+'[1]325'!G9+'[1]328'!G5+'[1]344'!G9+'[1]378'!G7+'[1]384'!G6+'[1]387'!G4+'[1]391'!G9+'[1]399'!G4+'[1]441'!G4+'[1]522'!G4</f>
        <v>-1.887614562767908</v>
      </c>
      <c r="E128" s="13" t="s">
        <v>824</v>
      </c>
    </row>
    <row r="165" spans="1:5" ht="15">
      <c r="A165" t="s">
        <v>370</v>
      </c>
      <c r="B165">
        <v>0</v>
      </c>
      <c r="D165" s="10">
        <f>'[1]522'!G7</f>
        <v>0.15050000000002228</v>
      </c>
      <c r="E165">
        <v>522</v>
      </c>
    </row>
    <row r="177" spans="4:5" ht="15">
      <c r="D177" s="10">
        <f>'[1]469'!G6+'[1]564'!G8</f>
        <v>0.0795999999995729</v>
      </c>
      <c r="E177" t="s">
        <v>825</v>
      </c>
    </row>
    <row r="184" spans="4:5" ht="15">
      <c r="D184" s="10">
        <f>'[1]388'!G4+'[1]413'!G5+'[1]427'!G5+'[1]428'!G6+'[1]560'!G7+'[1]561'!G4+'[1]564'!G4</f>
        <v>0.6078799999989428</v>
      </c>
      <c r="E184" t="s">
        <v>826</v>
      </c>
    </row>
    <row r="253" spans="4:5" ht="15">
      <c r="D253" s="10">
        <f>B253+C253+'[1]306'!G6+'[1]344'!G5+'[1]348'!G9+'[1]394'!G4+'[1]395'!G6+'[1]397'!G4+'[1]487'!G4+'[1]564'!G5</f>
        <v>0.2569838709675878</v>
      </c>
      <c r="E253" s="13" t="s">
        <v>827</v>
      </c>
    </row>
    <row r="259" spans="4:5" ht="15">
      <c r="D259" s="10">
        <f>'[1]435'!G4+'[1]521'!G6</f>
        <v>0.19920000000001892</v>
      </c>
      <c r="E259" t="s">
        <v>828</v>
      </c>
    </row>
    <row r="285" spans="4:5" ht="15">
      <c r="D285" s="10">
        <f>B285+C285+'[1]344'!G7+'[1]442'!G5+'[1]475'!G12+'[1]511'!G5+'[1]517'!G8+'[1]564'!G12</f>
        <v>0.18759999999952015</v>
      </c>
      <c r="E285" t="s">
        <v>829</v>
      </c>
    </row>
    <row r="317" spans="4:5" ht="15">
      <c r="D317" s="10">
        <f>B317+C317+'[1]339'!G6+'[1]359'!G7+'[1]362'!G8+'[1]422'!G4+'[1]425'!G7+'[1]470'!G6+'[1]479'!G7+'[1]514'!G6+'[1]522'!G6</f>
        <v>-0.18308000000028812</v>
      </c>
      <c r="E317" t="s">
        <v>830</v>
      </c>
    </row>
    <row r="347" spans="2:5" ht="15">
      <c r="B347">
        <v>0</v>
      </c>
      <c r="D347" s="10">
        <f>'[1]485'!G8+'[1]488'!G6+'[1]489'!G6+'[1]491'!G4+'[1]494'!G6+'[1]495'!G4+'[1]498'!G8+'[1]502'!G5+'[1]504'!G4+'[1]508'!G5+'[1]511'!G4+'[1]514'!G7+'[1]521'!G4+'[1]522'!G8</f>
        <v>0.3647999999984677</v>
      </c>
      <c r="E347" t="s">
        <v>831</v>
      </c>
    </row>
    <row r="349" spans="4:5" ht="15">
      <c r="D349" s="10">
        <f>'[1]485'!G8+'[1]488'!G6+'[1]489'!G6+'[1]491'!G4+'[1]494'!G6+'[1]495'!G4+'[1]498'!G8+'[1]502'!G5+'[1]504'!G4+'[1]508'!G5+'[1]511'!G4+'[1]514'!G7+'[1]521'!G4</f>
        <v>-0.41860000000156106</v>
      </c>
      <c r="E349" t="s">
        <v>832</v>
      </c>
    </row>
    <row r="368" spans="4:5" ht="15">
      <c r="D368" s="10">
        <f>'[1]381'!G5+'[1]411'!G5+'[1]419'!G6+'[1]468'!G4+'[1]506'!G7+'[1]511'!G6+'[1]528'!G4+'[1]531'!G6+'[1]554'!G8+'[1]558'!G5+'[1]559'!G9+'[1]564'!G11</f>
        <v>0.12918000000126995</v>
      </c>
      <c r="E368" t="s">
        <v>833</v>
      </c>
    </row>
    <row r="383" spans="4:5" ht="15">
      <c r="D383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2" customFormat="1" ht="21">
      <c r="A1" s="28" t="s">
        <v>814</v>
      </c>
      <c r="B1" s="29" t="s">
        <v>835</v>
      </c>
      <c r="C1" s="30" t="s">
        <v>815</v>
      </c>
      <c r="D1" s="31">
        <v>56.67</v>
      </c>
      <c r="E1" s="32" t="s">
        <v>816</v>
      </c>
    </row>
    <row r="2" s="32" customFormat="1" ht="15">
      <c r="A2" s="33"/>
    </row>
    <row r="3" spans="1:5" s="37" customFormat="1" ht="30" customHeight="1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6" s="37" customFormat="1" ht="15">
      <c r="A4" s="7" t="s">
        <v>839</v>
      </c>
      <c r="B4" s="38">
        <v>16.79</v>
      </c>
      <c r="C4" s="39">
        <f>(B4)*$D$1</f>
        <v>951.4893</v>
      </c>
      <c r="D4" s="40">
        <v>951</v>
      </c>
      <c r="E4" s="41">
        <f aca="true" t="shared" si="0" ref="E4:E10">-C4+D4</f>
        <v>-0.48929999999995744</v>
      </c>
      <c r="F4" s="42"/>
    </row>
    <row r="5" spans="1:6" s="37" customFormat="1" ht="15">
      <c r="A5" s="7" t="s">
        <v>840</v>
      </c>
      <c r="B5" s="38">
        <v>5.06</v>
      </c>
      <c r="C5" s="39">
        <f aca="true" t="shared" si="1" ref="C5:C10">(B5)*$D$1</f>
        <v>286.7502</v>
      </c>
      <c r="D5" s="40">
        <v>287</v>
      </c>
      <c r="E5" s="41">
        <f t="shared" si="0"/>
        <v>0.24979999999999336</v>
      </c>
      <c r="F5" s="42"/>
    </row>
    <row r="6" spans="1:6" s="37" customFormat="1" ht="15">
      <c r="A6" s="7" t="s">
        <v>545</v>
      </c>
      <c r="B6" s="38">
        <v>10.96</v>
      </c>
      <c r="C6" s="39">
        <f t="shared" si="1"/>
        <v>621.1032</v>
      </c>
      <c r="D6" s="55">
        <v>621</v>
      </c>
      <c r="E6" s="41">
        <f t="shared" si="0"/>
        <v>-0.10320000000001528</v>
      </c>
      <c r="F6" s="42"/>
    </row>
    <row r="7" spans="1:6" s="37" customFormat="1" ht="15">
      <c r="A7" s="7" t="s">
        <v>841</v>
      </c>
      <c r="B7" s="38">
        <v>5.24</v>
      </c>
      <c r="C7" s="39">
        <f>(B7)*$D$1</f>
        <v>296.9508</v>
      </c>
      <c r="D7" s="40">
        <v>297</v>
      </c>
      <c r="E7" s="41">
        <f t="shared" si="0"/>
        <v>0.04919999999998481</v>
      </c>
      <c r="F7" s="42"/>
    </row>
    <row r="8" spans="1:6" s="37" customFormat="1" ht="15">
      <c r="A8" s="7" t="s">
        <v>75</v>
      </c>
      <c r="B8" s="38">
        <v>14.38</v>
      </c>
      <c r="C8" s="39">
        <f>(B8)*$D$1</f>
        <v>814.9146000000001</v>
      </c>
      <c r="D8" s="40">
        <v>815</v>
      </c>
      <c r="E8" s="41">
        <f t="shared" si="0"/>
        <v>0.08539999999993597</v>
      </c>
      <c r="F8" s="42"/>
    </row>
    <row r="9" spans="1:6" s="37" customFormat="1" ht="15">
      <c r="A9" s="7" t="s">
        <v>486</v>
      </c>
      <c r="B9" s="38">
        <v>11.85</v>
      </c>
      <c r="C9" s="39">
        <f t="shared" si="1"/>
        <v>671.5395</v>
      </c>
      <c r="D9" s="55">
        <v>833</v>
      </c>
      <c r="E9" s="41">
        <f t="shared" si="0"/>
        <v>161.46050000000002</v>
      </c>
      <c r="F9" s="42"/>
    </row>
    <row r="10" spans="1:6" s="37" customFormat="1" ht="15">
      <c r="A10" s="7" t="s">
        <v>842</v>
      </c>
      <c r="B10" s="38">
        <v>13.45</v>
      </c>
      <c r="C10" s="39">
        <f t="shared" si="1"/>
        <v>762.2115</v>
      </c>
      <c r="D10" s="40">
        <v>762</v>
      </c>
      <c r="E10" s="41">
        <f t="shared" si="0"/>
        <v>-0.2115000000000009</v>
      </c>
      <c r="F10" s="42"/>
    </row>
    <row r="11" spans="1:5" s="44" customFormat="1" ht="15">
      <c r="A11" s="43"/>
      <c r="B11" s="43"/>
      <c r="C11" s="43"/>
      <c r="D11" s="43"/>
      <c r="E11" s="43"/>
    </row>
    <row r="15" ht="15">
      <c r="B15" s="45"/>
    </row>
    <row r="16" ht="15">
      <c r="B16" s="45"/>
    </row>
    <row r="17" ht="15">
      <c r="B17" s="45"/>
    </row>
    <row r="21" spans="4:5" ht="15">
      <c r="D21" s="10"/>
      <c r="E21" s="13"/>
    </row>
    <row r="32" spans="4:5" ht="15">
      <c r="D32" s="10"/>
      <c r="E32" s="13"/>
    </row>
    <row r="100" spans="4:5" ht="15">
      <c r="D100" s="10">
        <f>'[1]539'!G12+'[1]564'!G9</f>
        <v>0.21879999999998745</v>
      </c>
      <c r="E100" t="s">
        <v>822</v>
      </c>
    </row>
    <row r="117" spans="4:5" ht="15">
      <c r="D117" s="10">
        <f>'[1]562'!G7+'[1]564'!G10</f>
        <v>-0.48919999999986885</v>
      </c>
      <c r="E117" t="s">
        <v>225</v>
      </c>
    </row>
    <row r="128" spans="4:5" ht="15">
      <c r="D128" s="10">
        <f>B128+C128+'[1]309'!G4+'[1]316'!G4+'[1]319'!G4+'[1]339'!G9+'[1]340'!G4+'[1]372'!G7+'[1]381'!G4+'[1]391'!G7+'[1]404'!G6+'[1]411'!G4+'[1]412'!G8+'[1]416'!G4+'[1]429'!G4+'[1]485'!G4+'[1]522'!G5</f>
        <v>4.579371965812413</v>
      </c>
      <c r="E128" s="13" t="s">
        <v>823</v>
      </c>
    </row>
    <row r="133" spans="4:5" ht="15">
      <c r="D133" s="10">
        <f>B133+C133+'[1]325'!G9+'[1]328'!G5+'[1]344'!G9+'[1]378'!G7+'[1]384'!G6+'[1]387'!G4+'[1]391'!G9+'[1]399'!G4+'[1]441'!G4+'[1]522'!G4</f>
        <v>-1.887614562767908</v>
      </c>
      <c r="E133" s="13" t="s">
        <v>824</v>
      </c>
    </row>
    <row r="170" spans="1:5" ht="15">
      <c r="A170" t="s">
        <v>370</v>
      </c>
      <c r="B170">
        <v>0</v>
      </c>
      <c r="D170" s="10">
        <f>'[1]522'!G7</f>
        <v>0.15050000000002228</v>
      </c>
      <c r="E170">
        <v>522</v>
      </c>
    </row>
    <row r="182" spans="4:5" ht="15">
      <c r="D182" s="10">
        <f>'[1]469'!G6+'[1]564'!G8</f>
        <v>0.0795999999995729</v>
      </c>
      <c r="E182" t="s">
        <v>825</v>
      </c>
    </row>
    <row r="189" spans="4:5" ht="15">
      <c r="D189" s="10">
        <f>'[1]388'!G4+'[1]413'!G5+'[1]427'!G5+'[1]428'!G6+'[1]560'!G7+'[1]561'!G4+'[1]564'!G4</f>
        <v>0.6078799999989428</v>
      </c>
      <c r="E189" t="s">
        <v>826</v>
      </c>
    </row>
    <row r="258" spans="4:5" ht="15">
      <c r="D258" s="10">
        <f>B258+C258+'[1]306'!G6+'[1]344'!G5+'[1]348'!G9+'[1]394'!G4+'[1]395'!G6+'[1]397'!G4+'[1]487'!G4+'[1]564'!G5</f>
        <v>0.2569838709675878</v>
      </c>
      <c r="E258" s="13" t="s">
        <v>827</v>
      </c>
    </row>
    <row r="264" spans="4:5" ht="15">
      <c r="D264" s="10">
        <f>'[1]435'!G4+'[1]521'!G6</f>
        <v>0.19920000000001892</v>
      </c>
      <c r="E264" t="s">
        <v>828</v>
      </c>
    </row>
    <row r="290" spans="4:5" ht="15">
      <c r="D290" s="10">
        <f>B290+C290+'[1]344'!G7+'[1]442'!G5+'[1]475'!G12+'[1]511'!G5+'[1]517'!G8+'[1]564'!G12</f>
        <v>0.18759999999952015</v>
      </c>
      <c r="E290" t="s">
        <v>829</v>
      </c>
    </row>
    <row r="322" spans="4:5" ht="15">
      <c r="D322" s="10">
        <f>B322+C322+'[1]339'!G6+'[1]359'!G7+'[1]362'!G8+'[1]422'!G4+'[1]425'!G7+'[1]470'!G6+'[1]479'!G7+'[1]514'!G6+'[1]522'!G6</f>
        <v>-0.18308000000028812</v>
      </c>
      <c r="E322" t="s">
        <v>830</v>
      </c>
    </row>
    <row r="352" spans="2:5" ht="15">
      <c r="B352">
        <v>0</v>
      </c>
      <c r="D352" s="10">
        <f>'[1]485'!G8+'[1]488'!G6+'[1]489'!G6+'[1]491'!G4+'[1]494'!G6+'[1]495'!G4+'[1]498'!G8+'[1]502'!G5+'[1]504'!G4+'[1]508'!G5+'[1]511'!G4+'[1]514'!G7+'[1]521'!G4+'[1]522'!G8</f>
        <v>0.3647999999984677</v>
      </c>
      <c r="E352" t="s">
        <v>831</v>
      </c>
    </row>
    <row r="354" spans="4:5" ht="15">
      <c r="D354" s="10">
        <f>'[1]485'!G8+'[1]488'!G6+'[1]489'!G6+'[1]491'!G4+'[1]494'!G6+'[1]495'!G4+'[1]498'!G8+'[1]502'!G5+'[1]504'!G4+'[1]508'!G5+'[1]511'!G4+'[1]514'!G7+'[1]521'!G4</f>
        <v>-0.41860000000156106</v>
      </c>
      <c r="E354" t="s">
        <v>832</v>
      </c>
    </row>
    <row r="373" spans="4:5" ht="15">
      <c r="D373" s="10">
        <f>'[1]381'!G5+'[1]411'!G5+'[1]419'!G6+'[1]468'!G4+'[1]506'!G7+'[1]511'!G6+'[1]528'!G4+'[1]531'!G6+'[1]554'!G8+'[1]558'!G5+'[1]559'!G9+'[1]564'!G11</f>
        <v>0.12918000000126995</v>
      </c>
      <c r="E373" t="s">
        <v>833</v>
      </c>
    </row>
    <row r="388" spans="4:5" ht="15">
      <c r="D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28" t="s">
        <v>814</v>
      </c>
      <c r="B1" s="29" t="s">
        <v>843</v>
      </c>
      <c r="C1" s="30" t="s">
        <v>815</v>
      </c>
      <c r="D1" s="31">
        <v>56.78</v>
      </c>
      <c r="E1" s="32" t="s">
        <v>816</v>
      </c>
    </row>
    <row r="2" spans="1:5" ht="15">
      <c r="A2" s="33"/>
      <c r="B2" s="32"/>
      <c r="C2" s="32"/>
      <c r="D2" s="32"/>
      <c r="E2" s="32"/>
    </row>
    <row r="3" spans="1:5" ht="30">
      <c r="A3" s="34" t="s">
        <v>817</v>
      </c>
      <c r="B3" s="35" t="s">
        <v>818</v>
      </c>
      <c r="C3" s="34" t="s">
        <v>819</v>
      </c>
      <c r="D3" s="34" t="s">
        <v>820</v>
      </c>
      <c r="E3" s="36" t="s">
        <v>821</v>
      </c>
    </row>
    <row r="4" spans="1:5" ht="15">
      <c r="A4" s="7" t="s">
        <v>673</v>
      </c>
      <c r="B4" s="38">
        <v>4.53</v>
      </c>
      <c r="C4" s="39">
        <f>(B4)*$D$1</f>
        <v>257.21340000000004</v>
      </c>
      <c r="D4" s="40">
        <v>257</v>
      </c>
      <c r="E4" s="41">
        <f aca="true" t="shared" si="0" ref="E4:E14">-C4+D4</f>
        <v>-0.21340000000003556</v>
      </c>
    </row>
    <row r="5" spans="1:5" ht="15">
      <c r="A5" s="7" t="s">
        <v>166</v>
      </c>
      <c r="B5" s="38">
        <v>2.23</v>
      </c>
      <c r="C5" s="39">
        <f aca="true" t="shared" si="1" ref="C5:C14">(B5)*$D$1</f>
        <v>126.6194</v>
      </c>
      <c r="D5" s="40">
        <v>126</v>
      </c>
      <c r="E5" s="41">
        <f t="shared" si="0"/>
        <v>-0.6193999999999988</v>
      </c>
    </row>
    <row r="6" spans="1:5" ht="15">
      <c r="A6" s="7" t="s">
        <v>95</v>
      </c>
      <c r="B6" s="38">
        <v>9.54</v>
      </c>
      <c r="C6" s="39">
        <f t="shared" si="1"/>
        <v>541.6812</v>
      </c>
      <c r="D6" s="55">
        <v>542</v>
      </c>
      <c r="E6" s="41">
        <f t="shared" si="0"/>
        <v>0.3188000000000102</v>
      </c>
    </row>
    <row r="7" spans="1:5" ht="15">
      <c r="A7" s="7" t="s">
        <v>464</v>
      </c>
      <c r="B7" s="38">
        <v>8.76</v>
      </c>
      <c r="C7" s="39">
        <f>(B7)*$D$1</f>
        <v>497.3928</v>
      </c>
      <c r="D7" s="57">
        <v>497</v>
      </c>
      <c r="E7" s="41">
        <f t="shared" si="0"/>
        <v>-0.39280000000002246</v>
      </c>
    </row>
    <row r="8" spans="1:5" ht="15">
      <c r="A8" s="7" t="s">
        <v>844</v>
      </c>
      <c r="B8" s="38">
        <v>9.36</v>
      </c>
      <c r="C8" s="39">
        <f t="shared" si="1"/>
        <v>531.4608</v>
      </c>
      <c r="D8" s="57">
        <v>531</v>
      </c>
      <c r="E8" s="41">
        <f t="shared" si="0"/>
        <v>-0.46079999999994925</v>
      </c>
    </row>
    <row r="9" spans="1:5" ht="15">
      <c r="A9" s="7" t="s">
        <v>510</v>
      </c>
      <c r="B9" s="38">
        <v>27.3</v>
      </c>
      <c r="C9" s="39">
        <f t="shared" si="1"/>
        <v>1550.094</v>
      </c>
      <c r="D9" s="40">
        <v>1550</v>
      </c>
      <c r="E9" s="41">
        <f t="shared" si="0"/>
        <v>-0.09400000000005093</v>
      </c>
    </row>
    <row r="10" spans="1:5" ht="15">
      <c r="A10" s="7" t="s">
        <v>270</v>
      </c>
      <c r="B10" s="38">
        <v>21.09</v>
      </c>
      <c r="C10" s="39">
        <f>(B10)*$D$1</f>
        <v>1197.4902</v>
      </c>
      <c r="D10" s="55">
        <v>1197</v>
      </c>
      <c r="E10" s="41">
        <f t="shared" si="0"/>
        <v>-0.4901999999999589</v>
      </c>
    </row>
    <row r="11" spans="1:5" ht="15">
      <c r="A11" s="7" t="s">
        <v>800</v>
      </c>
      <c r="B11" s="38">
        <v>9.72</v>
      </c>
      <c r="C11" s="39">
        <f t="shared" si="1"/>
        <v>551.9016</v>
      </c>
      <c r="D11" s="40">
        <v>552</v>
      </c>
      <c r="E11" s="41">
        <f t="shared" si="0"/>
        <v>0.09839999999996962</v>
      </c>
    </row>
    <row r="12" spans="1:5" ht="15">
      <c r="A12" s="7" t="s">
        <v>627</v>
      </c>
      <c r="B12" s="38">
        <v>19.23</v>
      </c>
      <c r="C12" s="39">
        <f t="shared" si="1"/>
        <v>1091.8794</v>
      </c>
      <c r="D12" s="40">
        <v>1091</v>
      </c>
      <c r="E12" s="41">
        <f t="shared" si="0"/>
        <v>-0.8794000000000324</v>
      </c>
    </row>
    <row r="13" spans="1:5" ht="15">
      <c r="A13" s="7" t="s">
        <v>845</v>
      </c>
      <c r="B13" s="38">
        <v>16.02</v>
      </c>
      <c r="C13" s="39">
        <f t="shared" si="1"/>
        <v>909.6156</v>
      </c>
      <c r="D13" s="55">
        <v>909</v>
      </c>
      <c r="E13" s="41">
        <f t="shared" si="0"/>
        <v>-0.6155999999999722</v>
      </c>
    </row>
    <row r="14" spans="1:5" ht="15">
      <c r="A14" s="7" t="s">
        <v>589</v>
      </c>
      <c r="B14" s="38">
        <v>12.28</v>
      </c>
      <c r="C14" s="39">
        <f t="shared" si="1"/>
        <v>697.2583999999999</v>
      </c>
      <c r="D14" s="55">
        <v>697</v>
      </c>
      <c r="E14" s="41">
        <f t="shared" si="0"/>
        <v>-0.2583999999999378</v>
      </c>
    </row>
    <row r="15" spans="1:5" ht="15">
      <c r="A15" s="43"/>
      <c r="B15" s="43"/>
      <c r="C15" s="43"/>
      <c r="D15" s="43"/>
      <c r="E15" s="43"/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28" t="s">
        <v>814</v>
      </c>
      <c r="B1" s="29" t="s">
        <v>846</v>
      </c>
      <c r="C1" s="30" t="s">
        <v>815</v>
      </c>
      <c r="D1" s="31">
        <v>56.8</v>
      </c>
      <c r="E1" s="32" t="s">
        <v>816</v>
      </c>
    </row>
    <row r="2" spans="1:5" ht="15">
      <c r="A2" s="33"/>
      <c r="B2" s="32"/>
      <c r="C2" s="32"/>
      <c r="D2" s="32"/>
      <c r="E2" s="32"/>
    </row>
    <row r="3" spans="1:6" ht="30">
      <c r="A3" s="34" t="s">
        <v>817</v>
      </c>
      <c r="B3" s="35" t="s">
        <v>818</v>
      </c>
      <c r="C3" s="52" t="s">
        <v>848</v>
      </c>
      <c r="D3" s="49" t="s">
        <v>819</v>
      </c>
      <c r="E3" s="34" t="s">
        <v>820</v>
      </c>
      <c r="F3" s="36" t="s">
        <v>821</v>
      </c>
    </row>
    <row r="4" spans="1:6" ht="15">
      <c r="A4" s="7" t="s">
        <v>587</v>
      </c>
      <c r="B4" s="47">
        <v>24.29</v>
      </c>
      <c r="C4" s="38">
        <f aca="true" t="shared" si="0" ref="C4:C9">B4*0.05</f>
        <v>1.2145000000000001</v>
      </c>
      <c r="D4" s="50">
        <f aca="true" t="shared" si="1" ref="D4:D9">(B4+C4)*$D$1</f>
        <v>1448.6556</v>
      </c>
      <c r="E4" s="55">
        <v>1450</v>
      </c>
      <c r="F4" s="41">
        <f aca="true" t="shared" si="2" ref="F4:F9">-D4+E4</f>
        <v>1.3443999999999505</v>
      </c>
    </row>
    <row r="5" spans="1:6" ht="15">
      <c r="A5" s="7" t="s">
        <v>627</v>
      </c>
      <c r="B5" s="47">
        <v>4.26</v>
      </c>
      <c r="C5" s="38">
        <f t="shared" si="0"/>
        <v>0.213</v>
      </c>
      <c r="D5" s="50">
        <f t="shared" si="1"/>
        <v>254.0664</v>
      </c>
      <c r="E5" s="40">
        <v>254</v>
      </c>
      <c r="F5" s="41">
        <f t="shared" si="2"/>
        <v>-0.06639999999998736</v>
      </c>
    </row>
    <row r="6" spans="1:6" ht="15">
      <c r="A6" s="7" t="s">
        <v>799</v>
      </c>
      <c r="B6" s="47">
        <v>5.56</v>
      </c>
      <c r="C6" s="38">
        <f t="shared" si="0"/>
        <v>0.27799999999999997</v>
      </c>
      <c r="D6" s="50">
        <f t="shared" si="1"/>
        <v>331.5983999999999</v>
      </c>
      <c r="E6" s="54">
        <v>332</v>
      </c>
      <c r="F6" s="41">
        <f t="shared" si="2"/>
        <v>0.4016000000000872</v>
      </c>
    </row>
    <row r="7" spans="1:6" ht="15">
      <c r="A7" s="7" t="s">
        <v>590</v>
      </c>
      <c r="B7" s="47">
        <v>8.99</v>
      </c>
      <c r="C7" s="38">
        <f t="shared" si="0"/>
        <v>0.4495</v>
      </c>
      <c r="D7" s="50">
        <f t="shared" si="1"/>
        <v>536.1636</v>
      </c>
      <c r="E7" s="40">
        <v>536</v>
      </c>
      <c r="F7" s="41">
        <f t="shared" si="2"/>
        <v>-0.163599999999974</v>
      </c>
    </row>
    <row r="8" spans="1:6" ht="15">
      <c r="A8" s="7" t="s">
        <v>55</v>
      </c>
      <c r="B8" s="47">
        <v>26.77</v>
      </c>
      <c r="C8" s="38">
        <f t="shared" si="0"/>
        <v>1.3385</v>
      </c>
      <c r="D8" s="50">
        <f t="shared" si="1"/>
        <v>1596.5628</v>
      </c>
      <c r="E8" s="54">
        <v>1596</v>
      </c>
      <c r="F8" s="41">
        <f t="shared" si="2"/>
        <v>-0.5627999999999247</v>
      </c>
    </row>
    <row r="9" spans="1:6" ht="15">
      <c r="A9" s="7" t="s">
        <v>747</v>
      </c>
      <c r="B9" s="47">
        <v>37.48</v>
      </c>
      <c r="C9" s="38">
        <f t="shared" si="0"/>
        <v>1.8739999999999999</v>
      </c>
      <c r="D9" s="50">
        <f t="shared" si="1"/>
        <v>2235.3071999999997</v>
      </c>
      <c r="E9" s="40">
        <v>2235</v>
      </c>
      <c r="F9" s="41">
        <f t="shared" si="2"/>
        <v>-0.3071999999997388</v>
      </c>
    </row>
    <row r="10" spans="1:6" ht="15">
      <c r="A10" s="43"/>
      <c r="B10" s="48"/>
      <c r="C10" s="53"/>
      <c r="D10" s="51"/>
      <c r="E10" s="43"/>
      <c r="F10" s="43"/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28" t="s">
        <v>814</v>
      </c>
      <c r="B1" s="29">
        <v>42843</v>
      </c>
      <c r="C1" s="30" t="s">
        <v>815</v>
      </c>
      <c r="D1" s="31">
        <v>56.47</v>
      </c>
      <c r="E1" s="32" t="s">
        <v>816</v>
      </c>
    </row>
    <row r="2" spans="1:5" ht="15">
      <c r="A2" s="33"/>
      <c r="B2" s="32"/>
      <c r="C2" s="32"/>
      <c r="D2" s="32"/>
      <c r="E2" s="32"/>
    </row>
    <row r="3" spans="1:6" ht="30">
      <c r="A3" s="34" t="s">
        <v>817</v>
      </c>
      <c r="B3" s="35" t="s">
        <v>818</v>
      </c>
      <c r="C3" s="52" t="s">
        <v>848</v>
      </c>
      <c r="D3" s="34" t="s">
        <v>819</v>
      </c>
      <c r="E3" s="34" t="s">
        <v>820</v>
      </c>
      <c r="F3" s="36" t="s">
        <v>821</v>
      </c>
    </row>
    <row r="4" spans="1:6" ht="15">
      <c r="A4" s="7" t="s">
        <v>226</v>
      </c>
      <c r="B4" s="38">
        <v>4.31</v>
      </c>
      <c r="C4" s="38">
        <f>B4*0.05</f>
        <v>0.2155</v>
      </c>
      <c r="D4" s="39">
        <f>(B4+C4)*$D$1</f>
        <v>255.55498499999996</v>
      </c>
      <c r="E4" s="55">
        <v>255</v>
      </c>
      <c r="F4" s="41">
        <f aca="true" t="shared" si="0" ref="F4:F11">-D4+E4</f>
        <v>-0.5549849999999594</v>
      </c>
    </row>
    <row r="5" spans="1:6" ht="15">
      <c r="A5" s="7" t="s">
        <v>529</v>
      </c>
      <c r="B5" s="38">
        <v>9.04</v>
      </c>
      <c r="C5" s="38">
        <f aca="true" t="shared" si="1" ref="C5:C11">B5*0.05</f>
        <v>0.45199999999999996</v>
      </c>
      <c r="D5" s="39">
        <f aca="true" t="shared" si="2" ref="D5:D11">(B5+C5)*$D$1</f>
        <v>536.0132399999999</v>
      </c>
      <c r="E5" s="55">
        <v>536</v>
      </c>
      <c r="F5" s="41">
        <f t="shared" si="0"/>
        <v>-0.013239999999882457</v>
      </c>
    </row>
    <row r="6" spans="1:6" ht="15">
      <c r="A6" s="7" t="s">
        <v>847</v>
      </c>
      <c r="B6" s="38">
        <v>7.3</v>
      </c>
      <c r="C6" s="38">
        <f t="shared" si="1"/>
        <v>0.365</v>
      </c>
      <c r="D6" s="39">
        <f t="shared" si="2"/>
        <v>432.84255</v>
      </c>
      <c r="E6" s="55">
        <v>433</v>
      </c>
      <c r="F6" s="41">
        <f t="shared" si="0"/>
        <v>0.157449999999983</v>
      </c>
    </row>
    <row r="7" spans="1:6" ht="15">
      <c r="A7" s="7" t="s">
        <v>730</v>
      </c>
      <c r="B7" s="38">
        <v>3.09</v>
      </c>
      <c r="C7" s="38">
        <f t="shared" si="1"/>
        <v>0.1545</v>
      </c>
      <c r="D7" s="39">
        <f t="shared" si="2"/>
        <v>183.216915</v>
      </c>
      <c r="E7" s="57">
        <v>183</v>
      </c>
      <c r="F7" s="41">
        <f t="shared" si="0"/>
        <v>-0.2169150000000002</v>
      </c>
    </row>
    <row r="8" spans="1:6" ht="15">
      <c r="A8" s="7" t="s">
        <v>673</v>
      </c>
      <c r="B8" s="38">
        <v>49.98</v>
      </c>
      <c r="C8" s="38">
        <f t="shared" si="1"/>
        <v>2.499</v>
      </c>
      <c r="D8" s="39">
        <f t="shared" si="2"/>
        <v>2963.48913</v>
      </c>
      <c r="E8" s="57">
        <v>2963</v>
      </c>
      <c r="F8" s="41">
        <f t="shared" si="0"/>
        <v>-0.4891299999999319</v>
      </c>
    </row>
    <row r="9" spans="1:6" ht="15">
      <c r="A9" s="7" t="s">
        <v>61</v>
      </c>
      <c r="B9" s="38">
        <v>14.79</v>
      </c>
      <c r="C9" s="38">
        <f t="shared" si="1"/>
        <v>0.7395</v>
      </c>
      <c r="D9" s="39">
        <f t="shared" si="2"/>
        <v>876.9508649999999</v>
      </c>
      <c r="E9" s="55">
        <v>877</v>
      </c>
      <c r="F9" s="41">
        <f t="shared" si="0"/>
        <v>0.04913500000009208</v>
      </c>
    </row>
    <row r="10" spans="1:6" ht="15">
      <c r="A10" s="7" t="s">
        <v>486</v>
      </c>
      <c r="B10" s="38">
        <v>14.54</v>
      </c>
      <c r="C10" s="38">
        <f t="shared" si="1"/>
        <v>0.727</v>
      </c>
      <c r="D10" s="39">
        <f t="shared" si="2"/>
        <v>862.12749</v>
      </c>
      <c r="E10" s="57">
        <f>682+180</f>
        <v>862</v>
      </c>
      <c r="F10" s="41">
        <f t="shared" si="0"/>
        <v>-0.12748999999996613</v>
      </c>
    </row>
    <row r="11" spans="1:6" ht="15">
      <c r="A11" s="7" t="s">
        <v>570</v>
      </c>
      <c r="B11" s="38">
        <v>21.3</v>
      </c>
      <c r="C11" s="38">
        <f t="shared" si="1"/>
        <v>1.0650000000000002</v>
      </c>
      <c r="D11" s="39">
        <f t="shared" si="2"/>
        <v>1262.95155</v>
      </c>
      <c r="E11" s="55">
        <v>1263</v>
      </c>
      <c r="F11" s="41">
        <f t="shared" si="0"/>
        <v>0.04845000000000255</v>
      </c>
    </row>
    <row r="12" spans="1:6" ht="15">
      <c r="A12" s="43"/>
      <c r="B12" s="43"/>
      <c r="C12" s="43"/>
      <c r="D12" s="43"/>
      <c r="E12" s="43"/>
      <c r="F12" s="43"/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28" t="s">
        <v>814</v>
      </c>
      <c r="B1" s="29">
        <v>42843</v>
      </c>
      <c r="C1" s="30" t="s">
        <v>815</v>
      </c>
      <c r="D1" s="31">
        <v>56.47</v>
      </c>
      <c r="E1" s="32" t="s">
        <v>816</v>
      </c>
    </row>
    <row r="2" spans="1:5" ht="15">
      <c r="A2" s="33"/>
      <c r="B2" s="32"/>
      <c r="C2" s="32"/>
      <c r="D2" s="32"/>
      <c r="E2" s="32"/>
    </row>
    <row r="3" spans="1:6" ht="30">
      <c r="A3" s="34" t="s">
        <v>817</v>
      </c>
      <c r="B3" s="35" t="s">
        <v>818</v>
      </c>
      <c r="C3" s="52" t="s">
        <v>848</v>
      </c>
      <c r="D3" s="34" t="s">
        <v>819</v>
      </c>
      <c r="E3" s="34" t="s">
        <v>820</v>
      </c>
      <c r="F3" s="36" t="s">
        <v>821</v>
      </c>
    </row>
    <row r="4" spans="1:6" ht="15.75" thickBot="1">
      <c r="A4" s="7" t="s">
        <v>800</v>
      </c>
      <c r="B4" s="38">
        <v>110.05</v>
      </c>
      <c r="C4" s="38">
        <f>B4*0.05</f>
        <v>5.5025</v>
      </c>
      <c r="D4" s="39">
        <f>(B4+C4)*$D$1</f>
        <v>6525.249675</v>
      </c>
      <c r="E4" s="56">
        <v>6663</v>
      </c>
      <c r="F4" s="41">
        <f>-D4+E4</f>
        <v>137.75032499999998</v>
      </c>
    </row>
    <row r="5" spans="1:6" ht="15">
      <c r="A5" s="7" t="s">
        <v>569</v>
      </c>
      <c r="B5" s="38">
        <v>16.21</v>
      </c>
      <c r="C5" s="38">
        <f>B5*0.05</f>
        <v>0.8105000000000001</v>
      </c>
      <c r="D5" s="39">
        <f>(B5+C5)*$D$1</f>
        <v>961.147635</v>
      </c>
      <c r="E5" s="55">
        <v>961</v>
      </c>
      <c r="F5" s="41">
        <f>-D5+E5</f>
        <v>-0.1476350000000366</v>
      </c>
    </row>
    <row r="6" spans="1:6" ht="15">
      <c r="A6" s="7" t="s">
        <v>658</v>
      </c>
      <c r="B6" s="38">
        <v>9.96</v>
      </c>
      <c r="C6" s="38">
        <f>B6*0.05</f>
        <v>0.49800000000000005</v>
      </c>
      <c r="D6" s="39">
        <f>(B6+C6)*$D$1</f>
        <v>590.56326</v>
      </c>
      <c r="E6" s="57">
        <v>590</v>
      </c>
      <c r="F6" s="41">
        <f>-D6+E6</f>
        <v>-0.5632600000000139</v>
      </c>
    </row>
    <row r="7" spans="1:6" ht="15">
      <c r="A7" s="43"/>
      <c r="B7" s="43"/>
      <c r="C7" s="43"/>
      <c r="D7" s="43"/>
      <c r="E7" s="43"/>
      <c r="F7" s="43"/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28" t="s">
        <v>814</v>
      </c>
      <c r="B1" s="29">
        <v>42839</v>
      </c>
      <c r="C1" s="30" t="s">
        <v>815</v>
      </c>
      <c r="D1" s="31">
        <v>56.83</v>
      </c>
      <c r="E1" s="32" t="s">
        <v>816</v>
      </c>
    </row>
    <row r="2" spans="1:5" ht="15">
      <c r="A2" s="33"/>
      <c r="B2" s="32"/>
      <c r="C2" s="32"/>
      <c r="D2" s="32"/>
      <c r="E2" s="32"/>
    </row>
    <row r="3" spans="1:6" ht="30">
      <c r="A3" s="34" t="s">
        <v>817</v>
      </c>
      <c r="B3" s="35" t="s">
        <v>818</v>
      </c>
      <c r="C3" s="52" t="s">
        <v>848</v>
      </c>
      <c r="D3" s="34" t="s">
        <v>819</v>
      </c>
      <c r="E3" s="34" t="s">
        <v>820</v>
      </c>
      <c r="F3" s="36" t="s">
        <v>821</v>
      </c>
    </row>
    <row r="4" spans="1:6" ht="15">
      <c r="A4" s="7" t="s">
        <v>849</v>
      </c>
      <c r="B4" s="38">
        <v>32.05</v>
      </c>
      <c r="C4" s="38">
        <f aca="true" t="shared" si="0" ref="C4:C9">B4*0.05</f>
        <v>1.6025</v>
      </c>
      <c r="D4" s="39">
        <f aca="true" t="shared" si="1" ref="D4:D9">(B4+C4)*$D$1</f>
        <v>1912.4715749999998</v>
      </c>
      <c r="E4" s="40">
        <v>1912</v>
      </c>
      <c r="F4" s="41">
        <f aca="true" t="shared" si="2" ref="F4:F9">-D4+E4</f>
        <v>-0.47157499999980246</v>
      </c>
    </row>
    <row r="5" spans="1:6" ht="15">
      <c r="A5" s="7" t="s">
        <v>303</v>
      </c>
      <c r="B5" s="38">
        <v>15.19</v>
      </c>
      <c r="C5" s="38">
        <f t="shared" si="0"/>
        <v>0.7595000000000001</v>
      </c>
      <c r="D5" s="39">
        <f t="shared" si="1"/>
        <v>906.410085</v>
      </c>
      <c r="E5" s="40">
        <v>920</v>
      </c>
      <c r="F5" s="41">
        <f t="shared" si="2"/>
        <v>13.589915000000019</v>
      </c>
    </row>
    <row r="6" spans="1:6" ht="15">
      <c r="A6" s="7" t="s">
        <v>390</v>
      </c>
      <c r="B6" s="38">
        <v>11.69</v>
      </c>
      <c r="C6" s="38">
        <f t="shared" si="0"/>
        <v>0.5845</v>
      </c>
      <c r="D6" s="39">
        <f t="shared" si="1"/>
        <v>697.559835</v>
      </c>
      <c r="E6" s="40">
        <v>697</v>
      </c>
      <c r="F6" s="41">
        <f t="shared" si="2"/>
        <v>-0.559835000000021</v>
      </c>
    </row>
    <row r="7" spans="1:6" ht="15">
      <c r="A7" s="7" t="s">
        <v>665</v>
      </c>
      <c r="B7" s="38">
        <v>5.62</v>
      </c>
      <c r="C7" s="38">
        <f t="shared" si="0"/>
        <v>0.281</v>
      </c>
      <c r="D7" s="39">
        <f t="shared" si="1"/>
        <v>335.35382999999996</v>
      </c>
      <c r="E7" s="40">
        <v>335</v>
      </c>
      <c r="F7" s="41">
        <f t="shared" si="2"/>
        <v>-0.35382999999995945</v>
      </c>
    </row>
    <row r="8" spans="1:6" ht="15">
      <c r="A8" s="7" t="s">
        <v>799</v>
      </c>
      <c r="B8" s="38">
        <v>12.68</v>
      </c>
      <c r="C8" s="38">
        <f t="shared" si="0"/>
        <v>0.634</v>
      </c>
      <c r="D8" s="39">
        <f t="shared" si="1"/>
        <v>756.6346199999999</v>
      </c>
      <c r="E8" s="40">
        <v>757</v>
      </c>
      <c r="F8" s="41">
        <f t="shared" si="2"/>
        <v>0.36538000000007287</v>
      </c>
    </row>
    <row r="9" spans="1:6" ht="15">
      <c r="A9" s="7" t="s">
        <v>850</v>
      </c>
      <c r="B9" s="38">
        <v>11.99</v>
      </c>
      <c r="C9" s="38">
        <f t="shared" si="0"/>
        <v>0.5995</v>
      </c>
      <c r="D9" s="39">
        <f t="shared" si="1"/>
        <v>715.4612850000001</v>
      </c>
      <c r="E9" s="55">
        <v>715</v>
      </c>
      <c r="F9" s="41">
        <f t="shared" si="2"/>
        <v>-0.461285000000089</v>
      </c>
    </row>
    <row r="10" spans="1:6" ht="15">
      <c r="A10" s="43"/>
      <c r="B10" s="43"/>
      <c r="C10" s="43"/>
      <c r="D10" s="43"/>
      <c r="E10" s="43"/>
      <c r="F10" s="43"/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28" t="s">
        <v>814</v>
      </c>
      <c r="B1" s="29">
        <v>42837</v>
      </c>
      <c r="C1" s="30" t="s">
        <v>815</v>
      </c>
      <c r="D1" s="31">
        <v>57.66</v>
      </c>
      <c r="E1" s="32" t="s">
        <v>816</v>
      </c>
    </row>
    <row r="2" spans="1:5" ht="15">
      <c r="A2" s="33"/>
      <c r="B2" s="32"/>
      <c r="C2" s="32"/>
      <c r="D2" s="32"/>
      <c r="E2" s="32"/>
    </row>
    <row r="3" spans="1:6" ht="30">
      <c r="A3" s="34" t="s">
        <v>817</v>
      </c>
      <c r="B3" s="35" t="s">
        <v>818</v>
      </c>
      <c r="C3" s="52" t="s">
        <v>848</v>
      </c>
      <c r="D3" s="34" t="s">
        <v>819</v>
      </c>
      <c r="E3" s="34" t="s">
        <v>820</v>
      </c>
      <c r="F3" s="36" t="s">
        <v>821</v>
      </c>
    </row>
    <row r="4" spans="1:6" ht="15">
      <c r="A4" s="7" t="s">
        <v>851</v>
      </c>
      <c r="B4" s="38">
        <v>8.94</v>
      </c>
      <c r="C4" s="38">
        <f>B4*0.05</f>
        <v>0.447</v>
      </c>
      <c r="D4" s="39">
        <f>(B4+C4)*$D$1</f>
        <v>541.2544199999999</v>
      </c>
      <c r="E4" s="40">
        <v>541</v>
      </c>
      <c r="F4" s="41">
        <f>-D4+E4</f>
        <v>-0.2544199999998682</v>
      </c>
    </row>
    <row r="5" spans="1:6" ht="15">
      <c r="A5" s="7" t="s">
        <v>852</v>
      </c>
      <c r="B5" s="38">
        <v>11.52</v>
      </c>
      <c r="C5" s="38">
        <f>B5*0.05</f>
        <v>0.576</v>
      </c>
      <c r="D5" s="39">
        <f>(B5+C5)*$D$1</f>
        <v>697.4553599999999</v>
      </c>
      <c r="E5" s="40">
        <v>697</v>
      </c>
      <c r="F5" s="41">
        <f>-D5+E5</f>
        <v>-0.4553599999999278</v>
      </c>
    </row>
    <row r="6" spans="1:6" ht="15">
      <c r="A6" s="7" t="s">
        <v>8</v>
      </c>
      <c r="B6" s="38">
        <v>22.26</v>
      </c>
      <c r="C6" s="38">
        <f>B6*0.05</f>
        <v>1.1130000000000002</v>
      </c>
      <c r="D6" s="39">
        <f>(B6+C6)*$D$1</f>
        <v>1347.68718</v>
      </c>
      <c r="E6" s="40">
        <v>1348</v>
      </c>
      <c r="F6" s="41">
        <f>-D6+E6</f>
        <v>0.3128200000001016</v>
      </c>
    </row>
    <row r="7" spans="1:6" ht="15">
      <c r="A7" s="43"/>
      <c r="B7" s="43"/>
      <c r="C7" s="43"/>
      <c r="D7" s="43"/>
      <c r="E7" s="43"/>
      <c r="F7" s="43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8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43069</v>
      </c>
      <c r="C1" s="29"/>
      <c r="D1" s="30" t="s">
        <v>815</v>
      </c>
      <c r="E1" s="31">
        <v>58.963</v>
      </c>
      <c r="F1" s="32" t="s">
        <v>816</v>
      </c>
    </row>
    <row r="2" s="32" customFormat="1" ht="15">
      <c r="A2" s="33"/>
    </row>
    <row r="3" spans="1:7" s="37" customFormat="1" ht="30" customHeight="1">
      <c r="A3" s="34" t="s">
        <v>817</v>
      </c>
      <c r="B3" s="35" t="s">
        <v>818</v>
      </c>
      <c r="C3" s="35" t="s">
        <v>1194</v>
      </c>
      <c r="D3" s="35" t="s">
        <v>1037</v>
      </c>
      <c r="E3" s="34" t="s">
        <v>819</v>
      </c>
      <c r="F3" s="34" t="s">
        <v>820</v>
      </c>
      <c r="G3" s="36" t="s">
        <v>821</v>
      </c>
    </row>
    <row r="4" spans="1:8" s="37" customFormat="1" ht="15">
      <c r="A4" s="104" t="s">
        <v>1204</v>
      </c>
      <c r="B4" s="112">
        <v>33.54</v>
      </c>
      <c r="C4" s="7">
        <f aca="true" t="shared" si="0" ref="C4:C10">B4*0.95</f>
        <v>31.862999999999996</v>
      </c>
      <c r="D4" s="7"/>
      <c r="E4" s="39">
        <f aca="true" t="shared" si="1" ref="E4:E10">(C4+D4)*$E$1</f>
        <v>1878.7380689999998</v>
      </c>
      <c r="F4" s="40">
        <v>1879</v>
      </c>
      <c r="G4" s="41">
        <f aca="true" t="shared" si="2" ref="G4:G10">-E4+F4</f>
        <v>0.2619310000002315</v>
      </c>
      <c r="H4" s="42"/>
    </row>
    <row r="5" spans="1:8" s="37" customFormat="1" ht="15">
      <c r="A5" s="104" t="s">
        <v>724</v>
      </c>
      <c r="B5" s="46">
        <v>11.96</v>
      </c>
      <c r="C5" s="7">
        <f t="shared" si="0"/>
        <v>11.362</v>
      </c>
      <c r="D5" s="7"/>
      <c r="E5" s="39">
        <f t="shared" si="1"/>
        <v>669.9376060000001</v>
      </c>
      <c r="F5" s="40">
        <v>670</v>
      </c>
      <c r="G5" s="41">
        <f t="shared" si="2"/>
        <v>0.062393999999926564</v>
      </c>
      <c r="H5" s="42"/>
    </row>
    <row r="6" spans="1:8" s="37" customFormat="1" ht="15">
      <c r="A6" s="104" t="s">
        <v>158</v>
      </c>
      <c r="B6" s="7">
        <v>25.55</v>
      </c>
      <c r="C6" s="7">
        <f t="shared" si="0"/>
        <v>24.2725</v>
      </c>
      <c r="D6" s="7"/>
      <c r="E6" s="39">
        <f t="shared" si="1"/>
        <v>1431.1794175</v>
      </c>
      <c r="F6" s="40">
        <v>1431</v>
      </c>
      <c r="G6" s="41">
        <f t="shared" si="2"/>
        <v>-0.17941749999999956</v>
      </c>
      <c r="H6" s="42"/>
    </row>
    <row r="7" spans="1:8" s="37" customFormat="1" ht="15">
      <c r="A7" s="104" t="s">
        <v>319</v>
      </c>
      <c r="B7" s="7">
        <v>14</v>
      </c>
      <c r="C7" s="7">
        <f t="shared" si="0"/>
        <v>13.299999999999999</v>
      </c>
      <c r="D7" s="7"/>
      <c r="E7" s="39">
        <f t="shared" si="1"/>
        <v>784.2079</v>
      </c>
      <c r="F7" s="40">
        <v>784</v>
      </c>
      <c r="G7" s="41">
        <f t="shared" si="2"/>
        <v>-0.2078999999999951</v>
      </c>
      <c r="H7" s="42"/>
    </row>
    <row r="8" spans="1:8" s="37" customFormat="1" ht="15">
      <c r="A8" s="104" t="s">
        <v>627</v>
      </c>
      <c r="B8" s="112">
        <v>20.42</v>
      </c>
      <c r="C8" s="7">
        <f t="shared" si="0"/>
        <v>19.399</v>
      </c>
      <c r="D8" s="7"/>
      <c r="E8" s="39">
        <f t="shared" si="1"/>
        <v>1143.823237</v>
      </c>
      <c r="F8" s="55">
        <v>2545</v>
      </c>
      <c r="G8" s="41">
        <f t="shared" si="2"/>
        <v>1401.176763</v>
      </c>
      <c r="H8" s="42"/>
    </row>
    <row r="9" spans="1:8" s="37" customFormat="1" ht="15">
      <c r="A9" s="104" t="s">
        <v>949</v>
      </c>
      <c r="B9" s="46">
        <v>7.21</v>
      </c>
      <c r="C9" s="7">
        <f t="shared" si="0"/>
        <v>6.8495</v>
      </c>
      <c r="D9" s="7">
        <v>1.51</v>
      </c>
      <c r="E9" s="39">
        <f t="shared" si="1"/>
        <v>492.9011985</v>
      </c>
      <c r="F9" s="113">
        <f>488+5</f>
        <v>493</v>
      </c>
      <c r="G9" s="41">
        <f t="shared" si="2"/>
        <v>0.09880149999997911</v>
      </c>
      <c r="H9" s="42"/>
    </row>
    <row r="10" spans="1:8" s="37" customFormat="1" ht="15">
      <c r="A10" s="104" t="s">
        <v>742</v>
      </c>
      <c r="B10" s="7">
        <v>30.68</v>
      </c>
      <c r="C10" s="7">
        <f t="shared" si="0"/>
        <v>29.145999999999997</v>
      </c>
      <c r="D10" s="7">
        <v>1.13</v>
      </c>
      <c r="E10" s="39">
        <f t="shared" si="1"/>
        <v>1785.1637879999998</v>
      </c>
      <c r="F10" s="55">
        <v>1782</v>
      </c>
      <c r="G10" s="41">
        <f t="shared" si="2"/>
        <v>-3.1637879999998404</v>
      </c>
      <c r="H10" s="42"/>
    </row>
    <row r="11" spans="1:7" s="44" customFormat="1" ht="15">
      <c r="A11" s="43"/>
      <c r="B11" s="43"/>
      <c r="C11" s="43"/>
      <c r="D11" s="43"/>
      <c r="E11" s="43"/>
      <c r="F11" s="43"/>
      <c r="G11" s="43"/>
    </row>
    <row r="15" spans="2:3" ht="15">
      <c r="B15" s="45"/>
      <c r="C15" s="45"/>
    </row>
    <row r="16" spans="2:3" ht="15">
      <c r="B16" s="45"/>
      <c r="C16" s="45"/>
    </row>
    <row r="17" spans="2:3" ht="15">
      <c r="B17" s="45"/>
      <c r="C17" s="45"/>
    </row>
    <row r="21" spans="5:6" ht="15">
      <c r="E21" s="10"/>
      <c r="F21" s="13"/>
    </row>
    <row r="32" spans="5:6" ht="15">
      <c r="E32" s="10"/>
      <c r="F32" s="13"/>
    </row>
    <row r="100" spans="5:6" ht="15">
      <c r="E100" s="10">
        <f>'[1]539'!G12+'[1]564'!G9</f>
        <v>0.21879999999998745</v>
      </c>
      <c r="F100" t="s">
        <v>822</v>
      </c>
    </row>
    <row r="117" spans="5:6" ht="15">
      <c r="E117" s="10">
        <f>'[1]562'!G7+'[1]564'!G10</f>
        <v>-0.48919999999986885</v>
      </c>
      <c r="F117" t="s">
        <v>225</v>
      </c>
    </row>
    <row r="128" spans="5:6" ht="15">
      <c r="E128" s="10">
        <f>B128+D128+'[1]309'!G4+'[1]316'!G4+'[1]319'!G4+'[1]339'!G9+'[1]340'!G4+'[1]372'!G7+'[1]381'!G4+'[1]391'!G7+'[1]404'!G6+'[1]411'!G4+'[1]412'!G8+'[1]416'!G4+'[1]429'!G4+'[1]485'!G4+'[1]522'!G5</f>
        <v>4.579371965812413</v>
      </c>
      <c r="F128" s="13" t="s">
        <v>823</v>
      </c>
    </row>
    <row r="133" spans="5:6" ht="15">
      <c r="E133" s="10">
        <f>B133+D133+'[1]325'!G9+'[1]328'!G5+'[1]344'!G9+'[1]378'!G7+'[1]384'!G6+'[1]387'!G4+'[1]391'!G9+'[1]399'!G4+'[1]441'!G4+'[1]522'!G4</f>
        <v>-1.887614562767908</v>
      </c>
      <c r="F133" s="13" t="s">
        <v>824</v>
      </c>
    </row>
    <row r="170" spans="1:6" ht="15">
      <c r="A170" t="s">
        <v>370</v>
      </c>
      <c r="B170">
        <v>0</v>
      </c>
      <c r="E170" s="10">
        <f>'[1]522'!G7</f>
        <v>0.15050000000002228</v>
      </c>
      <c r="F170">
        <v>522</v>
      </c>
    </row>
    <row r="182" spans="5:6" ht="15">
      <c r="E182" s="10">
        <f>'[1]469'!G6+'[1]564'!G8</f>
        <v>0.0795999999995729</v>
      </c>
      <c r="F182" t="s">
        <v>825</v>
      </c>
    </row>
    <row r="189" spans="5:6" ht="15">
      <c r="E189" s="10">
        <f>'[1]388'!G4+'[1]413'!G5+'[1]427'!G5+'[1]428'!G6+'[1]560'!G7+'[1]561'!G4+'[1]564'!G4</f>
        <v>0.6078799999989428</v>
      </c>
      <c r="F189" t="s">
        <v>826</v>
      </c>
    </row>
    <row r="258" spans="5:6" ht="15">
      <c r="E258" s="10">
        <f>B258+D258+'[1]306'!G6+'[1]344'!G5+'[1]348'!G9+'[1]394'!G4+'[1]395'!G6+'[1]397'!G4+'[1]487'!G4+'[1]564'!G5</f>
        <v>0.2569838709675878</v>
      </c>
      <c r="F258" s="13" t="s">
        <v>827</v>
      </c>
    </row>
    <row r="264" spans="5:6" ht="15">
      <c r="E264" s="10">
        <f>'[1]435'!G4+'[1]521'!G6</f>
        <v>0.19920000000001892</v>
      </c>
      <c r="F264" t="s">
        <v>828</v>
      </c>
    </row>
    <row r="290" spans="5:6" ht="15">
      <c r="E290" s="10">
        <f>B290+D290+'[1]344'!G7+'[1]442'!G5+'[1]475'!G12+'[1]511'!G5+'[1]517'!G8+'[1]564'!G12</f>
        <v>0.18759999999952015</v>
      </c>
      <c r="F290" t="s">
        <v>829</v>
      </c>
    </row>
    <row r="322" spans="5:6" ht="15">
      <c r="E322" s="10">
        <f>B322+D322+'[1]339'!G6+'[1]359'!G7+'[1]362'!G8+'[1]422'!G4+'[1]425'!G7+'[1]470'!G6+'[1]479'!G7+'[1]514'!G6+'[1]522'!G6</f>
        <v>-0.18308000000028812</v>
      </c>
      <c r="F322" t="s">
        <v>830</v>
      </c>
    </row>
    <row r="352" spans="2:6" ht="15">
      <c r="B352">
        <v>0</v>
      </c>
      <c r="E352" s="10">
        <f>'[1]485'!G8+'[1]488'!G6+'[1]489'!G6+'[1]491'!G4+'[1]494'!G6+'[1]495'!G4+'[1]498'!G8+'[1]502'!G5+'[1]504'!G4+'[1]508'!G5+'[1]511'!G4+'[1]514'!G7+'[1]521'!G4+'[1]522'!G8</f>
        <v>0.3647999999984677</v>
      </c>
      <c r="F352" t="s">
        <v>831</v>
      </c>
    </row>
    <row r="354" spans="5:6" ht="15">
      <c r="E354" s="10">
        <f>'[1]485'!G8+'[1]488'!G6+'[1]489'!G6+'[1]491'!G4+'[1]494'!G6+'[1]495'!G4+'[1]498'!G8+'[1]502'!G5+'[1]504'!G4+'[1]508'!G5+'[1]511'!G4+'[1]514'!G7+'[1]521'!G4</f>
        <v>-0.41860000000156106</v>
      </c>
      <c r="F354" t="s">
        <v>832</v>
      </c>
    </row>
    <row r="373" spans="5:6" ht="15">
      <c r="E373" s="10">
        <f>'[1]381'!G5+'[1]411'!G5+'[1]419'!G6+'[1]468'!G4+'[1]506'!G7+'[1]511'!G6+'[1]528'!G4+'[1]531'!G6+'[1]554'!G8+'[1]558'!G5+'[1]559'!G9+'[1]564'!G11</f>
        <v>0.12918000000126995</v>
      </c>
      <c r="F373" t="s">
        <v>833</v>
      </c>
    </row>
    <row r="388" spans="5:6" ht="15">
      <c r="E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28" t="s">
        <v>814</v>
      </c>
      <c r="B1" s="29">
        <v>42837</v>
      </c>
      <c r="C1" s="30" t="s">
        <v>815</v>
      </c>
      <c r="D1" s="31">
        <v>57.66</v>
      </c>
      <c r="E1" s="32" t="s">
        <v>816</v>
      </c>
    </row>
    <row r="2" spans="1:5" ht="15">
      <c r="A2" s="33"/>
      <c r="B2" s="32"/>
      <c r="C2" s="32"/>
      <c r="D2" s="32"/>
      <c r="E2" s="32"/>
    </row>
    <row r="3" spans="1:6" ht="30">
      <c r="A3" s="34" t="s">
        <v>817</v>
      </c>
      <c r="B3" s="35" t="s">
        <v>818</v>
      </c>
      <c r="C3" s="52" t="s">
        <v>848</v>
      </c>
      <c r="D3" s="34" t="s">
        <v>819</v>
      </c>
      <c r="E3" s="34" t="s">
        <v>820</v>
      </c>
      <c r="F3" s="36" t="s">
        <v>821</v>
      </c>
    </row>
    <row r="4" spans="1:6" ht="15">
      <c r="A4" s="7" t="s">
        <v>838</v>
      </c>
      <c r="B4" s="38">
        <v>37.65</v>
      </c>
      <c r="C4" s="38">
        <f>B4*0.05</f>
        <v>1.8825</v>
      </c>
      <c r="D4" s="39">
        <f>(B4+C4)*$D$1</f>
        <v>2279.44395</v>
      </c>
      <c r="E4" s="54">
        <v>2279</v>
      </c>
      <c r="F4" s="41">
        <f>-D4+E4</f>
        <v>-0.44394999999985885</v>
      </c>
    </row>
    <row r="5" spans="1:6" ht="15">
      <c r="A5" s="7" t="s">
        <v>45</v>
      </c>
      <c r="B5" s="38">
        <v>15.25</v>
      </c>
      <c r="C5" s="38">
        <f>B5*0.05</f>
        <v>0.7625000000000001</v>
      </c>
      <c r="D5" s="39">
        <f>(B5+C5)*$D$1</f>
        <v>923.2807499999999</v>
      </c>
      <c r="E5" s="55">
        <v>923</v>
      </c>
      <c r="F5" s="41">
        <f>-D5+E5</f>
        <v>-0.28074999999989814</v>
      </c>
    </row>
    <row r="6" spans="1:6" ht="15">
      <c r="A6" s="7" t="s">
        <v>510</v>
      </c>
      <c r="B6" s="38">
        <v>18.8</v>
      </c>
      <c r="C6" s="38">
        <f>B6*0.05</f>
        <v>0.9400000000000001</v>
      </c>
      <c r="D6" s="39">
        <f>(B6+C6)*$D$1</f>
        <v>1138.2084</v>
      </c>
      <c r="E6" s="40">
        <v>1138</v>
      </c>
      <c r="F6" s="41">
        <f>-D6+E6</f>
        <v>-0.20839999999998327</v>
      </c>
    </row>
    <row r="7" spans="1:6" ht="15">
      <c r="A7" s="7" t="s">
        <v>543</v>
      </c>
      <c r="B7" s="38">
        <v>68.83</v>
      </c>
      <c r="C7" s="38">
        <f>B7*0.05</f>
        <v>3.4415</v>
      </c>
      <c r="D7" s="39">
        <f>(B7+C7)*$D$1</f>
        <v>4167.17469</v>
      </c>
      <c r="E7" s="40">
        <v>4167</v>
      </c>
      <c r="F7" s="41">
        <f>-D7+E7</f>
        <v>-0.1746899999998277</v>
      </c>
    </row>
    <row r="8" spans="1:6" ht="15">
      <c r="A8" s="43"/>
      <c r="B8" s="43"/>
      <c r="C8" s="43"/>
      <c r="D8" s="43"/>
      <c r="E8" s="43"/>
      <c r="F8" s="43"/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28" t="s">
        <v>814</v>
      </c>
      <c r="B1" s="29">
        <v>42837</v>
      </c>
      <c r="C1" s="30" t="s">
        <v>815</v>
      </c>
      <c r="D1" s="31">
        <v>57.66</v>
      </c>
      <c r="E1" s="32" t="s">
        <v>816</v>
      </c>
    </row>
    <row r="2" spans="1:5" ht="15">
      <c r="A2" s="33"/>
      <c r="B2" s="32"/>
      <c r="C2" s="32"/>
      <c r="D2" s="32"/>
      <c r="E2" s="32"/>
    </row>
    <row r="3" spans="1:6" ht="30">
      <c r="A3" s="34" t="s">
        <v>817</v>
      </c>
      <c r="B3" s="35" t="s">
        <v>818</v>
      </c>
      <c r="C3" s="52" t="s">
        <v>848</v>
      </c>
      <c r="D3" s="34" t="s">
        <v>819</v>
      </c>
      <c r="E3" s="34" t="s">
        <v>820</v>
      </c>
      <c r="F3" s="36" t="s">
        <v>821</v>
      </c>
    </row>
    <row r="4" spans="1:6" ht="15">
      <c r="A4" s="7" t="s">
        <v>669</v>
      </c>
      <c r="B4" s="38">
        <v>9.07</v>
      </c>
      <c r="C4" s="38">
        <f>B4*0.05</f>
        <v>0.4535</v>
      </c>
      <c r="D4" s="39">
        <f>(B4+C4)*$D$1</f>
        <v>549.12501</v>
      </c>
      <c r="E4" s="40">
        <v>549</v>
      </c>
      <c r="F4" s="41">
        <f aca="true" t="shared" si="0" ref="F4:F12">-D4+E4</f>
        <v>-0.12500999999997475</v>
      </c>
    </row>
    <row r="5" spans="1:6" ht="15">
      <c r="A5" s="7" t="s">
        <v>853</v>
      </c>
      <c r="B5" s="38">
        <v>21.09</v>
      </c>
      <c r="C5" s="38">
        <f aca="true" t="shared" si="1" ref="C5:C12">B5*0.05</f>
        <v>1.0545</v>
      </c>
      <c r="D5" s="39">
        <f aca="true" t="shared" si="2" ref="D5:D12">(B5+C5)*$D$1</f>
        <v>1276.85187</v>
      </c>
      <c r="E5" s="40">
        <v>1277</v>
      </c>
      <c r="F5" s="41">
        <f t="shared" si="0"/>
        <v>0.1481300000000374</v>
      </c>
    </row>
    <row r="6" spans="1:6" ht="15">
      <c r="A6" s="7" t="s">
        <v>854</v>
      </c>
      <c r="B6" s="38">
        <v>3.99</v>
      </c>
      <c r="C6" s="38">
        <f t="shared" si="1"/>
        <v>0.1995</v>
      </c>
      <c r="D6" s="39">
        <f t="shared" si="2"/>
        <v>241.56657</v>
      </c>
      <c r="E6" s="40">
        <v>241</v>
      </c>
      <c r="F6" s="41">
        <f t="shared" si="0"/>
        <v>-0.5665700000000129</v>
      </c>
    </row>
    <row r="7" spans="1:6" ht="15">
      <c r="A7" s="7" t="s">
        <v>799</v>
      </c>
      <c r="B7" s="38">
        <v>8.06</v>
      </c>
      <c r="C7" s="38">
        <f t="shared" si="1"/>
        <v>0.403</v>
      </c>
      <c r="D7" s="39">
        <f t="shared" si="2"/>
        <v>487.97658</v>
      </c>
      <c r="E7" s="40">
        <v>488</v>
      </c>
      <c r="F7" s="41">
        <f t="shared" si="0"/>
        <v>0.02341999999998734</v>
      </c>
    </row>
    <row r="8" spans="1:6" ht="15">
      <c r="A8" s="7" t="s">
        <v>75</v>
      </c>
      <c r="B8" s="38">
        <v>36.75</v>
      </c>
      <c r="C8" s="38">
        <f t="shared" si="1"/>
        <v>1.8375000000000001</v>
      </c>
      <c r="D8" s="39">
        <f t="shared" si="2"/>
        <v>2224.95525</v>
      </c>
      <c r="E8" s="40">
        <v>2225</v>
      </c>
      <c r="F8" s="41">
        <f t="shared" si="0"/>
        <v>0.04475000000002183</v>
      </c>
    </row>
    <row r="9" spans="1:6" ht="15">
      <c r="A9" s="7" t="s">
        <v>632</v>
      </c>
      <c r="B9" s="38">
        <v>21.87</v>
      </c>
      <c r="C9" s="38">
        <f t="shared" si="1"/>
        <v>1.0935000000000001</v>
      </c>
      <c r="D9" s="39">
        <f t="shared" si="2"/>
        <v>1324.07541</v>
      </c>
      <c r="E9" s="40">
        <v>1324</v>
      </c>
      <c r="F9" s="41">
        <f t="shared" si="0"/>
        <v>-0.07540999999991982</v>
      </c>
    </row>
    <row r="10" spans="1:6" ht="15">
      <c r="A10" s="7" t="s">
        <v>270</v>
      </c>
      <c r="B10" s="38">
        <v>38.5</v>
      </c>
      <c r="C10" s="38">
        <f t="shared" si="1"/>
        <v>1.925</v>
      </c>
      <c r="D10" s="39">
        <f t="shared" si="2"/>
        <v>2330.9055</v>
      </c>
      <c r="E10" s="40">
        <v>2331</v>
      </c>
      <c r="F10" s="41">
        <f t="shared" si="0"/>
        <v>0.0945000000001528</v>
      </c>
    </row>
    <row r="11" spans="1:6" ht="15">
      <c r="A11" s="7" t="s">
        <v>627</v>
      </c>
      <c r="B11" s="38">
        <v>11.58</v>
      </c>
      <c r="C11" s="38">
        <f t="shared" si="1"/>
        <v>0.5790000000000001</v>
      </c>
      <c r="D11" s="39">
        <f t="shared" si="2"/>
        <v>701.08794</v>
      </c>
      <c r="E11" s="54">
        <v>701</v>
      </c>
      <c r="F11" s="41">
        <f t="shared" si="0"/>
        <v>-0.08794000000000324</v>
      </c>
    </row>
    <row r="12" spans="1:6" ht="15">
      <c r="A12" s="7" t="s">
        <v>486</v>
      </c>
      <c r="B12" s="46">
        <v>11</v>
      </c>
      <c r="C12" s="46">
        <f t="shared" si="1"/>
        <v>0.55</v>
      </c>
      <c r="D12" s="39">
        <f t="shared" si="2"/>
        <v>665.973</v>
      </c>
      <c r="E12" s="40">
        <v>667</v>
      </c>
      <c r="F12" s="41">
        <f t="shared" si="0"/>
        <v>1.0270000000000437</v>
      </c>
    </row>
    <row r="13" spans="1:6" ht="15">
      <c r="A13" s="43"/>
      <c r="B13" s="43"/>
      <c r="C13" s="43"/>
      <c r="D13" s="43"/>
      <c r="E13" s="43"/>
      <c r="F13" s="43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43068</v>
      </c>
      <c r="C1" s="29"/>
      <c r="D1" s="30" t="s">
        <v>815</v>
      </c>
      <c r="E1" s="31">
        <v>58.912</v>
      </c>
      <c r="F1" s="32" t="s">
        <v>816</v>
      </c>
    </row>
    <row r="2" s="32" customFormat="1" ht="15">
      <c r="A2" s="33"/>
    </row>
    <row r="3" spans="1:7" s="37" customFormat="1" ht="30" customHeight="1">
      <c r="A3" s="34" t="s">
        <v>817</v>
      </c>
      <c r="B3" s="35" t="s">
        <v>818</v>
      </c>
      <c r="C3" s="35" t="s">
        <v>1194</v>
      </c>
      <c r="D3" s="35" t="s">
        <v>1037</v>
      </c>
      <c r="E3" s="34" t="s">
        <v>819</v>
      </c>
      <c r="F3" s="34" t="s">
        <v>820</v>
      </c>
      <c r="G3" s="36" t="s">
        <v>821</v>
      </c>
    </row>
    <row r="4" spans="1:8" s="37" customFormat="1" ht="15">
      <c r="A4" s="104" t="s">
        <v>627</v>
      </c>
      <c r="B4" s="112">
        <v>4.76</v>
      </c>
      <c r="C4" s="7">
        <f>B4*0.95</f>
        <v>4.521999999999999</v>
      </c>
      <c r="D4" s="7"/>
      <c r="E4" s="39">
        <f>(C4+D4)*$E$1</f>
        <v>266.40006399999993</v>
      </c>
      <c r="F4" s="40"/>
      <c r="G4" s="41">
        <f>-E4+F4</f>
        <v>-266.40006399999993</v>
      </c>
      <c r="H4" s="42"/>
    </row>
    <row r="5" spans="1:8" s="37" customFormat="1" ht="15">
      <c r="A5" s="104" t="s">
        <v>895</v>
      </c>
      <c r="B5" s="46">
        <v>25.92</v>
      </c>
      <c r="C5" s="7">
        <f>B5*0.95</f>
        <v>24.624</v>
      </c>
      <c r="D5" s="7"/>
      <c r="E5" s="39">
        <f>(C5+D5)*$E$1</f>
        <v>1450.649088</v>
      </c>
      <c r="F5" s="40">
        <v>1451</v>
      </c>
      <c r="G5" s="41">
        <f>-E5+F5</f>
        <v>0.3509120000001076</v>
      </c>
      <c r="H5" s="42"/>
    </row>
    <row r="6" spans="1:8" s="37" customFormat="1" ht="15">
      <c r="A6" s="104" t="s">
        <v>1190</v>
      </c>
      <c r="B6" s="7">
        <v>29.18</v>
      </c>
      <c r="C6" s="7">
        <f>B6*0.95</f>
        <v>27.721</v>
      </c>
      <c r="D6" s="7"/>
      <c r="E6" s="39">
        <f>(C6+D6)*$E$1</f>
        <v>1633.099552</v>
      </c>
      <c r="F6" s="40">
        <v>1650</v>
      </c>
      <c r="G6" s="41">
        <f>-E6+F6</f>
        <v>16.900448000000097</v>
      </c>
      <c r="H6" s="42"/>
    </row>
    <row r="7" spans="1:8" s="37" customFormat="1" ht="15">
      <c r="A7" s="104" t="s">
        <v>632</v>
      </c>
      <c r="B7" s="7">
        <v>32.23</v>
      </c>
      <c r="C7" s="7">
        <f>B7*0.95</f>
        <v>30.618499999999994</v>
      </c>
      <c r="D7" s="7"/>
      <c r="E7" s="39">
        <f>(C7+D7)*$E$1</f>
        <v>1803.7970719999996</v>
      </c>
      <c r="F7" s="40">
        <v>1804</v>
      </c>
      <c r="G7" s="41">
        <f>-E7+F7</f>
        <v>0.2029280000003837</v>
      </c>
      <c r="H7" s="42"/>
    </row>
    <row r="8" spans="1:7" s="44" customFormat="1" ht="15">
      <c r="A8" s="43"/>
      <c r="B8" s="43"/>
      <c r="C8" s="43"/>
      <c r="D8" s="43"/>
      <c r="E8" s="43"/>
      <c r="F8" s="43"/>
      <c r="G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8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43068</v>
      </c>
      <c r="C1" s="29"/>
      <c r="D1" s="30" t="s">
        <v>815</v>
      </c>
      <c r="E1" s="31">
        <v>58.912</v>
      </c>
      <c r="F1" s="32" t="s">
        <v>816</v>
      </c>
    </row>
    <row r="2" s="32" customFormat="1" ht="15">
      <c r="A2" s="33"/>
    </row>
    <row r="3" spans="1:7" s="37" customFormat="1" ht="30" customHeight="1">
      <c r="A3" s="34" t="s">
        <v>817</v>
      </c>
      <c r="B3" s="35" t="s">
        <v>818</v>
      </c>
      <c r="C3" s="35" t="s">
        <v>1194</v>
      </c>
      <c r="D3" s="35" t="s">
        <v>1037</v>
      </c>
      <c r="E3" s="34" t="s">
        <v>819</v>
      </c>
      <c r="F3" s="34" t="s">
        <v>820</v>
      </c>
      <c r="G3" s="36" t="s">
        <v>821</v>
      </c>
    </row>
    <row r="4" spans="1:8" s="37" customFormat="1" ht="15">
      <c r="A4" s="111" t="s">
        <v>1203</v>
      </c>
      <c r="B4" s="7">
        <v>130.42</v>
      </c>
      <c r="C4" s="7">
        <f>B4*0.95</f>
        <v>123.89899999999999</v>
      </c>
      <c r="D4" s="7"/>
      <c r="E4" s="39">
        <f>(C4+D4)*$E$1</f>
        <v>7299.137887999999</v>
      </c>
      <c r="F4" s="40">
        <f>1000+6299</f>
        <v>7299</v>
      </c>
      <c r="G4" s="41">
        <f>-E4+F4</f>
        <v>-0.13788799999929324</v>
      </c>
      <c r="H4" s="42"/>
    </row>
    <row r="5" spans="1:7" s="44" customFormat="1" ht="15">
      <c r="A5" s="43"/>
      <c r="B5" s="43"/>
      <c r="C5" s="43"/>
      <c r="D5" s="43"/>
      <c r="E5" s="43"/>
      <c r="F5" s="43"/>
      <c r="G5" s="43"/>
    </row>
    <row r="9" spans="2:3" ht="15">
      <c r="B9" s="45"/>
      <c r="C9" s="45"/>
    </row>
    <row r="10" spans="2:3" ht="15">
      <c r="B10" s="45"/>
      <c r="C10" s="45"/>
    </row>
    <row r="11" spans="2:3" ht="15">
      <c r="B11" s="45"/>
      <c r="C11" s="45"/>
    </row>
    <row r="15" spans="5:6" ht="15">
      <c r="E15" s="10"/>
      <c r="F15" s="13"/>
    </row>
    <row r="26" spans="5:6" ht="15">
      <c r="E26" s="10"/>
      <c r="F26" s="13"/>
    </row>
    <row r="94" spans="5:6" ht="15">
      <c r="E94" s="10">
        <f>'[1]539'!G12+'[1]564'!G9</f>
        <v>0.21879999999998745</v>
      </c>
      <c r="F94" t="s">
        <v>822</v>
      </c>
    </row>
    <row r="111" spans="5:6" ht="15">
      <c r="E111" s="10">
        <f>'[1]562'!G7+'[1]564'!G10</f>
        <v>-0.48919999999986885</v>
      </c>
      <c r="F111" t="s">
        <v>225</v>
      </c>
    </row>
    <row r="122" spans="5:6" ht="15">
      <c r="E122" s="10">
        <f>B122+D122+'[1]309'!G4+'[1]316'!G4+'[1]319'!G4+'[1]339'!G9+'[1]340'!G4+'[1]372'!G7+'[1]381'!G4+'[1]391'!G7+'[1]404'!G6+'[1]411'!G4+'[1]412'!G8+'[1]416'!G4+'[1]429'!G4+'[1]485'!G4+'[1]522'!G5</f>
        <v>4.579371965812413</v>
      </c>
      <c r="F122" s="13" t="s">
        <v>823</v>
      </c>
    </row>
    <row r="127" spans="5:6" ht="15">
      <c r="E127" s="10">
        <f>B127+D127+'[1]325'!G9+'[1]328'!G5+'[1]344'!G9+'[1]378'!G7+'[1]384'!G6+'[1]387'!G4+'[1]391'!G9+'[1]399'!G4+'[1]441'!G4+'[1]522'!G4</f>
        <v>-1.887614562767908</v>
      </c>
      <c r="F127" s="13" t="s">
        <v>824</v>
      </c>
    </row>
    <row r="164" spans="1:6" ht="15">
      <c r="A164" t="s">
        <v>370</v>
      </c>
      <c r="B164">
        <v>0</v>
      </c>
      <c r="E164" s="10">
        <f>'[1]522'!G7</f>
        <v>0.15050000000002228</v>
      </c>
      <c r="F164">
        <v>522</v>
      </c>
    </row>
    <row r="176" spans="5:6" ht="15">
      <c r="E176" s="10">
        <f>'[1]469'!G6+'[1]564'!G8</f>
        <v>0.0795999999995729</v>
      </c>
      <c r="F176" t="s">
        <v>825</v>
      </c>
    </row>
    <row r="183" spans="5:6" ht="15">
      <c r="E183" s="10">
        <f>'[1]388'!G4+'[1]413'!G5+'[1]427'!G5+'[1]428'!G6+'[1]560'!G7+'[1]561'!G4+'[1]564'!G4</f>
        <v>0.6078799999989428</v>
      </c>
      <c r="F183" t="s">
        <v>826</v>
      </c>
    </row>
    <row r="252" spans="5:6" ht="15">
      <c r="E252" s="10">
        <f>B252+D252+'[1]306'!G6+'[1]344'!G5+'[1]348'!G9+'[1]394'!G4+'[1]395'!G6+'[1]397'!G4+'[1]487'!G4+'[1]564'!G5</f>
        <v>0.2569838709675878</v>
      </c>
      <c r="F252" s="13" t="s">
        <v>827</v>
      </c>
    </row>
    <row r="258" spans="5:6" ht="15">
      <c r="E258" s="10">
        <f>'[1]435'!G4+'[1]521'!G6</f>
        <v>0.19920000000001892</v>
      </c>
      <c r="F258" t="s">
        <v>828</v>
      </c>
    </row>
    <row r="284" spans="5:6" ht="15">
      <c r="E284" s="10">
        <f>B284+D284+'[1]344'!G7+'[1]442'!G5+'[1]475'!G12+'[1]511'!G5+'[1]517'!G8+'[1]564'!G12</f>
        <v>0.18759999999952015</v>
      </c>
      <c r="F284" t="s">
        <v>829</v>
      </c>
    </row>
    <row r="316" spans="5:6" ht="15">
      <c r="E316" s="10">
        <f>B316+D316+'[1]339'!G6+'[1]359'!G7+'[1]362'!G8+'[1]422'!G4+'[1]425'!G7+'[1]470'!G6+'[1]479'!G7+'[1]514'!G6+'[1]522'!G6</f>
        <v>-0.18308000000028812</v>
      </c>
      <c r="F316" t="s">
        <v>830</v>
      </c>
    </row>
    <row r="346" spans="2:6" ht="15">
      <c r="B346">
        <v>0</v>
      </c>
      <c r="E346" s="10">
        <f>'[1]485'!G8+'[1]488'!G6+'[1]489'!G6+'[1]491'!G4+'[1]494'!G6+'[1]495'!G4+'[1]498'!G8+'[1]502'!G5+'[1]504'!G4+'[1]508'!G5+'[1]511'!G4+'[1]514'!G7+'[1]521'!G4+'[1]522'!G8</f>
        <v>0.3647999999984677</v>
      </c>
      <c r="F346" t="s">
        <v>831</v>
      </c>
    </row>
    <row r="348" spans="5:6" ht="15">
      <c r="E348" s="10">
        <f>'[1]485'!G8+'[1]488'!G6+'[1]489'!G6+'[1]491'!G4+'[1]494'!G6+'[1]495'!G4+'[1]498'!G8+'[1]502'!G5+'[1]504'!G4+'[1]508'!G5+'[1]511'!G4+'[1]514'!G7+'[1]521'!G4</f>
        <v>-0.41860000000156106</v>
      </c>
      <c r="F348" t="s">
        <v>832</v>
      </c>
    </row>
    <row r="367" spans="5:6" ht="15">
      <c r="E367" s="10">
        <f>'[1]381'!G5+'[1]411'!G5+'[1]419'!G6+'[1]468'!G4+'[1]506'!G7+'[1]511'!G6+'[1]528'!G4+'[1]531'!G6+'[1]554'!G8+'[1]558'!G5+'[1]559'!G9+'[1]564'!G11</f>
        <v>0.12918000000126995</v>
      </c>
      <c r="F367" t="s">
        <v>833</v>
      </c>
    </row>
    <row r="382" spans="5:6" ht="15">
      <c r="E382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95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43068</v>
      </c>
      <c r="C1" s="29"/>
      <c r="D1" s="30" t="s">
        <v>815</v>
      </c>
      <c r="E1" s="31">
        <v>58.912</v>
      </c>
      <c r="F1" s="32" t="s">
        <v>816</v>
      </c>
    </row>
    <row r="2" s="32" customFormat="1" ht="15">
      <c r="A2" s="33"/>
    </row>
    <row r="3" spans="1:7" s="37" customFormat="1" ht="30" customHeight="1">
      <c r="A3" s="34" t="s">
        <v>817</v>
      </c>
      <c r="B3" s="35" t="s">
        <v>818</v>
      </c>
      <c r="C3" s="35" t="s">
        <v>1194</v>
      </c>
      <c r="D3" s="35" t="s">
        <v>1037</v>
      </c>
      <c r="E3" s="34" t="s">
        <v>819</v>
      </c>
      <c r="F3" s="34" t="s">
        <v>820</v>
      </c>
      <c r="G3" s="36" t="s">
        <v>821</v>
      </c>
    </row>
    <row r="4" spans="1:8" s="37" customFormat="1" ht="15">
      <c r="A4" s="104" t="s">
        <v>1198</v>
      </c>
      <c r="B4" s="7">
        <v>13.86</v>
      </c>
      <c r="C4" s="7">
        <f aca="true" t="shared" si="0" ref="C4:C17">B4*0.95</f>
        <v>13.166999999999998</v>
      </c>
      <c r="D4" s="7"/>
      <c r="E4" s="39">
        <f aca="true" t="shared" si="1" ref="E4:E17">(C4+D4)*$E$1</f>
        <v>775.6943039999999</v>
      </c>
      <c r="F4" s="40">
        <v>776</v>
      </c>
      <c r="G4" s="41">
        <f aca="true" t="shared" si="2" ref="G4:G17">-E4+F4</f>
        <v>0.3056960000001254</v>
      </c>
      <c r="H4" s="42"/>
    </row>
    <row r="5" spans="1:8" s="37" customFormat="1" ht="15">
      <c r="A5" s="104" t="s">
        <v>1199</v>
      </c>
      <c r="B5" s="46">
        <v>18.08</v>
      </c>
      <c r="C5" s="7">
        <f t="shared" si="0"/>
        <v>17.176</v>
      </c>
      <c r="D5" s="7"/>
      <c r="E5" s="39">
        <f t="shared" si="1"/>
        <v>1011.8725119999999</v>
      </c>
      <c r="F5" s="55">
        <v>1012</v>
      </c>
      <c r="G5" s="41">
        <f t="shared" si="2"/>
        <v>0.12748800000008487</v>
      </c>
      <c r="H5" s="42"/>
    </row>
    <row r="6" spans="1:8" s="37" customFormat="1" ht="15">
      <c r="A6" s="104" t="s">
        <v>1060</v>
      </c>
      <c r="B6" s="7">
        <v>3.87</v>
      </c>
      <c r="C6" s="7">
        <f t="shared" si="0"/>
        <v>3.6765</v>
      </c>
      <c r="D6" s="7"/>
      <c r="E6" s="39">
        <f t="shared" si="1"/>
        <v>216.589968</v>
      </c>
      <c r="F6" s="55">
        <v>217</v>
      </c>
      <c r="G6" s="41">
        <f t="shared" si="2"/>
        <v>0.41003200000000106</v>
      </c>
      <c r="H6" s="42"/>
    </row>
    <row r="7" spans="1:8" s="37" customFormat="1" ht="15">
      <c r="A7" s="104" t="s">
        <v>1200</v>
      </c>
      <c r="B7" s="7">
        <v>2</v>
      </c>
      <c r="C7" s="7">
        <f t="shared" si="0"/>
        <v>1.9</v>
      </c>
      <c r="D7" s="7"/>
      <c r="E7" s="39">
        <f t="shared" si="1"/>
        <v>111.93279999999999</v>
      </c>
      <c r="F7" s="55">
        <v>112</v>
      </c>
      <c r="G7" s="41">
        <f t="shared" si="2"/>
        <v>0.06720000000001392</v>
      </c>
      <c r="H7" s="42"/>
    </row>
    <row r="8" spans="1:8" s="37" customFormat="1" ht="15">
      <c r="A8" s="104" t="s">
        <v>112</v>
      </c>
      <c r="B8" s="7">
        <v>9.9</v>
      </c>
      <c r="C8" s="7">
        <f t="shared" si="0"/>
        <v>9.405</v>
      </c>
      <c r="D8" s="7"/>
      <c r="E8" s="39">
        <f t="shared" si="1"/>
        <v>554.06736</v>
      </c>
      <c r="F8" s="40">
        <v>554</v>
      </c>
      <c r="G8" s="41">
        <f t="shared" si="2"/>
        <v>-0.06736000000000786</v>
      </c>
      <c r="H8" s="42"/>
    </row>
    <row r="9" spans="1:8" s="37" customFormat="1" ht="15">
      <c r="A9" s="104" t="s">
        <v>1201</v>
      </c>
      <c r="B9" s="46">
        <v>2</v>
      </c>
      <c r="C9" s="7">
        <f t="shared" si="0"/>
        <v>1.9</v>
      </c>
      <c r="D9" s="7"/>
      <c r="E9" s="39">
        <f t="shared" si="1"/>
        <v>111.93279999999999</v>
      </c>
      <c r="F9" s="40">
        <v>112</v>
      </c>
      <c r="G9" s="41">
        <f t="shared" si="2"/>
        <v>0.06720000000001392</v>
      </c>
      <c r="H9" s="42"/>
    </row>
    <row r="10" spans="1:8" s="37" customFormat="1" ht="15">
      <c r="A10" s="104" t="s">
        <v>49</v>
      </c>
      <c r="B10" s="7">
        <v>11.25</v>
      </c>
      <c r="C10" s="7">
        <f t="shared" si="0"/>
        <v>10.6875</v>
      </c>
      <c r="D10" s="7"/>
      <c r="E10" s="39">
        <f t="shared" si="1"/>
        <v>629.622</v>
      </c>
      <c r="F10" s="40">
        <v>630</v>
      </c>
      <c r="G10" s="41">
        <f t="shared" si="2"/>
        <v>0.37800000000004275</v>
      </c>
      <c r="H10" s="42"/>
    </row>
    <row r="11" spans="1:8" s="37" customFormat="1" ht="15">
      <c r="A11" s="104" t="s">
        <v>289</v>
      </c>
      <c r="B11" s="7">
        <v>23.73</v>
      </c>
      <c r="C11" s="7">
        <f t="shared" si="0"/>
        <v>22.543499999999998</v>
      </c>
      <c r="D11" s="7"/>
      <c r="E11" s="39">
        <f t="shared" si="1"/>
        <v>1328.0826719999998</v>
      </c>
      <c r="F11" s="40">
        <f>1328+50</f>
        <v>1378</v>
      </c>
      <c r="G11" s="41">
        <f t="shared" si="2"/>
        <v>49.917328000000225</v>
      </c>
      <c r="H11" s="42"/>
    </row>
    <row r="12" spans="1:8" s="37" customFormat="1" ht="15">
      <c r="A12" s="104" t="s">
        <v>1202</v>
      </c>
      <c r="B12" s="7">
        <v>4.26</v>
      </c>
      <c r="C12" s="7">
        <f t="shared" si="0"/>
        <v>4.047</v>
      </c>
      <c r="D12" s="7"/>
      <c r="E12" s="39">
        <f t="shared" si="1"/>
        <v>238.41686399999998</v>
      </c>
      <c r="F12" s="40">
        <v>238</v>
      </c>
      <c r="G12" s="41">
        <f t="shared" si="2"/>
        <v>-0.4168639999999755</v>
      </c>
      <c r="H12" s="42"/>
    </row>
    <row r="13" spans="1:8" s="37" customFormat="1" ht="15">
      <c r="A13" s="104" t="s">
        <v>1189</v>
      </c>
      <c r="B13" s="46">
        <v>4.96</v>
      </c>
      <c r="C13" s="7">
        <f t="shared" si="0"/>
        <v>4.712</v>
      </c>
      <c r="D13" s="7"/>
      <c r="E13" s="39">
        <f t="shared" si="1"/>
        <v>277.593344</v>
      </c>
      <c r="F13" s="40">
        <v>278</v>
      </c>
      <c r="G13" s="41">
        <f t="shared" si="2"/>
        <v>0.40665599999999813</v>
      </c>
      <c r="H13" s="42"/>
    </row>
    <row r="14" spans="1:8" s="37" customFormat="1" ht="15">
      <c r="A14" s="104" t="s">
        <v>100</v>
      </c>
      <c r="B14" s="7">
        <v>11</v>
      </c>
      <c r="C14" s="7">
        <f t="shared" si="0"/>
        <v>10.45</v>
      </c>
      <c r="D14" s="7"/>
      <c r="E14" s="39">
        <f t="shared" si="1"/>
        <v>615.6303999999999</v>
      </c>
      <c r="F14" s="40">
        <v>615</v>
      </c>
      <c r="G14" s="41">
        <f t="shared" si="2"/>
        <v>-0.630399999999895</v>
      </c>
      <c r="H14" s="42"/>
    </row>
    <row r="15" spans="1:8" s="37" customFormat="1" ht="15">
      <c r="A15" s="104" t="s">
        <v>472</v>
      </c>
      <c r="B15" s="7">
        <v>21.79</v>
      </c>
      <c r="C15" s="7">
        <f t="shared" si="0"/>
        <v>20.700499999999998</v>
      </c>
      <c r="D15" s="7"/>
      <c r="E15" s="39">
        <f t="shared" si="1"/>
        <v>1219.507856</v>
      </c>
      <c r="F15" s="55">
        <v>1220</v>
      </c>
      <c r="G15" s="41">
        <f t="shared" si="2"/>
        <v>0.492144000000053</v>
      </c>
      <c r="H15" s="42"/>
    </row>
    <row r="16" spans="1:8" s="37" customFormat="1" ht="15">
      <c r="A16" s="104" t="s">
        <v>947</v>
      </c>
      <c r="B16" s="7">
        <v>18.58</v>
      </c>
      <c r="C16" s="7">
        <f t="shared" si="0"/>
        <v>17.650999999999996</v>
      </c>
      <c r="D16" s="7"/>
      <c r="E16" s="39">
        <f t="shared" si="1"/>
        <v>1039.8557119999998</v>
      </c>
      <c r="F16" s="40">
        <v>1040</v>
      </c>
      <c r="G16" s="41">
        <f t="shared" si="2"/>
        <v>0.14428800000018782</v>
      </c>
      <c r="H16" s="42"/>
    </row>
    <row r="17" spans="1:8" s="37" customFormat="1" ht="15.75" thickBot="1">
      <c r="A17" s="104" t="s">
        <v>169</v>
      </c>
      <c r="B17" s="7">
        <v>9.46</v>
      </c>
      <c r="C17" s="7">
        <f t="shared" si="0"/>
        <v>8.987</v>
      </c>
      <c r="D17" s="7"/>
      <c r="E17" s="39">
        <f t="shared" si="1"/>
        <v>529.442144</v>
      </c>
      <c r="F17" s="56">
        <v>529</v>
      </c>
      <c r="G17" s="41">
        <f t="shared" si="2"/>
        <v>-0.44214399999998477</v>
      </c>
      <c r="H17" s="42"/>
    </row>
    <row r="18" spans="1:7" s="44" customFormat="1" ht="15">
      <c r="A18" s="43"/>
      <c r="B18" s="43"/>
      <c r="C18" s="43"/>
      <c r="D18" s="43"/>
      <c r="E18" s="43"/>
      <c r="F18" s="43"/>
      <c r="G18" s="43"/>
    </row>
    <row r="22" spans="2:3" ht="15">
      <c r="B22" s="45"/>
      <c r="C22" s="45"/>
    </row>
    <row r="23" spans="2:3" ht="15">
      <c r="B23" s="45"/>
      <c r="C23" s="45"/>
    </row>
    <row r="24" spans="2:3" ht="15">
      <c r="B24" s="45"/>
      <c r="C24" s="45"/>
    </row>
    <row r="28" spans="5:6" ht="15">
      <c r="E28" s="10"/>
      <c r="F28" s="13"/>
    </row>
    <row r="39" spans="5:6" ht="15">
      <c r="E39" s="10"/>
      <c r="F39" s="13"/>
    </row>
    <row r="107" spans="5:6" ht="15">
      <c r="E107" s="10">
        <f>'[1]539'!G12+'[1]564'!G9</f>
        <v>0.21879999999998745</v>
      </c>
      <c r="F107" t="s">
        <v>822</v>
      </c>
    </row>
    <row r="124" spans="5:6" ht="15">
      <c r="E124" s="10">
        <f>'[1]562'!G7+'[1]564'!G10</f>
        <v>-0.48919999999986885</v>
      </c>
      <c r="F124" t="s">
        <v>225</v>
      </c>
    </row>
    <row r="135" spans="5:6" ht="15">
      <c r="E135" s="10">
        <f>B135+D135+'[1]309'!G4+'[1]316'!G4+'[1]319'!G4+'[1]339'!G9+'[1]340'!G4+'[1]372'!G7+'[1]381'!G4+'[1]391'!G7+'[1]404'!G6+'[1]411'!G4+'[1]412'!G8+'[1]416'!G4+'[1]429'!G4+'[1]485'!G4+'[1]522'!G5</f>
        <v>4.579371965812413</v>
      </c>
      <c r="F135" s="13" t="s">
        <v>823</v>
      </c>
    </row>
    <row r="140" spans="5:6" ht="15">
      <c r="E140" s="10">
        <f>B140+D140+'[1]325'!G9+'[1]328'!G5+'[1]344'!G9+'[1]378'!G7+'[1]384'!G6+'[1]387'!G4+'[1]391'!G9+'[1]399'!G4+'[1]441'!G4+'[1]522'!G4</f>
        <v>-1.887614562767908</v>
      </c>
      <c r="F140" s="13" t="s">
        <v>824</v>
      </c>
    </row>
    <row r="177" spans="1:6" ht="15">
      <c r="A177" t="s">
        <v>370</v>
      </c>
      <c r="B177">
        <v>0</v>
      </c>
      <c r="E177" s="10">
        <f>'[1]522'!G7</f>
        <v>0.15050000000002228</v>
      </c>
      <c r="F177">
        <v>522</v>
      </c>
    </row>
    <row r="189" spans="5:6" ht="15">
      <c r="E189" s="10">
        <f>'[1]469'!G6+'[1]564'!G8</f>
        <v>0.0795999999995729</v>
      </c>
      <c r="F189" t="s">
        <v>825</v>
      </c>
    </row>
    <row r="196" spans="5:6" ht="15">
      <c r="E196" s="10">
        <f>'[1]388'!G4+'[1]413'!G5+'[1]427'!G5+'[1]428'!G6+'[1]560'!G7+'[1]561'!G4+'[1]564'!G4</f>
        <v>0.6078799999989428</v>
      </c>
      <c r="F196" t="s">
        <v>826</v>
      </c>
    </row>
    <row r="265" spans="5:6" ht="15">
      <c r="E265" s="10">
        <f>B265+D265+'[1]306'!G6+'[1]344'!G5+'[1]348'!G9+'[1]394'!G4+'[1]395'!G6+'[1]397'!G4+'[1]487'!G4+'[1]564'!G5</f>
        <v>0.2569838709675878</v>
      </c>
      <c r="F265" s="13" t="s">
        <v>827</v>
      </c>
    </row>
    <row r="271" spans="5:6" ht="15">
      <c r="E271" s="10">
        <f>'[1]435'!G4+'[1]521'!G6</f>
        <v>0.19920000000001892</v>
      </c>
      <c r="F271" t="s">
        <v>828</v>
      </c>
    </row>
    <row r="297" spans="5:6" ht="15">
      <c r="E297" s="10">
        <f>B297+D297+'[1]344'!G7+'[1]442'!G5+'[1]475'!G12+'[1]511'!G5+'[1]517'!G8+'[1]564'!G12</f>
        <v>0.18759999999952015</v>
      </c>
      <c r="F297" t="s">
        <v>829</v>
      </c>
    </row>
    <row r="329" spans="5:6" ht="15">
      <c r="E329" s="10">
        <f>B329+D329+'[1]339'!G6+'[1]359'!G7+'[1]362'!G8+'[1]422'!G4+'[1]425'!G7+'[1]470'!G6+'[1]479'!G7+'[1]514'!G6+'[1]522'!G6</f>
        <v>-0.18308000000028812</v>
      </c>
      <c r="F329" t="s">
        <v>830</v>
      </c>
    </row>
    <row r="359" spans="2:6" ht="15">
      <c r="B359">
        <v>0</v>
      </c>
      <c r="E359" s="10">
        <f>'[1]485'!G8+'[1]488'!G6+'[1]489'!G6+'[1]491'!G4+'[1]494'!G6+'[1]495'!G4+'[1]498'!G8+'[1]502'!G5+'[1]504'!G4+'[1]508'!G5+'[1]511'!G4+'[1]514'!G7+'[1]521'!G4+'[1]522'!G8</f>
        <v>0.3647999999984677</v>
      </c>
      <c r="F359" t="s">
        <v>831</v>
      </c>
    </row>
    <row r="361" spans="5:6" ht="15">
      <c r="E361" s="10">
        <f>'[1]485'!G8+'[1]488'!G6+'[1]489'!G6+'[1]491'!G4+'[1]494'!G6+'[1]495'!G4+'[1]498'!G8+'[1]502'!G5+'[1]504'!G4+'[1]508'!G5+'[1]511'!G4+'[1]514'!G7+'[1]521'!G4</f>
        <v>-0.41860000000156106</v>
      </c>
      <c r="F361" t="s">
        <v>832</v>
      </c>
    </row>
    <row r="380" spans="5:6" ht="15">
      <c r="E380" s="10">
        <f>'[1]381'!G5+'[1]411'!G5+'[1]419'!G6+'[1]468'!G4+'[1]506'!G7+'[1]511'!G6+'[1]528'!G4+'[1]531'!G6+'[1]554'!G8+'[1]558'!G5+'[1]559'!G9+'[1]564'!G11</f>
        <v>0.12918000000126995</v>
      </c>
      <c r="F380" t="s">
        <v>833</v>
      </c>
    </row>
    <row r="395" spans="5:6" ht="15">
      <c r="E39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43067</v>
      </c>
      <c r="C1" s="29"/>
      <c r="D1" s="30" t="s">
        <v>815</v>
      </c>
      <c r="E1" s="31">
        <v>58.95</v>
      </c>
      <c r="F1" s="32" t="s">
        <v>816</v>
      </c>
    </row>
    <row r="2" s="32" customFormat="1" ht="15">
      <c r="A2" s="33"/>
    </row>
    <row r="3" spans="1:7" s="37" customFormat="1" ht="30" customHeight="1">
      <c r="A3" s="34" t="s">
        <v>817</v>
      </c>
      <c r="B3" s="35" t="s">
        <v>818</v>
      </c>
      <c r="C3" s="35" t="s">
        <v>1194</v>
      </c>
      <c r="D3" s="35" t="s">
        <v>1037</v>
      </c>
      <c r="E3" s="34" t="s">
        <v>819</v>
      </c>
      <c r="F3" s="34" t="s">
        <v>820</v>
      </c>
      <c r="G3" s="36" t="s">
        <v>821</v>
      </c>
    </row>
    <row r="4" spans="1:8" s="37" customFormat="1" ht="15">
      <c r="A4" s="104" t="s">
        <v>889</v>
      </c>
      <c r="B4" s="7">
        <v>5.99</v>
      </c>
      <c r="C4" s="7">
        <f>B4*0.95</f>
        <v>5.6905</v>
      </c>
      <c r="D4" s="7"/>
      <c r="E4" s="39">
        <f>(C4+D4)*$E$1</f>
        <v>335.45497500000005</v>
      </c>
      <c r="F4" s="55">
        <v>335</v>
      </c>
      <c r="G4" s="41">
        <f>-E4+F4</f>
        <v>-0.4549750000000472</v>
      </c>
      <c r="H4" s="42"/>
    </row>
    <row r="5" spans="1:8" s="37" customFormat="1" ht="15">
      <c r="A5" s="104" t="s">
        <v>509</v>
      </c>
      <c r="B5" s="46">
        <v>10.99</v>
      </c>
      <c r="C5" s="7">
        <f>B5*0.95</f>
        <v>10.4405</v>
      </c>
      <c r="D5" s="7"/>
      <c r="E5" s="39">
        <f>(C5+D5)*$E$1</f>
        <v>615.467475</v>
      </c>
      <c r="F5" s="55">
        <v>615</v>
      </c>
      <c r="G5" s="41">
        <f>-E5+F5</f>
        <v>-0.46747500000003583</v>
      </c>
      <c r="H5" s="42"/>
    </row>
    <row r="6" spans="1:8" s="37" customFormat="1" ht="15">
      <c r="A6" s="104" t="s">
        <v>75</v>
      </c>
      <c r="B6" s="7">
        <v>5.13</v>
      </c>
      <c r="C6" s="7">
        <f>B6*0.95</f>
        <v>4.8735</v>
      </c>
      <c r="D6" s="7"/>
      <c r="E6" s="39">
        <f>(C6+D6)*$E$1</f>
        <v>287.292825</v>
      </c>
      <c r="F6" s="40">
        <v>287</v>
      </c>
      <c r="G6" s="41">
        <f>-E6+F6</f>
        <v>-0.29282499999999345</v>
      </c>
      <c r="H6" s="42"/>
    </row>
    <row r="7" spans="1:8" s="37" customFormat="1" ht="15">
      <c r="A7" s="104" t="s">
        <v>611</v>
      </c>
      <c r="B7" s="7">
        <v>61.52</v>
      </c>
      <c r="C7" s="7">
        <f>B7*0.95</f>
        <v>58.444</v>
      </c>
      <c r="D7" s="7">
        <v>4.29</v>
      </c>
      <c r="E7" s="39">
        <f>(C7+D7)*$E$1</f>
        <v>3698.1693000000005</v>
      </c>
      <c r="F7" s="55">
        <v>3685</v>
      </c>
      <c r="G7" s="41">
        <f>-E7+F7</f>
        <v>-13.169300000000476</v>
      </c>
      <c r="H7" s="42"/>
    </row>
    <row r="8" spans="1:7" s="44" customFormat="1" ht="15">
      <c r="A8" s="43"/>
      <c r="B8" s="43"/>
      <c r="C8" s="43"/>
      <c r="D8" s="43"/>
      <c r="E8" s="43"/>
      <c r="F8" s="43"/>
      <c r="G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43065</v>
      </c>
      <c r="C1" s="29"/>
      <c r="D1" s="30" t="s">
        <v>815</v>
      </c>
      <c r="E1" s="31">
        <v>59.01</v>
      </c>
      <c r="F1" s="32" t="s">
        <v>816</v>
      </c>
    </row>
    <row r="2" s="32" customFormat="1" ht="15">
      <c r="A2" s="33"/>
    </row>
    <row r="3" spans="1:7" s="37" customFormat="1" ht="30" customHeight="1">
      <c r="A3" s="34" t="s">
        <v>817</v>
      </c>
      <c r="B3" s="35" t="s">
        <v>818</v>
      </c>
      <c r="C3" s="35" t="s">
        <v>1194</v>
      </c>
      <c r="D3" s="35" t="s">
        <v>1037</v>
      </c>
      <c r="E3" s="34" t="s">
        <v>819</v>
      </c>
      <c r="F3" s="34" t="s">
        <v>820</v>
      </c>
      <c r="G3" s="36" t="s">
        <v>821</v>
      </c>
    </row>
    <row r="4" spans="1:8" s="37" customFormat="1" ht="15">
      <c r="A4" s="104" t="s">
        <v>1066</v>
      </c>
      <c r="B4" s="7">
        <v>9.9</v>
      </c>
      <c r="C4" s="7">
        <f>B4*0.95</f>
        <v>9.405</v>
      </c>
      <c r="D4" s="7"/>
      <c r="E4" s="39">
        <f>(C4+D4)*$E$1</f>
        <v>554.9890499999999</v>
      </c>
      <c r="F4" s="40">
        <v>555</v>
      </c>
      <c r="G4" s="41">
        <f>-E4+F4</f>
        <v>0.010950000000093496</v>
      </c>
      <c r="H4" s="42"/>
    </row>
    <row r="5" spans="1:8" s="37" customFormat="1" ht="15">
      <c r="A5" s="104" t="s">
        <v>889</v>
      </c>
      <c r="B5" s="46">
        <v>3.74</v>
      </c>
      <c r="C5" s="7">
        <f>B5*0.95</f>
        <v>3.553</v>
      </c>
      <c r="D5" s="7"/>
      <c r="E5" s="39">
        <f>(C5+D5)*$E$1</f>
        <v>209.66252999999998</v>
      </c>
      <c r="F5" s="55">
        <f>210</f>
        <v>210</v>
      </c>
      <c r="G5" s="41">
        <f>-E5+F5</f>
        <v>0.3374700000000246</v>
      </c>
      <c r="H5" s="42"/>
    </row>
    <row r="6" spans="1:8" s="37" customFormat="1" ht="15">
      <c r="A6" s="104" t="s">
        <v>1197</v>
      </c>
      <c r="B6" s="7">
        <v>50.86</v>
      </c>
      <c r="C6" s="7">
        <f>B6*0.95</f>
        <v>48.317</v>
      </c>
      <c r="D6" s="7"/>
      <c r="E6" s="39">
        <f>(C6+D6)*$E$1</f>
        <v>2851.18617</v>
      </c>
      <c r="F6" s="40">
        <v>3100</v>
      </c>
      <c r="G6" s="41">
        <f>-E6+F6</f>
        <v>248.81383000000005</v>
      </c>
      <c r="H6" s="42"/>
    </row>
    <row r="7" spans="1:8" s="37" customFormat="1" ht="15">
      <c r="A7" s="104" t="s">
        <v>669</v>
      </c>
      <c r="B7" s="7">
        <v>22.79</v>
      </c>
      <c r="C7" s="7">
        <f>B7*0.95</f>
        <v>21.650499999999997</v>
      </c>
      <c r="D7" s="7"/>
      <c r="E7" s="39">
        <f>(C7+D7)*$E$1</f>
        <v>1277.5960049999999</v>
      </c>
      <c r="F7" s="55">
        <v>1278</v>
      </c>
      <c r="G7" s="41">
        <f>-E7+F7</f>
        <v>0.4039950000001227</v>
      </c>
      <c r="H7" s="42"/>
    </row>
    <row r="8" spans="1:7" s="44" customFormat="1" ht="15">
      <c r="A8" s="43"/>
      <c r="B8" s="43"/>
      <c r="C8" s="43"/>
      <c r="D8" s="43"/>
      <c r="E8" s="43"/>
      <c r="F8" s="43"/>
      <c r="G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N29" sqref="N2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43061</v>
      </c>
      <c r="C1" s="29"/>
      <c r="D1" s="30" t="s">
        <v>815</v>
      </c>
      <c r="E1" s="31">
        <v>59.91</v>
      </c>
      <c r="F1" s="32" t="s">
        <v>816</v>
      </c>
    </row>
    <row r="2" s="32" customFormat="1" ht="15">
      <c r="A2" s="33"/>
    </row>
    <row r="3" spans="1:7" s="37" customFormat="1" ht="30" customHeight="1">
      <c r="A3" s="34" t="s">
        <v>817</v>
      </c>
      <c r="B3" s="35" t="s">
        <v>818</v>
      </c>
      <c r="C3" s="35" t="s">
        <v>1194</v>
      </c>
      <c r="D3" s="35" t="s">
        <v>1037</v>
      </c>
      <c r="E3" s="34" t="s">
        <v>819</v>
      </c>
      <c r="F3" s="34" t="s">
        <v>820</v>
      </c>
      <c r="G3" s="36" t="s">
        <v>821</v>
      </c>
    </row>
    <row r="4" spans="1:8" s="37" customFormat="1" ht="15">
      <c r="A4" s="104" t="s">
        <v>1189</v>
      </c>
      <c r="B4" s="7">
        <v>20.76</v>
      </c>
      <c r="C4" s="7">
        <f>B4*0.95</f>
        <v>19.722</v>
      </c>
      <c r="D4" s="7"/>
      <c r="E4" s="39">
        <f>(C4+D4)*$E$1</f>
        <v>1181.54502</v>
      </c>
      <c r="F4" s="40">
        <v>1181</v>
      </c>
      <c r="G4" s="41">
        <f>-E4+F4</f>
        <v>-0.5450200000000223</v>
      </c>
      <c r="H4" s="42"/>
    </row>
    <row r="5" spans="1:8" s="37" customFormat="1" ht="15">
      <c r="A5" s="104" t="s">
        <v>889</v>
      </c>
      <c r="B5" s="46">
        <v>7.78</v>
      </c>
      <c r="C5" s="7">
        <f>B5*0.95</f>
        <v>7.391</v>
      </c>
      <c r="D5" s="7"/>
      <c r="E5" s="39">
        <f>(C5+D5)*$E$1</f>
        <v>442.79481</v>
      </c>
      <c r="F5" s="40">
        <v>443</v>
      </c>
      <c r="G5" s="41">
        <f>-E5+F5</f>
        <v>0.20519000000001597</v>
      </c>
      <c r="H5" s="42"/>
    </row>
    <row r="6" spans="1:8" s="37" customFormat="1" ht="15">
      <c r="A6" s="104" t="s">
        <v>1195</v>
      </c>
      <c r="B6" s="7">
        <v>6.74</v>
      </c>
      <c r="C6" s="7">
        <f>B6*0.95</f>
        <v>6.403</v>
      </c>
      <c r="D6" s="7"/>
      <c r="E6" s="39">
        <f>(C6+D6)*$E$1</f>
        <v>383.6037299999999</v>
      </c>
      <c r="F6" s="40">
        <v>384</v>
      </c>
      <c r="G6" s="41">
        <f>-E6+F6</f>
        <v>0.3962700000000723</v>
      </c>
      <c r="H6" s="42"/>
    </row>
    <row r="7" spans="1:8" s="37" customFormat="1" ht="15">
      <c r="A7" s="104" t="s">
        <v>1196</v>
      </c>
      <c r="B7" s="7">
        <v>18.68</v>
      </c>
      <c r="C7" s="7">
        <f>B7*0.95</f>
        <v>17.746</v>
      </c>
      <c r="D7" s="7"/>
      <c r="E7" s="39">
        <f>(C7+D7)*$E$1</f>
        <v>1063.16286</v>
      </c>
      <c r="F7" s="40">
        <v>1063</v>
      </c>
      <c r="G7" s="41">
        <f>-E7+F7</f>
        <v>-0.16285999999990963</v>
      </c>
      <c r="H7" s="42"/>
    </row>
    <row r="8" spans="1:8" s="37" customFormat="1" ht="15">
      <c r="A8" s="104">
        <v>51150</v>
      </c>
      <c r="B8" s="7">
        <v>10.8</v>
      </c>
      <c r="C8" s="7">
        <f>B8*0.95</f>
        <v>10.26</v>
      </c>
      <c r="D8" s="7"/>
      <c r="E8" s="39">
        <f>(C8+D8)*$E$1</f>
        <v>614.6766</v>
      </c>
      <c r="F8" s="40">
        <v>615</v>
      </c>
      <c r="G8" s="41">
        <f>-E8+F8</f>
        <v>0.32339999999999236</v>
      </c>
      <c r="H8" s="42"/>
    </row>
    <row r="9" spans="1:7" s="44" customFormat="1" ht="15">
      <c r="A9" s="43"/>
      <c r="B9" s="43"/>
      <c r="C9" s="43"/>
      <c r="D9" s="43"/>
      <c r="E9" s="43"/>
      <c r="F9" s="43"/>
      <c r="G9" s="43"/>
    </row>
    <row r="13" spans="2:3" ht="15">
      <c r="B13" s="45"/>
      <c r="C13" s="45"/>
    </row>
    <row r="14" spans="2:3" ht="15">
      <c r="B14" s="45"/>
      <c r="C14" s="45"/>
    </row>
    <row r="15" spans="2:3" ht="15">
      <c r="B15" s="45"/>
      <c r="C15" s="45"/>
    </row>
    <row r="19" spans="5:6" ht="15">
      <c r="E19" s="10"/>
      <c r="F19" s="13"/>
    </row>
    <row r="30" spans="5:6" ht="15">
      <c r="E30" s="10"/>
      <c r="F30" s="13"/>
    </row>
    <row r="98" spans="5:6" ht="15">
      <c r="E98" s="10">
        <f>'[1]539'!G12+'[1]564'!G9</f>
        <v>0.21879999999998745</v>
      </c>
      <c r="F98" t="s">
        <v>822</v>
      </c>
    </row>
    <row r="115" spans="5:6" ht="15">
      <c r="E115" s="10">
        <f>'[1]562'!G7+'[1]564'!G10</f>
        <v>-0.48919999999986885</v>
      </c>
      <c r="F115" t="s">
        <v>225</v>
      </c>
    </row>
    <row r="126" spans="5:6" ht="15">
      <c r="E126" s="10">
        <f>B126+D126+'[1]309'!G4+'[1]316'!G4+'[1]319'!G4+'[1]339'!G9+'[1]340'!G4+'[1]372'!G7+'[1]381'!G4+'[1]391'!G7+'[1]404'!G6+'[1]411'!G4+'[1]412'!G8+'[1]416'!G4+'[1]429'!G4+'[1]485'!G4+'[1]522'!G5</f>
        <v>4.579371965812413</v>
      </c>
      <c r="F126" s="13" t="s">
        <v>823</v>
      </c>
    </row>
    <row r="131" spans="5:6" ht="15">
      <c r="E131" s="10">
        <f>B131+D131+'[1]325'!G9+'[1]328'!G5+'[1]344'!G9+'[1]378'!G7+'[1]384'!G6+'[1]387'!G4+'[1]391'!G9+'[1]399'!G4+'[1]441'!G4+'[1]522'!G4</f>
        <v>-1.887614562767908</v>
      </c>
      <c r="F131" s="13" t="s">
        <v>824</v>
      </c>
    </row>
    <row r="168" spans="1:6" ht="15">
      <c r="A168" t="s">
        <v>370</v>
      </c>
      <c r="B168">
        <v>0</v>
      </c>
      <c r="E168" s="10">
        <f>'[1]522'!G7</f>
        <v>0.15050000000002228</v>
      </c>
      <c r="F168">
        <v>522</v>
      </c>
    </row>
    <row r="180" spans="5:6" ht="15">
      <c r="E180" s="10">
        <f>'[1]469'!G6+'[1]564'!G8</f>
        <v>0.0795999999995729</v>
      </c>
      <c r="F180" t="s">
        <v>825</v>
      </c>
    </row>
    <row r="187" spans="5:6" ht="15">
      <c r="E187" s="10">
        <f>'[1]388'!G4+'[1]413'!G5+'[1]427'!G5+'[1]428'!G6+'[1]560'!G7+'[1]561'!G4+'[1]564'!G4</f>
        <v>0.6078799999989428</v>
      </c>
      <c r="F187" t="s">
        <v>826</v>
      </c>
    </row>
    <row r="256" spans="5:6" ht="15">
      <c r="E256" s="10">
        <f>B256+D256+'[1]306'!G6+'[1]344'!G5+'[1]348'!G9+'[1]394'!G4+'[1]395'!G6+'[1]397'!G4+'[1]487'!G4+'[1]564'!G5</f>
        <v>0.2569838709675878</v>
      </c>
      <c r="F256" s="13" t="s">
        <v>827</v>
      </c>
    </row>
    <row r="262" spans="5:6" ht="15">
      <c r="E262" s="10">
        <f>'[1]435'!G4+'[1]521'!G6</f>
        <v>0.19920000000001892</v>
      </c>
      <c r="F262" t="s">
        <v>828</v>
      </c>
    </row>
    <row r="288" spans="5:6" ht="15">
      <c r="E288" s="10">
        <f>B288+D288+'[1]344'!G7+'[1]442'!G5+'[1]475'!G12+'[1]511'!G5+'[1]517'!G8+'[1]564'!G12</f>
        <v>0.18759999999952015</v>
      </c>
      <c r="F288" t="s">
        <v>829</v>
      </c>
    </row>
    <row r="320" spans="5:6" ht="15">
      <c r="E320" s="10">
        <f>B320+D320+'[1]339'!G6+'[1]359'!G7+'[1]362'!G8+'[1]422'!G4+'[1]425'!G7+'[1]470'!G6+'[1]479'!G7+'[1]514'!G6+'[1]522'!G6</f>
        <v>-0.18308000000028812</v>
      </c>
      <c r="F320" t="s">
        <v>830</v>
      </c>
    </row>
    <row r="350" spans="2:6" ht="15">
      <c r="B350">
        <v>0</v>
      </c>
      <c r="E350" s="10">
        <f>'[1]485'!G8+'[1]488'!G6+'[1]489'!G6+'[1]491'!G4+'[1]494'!G6+'[1]495'!G4+'[1]498'!G8+'[1]502'!G5+'[1]504'!G4+'[1]508'!G5+'[1]511'!G4+'[1]514'!G7+'[1]521'!G4+'[1]522'!G8</f>
        <v>0.3647999999984677</v>
      </c>
      <c r="F350" t="s">
        <v>831</v>
      </c>
    </row>
    <row r="352" spans="5:6" ht="15">
      <c r="E352" s="10">
        <f>'[1]485'!G8+'[1]488'!G6+'[1]489'!G6+'[1]491'!G4+'[1]494'!G6+'[1]495'!G4+'[1]498'!G8+'[1]502'!G5+'[1]504'!G4+'[1]508'!G5+'[1]511'!G4+'[1]514'!G7+'[1]521'!G4</f>
        <v>-0.41860000000156106</v>
      </c>
      <c r="F352" t="s">
        <v>832</v>
      </c>
    </row>
    <row r="371" spans="5:6" ht="15">
      <c r="E371" s="10">
        <f>'[1]381'!G5+'[1]411'!G5+'[1]419'!G6+'[1]468'!G4+'[1]506'!G7+'[1]511'!G6+'[1]528'!G4+'[1]531'!G6+'[1]554'!G8+'[1]558'!G5+'[1]559'!G9+'[1]564'!G11</f>
        <v>0.12918000000126995</v>
      </c>
      <c r="F371" t="s">
        <v>833</v>
      </c>
    </row>
    <row r="386" spans="5:6" ht="15">
      <c r="E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2.574218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43060</v>
      </c>
      <c r="C1" s="29"/>
      <c r="D1" s="30" t="s">
        <v>815</v>
      </c>
      <c r="E1" s="31">
        <v>59.672</v>
      </c>
      <c r="F1" s="32" t="s">
        <v>816</v>
      </c>
    </row>
    <row r="2" s="32" customFormat="1" ht="15">
      <c r="A2" s="33"/>
    </row>
    <row r="3" spans="1:7" s="37" customFormat="1" ht="30" customHeight="1">
      <c r="A3" s="34" t="s">
        <v>817</v>
      </c>
      <c r="B3" s="35" t="s">
        <v>818</v>
      </c>
      <c r="C3" s="35" t="s">
        <v>1194</v>
      </c>
      <c r="D3" s="35" t="s">
        <v>1037</v>
      </c>
      <c r="E3" s="34" t="s">
        <v>819</v>
      </c>
      <c r="F3" s="34" t="s">
        <v>820</v>
      </c>
      <c r="G3" s="36" t="s">
        <v>821</v>
      </c>
    </row>
    <row r="4" spans="1:8" s="37" customFormat="1" ht="15">
      <c r="A4" s="104" t="s">
        <v>1193</v>
      </c>
      <c r="B4" s="7">
        <v>5.71</v>
      </c>
      <c r="C4" s="7">
        <f>B4*0.95</f>
        <v>5.4245</v>
      </c>
      <c r="D4" s="7"/>
      <c r="E4" s="39">
        <f>(C4+D4)*$E$1</f>
        <v>323.690764</v>
      </c>
      <c r="F4" s="40"/>
      <c r="G4" s="41">
        <f aca="true" t="shared" si="0" ref="G4:G12">-E4+F4</f>
        <v>-323.690764</v>
      </c>
      <c r="H4" s="42"/>
    </row>
    <row r="5" spans="1:8" s="37" customFormat="1" ht="15">
      <c r="A5" s="104" t="s">
        <v>889</v>
      </c>
      <c r="B5" s="46">
        <v>2</v>
      </c>
      <c r="C5" s="7">
        <f aca="true" t="shared" si="1" ref="C5:C12">B5*0.95</f>
        <v>1.9</v>
      </c>
      <c r="D5" s="7"/>
      <c r="E5" s="39">
        <f aca="true" t="shared" si="2" ref="E5:E12">(C5+D5)*$E$1</f>
        <v>113.37679999999999</v>
      </c>
      <c r="F5" s="40">
        <v>252</v>
      </c>
      <c r="G5" s="41">
        <f t="shared" si="0"/>
        <v>138.6232</v>
      </c>
      <c r="H5" s="42"/>
    </row>
    <row r="6" spans="1:8" s="37" customFormat="1" ht="15">
      <c r="A6" s="104" t="s">
        <v>1067</v>
      </c>
      <c r="B6" s="7">
        <v>11.17</v>
      </c>
      <c r="C6" s="7">
        <f t="shared" si="1"/>
        <v>10.6115</v>
      </c>
      <c r="D6" s="7"/>
      <c r="E6" s="39">
        <f t="shared" si="2"/>
        <v>633.2094279999999</v>
      </c>
      <c r="F6" s="40"/>
      <c r="G6" s="41">
        <f t="shared" si="0"/>
        <v>-633.2094279999999</v>
      </c>
      <c r="H6" s="42"/>
    </row>
    <row r="7" spans="1:8" s="37" customFormat="1" ht="15">
      <c r="A7" s="104" t="s">
        <v>463</v>
      </c>
      <c r="B7" s="7">
        <v>18.51</v>
      </c>
      <c r="C7" s="7">
        <f t="shared" si="1"/>
        <v>17.584500000000002</v>
      </c>
      <c r="D7" s="7"/>
      <c r="E7" s="39">
        <f t="shared" si="2"/>
        <v>1049.302284</v>
      </c>
      <c r="F7" s="55"/>
      <c r="G7" s="41">
        <f t="shared" si="0"/>
        <v>-1049.302284</v>
      </c>
      <c r="H7" s="42"/>
    </row>
    <row r="8" spans="1:8" s="37" customFormat="1" ht="15">
      <c r="A8" s="104" t="s">
        <v>1190</v>
      </c>
      <c r="B8" s="7">
        <v>8.34</v>
      </c>
      <c r="C8" s="7">
        <f t="shared" si="1"/>
        <v>7.922999999999999</v>
      </c>
      <c r="D8" s="7"/>
      <c r="E8" s="39">
        <f t="shared" si="2"/>
        <v>472.7812559999999</v>
      </c>
      <c r="F8" s="55"/>
      <c r="G8" s="41">
        <f t="shared" si="0"/>
        <v>-472.7812559999999</v>
      </c>
      <c r="H8" s="42"/>
    </row>
    <row r="9" spans="1:8" s="37" customFormat="1" ht="15">
      <c r="A9" s="104">
        <v>51150</v>
      </c>
      <c r="B9" s="46">
        <v>19.74</v>
      </c>
      <c r="C9" s="7">
        <f t="shared" si="1"/>
        <v>18.752999999999997</v>
      </c>
      <c r="D9" s="7"/>
      <c r="E9" s="39">
        <f t="shared" si="2"/>
        <v>1119.0290159999997</v>
      </c>
      <c r="F9" s="40">
        <v>1119</v>
      </c>
      <c r="G9" s="41">
        <f t="shared" si="0"/>
        <v>-0.029015999999728592</v>
      </c>
      <c r="H9" s="42"/>
    </row>
    <row r="10" spans="1:8" s="37" customFormat="1" ht="15">
      <c r="A10" s="104" t="s">
        <v>947</v>
      </c>
      <c r="B10" s="7">
        <v>20.34</v>
      </c>
      <c r="C10" s="7">
        <f t="shared" si="1"/>
        <v>19.323</v>
      </c>
      <c r="D10" s="7"/>
      <c r="E10" s="39">
        <f t="shared" si="2"/>
        <v>1153.042056</v>
      </c>
      <c r="F10" s="40">
        <v>1153</v>
      </c>
      <c r="G10" s="41">
        <f t="shared" si="0"/>
        <v>-0.042056000000002314</v>
      </c>
      <c r="H10" s="42"/>
    </row>
    <row r="11" spans="1:8" s="37" customFormat="1" ht="15">
      <c r="A11" s="104" t="s">
        <v>510</v>
      </c>
      <c r="B11" s="7">
        <v>27.44</v>
      </c>
      <c r="C11" s="7">
        <f t="shared" si="1"/>
        <v>26.068</v>
      </c>
      <c r="D11" s="7"/>
      <c r="E11" s="39">
        <f t="shared" si="2"/>
        <v>1555.529696</v>
      </c>
      <c r="F11" s="110">
        <v>1550</v>
      </c>
      <c r="G11" s="41">
        <f t="shared" si="0"/>
        <v>-5.529696000000058</v>
      </c>
      <c r="H11" s="42"/>
    </row>
    <row r="12" spans="1:8" s="37" customFormat="1" ht="15">
      <c r="A12" s="104" t="s">
        <v>1103</v>
      </c>
      <c r="B12" s="7">
        <v>27.7</v>
      </c>
      <c r="C12" s="7">
        <f t="shared" si="1"/>
        <v>26.314999999999998</v>
      </c>
      <c r="D12" s="7"/>
      <c r="E12" s="39">
        <f t="shared" si="2"/>
        <v>1570.2686799999997</v>
      </c>
      <c r="F12" s="55">
        <v>1570</v>
      </c>
      <c r="G12" s="41">
        <f t="shared" si="0"/>
        <v>-0.2686799999996765</v>
      </c>
      <c r="H12" s="42"/>
    </row>
    <row r="13" spans="1:7" s="44" customFormat="1" ht="15">
      <c r="A13" s="43"/>
      <c r="B13" s="43"/>
      <c r="C13" s="43"/>
      <c r="D13" s="43"/>
      <c r="E13" s="43"/>
      <c r="F13" s="43"/>
      <c r="G13" s="43"/>
    </row>
    <row r="17" spans="2:3" ht="15">
      <c r="B17" s="45"/>
      <c r="C17" s="45"/>
    </row>
    <row r="18" spans="2:3" ht="15">
      <c r="B18" s="45"/>
      <c r="C18" s="45"/>
    </row>
    <row r="19" spans="2:3" ht="15">
      <c r="B19" s="45"/>
      <c r="C19" s="45"/>
    </row>
    <row r="23" spans="5:6" ht="15">
      <c r="E23" s="10"/>
      <c r="F23" s="13"/>
    </row>
    <row r="34" spans="5:6" ht="15">
      <c r="E34" s="10"/>
      <c r="F34" s="13"/>
    </row>
    <row r="102" spans="5:6" ht="15">
      <c r="E102" s="10">
        <f>'[1]539'!G12+'[1]564'!G9</f>
        <v>0.21879999999998745</v>
      </c>
      <c r="F102" t="s">
        <v>822</v>
      </c>
    </row>
    <row r="119" spans="5:6" ht="15">
      <c r="E119" s="10">
        <f>'[1]562'!G7+'[1]564'!G10</f>
        <v>-0.48919999999986885</v>
      </c>
      <c r="F119" t="s">
        <v>225</v>
      </c>
    </row>
    <row r="130" spans="5:6" ht="15">
      <c r="E130" s="10">
        <f>B130+D130+'[1]309'!G4+'[1]316'!G4+'[1]319'!G4+'[1]339'!G9+'[1]340'!G4+'[1]372'!G7+'[1]381'!G4+'[1]391'!G7+'[1]404'!G6+'[1]411'!G4+'[1]412'!G8+'[1]416'!G4+'[1]429'!G4+'[1]485'!G4+'[1]522'!G5</f>
        <v>4.579371965812413</v>
      </c>
      <c r="F130" s="13" t="s">
        <v>823</v>
      </c>
    </row>
    <row r="135" spans="5:6" ht="15">
      <c r="E135" s="10">
        <f>B135+D135+'[1]325'!G9+'[1]328'!G5+'[1]344'!G9+'[1]378'!G7+'[1]384'!G6+'[1]387'!G4+'[1]391'!G9+'[1]399'!G4+'[1]441'!G4+'[1]522'!G4</f>
        <v>-1.887614562767908</v>
      </c>
      <c r="F135" s="13" t="s">
        <v>824</v>
      </c>
    </row>
    <row r="172" spans="1:6" ht="15">
      <c r="A172" t="s">
        <v>370</v>
      </c>
      <c r="B172">
        <v>0</v>
      </c>
      <c r="E172" s="10">
        <f>'[1]522'!G7</f>
        <v>0.15050000000002228</v>
      </c>
      <c r="F172">
        <v>522</v>
      </c>
    </row>
    <row r="184" spans="5:6" ht="15">
      <c r="E184" s="10">
        <f>'[1]469'!G6+'[1]564'!G8</f>
        <v>0.0795999999995729</v>
      </c>
      <c r="F184" t="s">
        <v>825</v>
      </c>
    </row>
    <row r="191" spans="5:6" ht="15">
      <c r="E191" s="10">
        <f>'[1]388'!G4+'[1]413'!G5+'[1]427'!G5+'[1]428'!G6+'[1]560'!G7+'[1]561'!G4+'[1]564'!G4</f>
        <v>0.6078799999989428</v>
      </c>
      <c r="F191" t="s">
        <v>826</v>
      </c>
    </row>
    <row r="260" spans="5:6" ht="15">
      <c r="E260" s="10">
        <f>B260+D260+'[1]306'!G6+'[1]344'!G5+'[1]348'!G9+'[1]394'!G4+'[1]395'!G6+'[1]397'!G4+'[1]487'!G4+'[1]564'!G5</f>
        <v>0.2569838709675878</v>
      </c>
      <c r="F260" s="13" t="s">
        <v>827</v>
      </c>
    </row>
    <row r="266" spans="5:6" ht="15">
      <c r="E266" s="10">
        <f>'[1]435'!G4+'[1]521'!G6</f>
        <v>0.19920000000001892</v>
      </c>
      <c r="F266" t="s">
        <v>828</v>
      </c>
    </row>
    <row r="292" spans="5:6" ht="15">
      <c r="E292" s="10">
        <f>B292+D292+'[1]344'!G7+'[1]442'!G5+'[1]475'!G12+'[1]511'!G5+'[1]517'!G8+'[1]564'!G12</f>
        <v>0.18759999999952015</v>
      </c>
      <c r="F292" t="s">
        <v>829</v>
      </c>
    </row>
    <row r="324" spans="5:6" ht="15">
      <c r="E324" s="10">
        <f>B324+D324+'[1]339'!G6+'[1]359'!G7+'[1]362'!G8+'[1]422'!G4+'[1]425'!G7+'[1]470'!G6+'[1]479'!G7+'[1]514'!G6+'[1]522'!G6</f>
        <v>-0.18308000000028812</v>
      </c>
      <c r="F324" t="s">
        <v>830</v>
      </c>
    </row>
    <row r="354" spans="2:6" ht="15">
      <c r="B354">
        <v>0</v>
      </c>
      <c r="E354" s="10">
        <f>'[1]485'!G8+'[1]488'!G6+'[1]489'!G6+'[1]491'!G4+'[1]494'!G6+'[1]495'!G4+'[1]498'!G8+'[1]502'!G5+'[1]504'!G4+'[1]508'!G5+'[1]511'!G4+'[1]514'!G7+'[1]521'!G4+'[1]522'!G8</f>
        <v>0.3647999999984677</v>
      </c>
      <c r="F354" t="s">
        <v>831</v>
      </c>
    </row>
    <row r="356" spans="5:6" ht="15">
      <c r="E356" s="10">
        <f>'[1]485'!G8+'[1]488'!G6+'[1]489'!G6+'[1]491'!G4+'[1]494'!G6+'[1]495'!G4+'[1]498'!G8+'[1]502'!G5+'[1]504'!G4+'[1]508'!G5+'[1]511'!G4+'[1]514'!G7+'[1]521'!G4</f>
        <v>-0.41860000000156106</v>
      </c>
      <c r="F356" t="s">
        <v>832</v>
      </c>
    </row>
    <row r="375" spans="5:6" ht="15">
      <c r="E375" s="10">
        <f>'[1]381'!G5+'[1]411'!G5+'[1]419'!G6+'[1]468'!G4+'[1]506'!G7+'[1]511'!G6+'[1]528'!G4+'[1]531'!G6+'[1]554'!G8+'[1]558'!G5+'[1]559'!G9+'[1]564'!G11</f>
        <v>0.12918000000126995</v>
      </c>
      <c r="F375" t="s">
        <v>833</v>
      </c>
    </row>
    <row r="390" spans="5:6" ht="15">
      <c r="E390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0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43059</v>
      </c>
      <c r="C1" s="29"/>
      <c r="D1" s="30" t="s">
        <v>815</v>
      </c>
      <c r="E1" s="31">
        <v>59.55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682</v>
      </c>
      <c r="B4" s="7">
        <v>3.8</v>
      </c>
      <c r="C4" s="7"/>
      <c r="D4" s="39">
        <f aca="true" t="shared" si="0" ref="D4:D12">(B4+C4)*$E$1</f>
        <v>226.29</v>
      </c>
      <c r="E4" s="40">
        <v>1443</v>
      </c>
      <c r="F4" s="41">
        <f aca="true" t="shared" si="1" ref="F4:F12">-D4+E4</f>
        <v>1216.71</v>
      </c>
      <c r="G4" s="42"/>
    </row>
    <row r="5" spans="1:7" s="37" customFormat="1" ht="15">
      <c r="A5" s="7" t="s">
        <v>496</v>
      </c>
      <c r="B5" s="46">
        <v>9.74</v>
      </c>
      <c r="C5" s="7"/>
      <c r="D5" s="39">
        <f t="shared" si="0"/>
        <v>580.0169999999999</v>
      </c>
      <c r="E5" s="40">
        <v>580</v>
      </c>
      <c r="F5" s="41">
        <f t="shared" si="1"/>
        <v>-0.016999999999939064</v>
      </c>
      <c r="G5" s="42"/>
    </row>
    <row r="6" spans="1:7" s="37" customFormat="1" ht="15">
      <c r="A6" s="7" t="s">
        <v>1190</v>
      </c>
      <c r="B6" s="7">
        <v>17.85</v>
      </c>
      <c r="C6" s="7"/>
      <c r="D6" s="39">
        <f t="shared" si="0"/>
        <v>1062.9675</v>
      </c>
      <c r="E6" s="40">
        <v>1550</v>
      </c>
      <c r="F6" s="41">
        <f t="shared" si="1"/>
        <v>487.0325</v>
      </c>
      <c r="G6" s="42"/>
    </row>
    <row r="7" spans="1:7" s="37" customFormat="1" ht="15">
      <c r="A7" s="7" t="s">
        <v>463</v>
      </c>
      <c r="B7" s="7">
        <v>9.74</v>
      </c>
      <c r="C7" s="7"/>
      <c r="D7" s="39">
        <f t="shared" si="0"/>
        <v>580.0169999999999</v>
      </c>
      <c r="E7" s="40">
        <v>1629</v>
      </c>
      <c r="F7" s="41">
        <f t="shared" si="1"/>
        <v>1048.9830000000002</v>
      </c>
      <c r="G7" s="42"/>
    </row>
    <row r="8" spans="1:7" s="37" customFormat="1" ht="15">
      <c r="A8" s="7" t="s">
        <v>641</v>
      </c>
      <c r="B8" s="7">
        <v>7.85</v>
      </c>
      <c r="C8" s="7"/>
      <c r="D8" s="39">
        <f t="shared" si="0"/>
        <v>467.4675</v>
      </c>
      <c r="E8" s="40">
        <v>470</v>
      </c>
      <c r="F8" s="41">
        <f t="shared" si="1"/>
        <v>2.5325000000000273</v>
      </c>
      <c r="G8" s="42"/>
    </row>
    <row r="9" spans="1:7" s="37" customFormat="1" ht="15">
      <c r="A9" s="7" t="s">
        <v>1193</v>
      </c>
      <c r="B9" s="46">
        <v>6.75</v>
      </c>
      <c r="C9" s="7"/>
      <c r="D9" s="39">
        <f t="shared" si="0"/>
        <v>401.9625</v>
      </c>
      <c r="E9" s="106">
        <v>726</v>
      </c>
      <c r="F9" s="41">
        <f t="shared" si="1"/>
        <v>324.0375</v>
      </c>
      <c r="G9" s="42"/>
    </row>
    <row r="10" spans="1:7" s="37" customFormat="1" ht="15">
      <c r="A10" s="7" t="s">
        <v>889</v>
      </c>
      <c r="B10" s="7">
        <v>2.33</v>
      </c>
      <c r="C10" s="7"/>
      <c r="D10" s="39">
        <f t="shared" si="0"/>
        <v>138.7515</v>
      </c>
      <c r="E10" s="40"/>
      <c r="F10" s="41">
        <f t="shared" si="1"/>
        <v>-138.7515</v>
      </c>
      <c r="G10" s="42"/>
    </row>
    <row r="11" spans="1:7" s="37" customFormat="1" ht="15">
      <c r="A11" s="7" t="s">
        <v>583</v>
      </c>
      <c r="B11" s="7">
        <v>20.12</v>
      </c>
      <c r="C11" s="7"/>
      <c r="D11" s="39">
        <f t="shared" si="0"/>
        <v>1198.146</v>
      </c>
      <c r="E11" s="40">
        <v>1198</v>
      </c>
      <c r="F11" s="41">
        <f t="shared" si="1"/>
        <v>-0.14599999999995816</v>
      </c>
      <c r="G11" s="42"/>
    </row>
    <row r="12" spans="1:7" s="37" customFormat="1" ht="15">
      <c r="A12" s="7" t="s">
        <v>1067</v>
      </c>
      <c r="B12" s="7">
        <v>37.05</v>
      </c>
      <c r="C12" s="7"/>
      <c r="D12" s="39">
        <f t="shared" si="0"/>
        <v>2206.3275</v>
      </c>
      <c r="E12" s="55">
        <v>2840</v>
      </c>
      <c r="F12" s="41">
        <f t="shared" si="1"/>
        <v>633.6725000000001</v>
      </c>
      <c r="G12" s="42"/>
    </row>
    <row r="13" spans="1:6" s="44" customFormat="1" ht="15">
      <c r="A13" s="43"/>
      <c r="B13" s="43"/>
      <c r="C13" s="43"/>
      <c r="D13" s="43"/>
      <c r="E13" s="43"/>
      <c r="F13" s="43"/>
    </row>
    <row r="17" spans="2:3" ht="15">
      <c r="B17" s="45"/>
      <c r="C17" s="45"/>
    </row>
    <row r="18" spans="2:3" ht="15">
      <c r="B18" s="45"/>
      <c r="C18" s="45"/>
    </row>
    <row r="19" spans="2:3" ht="15">
      <c r="B19" s="45"/>
      <c r="C19" s="45"/>
    </row>
    <row r="23" spans="5:6" ht="15">
      <c r="E23" s="10"/>
      <c r="F23" s="13"/>
    </row>
    <row r="34" spans="5:6" ht="15">
      <c r="E34" s="10"/>
      <c r="F34" s="13"/>
    </row>
    <row r="102" spans="5:6" ht="15">
      <c r="E102" s="10">
        <f>'[1]539'!G12+'[1]564'!G9</f>
        <v>0.21879999999998745</v>
      </c>
      <c r="F102" t="s">
        <v>822</v>
      </c>
    </row>
    <row r="119" spans="5:6" ht="15">
      <c r="E119" s="10">
        <f>'[1]562'!G7+'[1]564'!G10</f>
        <v>-0.48919999999986885</v>
      </c>
      <c r="F119" t="s">
        <v>225</v>
      </c>
    </row>
    <row r="130" spans="5:6" ht="15">
      <c r="E130" s="10">
        <f>B130+D130+'[1]309'!G4+'[1]316'!G4+'[1]319'!G4+'[1]339'!G9+'[1]340'!G4+'[1]372'!G7+'[1]381'!G4+'[1]391'!G7+'[1]404'!G6+'[1]411'!G4+'[1]412'!G8+'[1]416'!G4+'[1]429'!G4+'[1]485'!G4+'[1]522'!G5</f>
        <v>4.579371965812413</v>
      </c>
      <c r="F130" s="13" t="s">
        <v>823</v>
      </c>
    </row>
    <row r="135" spans="5:6" ht="15">
      <c r="E135" s="10">
        <f>B135+D135+'[1]325'!G9+'[1]328'!G5+'[1]344'!G9+'[1]378'!G7+'[1]384'!G6+'[1]387'!G4+'[1]391'!G9+'[1]399'!G4+'[1]441'!G4+'[1]522'!G4</f>
        <v>-1.887614562767908</v>
      </c>
      <c r="F135" s="13" t="s">
        <v>824</v>
      </c>
    </row>
    <row r="172" spans="1:6" ht="15">
      <c r="A172" t="s">
        <v>370</v>
      </c>
      <c r="B172">
        <v>0</v>
      </c>
      <c r="E172" s="10">
        <f>'[1]522'!G7</f>
        <v>0.15050000000002228</v>
      </c>
      <c r="F172">
        <v>522</v>
      </c>
    </row>
    <row r="184" spans="5:6" ht="15">
      <c r="E184" s="10">
        <f>'[1]469'!G6+'[1]564'!G8</f>
        <v>0.0795999999995729</v>
      </c>
      <c r="F184" t="s">
        <v>825</v>
      </c>
    </row>
    <row r="191" spans="5:6" ht="15">
      <c r="E191" s="10">
        <f>'[1]388'!G4+'[1]413'!G5+'[1]427'!G5+'[1]428'!G6+'[1]560'!G7+'[1]561'!G4+'[1]564'!G4</f>
        <v>0.6078799999989428</v>
      </c>
      <c r="F191" t="s">
        <v>826</v>
      </c>
    </row>
    <row r="260" spans="5:6" ht="15">
      <c r="E260" s="10">
        <f>B260+D260+'[1]306'!G6+'[1]344'!G5+'[1]348'!G9+'[1]394'!G4+'[1]395'!G6+'[1]397'!G4+'[1]487'!G4+'[1]564'!G5</f>
        <v>0.2569838709675878</v>
      </c>
      <c r="F260" s="13" t="s">
        <v>827</v>
      </c>
    </row>
    <row r="266" spans="5:6" ht="15">
      <c r="E266" s="10">
        <f>'[1]435'!G4+'[1]521'!G6</f>
        <v>0.19920000000001892</v>
      </c>
      <c r="F266" t="s">
        <v>828</v>
      </c>
    </row>
    <row r="292" spans="5:6" ht="15">
      <c r="E292" s="10">
        <f>B292+D292+'[1]344'!G7+'[1]442'!G5+'[1]475'!G12+'[1]511'!G5+'[1]517'!G8+'[1]564'!G12</f>
        <v>0.18759999999952015</v>
      </c>
      <c r="F292" t="s">
        <v>829</v>
      </c>
    </row>
    <row r="324" spans="5:6" ht="15">
      <c r="E324" s="10">
        <f>B324+D324+'[1]339'!G6+'[1]359'!G7+'[1]362'!G8+'[1]422'!G4+'[1]425'!G7+'[1]470'!G6+'[1]479'!G7+'[1]514'!G6+'[1]522'!G6</f>
        <v>-0.18308000000028812</v>
      </c>
      <c r="F324" t="s">
        <v>830</v>
      </c>
    </row>
    <row r="354" spans="2:6" ht="15">
      <c r="B354">
        <v>0</v>
      </c>
      <c r="E354" s="10">
        <f>'[1]485'!G8+'[1]488'!G6+'[1]489'!G6+'[1]491'!G4+'[1]494'!G6+'[1]495'!G4+'[1]498'!G8+'[1]502'!G5+'[1]504'!G4+'[1]508'!G5+'[1]511'!G4+'[1]514'!G7+'[1]521'!G4+'[1]522'!G8</f>
        <v>0.3647999999984677</v>
      </c>
      <c r="F354" t="s">
        <v>831</v>
      </c>
    </row>
    <row r="356" spans="5:6" ht="15">
      <c r="E356" s="10">
        <f>'[1]485'!G8+'[1]488'!G6+'[1]489'!G6+'[1]491'!G4+'[1]494'!G6+'[1]495'!G4+'[1]498'!G8+'[1]502'!G5+'[1]504'!G4+'[1]508'!G5+'[1]511'!G4+'[1]514'!G7+'[1]521'!G4</f>
        <v>-0.41860000000156106</v>
      </c>
      <c r="F356" t="s">
        <v>832</v>
      </c>
    </row>
    <row r="375" spans="5:6" ht="15">
      <c r="E375" s="10">
        <f>'[1]381'!G5+'[1]411'!G5+'[1]419'!G6+'[1]468'!G4+'[1]506'!G7+'[1]511'!G6+'[1]528'!G4+'[1]531'!G6+'[1]554'!G8+'[1]558'!G5+'[1]559'!G9+'[1]564'!G11</f>
        <v>0.12918000000126995</v>
      </c>
      <c r="F375" t="s">
        <v>833</v>
      </c>
    </row>
    <row r="390" spans="5:6" ht="15">
      <c r="E390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43085</v>
      </c>
      <c r="C1" s="29"/>
      <c r="D1" s="30" t="s">
        <v>815</v>
      </c>
      <c r="E1" s="31">
        <v>59.31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55</v>
      </c>
      <c r="B4" s="7">
        <v>14.1</v>
      </c>
      <c r="C4" s="7"/>
      <c r="D4" s="39">
        <f>(B4+C4)*$E$1</f>
        <v>836.271</v>
      </c>
      <c r="E4" s="40"/>
      <c r="F4" s="41">
        <f>-D4+E4</f>
        <v>-836.271</v>
      </c>
      <c r="G4" s="42"/>
    </row>
    <row r="5" spans="1:7" s="37" customFormat="1" ht="15">
      <c r="A5" s="7" t="s">
        <v>1196</v>
      </c>
      <c r="B5" s="46">
        <v>26.17</v>
      </c>
      <c r="C5" s="7"/>
      <c r="D5" s="39">
        <f>(B5+C5)*$E$1</f>
        <v>1552.1427</v>
      </c>
      <c r="E5" s="55">
        <v>1552</v>
      </c>
      <c r="F5" s="41">
        <f>-D5+E5</f>
        <v>-0.1427000000001044</v>
      </c>
      <c r="G5" s="42"/>
    </row>
    <row r="6" spans="1:7" s="37" customFormat="1" ht="15">
      <c r="A6" s="7" t="s">
        <v>1061</v>
      </c>
      <c r="B6" s="7">
        <v>6</v>
      </c>
      <c r="C6" s="7"/>
      <c r="D6" s="39">
        <f>(B6+C6)*$E$1</f>
        <v>355.86</v>
      </c>
      <c r="E6" s="40"/>
      <c r="F6" s="41">
        <f>-D6+E6</f>
        <v>-355.86</v>
      </c>
      <c r="G6" s="42"/>
    </row>
    <row r="7" spans="1:7" s="37" customFormat="1" ht="15">
      <c r="A7" s="7" t="s">
        <v>347</v>
      </c>
      <c r="B7" s="59">
        <v>19.69</v>
      </c>
      <c r="C7" s="7"/>
      <c r="D7" s="39">
        <f>(B7+C7)*$E$1</f>
        <v>1167.8139</v>
      </c>
      <c r="E7" s="55">
        <v>1168</v>
      </c>
      <c r="F7" s="41">
        <f>-D7+E7</f>
        <v>0.18609999999989668</v>
      </c>
      <c r="G7" s="42"/>
    </row>
    <row r="8" spans="1:6" s="44" customFormat="1" ht="15">
      <c r="A8" s="43"/>
      <c r="B8" s="43"/>
      <c r="C8" s="43"/>
      <c r="D8" s="43"/>
      <c r="E8" s="43"/>
      <c r="F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43058</v>
      </c>
      <c r="C1" s="29"/>
      <c r="D1" s="30" t="s">
        <v>815</v>
      </c>
      <c r="E1" s="31">
        <v>59.99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669</v>
      </c>
      <c r="B4" s="7">
        <v>80.74</v>
      </c>
      <c r="C4" s="7"/>
      <c r="D4" s="39">
        <f>(B4+C4)*$E$1</f>
        <v>4843.5926</v>
      </c>
      <c r="E4" s="40">
        <f>1755+3089</f>
        <v>4844</v>
      </c>
      <c r="F4" s="41">
        <f>-D4+E4</f>
        <v>0.4074000000000524</v>
      </c>
      <c r="G4" s="42"/>
    </row>
    <row r="5" spans="1:7" s="37" customFormat="1" ht="15">
      <c r="A5" s="7" t="s">
        <v>627</v>
      </c>
      <c r="B5" s="46">
        <v>13.83</v>
      </c>
      <c r="C5" s="7"/>
      <c r="D5" s="39">
        <f>(B5+C5)*$E$1</f>
        <v>829.6617</v>
      </c>
      <c r="E5" s="55">
        <v>1755</v>
      </c>
      <c r="F5" s="41">
        <f>-D5+E5</f>
        <v>925.3383</v>
      </c>
      <c r="G5" s="42"/>
    </row>
    <row r="6" spans="1:6" s="44" customFormat="1" ht="15">
      <c r="A6" s="43"/>
      <c r="B6" s="43"/>
      <c r="C6" s="43"/>
      <c r="D6" s="43"/>
      <c r="E6" s="43"/>
      <c r="F6" s="43"/>
    </row>
    <row r="10" spans="2:3" ht="15">
      <c r="B10" s="45"/>
      <c r="C10" s="45"/>
    </row>
    <row r="11" spans="2:3" ht="15">
      <c r="B11" s="45"/>
      <c r="C11" s="45"/>
    </row>
    <row r="12" spans="2:3" ht="15">
      <c r="B12" s="45"/>
      <c r="C12" s="45"/>
    </row>
    <row r="16" spans="5:6" ht="15">
      <c r="E16" s="10"/>
      <c r="F16" s="13"/>
    </row>
    <row r="27" spans="5:6" ht="15">
      <c r="E27" s="10"/>
      <c r="F27" s="13"/>
    </row>
    <row r="95" spans="5:6" ht="15">
      <c r="E95" s="10">
        <f>'[1]539'!G12+'[1]564'!G9</f>
        <v>0.21879999999998745</v>
      </c>
      <c r="F95" t="s">
        <v>822</v>
      </c>
    </row>
    <row r="112" spans="5:6" ht="15">
      <c r="E112" s="10">
        <f>'[1]562'!G7+'[1]564'!G10</f>
        <v>-0.48919999999986885</v>
      </c>
      <c r="F112" t="s">
        <v>225</v>
      </c>
    </row>
    <row r="123" spans="5:6" ht="15">
      <c r="E123" s="10">
        <f>B123+D123+'[1]309'!G4+'[1]316'!G4+'[1]319'!G4+'[1]339'!G9+'[1]340'!G4+'[1]372'!G7+'[1]381'!G4+'[1]391'!G7+'[1]404'!G6+'[1]411'!G4+'[1]412'!G8+'[1]416'!G4+'[1]429'!G4+'[1]485'!G4+'[1]522'!G5</f>
        <v>4.579371965812413</v>
      </c>
      <c r="F123" s="13" t="s">
        <v>823</v>
      </c>
    </row>
    <row r="128" spans="5:6" ht="15">
      <c r="E128" s="10">
        <f>B128+D128+'[1]325'!G9+'[1]328'!G5+'[1]344'!G9+'[1]378'!G7+'[1]384'!G6+'[1]387'!G4+'[1]391'!G9+'[1]399'!G4+'[1]441'!G4+'[1]522'!G4</f>
        <v>-1.887614562767908</v>
      </c>
      <c r="F128" s="13" t="s">
        <v>824</v>
      </c>
    </row>
    <row r="165" spans="1:6" ht="15">
      <c r="A165" t="s">
        <v>370</v>
      </c>
      <c r="B165">
        <v>0</v>
      </c>
      <c r="E165" s="10">
        <f>'[1]522'!G7</f>
        <v>0.15050000000002228</v>
      </c>
      <c r="F165">
        <v>522</v>
      </c>
    </row>
    <row r="177" spans="5:6" ht="15">
      <c r="E177" s="10">
        <f>'[1]469'!G6+'[1]564'!G8</f>
        <v>0.0795999999995729</v>
      </c>
      <c r="F177" t="s">
        <v>825</v>
      </c>
    </row>
    <row r="184" spans="5:6" ht="15">
      <c r="E184" s="10">
        <f>'[1]388'!G4+'[1]413'!G5+'[1]427'!G5+'[1]428'!G6+'[1]560'!G7+'[1]561'!G4+'[1]564'!G4</f>
        <v>0.6078799999989428</v>
      </c>
      <c r="F184" t="s">
        <v>826</v>
      </c>
    </row>
    <row r="253" spans="5:6" ht="15">
      <c r="E253" s="10">
        <f>B253+D253+'[1]306'!G6+'[1]344'!G5+'[1]348'!G9+'[1]394'!G4+'[1]395'!G6+'[1]397'!G4+'[1]487'!G4+'[1]564'!G5</f>
        <v>0.2569838709675878</v>
      </c>
      <c r="F253" s="13" t="s">
        <v>827</v>
      </c>
    </row>
    <row r="259" spans="5:6" ht="15">
      <c r="E259" s="10">
        <f>'[1]435'!G4+'[1]521'!G6</f>
        <v>0.19920000000001892</v>
      </c>
      <c r="F259" t="s">
        <v>828</v>
      </c>
    </row>
    <row r="285" spans="5:6" ht="15">
      <c r="E285" s="10">
        <f>B285+D285+'[1]344'!G7+'[1]442'!G5+'[1]475'!G12+'[1]511'!G5+'[1]517'!G8+'[1]564'!G12</f>
        <v>0.18759999999952015</v>
      </c>
      <c r="F285" t="s">
        <v>829</v>
      </c>
    </row>
    <row r="317" spans="5:6" ht="15">
      <c r="E317" s="10">
        <f>B317+D317+'[1]339'!G6+'[1]359'!G7+'[1]362'!G8+'[1]422'!G4+'[1]425'!G7+'[1]470'!G6+'[1]479'!G7+'[1]514'!G6+'[1]522'!G6</f>
        <v>-0.18308000000028812</v>
      </c>
      <c r="F317" t="s">
        <v>830</v>
      </c>
    </row>
    <row r="347" spans="2:6" ht="15">
      <c r="B347">
        <v>0</v>
      </c>
      <c r="E347" s="10">
        <f>'[1]485'!G8+'[1]488'!G6+'[1]489'!G6+'[1]491'!G4+'[1]494'!G6+'[1]495'!G4+'[1]498'!G8+'[1]502'!G5+'[1]504'!G4+'[1]508'!G5+'[1]511'!G4+'[1]514'!G7+'[1]521'!G4+'[1]522'!G8</f>
        <v>0.3647999999984677</v>
      </c>
      <c r="F347" t="s">
        <v>831</v>
      </c>
    </row>
    <row r="349" spans="5:6" ht="15">
      <c r="E349" s="10">
        <f>'[1]485'!G8+'[1]488'!G6+'[1]489'!G6+'[1]491'!G4+'[1]494'!G6+'[1]495'!G4+'[1]498'!G8+'[1]502'!G5+'[1]504'!G4+'[1]508'!G5+'[1]511'!G4+'[1]514'!G7+'[1]521'!G4</f>
        <v>-0.41860000000156106</v>
      </c>
      <c r="F349" t="s">
        <v>832</v>
      </c>
    </row>
    <row r="368" spans="5:6" ht="15">
      <c r="E368" s="10">
        <f>'[1]381'!G5+'[1]411'!G5+'[1]419'!G6+'[1]468'!G4+'[1]506'!G7+'[1]511'!G6+'[1]528'!G4+'[1]531'!G6+'[1]554'!G8+'[1]558'!G5+'[1]559'!G9+'[1]564'!G11</f>
        <v>0.12918000000126995</v>
      </c>
      <c r="F368" t="s">
        <v>833</v>
      </c>
    </row>
    <row r="383" spans="5:6" ht="15">
      <c r="E383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3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43057</v>
      </c>
      <c r="C1" s="29"/>
      <c r="D1" s="30" t="s">
        <v>815</v>
      </c>
      <c r="E1" s="31">
        <v>59.99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513</v>
      </c>
      <c r="B4" s="7">
        <v>10.02</v>
      </c>
      <c r="C4" s="7"/>
      <c r="D4" s="39">
        <f aca="true" t="shared" si="0" ref="D4:D11">(B4+C4)*$E$1</f>
        <v>601.0998</v>
      </c>
      <c r="E4" s="40">
        <v>601</v>
      </c>
      <c r="F4" s="41">
        <f aca="true" t="shared" si="1" ref="F4:F11">-D4+E4</f>
        <v>-0.09979999999995925</v>
      </c>
      <c r="G4" s="42"/>
    </row>
    <row r="5" spans="1:7" s="37" customFormat="1" ht="15">
      <c r="A5" s="7" t="s">
        <v>466</v>
      </c>
      <c r="B5" s="46">
        <v>8.58</v>
      </c>
      <c r="C5" s="7"/>
      <c r="D5" s="39">
        <f t="shared" si="0"/>
        <v>514.7142</v>
      </c>
      <c r="E5" s="55">
        <f>515+9</f>
        <v>524</v>
      </c>
      <c r="F5" s="41">
        <f t="shared" si="1"/>
        <v>9.285799999999995</v>
      </c>
      <c r="G5" s="42"/>
    </row>
    <row r="6" spans="1:7" s="37" customFormat="1" ht="15">
      <c r="A6" s="7" t="s">
        <v>1192</v>
      </c>
      <c r="B6" s="7">
        <v>13.2</v>
      </c>
      <c r="C6" s="7"/>
      <c r="D6" s="39">
        <f t="shared" si="0"/>
        <v>791.8679999999999</v>
      </c>
      <c r="E6" s="40">
        <v>792</v>
      </c>
      <c r="F6" s="41">
        <f t="shared" si="1"/>
        <v>0.13200000000006185</v>
      </c>
      <c r="G6" s="42"/>
    </row>
    <row r="7" spans="1:7" s="37" customFormat="1" ht="15">
      <c r="A7" s="7" t="s">
        <v>1060</v>
      </c>
      <c r="B7" s="7">
        <v>2.94</v>
      </c>
      <c r="C7" s="7"/>
      <c r="D7" s="39">
        <f t="shared" si="0"/>
        <v>176.3706</v>
      </c>
      <c r="E7" s="40">
        <v>176</v>
      </c>
      <c r="F7" s="41">
        <f t="shared" si="1"/>
        <v>-0.37059999999999604</v>
      </c>
      <c r="G7" s="42"/>
    </row>
    <row r="8" spans="1:7" s="37" customFormat="1" ht="15">
      <c r="A8" s="7" t="s">
        <v>144</v>
      </c>
      <c r="B8" s="7">
        <v>29.25</v>
      </c>
      <c r="C8" s="7"/>
      <c r="D8" s="39">
        <f t="shared" si="0"/>
        <v>1754.7075</v>
      </c>
      <c r="E8" s="40">
        <v>1755</v>
      </c>
      <c r="F8" s="41">
        <f t="shared" si="1"/>
        <v>0.2925000000000182</v>
      </c>
      <c r="G8" s="42"/>
    </row>
    <row r="9" spans="1:7" s="37" customFormat="1" ht="15">
      <c r="A9" s="7" t="s">
        <v>682</v>
      </c>
      <c r="B9" s="46">
        <v>20.29</v>
      </c>
      <c r="C9" s="7"/>
      <c r="D9" s="39">
        <f t="shared" si="0"/>
        <v>1217.1971</v>
      </c>
      <c r="E9" s="40"/>
      <c r="F9" s="41">
        <f t="shared" si="1"/>
        <v>-1217.1971</v>
      </c>
      <c r="G9" s="42"/>
    </row>
    <row r="10" spans="1:7" s="37" customFormat="1" ht="15">
      <c r="A10" s="7" t="s">
        <v>1038</v>
      </c>
      <c r="B10" s="7">
        <v>29.66</v>
      </c>
      <c r="C10" s="7"/>
      <c r="D10" s="39">
        <f t="shared" si="0"/>
        <v>1779.3034</v>
      </c>
      <c r="E10" s="40">
        <v>1779</v>
      </c>
      <c r="F10" s="41">
        <f t="shared" si="1"/>
        <v>-0.30340000000001055</v>
      </c>
      <c r="G10" s="42"/>
    </row>
    <row r="11" spans="1:7" s="37" customFormat="1" ht="15">
      <c r="A11" s="7" t="s">
        <v>632</v>
      </c>
      <c r="B11" s="7">
        <v>30.26</v>
      </c>
      <c r="C11" s="7"/>
      <c r="D11" s="39">
        <f t="shared" si="0"/>
        <v>1815.2974000000002</v>
      </c>
      <c r="E11" s="40">
        <v>1815</v>
      </c>
      <c r="F11" s="41">
        <f t="shared" si="1"/>
        <v>-0.29740000000015243</v>
      </c>
      <c r="G11" s="42"/>
    </row>
    <row r="12" spans="1:6" s="44" customFormat="1" ht="15">
      <c r="A12" s="43"/>
      <c r="B12" s="43"/>
      <c r="C12" s="43"/>
      <c r="D12" s="43"/>
      <c r="E12" s="43"/>
      <c r="F12" s="43"/>
    </row>
    <row r="16" spans="2:3" ht="15">
      <c r="B16" s="45"/>
      <c r="C16" s="45"/>
    </row>
    <row r="17" spans="2:3" ht="15">
      <c r="B17" s="45"/>
      <c r="C17" s="45"/>
    </row>
    <row r="18" spans="2:3" ht="15">
      <c r="B18" s="45"/>
      <c r="C18" s="45"/>
    </row>
    <row r="22" spans="5:6" ht="15">
      <c r="E22" s="10"/>
      <c r="F22" s="13"/>
    </row>
    <row r="33" spans="5:6" ht="15">
      <c r="E33" s="10"/>
      <c r="F33" s="13"/>
    </row>
    <row r="101" spans="5:6" ht="15">
      <c r="E101" s="10">
        <f>'[1]539'!G12+'[1]564'!G9</f>
        <v>0.21879999999998745</v>
      </c>
      <c r="F101" t="s">
        <v>822</v>
      </c>
    </row>
    <row r="118" spans="5:6" ht="15">
      <c r="E118" s="10">
        <f>'[1]562'!G7+'[1]564'!G10</f>
        <v>-0.48919999999986885</v>
      </c>
      <c r="F118" t="s">
        <v>225</v>
      </c>
    </row>
    <row r="129" spans="5:6" ht="15">
      <c r="E129" s="10">
        <f>B129+D129+'[1]309'!G4+'[1]316'!G4+'[1]319'!G4+'[1]339'!G9+'[1]340'!G4+'[1]372'!G7+'[1]381'!G4+'[1]391'!G7+'[1]404'!G6+'[1]411'!G4+'[1]412'!G8+'[1]416'!G4+'[1]429'!G4+'[1]485'!G4+'[1]522'!G5</f>
        <v>4.579371965812413</v>
      </c>
      <c r="F129" s="13" t="s">
        <v>823</v>
      </c>
    </row>
    <row r="134" spans="5:6" ht="15">
      <c r="E134" s="10">
        <f>B134+D134+'[1]325'!G9+'[1]328'!G5+'[1]344'!G9+'[1]378'!G7+'[1]384'!G6+'[1]387'!G4+'[1]391'!G9+'[1]399'!G4+'[1]441'!G4+'[1]522'!G4</f>
        <v>-1.887614562767908</v>
      </c>
      <c r="F134" s="13" t="s">
        <v>824</v>
      </c>
    </row>
    <row r="171" spans="1:6" ht="15">
      <c r="A171" t="s">
        <v>370</v>
      </c>
      <c r="B171">
        <v>0</v>
      </c>
      <c r="E171" s="10">
        <f>'[1]522'!G7</f>
        <v>0.15050000000002228</v>
      </c>
      <c r="F171">
        <v>522</v>
      </c>
    </row>
    <row r="183" spans="5:6" ht="15">
      <c r="E183" s="10">
        <f>'[1]469'!G6+'[1]564'!G8</f>
        <v>0.0795999999995729</v>
      </c>
      <c r="F183" t="s">
        <v>825</v>
      </c>
    </row>
    <row r="190" spans="5:6" ht="15">
      <c r="E190" s="10">
        <f>'[1]388'!G4+'[1]413'!G5+'[1]427'!G5+'[1]428'!G6+'[1]560'!G7+'[1]561'!G4+'[1]564'!G4</f>
        <v>0.6078799999989428</v>
      </c>
      <c r="F190" t="s">
        <v>826</v>
      </c>
    </row>
    <row r="259" spans="5:6" ht="15">
      <c r="E259" s="10">
        <f>B259+D259+'[1]306'!G6+'[1]344'!G5+'[1]348'!G9+'[1]394'!G4+'[1]395'!G6+'[1]397'!G4+'[1]487'!G4+'[1]564'!G5</f>
        <v>0.2569838709675878</v>
      </c>
      <c r="F259" s="13" t="s">
        <v>827</v>
      </c>
    </row>
    <row r="265" spans="5:6" ht="15">
      <c r="E265" s="10">
        <f>'[1]435'!G4+'[1]521'!G6</f>
        <v>0.19920000000001892</v>
      </c>
      <c r="F265" t="s">
        <v>828</v>
      </c>
    </row>
    <row r="291" spans="5:6" ht="15">
      <c r="E291" s="10">
        <f>B291+D291+'[1]344'!G7+'[1]442'!G5+'[1]475'!G12+'[1]511'!G5+'[1]517'!G8+'[1]564'!G12</f>
        <v>0.18759999999952015</v>
      </c>
      <c r="F291" t="s">
        <v>829</v>
      </c>
    </row>
    <row r="323" spans="5:6" ht="15">
      <c r="E323" s="10">
        <f>B323+D323+'[1]339'!G6+'[1]359'!G7+'[1]362'!G8+'[1]422'!G4+'[1]425'!G7+'[1]470'!G6+'[1]479'!G7+'[1]514'!G6+'[1]522'!G6</f>
        <v>-0.18308000000028812</v>
      </c>
      <c r="F323" t="s">
        <v>830</v>
      </c>
    </row>
    <row r="353" spans="2:6" ht="15">
      <c r="B353">
        <v>0</v>
      </c>
      <c r="E353" s="10">
        <f>'[1]485'!G8+'[1]488'!G6+'[1]489'!G6+'[1]491'!G4+'[1]494'!G6+'[1]495'!G4+'[1]498'!G8+'[1]502'!G5+'[1]504'!G4+'[1]508'!G5+'[1]511'!G4+'[1]514'!G7+'[1]521'!G4+'[1]522'!G8</f>
        <v>0.3647999999984677</v>
      </c>
      <c r="F353" t="s">
        <v>831</v>
      </c>
    </row>
    <row r="355" spans="5:6" ht="15">
      <c r="E355" s="10">
        <f>'[1]485'!G8+'[1]488'!G6+'[1]489'!G6+'[1]491'!G4+'[1]494'!G6+'[1]495'!G4+'[1]498'!G8+'[1]502'!G5+'[1]504'!G4+'[1]508'!G5+'[1]511'!G4+'[1]514'!G7+'[1]521'!G4</f>
        <v>-0.41860000000156106</v>
      </c>
      <c r="F355" t="s">
        <v>832</v>
      </c>
    </row>
    <row r="374" spans="5:6" ht="15">
      <c r="E374" s="10">
        <f>'[1]381'!G5+'[1]411'!G5+'[1]419'!G6+'[1]468'!G4+'[1]506'!G7+'[1]511'!G6+'[1]528'!G4+'[1]531'!G6+'[1]554'!G8+'[1]558'!G5+'[1]559'!G9+'[1]564'!G11</f>
        <v>0.12918000000126995</v>
      </c>
      <c r="F374" t="s">
        <v>833</v>
      </c>
    </row>
    <row r="389" spans="5:6" ht="15">
      <c r="E389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43055</v>
      </c>
      <c r="C1" s="29"/>
      <c r="D1" s="30" t="s">
        <v>815</v>
      </c>
      <c r="E1" s="31">
        <v>60.4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201</v>
      </c>
      <c r="B4" s="7">
        <v>16.12</v>
      </c>
      <c r="C4" s="7"/>
      <c r="D4" s="39">
        <f aca="true" t="shared" si="0" ref="D4:D11">(B4+C4)*$E$1</f>
        <v>973.648</v>
      </c>
      <c r="E4" s="55">
        <v>974</v>
      </c>
      <c r="F4" s="41">
        <f aca="true" t="shared" si="1" ref="F4:F11">-D4+E4</f>
        <v>0.35199999999997544</v>
      </c>
      <c r="G4" s="42"/>
    </row>
    <row r="5" spans="1:7" s="37" customFormat="1" ht="15">
      <c r="A5" s="7" t="s">
        <v>55</v>
      </c>
      <c r="B5" s="46">
        <v>4.99</v>
      </c>
      <c r="C5" s="7"/>
      <c r="D5" s="39">
        <f t="shared" si="0"/>
        <v>301.396</v>
      </c>
      <c r="E5" s="55">
        <v>301</v>
      </c>
      <c r="F5" s="41">
        <f t="shared" si="1"/>
        <v>-0.396000000000015</v>
      </c>
      <c r="G5" s="42"/>
    </row>
    <row r="6" spans="1:7" s="37" customFormat="1" ht="15">
      <c r="A6" s="7" t="s">
        <v>306</v>
      </c>
      <c r="B6" s="7">
        <v>5.9</v>
      </c>
      <c r="C6" s="7"/>
      <c r="D6" s="39">
        <f t="shared" si="0"/>
        <v>356.36</v>
      </c>
      <c r="E6" s="40">
        <v>356</v>
      </c>
      <c r="F6" s="41">
        <f t="shared" si="1"/>
        <v>-0.36000000000001364</v>
      </c>
      <c r="G6" s="42"/>
    </row>
    <row r="7" spans="1:7" s="37" customFormat="1" ht="15">
      <c r="A7" s="7" t="s">
        <v>723</v>
      </c>
      <c r="B7" s="7">
        <v>14.95</v>
      </c>
      <c r="C7" s="7"/>
      <c r="D7" s="39">
        <f t="shared" si="0"/>
        <v>902.9799999999999</v>
      </c>
      <c r="E7" s="55">
        <v>903</v>
      </c>
      <c r="F7" s="41">
        <f t="shared" si="1"/>
        <v>0.020000000000095497</v>
      </c>
      <c r="G7" s="42"/>
    </row>
    <row r="8" spans="1:7" s="37" customFormat="1" ht="15">
      <c r="A8" s="7" t="s">
        <v>998</v>
      </c>
      <c r="B8" s="7">
        <v>8.28</v>
      </c>
      <c r="C8" s="7"/>
      <c r="D8" s="39">
        <f t="shared" si="0"/>
        <v>500.11199999999997</v>
      </c>
      <c r="E8" s="55">
        <v>500</v>
      </c>
      <c r="F8" s="41">
        <f t="shared" si="1"/>
        <v>-0.11199999999996635</v>
      </c>
      <c r="G8" s="42"/>
    </row>
    <row r="9" spans="1:7" s="37" customFormat="1" ht="15">
      <c r="A9" s="7" t="s">
        <v>326</v>
      </c>
      <c r="B9" s="46">
        <v>22.67</v>
      </c>
      <c r="C9" s="7"/>
      <c r="D9" s="39">
        <f t="shared" si="0"/>
        <v>1369.268</v>
      </c>
      <c r="E9" s="40">
        <v>1369</v>
      </c>
      <c r="F9" s="41">
        <f t="shared" si="1"/>
        <v>-0.2680000000000291</v>
      </c>
      <c r="G9" s="42"/>
    </row>
    <row r="10" spans="1:7" s="37" customFormat="1" ht="15">
      <c r="A10" s="7" t="s">
        <v>1191</v>
      </c>
      <c r="B10" s="7">
        <v>33.09</v>
      </c>
      <c r="C10" s="7"/>
      <c r="D10" s="39">
        <f t="shared" si="0"/>
        <v>1998.6360000000002</v>
      </c>
      <c r="E10" s="40">
        <v>1998</v>
      </c>
      <c r="F10" s="41">
        <f t="shared" si="1"/>
        <v>-0.6360000000001946</v>
      </c>
      <c r="G10" s="42"/>
    </row>
    <row r="11" spans="1:7" s="37" customFormat="1" ht="15">
      <c r="A11" s="7" t="s">
        <v>496</v>
      </c>
      <c r="B11" s="7">
        <v>19.16</v>
      </c>
      <c r="C11" s="7"/>
      <c r="D11" s="39">
        <f t="shared" si="0"/>
        <v>1157.264</v>
      </c>
      <c r="E11" s="40">
        <v>1157</v>
      </c>
      <c r="F11" s="41">
        <f t="shared" si="1"/>
        <v>-0.2639999999998963</v>
      </c>
      <c r="G11" s="42"/>
    </row>
    <row r="12" spans="1:6" s="44" customFormat="1" ht="15">
      <c r="A12" s="43"/>
      <c r="B12" s="43"/>
      <c r="C12" s="43"/>
      <c r="D12" s="43"/>
      <c r="E12" s="43"/>
      <c r="F12" s="43"/>
    </row>
    <row r="16" spans="2:3" ht="15">
      <c r="B16" s="45"/>
      <c r="C16" s="45"/>
    </row>
    <row r="17" spans="2:3" ht="15">
      <c r="B17" s="45"/>
      <c r="C17" s="45"/>
    </row>
    <row r="18" spans="2:3" ht="15">
      <c r="B18" s="45"/>
      <c r="C18" s="45"/>
    </row>
    <row r="22" spans="5:6" ht="15">
      <c r="E22" s="10"/>
      <c r="F22" s="13"/>
    </row>
    <row r="33" spans="5:6" ht="15">
      <c r="E33" s="10"/>
      <c r="F33" s="13"/>
    </row>
    <row r="101" spans="5:6" ht="15">
      <c r="E101" s="10">
        <f>'[1]539'!G12+'[1]564'!G9</f>
        <v>0.21879999999998745</v>
      </c>
      <c r="F101" t="s">
        <v>822</v>
      </c>
    </row>
    <row r="118" spans="5:6" ht="15">
      <c r="E118" s="10">
        <f>'[1]562'!G7+'[1]564'!G10</f>
        <v>-0.48919999999986885</v>
      </c>
      <c r="F118" t="s">
        <v>225</v>
      </c>
    </row>
    <row r="129" spans="5:6" ht="15">
      <c r="E129" s="10">
        <f>B129+D129+'[1]309'!G4+'[1]316'!G4+'[1]319'!G4+'[1]339'!G9+'[1]340'!G4+'[1]372'!G7+'[1]381'!G4+'[1]391'!G7+'[1]404'!G6+'[1]411'!G4+'[1]412'!G8+'[1]416'!G4+'[1]429'!G4+'[1]485'!G4+'[1]522'!G5</f>
        <v>4.579371965812413</v>
      </c>
      <c r="F129" s="13" t="s">
        <v>823</v>
      </c>
    </row>
    <row r="134" spans="5:6" ht="15">
      <c r="E134" s="10">
        <f>B134+D134+'[1]325'!G9+'[1]328'!G5+'[1]344'!G9+'[1]378'!G7+'[1]384'!G6+'[1]387'!G4+'[1]391'!G9+'[1]399'!G4+'[1]441'!G4+'[1]522'!G4</f>
        <v>-1.887614562767908</v>
      </c>
      <c r="F134" s="13" t="s">
        <v>824</v>
      </c>
    </row>
    <row r="171" spans="1:6" ht="15">
      <c r="A171" t="s">
        <v>370</v>
      </c>
      <c r="B171">
        <v>0</v>
      </c>
      <c r="E171" s="10">
        <f>'[1]522'!G7</f>
        <v>0.15050000000002228</v>
      </c>
      <c r="F171">
        <v>522</v>
      </c>
    </row>
    <row r="183" spans="5:6" ht="15">
      <c r="E183" s="10">
        <f>'[1]469'!G6+'[1]564'!G8</f>
        <v>0.0795999999995729</v>
      </c>
      <c r="F183" t="s">
        <v>825</v>
      </c>
    </row>
    <row r="190" spans="5:6" ht="15">
      <c r="E190" s="10">
        <f>'[1]388'!G4+'[1]413'!G5+'[1]427'!G5+'[1]428'!G6+'[1]560'!G7+'[1]561'!G4+'[1]564'!G4</f>
        <v>0.6078799999989428</v>
      </c>
      <c r="F190" t="s">
        <v>826</v>
      </c>
    </row>
    <row r="259" spans="5:6" ht="15">
      <c r="E259" s="10">
        <f>B259+D259+'[1]306'!G6+'[1]344'!G5+'[1]348'!G9+'[1]394'!G4+'[1]395'!G6+'[1]397'!G4+'[1]487'!G4+'[1]564'!G5</f>
        <v>0.2569838709675878</v>
      </c>
      <c r="F259" s="13" t="s">
        <v>827</v>
      </c>
    </row>
    <row r="265" spans="5:6" ht="15">
      <c r="E265" s="10">
        <f>'[1]435'!G4+'[1]521'!G6</f>
        <v>0.19920000000001892</v>
      </c>
      <c r="F265" t="s">
        <v>828</v>
      </c>
    </row>
    <row r="291" spans="5:6" ht="15">
      <c r="E291" s="10">
        <f>B291+D291+'[1]344'!G7+'[1]442'!G5+'[1]475'!G12+'[1]511'!G5+'[1]517'!G8+'[1]564'!G12</f>
        <v>0.18759999999952015</v>
      </c>
      <c r="F291" t="s">
        <v>829</v>
      </c>
    </row>
    <row r="323" spans="5:6" ht="15">
      <c r="E323" s="10">
        <f>B323+D323+'[1]339'!G6+'[1]359'!G7+'[1]362'!G8+'[1]422'!G4+'[1]425'!G7+'[1]470'!G6+'[1]479'!G7+'[1]514'!G6+'[1]522'!G6</f>
        <v>-0.18308000000028812</v>
      </c>
      <c r="F323" t="s">
        <v>830</v>
      </c>
    </row>
    <row r="353" spans="2:6" ht="15">
      <c r="B353">
        <v>0</v>
      </c>
      <c r="E353" s="10">
        <f>'[1]485'!G8+'[1]488'!G6+'[1]489'!G6+'[1]491'!G4+'[1]494'!G6+'[1]495'!G4+'[1]498'!G8+'[1]502'!G5+'[1]504'!G4+'[1]508'!G5+'[1]511'!G4+'[1]514'!G7+'[1]521'!G4+'[1]522'!G8</f>
        <v>0.3647999999984677</v>
      </c>
      <c r="F353" t="s">
        <v>831</v>
      </c>
    </row>
    <row r="355" spans="5:6" ht="15">
      <c r="E355" s="10">
        <f>'[1]485'!G8+'[1]488'!G6+'[1]489'!G6+'[1]491'!G4+'[1]494'!G6+'[1]495'!G4+'[1]498'!G8+'[1]502'!G5+'[1]504'!G4+'[1]508'!G5+'[1]511'!G4+'[1]514'!G7+'[1]521'!G4</f>
        <v>-0.41860000000156106</v>
      </c>
      <c r="F355" t="s">
        <v>832</v>
      </c>
    </row>
    <row r="374" spans="5:6" ht="15">
      <c r="E374" s="10">
        <f>'[1]381'!G5+'[1]411'!G5+'[1]419'!G6+'[1]468'!G4+'[1]506'!G7+'[1]511'!G6+'[1]528'!G4+'[1]531'!G6+'[1]554'!G8+'[1]558'!G5+'[1]559'!G9+'[1]564'!G11</f>
        <v>0.12918000000126995</v>
      </c>
      <c r="F374" t="s">
        <v>833</v>
      </c>
    </row>
    <row r="389" spans="5:6" ht="15">
      <c r="E389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43054</v>
      </c>
      <c r="C1" s="29"/>
      <c r="D1" s="30" t="s">
        <v>815</v>
      </c>
      <c r="E1" s="31">
        <v>59.95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1189</v>
      </c>
      <c r="B4" s="7">
        <v>11.99</v>
      </c>
      <c r="C4" s="7">
        <v>1.82</v>
      </c>
      <c r="D4" s="39">
        <f>(B4+C4)*$E$1</f>
        <v>827.9095000000001</v>
      </c>
      <c r="E4" s="40">
        <v>1693</v>
      </c>
      <c r="F4" s="41">
        <f>-D4+E4</f>
        <v>865.0904999999999</v>
      </c>
      <c r="G4" s="42"/>
    </row>
    <row r="5" spans="1:7" s="37" customFormat="1" ht="15">
      <c r="A5" s="7" t="s">
        <v>674</v>
      </c>
      <c r="B5" s="46">
        <v>20</v>
      </c>
      <c r="C5" s="7">
        <v>4.62</v>
      </c>
      <c r="D5" s="39">
        <f>(B5+C5)*$E$1</f>
        <v>1475.969</v>
      </c>
      <c r="E5" s="40">
        <v>1476</v>
      </c>
      <c r="F5" s="41">
        <f>-D5+E5</f>
        <v>0.03099999999994907</v>
      </c>
      <c r="G5" s="42"/>
    </row>
    <row r="6" spans="1:7" s="37" customFormat="1" ht="15">
      <c r="A6" s="7" t="s">
        <v>1190</v>
      </c>
      <c r="B6" s="7">
        <v>60.46</v>
      </c>
      <c r="C6" s="7">
        <v>1.68</v>
      </c>
      <c r="D6" s="39">
        <f>(B6+C6)*$E$1</f>
        <v>3725.293</v>
      </c>
      <c r="E6" s="40">
        <f>2000+1725</f>
        <v>3725</v>
      </c>
      <c r="F6" s="41">
        <f>-D6+E6</f>
        <v>-0.29300000000012005</v>
      </c>
      <c r="G6" s="42"/>
    </row>
    <row r="7" spans="1:7" s="37" customFormat="1" ht="15">
      <c r="A7" s="7" t="s">
        <v>847</v>
      </c>
      <c r="B7" s="7">
        <v>46.37</v>
      </c>
      <c r="C7" s="7"/>
      <c r="D7" s="39">
        <f>(B7+C7)*$E$1</f>
        <v>2779.8815</v>
      </c>
      <c r="E7" s="40">
        <f>2041+739</f>
        <v>2780</v>
      </c>
      <c r="F7" s="41">
        <f>-D7+E7</f>
        <v>0.11850000000004002</v>
      </c>
      <c r="G7" s="42"/>
    </row>
    <row r="8" spans="1:6" s="44" customFormat="1" ht="15">
      <c r="A8" s="43"/>
      <c r="B8" s="43"/>
      <c r="C8" s="43"/>
      <c r="D8" s="43"/>
      <c r="E8" s="43"/>
      <c r="F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C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43054</v>
      </c>
      <c r="C1" s="29"/>
      <c r="D1" s="30" t="s">
        <v>815</v>
      </c>
      <c r="E1" s="31">
        <v>59.95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889</v>
      </c>
      <c r="B4" s="7">
        <v>16.96</v>
      </c>
      <c r="C4" s="7"/>
      <c r="D4" s="39">
        <f aca="true" t="shared" si="0" ref="D4:D11">(B4+C4)*$E$1</f>
        <v>1016.7520000000001</v>
      </c>
      <c r="E4" s="40">
        <v>1017</v>
      </c>
      <c r="F4" s="41">
        <f aca="true" t="shared" si="1" ref="F4:F11">-D4+E4</f>
        <v>0.2479999999999336</v>
      </c>
      <c r="G4" s="42"/>
    </row>
    <row r="5" spans="1:7" s="37" customFormat="1" ht="15">
      <c r="A5" s="7" t="s">
        <v>1079</v>
      </c>
      <c r="B5" s="46">
        <v>8.33</v>
      </c>
      <c r="C5" s="7"/>
      <c r="D5" s="39">
        <f t="shared" si="0"/>
        <v>499.3835</v>
      </c>
      <c r="E5" s="40">
        <v>499</v>
      </c>
      <c r="F5" s="41">
        <f t="shared" si="1"/>
        <v>-0.3835000000000264</v>
      </c>
      <c r="G5" s="42"/>
    </row>
    <row r="6" spans="1:7" s="37" customFormat="1" ht="15">
      <c r="A6" s="7" t="s">
        <v>1098</v>
      </c>
      <c r="B6" s="7">
        <v>9.34</v>
      </c>
      <c r="C6" s="7"/>
      <c r="D6" s="39">
        <f t="shared" si="0"/>
        <v>559.933</v>
      </c>
      <c r="E6" s="55">
        <v>560</v>
      </c>
      <c r="F6" s="41">
        <f t="shared" si="1"/>
        <v>0.06700000000000728</v>
      </c>
      <c r="G6" s="42"/>
    </row>
    <row r="7" spans="1:7" s="37" customFormat="1" ht="15">
      <c r="A7" s="7" t="s">
        <v>1189</v>
      </c>
      <c r="B7" s="7">
        <v>14.43</v>
      </c>
      <c r="C7" s="7"/>
      <c r="D7" s="39">
        <f t="shared" si="0"/>
        <v>865.0785000000001</v>
      </c>
      <c r="E7" s="55"/>
      <c r="F7" s="41">
        <f t="shared" si="1"/>
        <v>-865.0785000000001</v>
      </c>
      <c r="G7" s="42"/>
    </row>
    <row r="8" spans="1:7" s="37" customFormat="1" ht="15">
      <c r="A8" s="7" t="s">
        <v>293</v>
      </c>
      <c r="B8" s="7">
        <v>33.25</v>
      </c>
      <c r="C8" s="7"/>
      <c r="D8" s="39">
        <f t="shared" si="0"/>
        <v>1993.3375</v>
      </c>
      <c r="E8" s="40">
        <v>1993</v>
      </c>
      <c r="F8" s="41">
        <f t="shared" si="1"/>
        <v>-0.33750000000009095</v>
      </c>
      <c r="G8" s="42"/>
    </row>
    <row r="9" spans="1:7" s="37" customFormat="1" ht="15">
      <c r="A9" s="7" t="s">
        <v>192</v>
      </c>
      <c r="B9" s="46">
        <v>15.94</v>
      </c>
      <c r="C9" s="7"/>
      <c r="D9" s="39">
        <f t="shared" si="0"/>
        <v>955.6030000000001</v>
      </c>
      <c r="E9" s="40">
        <v>956</v>
      </c>
      <c r="F9" s="41">
        <f t="shared" si="1"/>
        <v>0.3969999999999345</v>
      </c>
      <c r="G9" s="42"/>
    </row>
    <row r="10" spans="1:7" s="37" customFormat="1" ht="15">
      <c r="A10" s="7" t="s">
        <v>1103</v>
      </c>
      <c r="B10" s="7">
        <v>34.65</v>
      </c>
      <c r="C10" s="7"/>
      <c r="D10" s="39">
        <f t="shared" si="0"/>
        <v>2077.2675</v>
      </c>
      <c r="E10" s="40">
        <v>2077</v>
      </c>
      <c r="F10" s="41">
        <f t="shared" si="1"/>
        <v>-0.26749999999992724</v>
      </c>
      <c r="G10" s="42"/>
    </row>
    <row r="11" spans="1:7" s="37" customFormat="1" ht="16.5" customHeight="1">
      <c r="A11" s="7" t="s">
        <v>658</v>
      </c>
      <c r="B11" s="7">
        <v>22.03</v>
      </c>
      <c r="C11" s="7"/>
      <c r="D11" s="39">
        <f t="shared" si="0"/>
        <v>1320.6985000000002</v>
      </c>
      <c r="E11" s="40">
        <v>1321</v>
      </c>
      <c r="F11" s="41">
        <f t="shared" si="1"/>
        <v>0.30149999999980537</v>
      </c>
      <c r="G11" s="42"/>
    </row>
    <row r="12" spans="1:6" s="44" customFormat="1" ht="15">
      <c r="A12" s="43"/>
      <c r="B12" s="43"/>
      <c r="C12" s="43"/>
      <c r="D12" s="43"/>
      <c r="E12" s="43"/>
      <c r="F12" s="43"/>
    </row>
    <row r="16" spans="2:3" ht="15">
      <c r="B16" s="45"/>
      <c r="C16" s="45"/>
    </row>
    <row r="17" spans="2:3" ht="15">
      <c r="B17" s="45"/>
      <c r="C17" s="45"/>
    </row>
    <row r="18" spans="2:3" ht="15">
      <c r="B18" s="45"/>
      <c r="C18" s="45"/>
    </row>
    <row r="22" spans="5:6" ht="15">
      <c r="E22" s="10"/>
      <c r="F22" s="13"/>
    </row>
    <row r="33" spans="5:6" ht="15">
      <c r="E33" s="10"/>
      <c r="F33" s="13"/>
    </row>
    <row r="101" spans="5:6" ht="15">
      <c r="E101" s="10">
        <f>'[1]539'!G12+'[1]564'!G9</f>
        <v>0.21879999999998745</v>
      </c>
      <c r="F101" t="s">
        <v>822</v>
      </c>
    </row>
    <row r="118" spans="5:6" ht="15">
      <c r="E118" s="10">
        <f>'[1]562'!G7+'[1]564'!G10</f>
        <v>-0.48919999999986885</v>
      </c>
      <c r="F118" t="s">
        <v>225</v>
      </c>
    </row>
    <row r="129" spans="5:6" ht="15">
      <c r="E129" s="10">
        <f>B129+D129+'[1]309'!G4+'[1]316'!G4+'[1]319'!G4+'[1]339'!G9+'[1]340'!G4+'[1]372'!G7+'[1]381'!G4+'[1]391'!G7+'[1]404'!G6+'[1]411'!G4+'[1]412'!G8+'[1]416'!G4+'[1]429'!G4+'[1]485'!G4+'[1]522'!G5</f>
        <v>4.579371965812413</v>
      </c>
      <c r="F129" s="13" t="s">
        <v>823</v>
      </c>
    </row>
    <row r="134" spans="5:6" ht="15">
      <c r="E134" s="10">
        <f>B134+D134+'[1]325'!G9+'[1]328'!G5+'[1]344'!G9+'[1]378'!G7+'[1]384'!G6+'[1]387'!G4+'[1]391'!G9+'[1]399'!G4+'[1]441'!G4+'[1]522'!G4</f>
        <v>-1.887614562767908</v>
      </c>
      <c r="F134" s="13" t="s">
        <v>824</v>
      </c>
    </row>
    <row r="171" spans="1:6" ht="15">
      <c r="A171" t="s">
        <v>370</v>
      </c>
      <c r="B171">
        <v>0</v>
      </c>
      <c r="E171" s="10">
        <f>'[1]522'!G7</f>
        <v>0.15050000000002228</v>
      </c>
      <c r="F171">
        <v>522</v>
      </c>
    </row>
    <row r="183" spans="5:6" ht="15">
      <c r="E183" s="10">
        <f>'[1]469'!G6+'[1]564'!G8</f>
        <v>0.0795999999995729</v>
      </c>
      <c r="F183" t="s">
        <v>825</v>
      </c>
    </row>
    <row r="190" spans="5:6" ht="15">
      <c r="E190" s="10">
        <f>'[1]388'!G4+'[1]413'!G5+'[1]427'!G5+'[1]428'!G6+'[1]560'!G7+'[1]561'!G4+'[1]564'!G4</f>
        <v>0.6078799999989428</v>
      </c>
      <c r="F190" t="s">
        <v>826</v>
      </c>
    </row>
    <row r="259" spans="5:6" ht="15">
      <c r="E259" s="10">
        <f>B259+D259+'[1]306'!G6+'[1]344'!G5+'[1]348'!G9+'[1]394'!G4+'[1]395'!G6+'[1]397'!G4+'[1]487'!G4+'[1]564'!G5</f>
        <v>0.2569838709675878</v>
      </c>
      <c r="F259" s="13" t="s">
        <v>827</v>
      </c>
    </row>
    <row r="265" spans="5:6" ht="15">
      <c r="E265" s="10">
        <f>'[1]435'!G4+'[1]521'!G6</f>
        <v>0.19920000000001892</v>
      </c>
      <c r="F265" t="s">
        <v>828</v>
      </c>
    </row>
    <row r="291" spans="5:6" ht="15">
      <c r="E291" s="10">
        <f>B291+D291+'[1]344'!G7+'[1]442'!G5+'[1]475'!G12+'[1]511'!G5+'[1]517'!G8+'[1]564'!G12</f>
        <v>0.18759999999952015</v>
      </c>
      <c r="F291" t="s">
        <v>829</v>
      </c>
    </row>
    <row r="323" spans="5:6" ht="15">
      <c r="E323" s="10">
        <f>B323+D323+'[1]339'!G6+'[1]359'!G7+'[1]362'!G8+'[1]422'!G4+'[1]425'!G7+'[1]470'!G6+'[1]479'!G7+'[1]514'!G6+'[1]522'!G6</f>
        <v>-0.18308000000028812</v>
      </c>
      <c r="F323" t="s">
        <v>830</v>
      </c>
    </row>
    <row r="353" spans="2:6" ht="15">
      <c r="B353">
        <v>0</v>
      </c>
      <c r="E353" s="10">
        <f>'[1]485'!G8+'[1]488'!G6+'[1]489'!G6+'[1]491'!G4+'[1]494'!G6+'[1]495'!G4+'[1]498'!G8+'[1]502'!G5+'[1]504'!G4+'[1]508'!G5+'[1]511'!G4+'[1]514'!G7+'[1]521'!G4+'[1]522'!G8</f>
        <v>0.3647999999984677</v>
      </c>
      <c r="F353" t="s">
        <v>831</v>
      </c>
    </row>
    <row r="355" spans="5:6" ht="15">
      <c r="E355" s="10">
        <f>'[1]485'!G8+'[1]488'!G6+'[1]489'!G6+'[1]491'!G4+'[1]494'!G6+'[1]495'!G4+'[1]498'!G8+'[1]502'!G5+'[1]504'!G4+'[1]508'!G5+'[1]511'!G4+'[1]514'!G7+'[1]521'!G4</f>
        <v>-0.41860000000156106</v>
      </c>
      <c r="F355" t="s">
        <v>832</v>
      </c>
    </row>
    <row r="374" spans="5:6" ht="15">
      <c r="E374" s="10">
        <f>'[1]381'!G5+'[1]411'!G5+'[1]419'!G6+'[1]468'!G4+'[1]506'!G7+'[1]511'!G6+'[1]528'!G4+'[1]531'!G6+'[1]554'!G8+'[1]558'!G5+'[1]559'!G9+'[1]564'!G11</f>
        <v>0.12918000000126995</v>
      </c>
      <c r="F374" t="s">
        <v>833</v>
      </c>
    </row>
    <row r="389" spans="5:6" ht="15">
      <c r="E389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43052</v>
      </c>
      <c r="C1" s="29"/>
      <c r="D1" s="30" t="s">
        <v>815</v>
      </c>
      <c r="E1" s="31">
        <v>59.726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682</v>
      </c>
      <c r="B4" s="7">
        <v>14.92</v>
      </c>
      <c r="C4" s="7">
        <v>0.61</v>
      </c>
      <c r="D4" s="39">
        <f>(B4+C4)*$E$1</f>
        <v>927.54478</v>
      </c>
      <c r="E4" s="40">
        <v>927</v>
      </c>
      <c r="F4" s="41">
        <f aca="true" t="shared" si="0" ref="F4:F10">-D4+E4</f>
        <v>-0.5447799999999461</v>
      </c>
      <c r="G4" s="42"/>
    </row>
    <row r="5" spans="1:7" s="37" customFormat="1" ht="15">
      <c r="A5" s="7" t="s">
        <v>236</v>
      </c>
      <c r="B5" s="46">
        <v>10</v>
      </c>
      <c r="C5" s="7">
        <v>2.34</v>
      </c>
      <c r="D5" s="39">
        <f aca="true" t="shared" si="1" ref="D5:D10">(B5+C5)*$E$1</f>
        <v>737.01884</v>
      </c>
      <c r="E5" s="55">
        <v>737</v>
      </c>
      <c r="F5" s="41">
        <f t="shared" si="0"/>
        <v>-0.01883999999995467</v>
      </c>
      <c r="G5" s="42"/>
    </row>
    <row r="6" spans="1:7" s="37" customFormat="1" ht="15">
      <c r="A6" s="7" t="s">
        <v>1085</v>
      </c>
      <c r="B6" s="7">
        <v>11.46</v>
      </c>
      <c r="C6" s="7"/>
      <c r="D6" s="39">
        <f t="shared" si="1"/>
        <v>684.45996</v>
      </c>
      <c r="E6" s="40">
        <v>684</v>
      </c>
      <c r="F6" s="41">
        <f t="shared" si="0"/>
        <v>-0.4599600000000237</v>
      </c>
      <c r="G6" s="42"/>
    </row>
    <row r="7" spans="1:7" s="37" customFormat="1" ht="15">
      <c r="A7" s="7" t="s">
        <v>1187</v>
      </c>
      <c r="B7" s="7">
        <v>23.63</v>
      </c>
      <c r="C7" s="7">
        <v>0.97</v>
      </c>
      <c r="D7" s="39">
        <f t="shared" si="1"/>
        <v>1469.2595999999999</v>
      </c>
      <c r="E7" s="40">
        <v>1469</v>
      </c>
      <c r="F7" s="41">
        <f t="shared" si="0"/>
        <v>-0.25959999999986394</v>
      </c>
      <c r="G7" s="42"/>
    </row>
    <row r="8" spans="1:7" s="37" customFormat="1" ht="15">
      <c r="A8" s="7" t="s">
        <v>347</v>
      </c>
      <c r="B8" s="7">
        <v>14.17</v>
      </c>
      <c r="C8" s="7"/>
      <c r="D8" s="39">
        <f t="shared" si="1"/>
        <v>846.31742</v>
      </c>
      <c r="E8" s="105">
        <v>846</v>
      </c>
      <c r="F8" s="41">
        <f t="shared" si="0"/>
        <v>-0.31741999999997006</v>
      </c>
      <c r="G8" s="42"/>
    </row>
    <row r="9" spans="1:7" s="37" customFormat="1" ht="15">
      <c r="A9" s="7" t="s">
        <v>169</v>
      </c>
      <c r="B9" s="46">
        <v>9.57</v>
      </c>
      <c r="C9" s="7"/>
      <c r="D9" s="39">
        <f t="shared" si="1"/>
        <v>571.57782</v>
      </c>
      <c r="E9" s="40">
        <v>571</v>
      </c>
      <c r="F9" s="41">
        <f t="shared" si="0"/>
        <v>-0.5778199999999742</v>
      </c>
      <c r="G9" s="42"/>
    </row>
    <row r="10" spans="1:7" s="37" customFormat="1" ht="15">
      <c r="A10" s="7" t="s">
        <v>38</v>
      </c>
      <c r="B10" s="7">
        <v>43.85</v>
      </c>
      <c r="C10" s="7"/>
      <c r="D10" s="39">
        <f t="shared" si="1"/>
        <v>2618.9851</v>
      </c>
      <c r="E10" s="40">
        <v>2619</v>
      </c>
      <c r="F10" s="41">
        <f t="shared" si="0"/>
        <v>0.014900000000125146</v>
      </c>
      <c r="G10" s="42"/>
    </row>
    <row r="11" spans="1:6" s="44" customFormat="1" ht="15">
      <c r="A11" s="43"/>
      <c r="B11" s="43"/>
      <c r="C11" s="43"/>
      <c r="D11" s="43"/>
      <c r="E11" s="43"/>
      <c r="F11" s="43"/>
    </row>
    <row r="15" spans="2:3" ht="15">
      <c r="B15" s="45"/>
      <c r="C15" s="45"/>
    </row>
    <row r="16" spans="2:3" ht="15">
      <c r="B16" s="45"/>
      <c r="C16" s="45"/>
    </row>
    <row r="17" spans="2:3" ht="15">
      <c r="B17" s="45"/>
      <c r="C17" s="45"/>
    </row>
    <row r="21" spans="5:6" ht="15">
      <c r="E21" s="10"/>
      <c r="F21" s="13"/>
    </row>
    <row r="32" spans="5:6" ht="15">
      <c r="E32" s="10"/>
      <c r="F32" s="13"/>
    </row>
    <row r="100" spans="5:6" ht="15">
      <c r="E100" s="10">
        <f>'[1]539'!G12+'[1]564'!G9</f>
        <v>0.21879999999998745</v>
      </c>
      <c r="F100" t="s">
        <v>822</v>
      </c>
    </row>
    <row r="117" spans="5:6" ht="15">
      <c r="E117" s="10">
        <f>'[1]562'!G7+'[1]564'!G10</f>
        <v>-0.48919999999986885</v>
      </c>
      <c r="F117" t="s">
        <v>225</v>
      </c>
    </row>
    <row r="128" spans="5:6" ht="15">
      <c r="E128" s="10">
        <f>B128+D128+'[1]309'!G4+'[1]316'!G4+'[1]319'!G4+'[1]339'!G9+'[1]340'!G4+'[1]372'!G7+'[1]381'!G4+'[1]391'!G7+'[1]404'!G6+'[1]411'!G4+'[1]412'!G8+'[1]416'!G4+'[1]429'!G4+'[1]485'!G4+'[1]522'!G5</f>
        <v>4.579371965812413</v>
      </c>
      <c r="F128" s="13" t="s">
        <v>823</v>
      </c>
    </row>
    <row r="133" spans="5:6" ht="15">
      <c r="E133" s="10">
        <f>B133+D133+'[1]325'!G9+'[1]328'!G5+'[1]344'!G9+'[1]378'!G7+'[1]384'!G6+'[1]387'!G4+'[1]391'!G9+'[1]399'!G4+'[1]441'!G4+'[1]522'!G4</f>
        <v>-1.887614562767908</v>
      </c>
      <c r="F133" s="13" t="s">
        <v>824</v>
      </c>
    </row>
    <row r="170" spans="1:6" ht="15">
      <c r="A170" t="s">
        <v>370</v>
      </c>
      <c r="B170">
        <v>0</v>
      </c>
      <c r="E170" s="10">
        <f>'[1]522'!G7</f>
        <v>0.15050000000002228</v>
      </c>
      <c r="F170">
        <v>522</v>
      </c>
    </row>
    <row r="182" spans="5:6" ht="15">
      <c r="E182" s="10">
        <f>'[1]469'!G6+'[1]564'!G8</f>
        <v>0.0795999999995729</v>
      </c>
      <c r="F182" t="s">
        <v>825</v>
      </c>
    </row>
    <row r="189" spans="5:6" ht="15">
      <c r="E189" s="10">
        <f>'[1]388'!G4+'[1]413'!G5+'[1]427'!G5+'[1]428'!G6+'[1]560'!G7+'[1]561'!G4+'[1]564'!G4</f>
        <v>0.6078799999989428</v>
      </c>
      <c r="F189" t="s">
        <v>826</v>
      </c>
    </row>
    <row r="258" spans="5:6" ht="15">
      <c r="E258" s="10">
        <f>B258+D258+'[1]306'!G6+'[1]344'!G5+'[1]348'!G9+'[1]394'!G4+'[1]395'!G6+'[1]397'!G4+'[1]487'!G4+'[1]564'!G5</f>
        <v>0.2569838709675878</v>
      </c>
      <c r="F258" s="13" t="s">
        <v>827</v>
      </c>
    </row>
    <row r="264" spans="5:6" ht="15">
      <c r="E264" s="10">
        <f>'[1]435'!G4+'[1]521'!G6</f>
        <v>0.19920000000001892</v>
      </c>
      <c r="F264" t="s">
        <v>828</v>
      </c>
    </row>
    <row r="290" spans="5:6" ht="15">
      <c r="E290" s="10">
        <f>B290+D290+'[1]344'!G7+'[1]442'!G5+'[1]475'!G12+'[1]511'!G5+'[1]517'!G8+'[1]564'!G12</f>
        <v>0.18759999999952015</v>
      </c>
      <c r="F290" t="s">
        <v>829</v>
      </c>
    </row>
    <row r="322" spans="5:6" ht="15">
      <c r="E322" s="10">
        <f>B322+D322+'[1]339'!G6+'[1]359'!G7+'[1]362'!G8+'[1]422'!G4+'[1]425'!G7+'[1]470'!G6+'[1]479'!G7+'[1]514'!G6+'[1]522'!G6</f>
        <v>-0.18308000000028812</v>
      </c>
      <c r="F322" t="s">
        <v>830</v>
      </c>
    </row>
    <row r="352" spans="2:6" ht="15">
      <c r="B352">
        <v>0</v>
      </c>
      <c r="E352" s="10">
        <f>'[1]485'!G8+'[1]488'!G6+'[1]489'!G6+'[1]491'!G4+'[1]494'!G6+'[1]495'!G4+'[1]498'!G8+'[1]502'!G5+'[1]504'!G4+'[1]508'!G5+'[1]511'!G4+'[1]514'!G7+'[1]521'!G4+'[1]522'!G8</f>
        <v>0.3647999999984677</v>
      </c>
      <c r="F352" t="s">
        <v>831</v>
      </c>
    </row>
    <row r="354" spans="5:6" ht="15">
      <c r="E354" s="10">
        <f>'[1]485'!G8+'[1]488'!G6+'[1]489'!G6+'[1]491'!G4+'[1]494'!G6+'[1]495'!G4+'[1]498'!G8+'[1]502'!G5+'[1]504'!G4+'[1]508'!G5+'[1]511'!G4+'[1]514'!G7+'[1]521'!G4</f>
        <v>-0.41860000000156106</v>
      </c>
      <c r="F354" t="s">
        <v>832</v>
      </c>
    </row>
    <row r="373" spans="5:6" ht="15">
      <c r="E373" s="10">
        <f>'[1]381'!G5+'[1]411'!G5+'[1]419'!G6+'[1]468'!G4+'[1]506'!G7+'[1]511'!G6+'[1]528'!G4+'[1]531'!G6+'[1]554'!G8+'[1]558'!G5+'[1]559'!G9+'[1]564'!G11</f>
        <v>0.12918000000126995</v>
      </c>
      <c r="F373" t="s">
        <v>833</v>
      </c>
    </row>
    <row r="388" spans="5:6" ht="15">
      <c r="E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43052</v>
      </c>
      <c r="C1" s="29"/>
      <c r="D1" s="30" t="s">
        <v>815</v>
      </c>
      <c r="E1" s="31">
        <v>61.49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1185</v>
      </c>
      <c r="B4" s="7">
        <v>22.96</v>
      </c>
      <c r="C4" s="7"/>
      <c r="D4" s="39">
        <f>(B4+C4)*$E$1</f>
        <v>1411.8104</v>
      </c>
      <c r="E4" s="40"/>
      <c r="F4" s="41">
        <f>-D4+E4</f>
        <v>-1411.8104</v>
      </c>
      <c r="G4" s="42"/>
    </row>
    <row r="5" spans="1:7" s="37" customFormat="1" ht="15">
      <c r="A5" s="7" t="s">
        <v>1186</v>
      </c>
      <c r="B5" s="46">
        <v>15.37</v>
      </c>
      <c r="C5" s="7"/>
      <c r="D5" s="39">
        <f>(B5+C5)*$E$1</f>
        <v>945.1013</v>
      </c>
      <c r="E5" s="55">
        <v>945</v>
      </c>
      <c r="F5" s="41">
        <f>-D5+E5</f>
        <v>-0.10130000000003747</v>
      </c>
      <c r="G5" s="42"/>
    </row>
    <row r="6" spans="1:7" s="37" customFormat="1" ht="15">
      <c r="A6" s="7" t="s">
        <v>947</v>
      </c>
      <c r="B6" s="7">
        <v>18.3</v>
      </c>
      <c r="C6" s="7"/>
      <c r="D6" s="39">
        <f>(B6+C6)*$E$1</f>
        <v>1125.267</v>
      </c>
      <c r="E6" s="55">
        <f>1093+34</f>
        <v>1127</v>
      </c>
      <c r="F6" s="41">
        <f>-D6+E6</f>
        <v>1.7329999999999472</v>
      </c>
      <c r="G6" s="42"/>
    </row>
    <row r="7" spans="1:7" s="37" customFormat="1" ht="15">
      <c r="A7" s="7" t="s">
        <v>289</v>
      </c>
      <c r="B7" s="7">
        <v>26.74</v>
      </c>
      <c r="C7" s="7"/>
      <c r="D7" s="39">
        <f>(B7+C7)*$E$1</f>
        <v>1644.2426</v>
      </c>
      <c r="E7" s="55">
        <v>1597</v>
      </c>
      <c r="F7" s="41">
        <f>-D7+E7</f>
        <v>-47.24260000000004</v>
      </c>
      <c r="G7" s="42"/>
    </row>
    <row r="8" spans="1:7" s="37" customFormat="1" ht="15">
      <c r="A8" s="7" t="s">
        <v>849</v>
      </c>
      <c r="B8" s="7">
        <v>49.23</v>
      </c>
      <c r="C8" s="7"/>
      <c r="D8" s="39">
        <f>(B8+C8)*$E$1</f>
        <v>3027.1527</v>
      </c>
      <c r="E8" s="55">
        <f>2940+88</f>
        <v>3028</v>
      </c>
      <c r="F8" s="41">
        <f>-D8+E8</f>
        <v>0.8472999999999047</v>
      </c>
      <c r="G8" s="42"/>
    </row>
    <row r="9" spans="1:6" s="44" customFormat="1" ht="15">
      <c r="A9" s="43"/>
      <c r="B9" s="43"/>
      <c r="C9" s="43"/>
      <c r="D9" s="43"/>
      <c r="E9" s="43"/>
      <c r="F9" s="43"/>
    </row>
    <row r="12" ht="21">
      <c r="A12" s="103" t="s">
        <v>1188</v>
      </c>
    </row>
    <row r="13" spans="2:3" ht="15">
      <c r="B13" s="45"/>
      <c r="C13" s="45"/>
    </row>
    <row r="14" spans="2:3" ht="15">
      <c r="B14" s="45"/>
      <c r="C14" s="45"/>
    </row>
    <row r="15" spans="2:3" ht="15">
      <c r="B15" s="45"/>
      <c r="C15" s="45"/>
    </row>
    <row r="19" spans="5:6" ht="15">
      <c r="E19" s="10"/>
      <c r="F19" s="13"/>
    </row>
    <row r="30" spans="5:6" ht="15">
      <c r="E30" s="10"/>
      <c r="F30" s="13"/>
    </row>
    <row r="98" spans="5:6" ht="15">
      <c r="E98" s="10">
        <f>'[1]539'!G12+'[1]564'!G9</f>
        <v>0.21879999999998745</v>
      </c>
      <c r="F98" t="s">
        <v>822</v>
      </c>
    </row>
    <row r="115" spans="5:6" ht="15">
      <c r="E115" s="10">
        <f>'[1]562'!G7+'[1]564'!G10</f>
        <v>-0.48919999999986885</v>
      </c>
      <c r="F115" t="s">
        <v>225</v>
      </c>
    </row>
    <row r="126" spans="5:6" ht="15">
      <c r="E126" s="10">
        <f>B126+D126+'[1]309'!G4+'[1]316'!G4+'[1]319'!G4+'[1]339'!G9+'[1]340'!G4+'[1]372'!G7+'[1]381'!G4+'[1]391'!G7+'[1]404'!G6+'[1]411'!G4+'[1]412'!G8+'[1]416'!G4+'[1]429'!G4+'[1]485'!G4+'[1]522'!G5</f>
        <v>4.579371965812413</v>
      </c>
      <c r="F126" s="13" t="s">
        <v>823</v>
      </c>
    </row>
    <row r="131" spans="5:6" ht="15">
      <c r="E131" s="10">
        <f>B131+D131+'[1]325'!G9+'[1]328'!G5+'[1]344'!G9+'[1]378'!G7+'[1]384'!G6+'[1]387'!G4+'[1]391'!G9+'[1]399'!G4+'[1]441'!G4+'[1]522'!G4</f>
        <v>-1.887614562767908</v>
      </c>
      <c r="F131" s="13" t="s">
        <v>824</v>
      </c>
    </row>
    <row r="168" spans="1:6" ht="15">
      <c r="A168" t="s">
        <v>370</v>
      </c>
      <c r="B168">
        <v>0</v>
      </c>
      <c r="E168" s="10">
        <f>'[1]522'!G7</f>
        <v>0.15050000000002228</v>
      </c>
      <c r="F168">
        <v>522</v>
      </c>
    </row>
    <row r="180" spans="5:6" ht="15">
      <c r="E180" s="10">
        <f>'[1]469'!G6+'[1]564'!G8</f>
        <v>0.0795999999995729</v>
      </c>
      <c r="F180" t="s">
        <v>825</v>
      </c>
    </row>
    <row r="187" spans="5:6" ht="15">
      <c r="E187" s="10">
        <f>'[1]388'!G4+'[1]413'!G5+'[1]427'!G5+'[1]428'!G6+'[1]560'!G7+'[1]561'!G4+'[1]564'!G4</f>
        <v>0.6078799999989428</v>
      </c>
      <c r="F187" t="s">
        <v>826</v>
      </c>
    </row>
    <row r="256" spans="5:6" ht="15">
      <c r="E256" s="10">
        <f>B256+D256+'[1]306'!G6+'[1]344'!G5+'[1]348'!G9+'[1]394'!G4+'[1]395'!G6+'[1]397'!G4+'[1]487'!G4+'[1]564'!G5</f>
        <v>0.2569838709675878</v>
      </c>
      <c r="F256" s="13" t="s">
        <v>827</v>
      </c>
    </row>
    <row r="262" spans="5:6" ht="15">
      <c r="E262" s="10">
        <f>'[1]435'!G4+'[1]521'!G6</f>
        <v>0.19920000000001892</v>
      </c>
      <c r="F262" t="s">
        <v>828</v>
      </c>
    </row>
    <row r="288" spans="5:6" ht="15">
      <c r="E288" s="10">
        <f>B288+D288+'[1]344'!G7+'[1]442'!G5+'[1]475'!G12+'[1]511'!G5+'[1]517'!G8+'[1]564'!G12</f>
        <v>0.18759999999952015</v>
      </c>
      <c r="F288" t="s">
        <v>829</v>
      </c>
    </row>
    <row r="320" spans="5:6" ht="15">
      <c r="E320" s="10">
        <f>B320+D320+'[1]339'!G6+'[1]359'!G7+'[1]362'!G8+'[1]422'!G4+'[1]425'!G7+'[1]470'!G6+'[1]479'!G7+'[1]514'!G6+'[1]522'!G6</f>
        <v>-0.18308000000028812</v>
      </c>
      <c r="F320" t="s">
        <v>830</v>
      </c>
    </row>
    <row r="350" spans="2:6" ht="15">
      <c r="B350">
        <v>0</v>
      </c>
      <c r="E350" s="10">
        <f>'[1]485'!G8+'[1]488'!G6+'[1]489'!G6+'[1]491'!G4+'[1]494'!G6+'[1]495'!G4+'[1]498'!G8+'[1]502'!G5+'[1]504'!G4+'[1]508'!G5+'[1]511'!G4+'[1]514'!G7+'[1]521'!G4+'[1]522'!G8</f>
        <v>0.3647999999984677</v>
      </c>
      <c r="F350" t="s">
        <v>831</v>
      </c>
    </row>
    <row r="352" spans="5:6" ht="15">
      <c r="E352" s="10">
        <f>'[1]485'!G8+'[1]488'!G6+'[1]489'!G6+'[1]491'!G4+'[1]494'!G6+'[1]495'!G4+'[1]498'!G8+'[1]502'!G5+'[1]504'!G4+'[1]508'!G5+'[1]511'!G4+'[1]514'!G7+'[1]521'!G4</f>
        <v>-0.41860000000156106</v>
      </c>
      <c r="F352" t="s">
        <v>832</v>
      </c>
    </row>
    <row r="371" spans="5:6" ht="15">
      <c r="E371" s="10">
        <f>'[1]381'!G5+'[1]411'!G5+'[1]419'!G6+'[1]468'!G4+'[1]506'!G7+'[1]511'!G6+'[1]528'!G4+'[1]531'!G6+'[1]554'!G8+'[1]558'!G5+'[1]559'!G9+'[1]564'!G11</f>
        <v>0.12918000000126995</v>
      </c>
      <c r="F371" t="s">
        <v>833</v>
      </c>
    </row>
    <row r="386" spans="5:6" ht="15">
      <c r="E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43052</v>
      </c>
      <c r="C1" s="29"/>
      <c r="D1" s="30" t="s">
        <v>815</v>
      </c>
      <c r="E1" s="31">
        <v>59.726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201</v>
      </c>
      <c r="B4" s="7">
        <v>12.8155</v>
      </c>
      <c r="C4" s="7"/>
      <c r="D4" s="39">
        <f aca="true" t="shared" si="0" ref="D4:D13">(B4+C4)*$E$1</f>
        <v>765.418553</v>
      </c>
      <c r="E4" s="55">
        <v>765</v>
      </c>
      <c r="F4" s="41">
        <f aca="true" t="shared" si="1" ref="F4:F13">-D4+E4</f>
        <v>-0.4185529999999744</v>
      </c>
      <c r="G4" s="42"/>
    </row>
    <row r="5" spans="1:7" s="37" customFormat="1" ht="15">
      <c r="A5" s="7" t="s">
        <v>306</v>
      </c>
      <c r="B5" s="46">
        <v>12.8155</v>
      </c>
      <c r="C5" s="7"/>
      <c r="D5" s="39">
        <f t="shared" si="0"/>
        <v>765.418553</v>
      </c>
      <c r="E5" s="40">
        <v>765</v>
      </c>
      <c r="F5" s="41">
        <f t="shared" si="1"/>
        <v>-0.4185529999999744</v>
      </c>
      <c r="G5" s="42"/>
    </row>
    <row r="6" spans="1:7" s="37" customFormat="1" ht="15">
      <c r="A6" s="7" t="s">
        <v>293</v>
      </c>
      <c r="B6" s="7">
        <v>12.8155</v>
      </c>
      <c r="C6" s="7"/>
      <c r="D6" s="39">
        <f t="shared" si="0"/>
        <v>765.418553</v>
      </c>
      <c r="E6" s="55">
        <v>765</v>
      </c>
      <c r="F6" s="41">
        <f t="shared" si="1"/>
        <v>-0.4185529999999744</v>
      </c>
      <c r="G6" s="42"/>
    </row>
    <row r="7" spans="1:7" s="37" customFormat="1" ht="15">
      <c r="A7" s="7" t="s">
        <v>394</v>
      </c>
      <c r="B7" s="7">
        <v>18.15</v>
      </c>
      <c r="C7" s="7"/>
      <c r="D7" s="39">
        <f t="shared" si="0"/>
        <v>1084.0268999999998</v>
      </c>
      <c r="E7" s="55">
        <v>1084</v>
      </c>
      <c r="F7" s="41">
        <f t="shared" si="1"/>
        <v>-0.026899999999841384</v>
      </c>
      <c r="G7" s="42"/>
    </row>
    <row r="8" spans="1:7" s="37" customFormat="1" ht="15">
      <c r="A8" s="7" t="s">
        <v>889</v>
      </c>
      <c r="B8" s="7">
        <v>12.8155</v>
      </c>
      <c r="C8" s="7"/>
      <c r="D8" s="39">
        <f t="shared" si="0"/>
        <v>765.418553</v>
      </c>
      <c r="E8" s="40">
        <v>765</v>
      </c>
      <c r="F8" s="41">
        <f t="shared" si="1"/>
        <v>-0.4185529999999744</v>
      </c>
      <c r="G8" s="42"/>
    </row>
    <row r="9" spans="1:7" s="37" customFormat="1" ht="30">
      <c r="A9" s="7" t="s">
        <v>1077</v>
      </c>
      <c r="B9" s="46">
        <v>9.75</v>
      </c>
      <c r="C9" s="7"/>
      <c r="D9" s="39">
        <f t="shared" si="0"/>
        <v>582.3285</v>
      </c>
      <c r="E9" s="55">
        <v>582</v>
      </c>
      <c r="F9" s="41">
        <f t="shared" si="1"/>
        <v>-0.3284999999999627</v>
      </c>
      <c r="G9" s="42"/>
    </row>
    <row r="10" spans="1:7" s="37" customFormat="1" ht="15">
      <c r="A10" s="7" t="s">
        <v>466</v>
      </c>
      <c r="B10" s="7">
        <v>8.58</v>
      </c>
      <c r="C10" s="7"/>
      <c r="D10" s="39">
        <f t="shared" si="0"/>
        <v>512.44908</v>
      </c>
      <c r="E10" s="55">
        <v>512</v>
      </c>
      <c r="F10" s="41">
        <f t="shared" si="1"/>
        <v>-0.44907999999998083</v>
      </c>
      <c r="G10" s="42"/>
    </row>
    <row r="11" spans="1:7" s="37" customFormat="1" ht="15">
      <c r="A11" s="7" t="s">
        <v>1060</v>
      </c>
      <c r="B11" s="7">
        <v>8.47</v>
      </c>
      <c r="C11" s="7"/>
      <c r="D11" s="39">
        <f t="shared" si="0"/>
        <v>505.87922000000003</v>
      </c>
      <c r="E11" s="55">
        <v>506</v>
      </c>
      <c r="F11" s="41">
        <f t="shared" si="1"/>
        <v>0.12077999999996791</v>
      </c>
      <c r="G11" s="42"/>
    </row>
    <row r="12" spans="1:7" s="37" customFormat="1" ht="15">
      <c r="A12" s="7" t="s">
        <v>1045</v>
      </c>
      <c r="B12" s="7">
        <v>46.52</v>
      </c>
      <c r="C12" s="7"/>
      <c r="D12" s="39">
        <f t="shared" si="0"/>
        <v>2778.45352</v>
      </c>
      <c r="E12" s="40">
        <v>2778</v>
      </c>
      <c r="F12" s="41">
        <f t="shared" si="1"/>
        <v>-0.4535200000000259</v>
      </c>
      <c r="G12" s="42"/>
    </row>
    <row r="13" spans="1:7" s="37" customFormat="1" ht="15">
      <c r="A13" s="7" t="s">
        <v>1185</v>
      </c>
      <c r="B13" s="7">
        <v>18.07</v>
      </c>
      <c r="C13" s="7"/>
      <c r="D13" s="39">
        <f t="shared" si="0"/>
        <v>1079.24882</v>
      </c>
      <c r="E13" s="55">
        <f>2460+31</f>
        <v>2491</v>
      </c>
      <c r="F13" s="41">
        <f t="shared" si="1"/>
        <v>1411.75118</v>
      </c>
      <c r="G13" s="42"/>
    </row>
    <row r="14" spans="1:6" s="44" customFormat="1" ht="15">
      <c r="A14" s="43"/>
      <c r="B14" s="43"/>
      <c r="C14" s="43"/>
      <c r="D14" s="43"/>
      <c r="E14" s="43"/>
      <c r="F14" s="43"/>
    </row>
    <row r="18" spans="2:3" ht="15">
      <c r="B18" s="45"/>
      <c r="C18" s="45"/>
    </row>
    <row r="19" spans="2:3" ht="15">
      <c r="B19" s="45"/>
      <c r="C19" s="45"/>
    </row>
    <row r="20" spans="2:3" ht="15">
      <c r="B20" s="45"/>
      <c r="C20" s="45"/>
    </row>
    <row r="24" spans="5:6" ht="15">
      <c r="E24" s="10"/>
      <c r="F24" s="13"/>
    </row>
    <row r="35" spans="5:6" ht="15">
      <c r="E35" s="10"/>
      <c r="F35" s="13"/>
    </row>
    <row r="103" spans="5:6" ht="15">
      <c r="E103" s="10">
        <f>'[1]539'!G12+'[1]564'!G9</f>
        <v>0.21879999999998745</v>
      </c>
      <c r="F103" t="s">
        <v>822</v>
      </c>
    </row>
    <row r="120" spans="5:6" ht="15">
      <c r="E120" s="10">
        <f>'[1]562'!G7+'[1]564'!G10</f>
        <v>-0.48919999999986885</v>
      </c>
      <c r="F120" t="s">
        <v>225</v>
      </c>
    </row>
    <row r="131" spans="5:6" ht="15">
      <c r="E131" s="10">
        <f>B131+D131+'[1]309'!G4+'[1]316'!G4+'[1]319'!G4+'[1]339'!G9+'[1]340'!G4+'[1]372'!G7+'[1]381'!G4+'[1]391'!G7+'[1]404'!G6+'[1]411'!G4+'[1]412'!G8+'[1]416'!G4+'[1]429'!G4+'[1]485'!G4+'[1]522'!G5</f>
        <v>4.579371965812413</v>
      </c>
      <c r="F131" s="13" t="s">
        <v>823</v>
      </c>
    </row>
    <row r="136" spans="5:6" ht="15">
      <c r="E136" s="10">
        <f>B136+D136+'[1]325'!G9+'[1]328'!G5+'[1]344'!G9+'[1]378'!G7+'[1]384'!G6+'[1]387'!G4+'[1]391'!G9+'[1]399'!G4+'[1]441'!G4+'[1]522'!G4</f>
        <v>-1.887614562767908</v>
      </c>
      <c r="F136" s="13" t="s">
        <v>824</v>
      </c>
    </row>
    <row r="173" spans="1:6" ht="15">
      <c r="A173" t="s">
        <v>370</v>
      </c>
      <c r="B173">
        <v>0</v>
      </c>
      <c r="E173" s="10">
        <f>'[1]522'!G7</f>
        <v>0.15050000000002228</v>
      </c>
      <c r="F173">
        <v>522</v>
      </c>
    </row>
    <row r="185" spans="5:6" ht="15">
      <c r="E185" s="10">
        <f>'[1]469'!G6+'[1]564'!G8</f>
        <v>0.0795999999995729</v>
      </c>
      <c r="F185" t="s">
        <v>825</v>
      </c>
    </row>
    <row r="192" spans="5:6" ht="15">
      <c r="E192" s="10">
        <f>'[1]388'!G4+'[1]413'!G5+'[1]427'!G5+'[1]428'!G6+'[1]560'!G7+'[1]561'!G4+'[1]564'!G4</f>
        <v>0.6078799999989428</v>
      </c>
      <c r="F192" t="s">
        <v>826</v>
      </c>
    </row>
    <row r="261" spans="5:6" ht="15">
      <c r="E261" s="10">
        <f>B261+D261+'[1]306'!G6+'[1]344'!G5+'[1]348'!G9+'[1]394'!G4+'[1]395'!G6+'[1]397'!G4+'[1]487'!G4+'[1]564'!G5</f>
        <v>0.2569838709675878</v>
      </c>
      <c r="F261" s="13" t="s">
        <v>827</v>
      </c>
    </row>
    <row r="267" spans="5:6" ht="15">
      <c r="E267" s="10">
        <f>'[1]435'!G4+'[1]521'!G6</f>
        <v>0.19920000000001892</v>
      </c>
      <c r="F267" t="s">
        <v>828</v>
      </c>
    </row>
    <row r="293" spans="5:6" ht="15">
      <c r="E293" s="10">
        <f>B293+D293+'[1]344'!G7+'[1]442'!G5+'[1]475'!G12+'[1]511'!G5+'[1]517'!G8+'[1]564'!G12</f>
        <v>0.18759999999952015</v>
      </c>
      <c r="F293" t="s">
        <v>829</v>
      </c>
    </row>
    <row r="325" spans="5:6" ht="15">
      <c r="E325" s="10">
        <f>B325+D325+'[1]339'!G6+'[1]359'!G7+'[1]362'!G8+'[1]422'!G4+'[1]425'!G7+'[1]470'!G6+'[1]479'!G7+'[1]514'!G6+'[1]522'!G6</f>
        <v>-0.18308000000028812</v>
      </c>
      <c r="F325" t="s">
        <v>830</v>
      </c>
    </row>
    <row r="355" spans="2:6" ht="15">
      <c r="B355">
        <v>0</v>
      </c>
      <c r="E355" s="10">
        <f>'[1]485'!G8+'[1]488'!G6+'[1]489'!G6+'[1]491'!G4+'[1]494'!G6+'[1]495'!G4+'[1]498'!G8+'[1]502'!G5+'[1]504'!G4+'[1]508'!G5+'[1]511'!G4+'[1]514'!G7+'[1]521'!G4+'[1]522'!G8</f>
        <v>0.3647999999984677</v>
      </c>
      <c r="F355" t="s">
        <v>831</v>
      </c>
    </row>
    <row r="357" spans="5:6" ht="15">
      <c r="E357" s="10">
        <f>'[1]485'!G8+'[1]488'!G6+'[1]489'!G6+'[1]491'!G4+'[1]494'!G6+'[1]495'!G4+'[1]498'!G8+'[1]502'!G5+'[1]504'!G4+'[1]508'!G5+'[1]511'!G4+'[1]514'!G7+'[1]521'!G4</f>
        <v>-0.41860000000156106</v>
      </c>
      <c r="F357" t="s">
        <v>832</v>
      </c>
    </row>
    <row r="376" spans="5:6" ht="15">
      <c r="E376" s="10">
        <f>'[1]381'!G5+'[1]411'!G5+'[1]419'!G6+'[1]468'!G4+'[1]506'!G7+'[1]511'!G6+'[1]528'!G4+'[1]531'!G6+'[1]554'!G8+'[1]558'!G5+'[1]559'!G9+'[1]564'!G11</f>
        <v>0.12918000000126995</v>
      </c>
      <c r="F376" t="s">
        <v>833</v>
      </c>
    </row>
    <row r="391" spans="5:6" ht="15">
      <c r="E391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1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43047</v>
      </c>
      <c r="C1" s="29"/>
      <c r="D1" s="30" t="s">
        <v>815</v>
      </c>
      <c r="E1" s="31">
        <v>59.373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529</v>
      </c>
      <c r="B4" s="7">
        <v>4.96</v>
      </c>
      <c r="C4" s="7"/>
      <c r="D4" s="39">
        <f>(B4+C4)*$E$1</f>
        <v>294.49008</v>
      </c>
      <c r="E4" s="40">
        <v>361</v>
      </c>
      <c r="F4" s="41">
        <f>-D4+E4</f>
        <v>66.50992000000002</v>
      </c>
      <c r="G4" s="42"/>
    </row>
    <row r="5" spans="1:7" s="37" customFormat="1" ht="15">
      <c r="A5" s="7" t="s">
        <v>466</v>
      </c>
      <c r="B5" s="46">
        <v>15.88</v>
      </c>
      <c r="C5" s="7"/>
      <c r="D5" s="39">
        <f>(B5+C5)*$E$1</f>
        <v>942.84324</v>
      </c>
      <c r="E5" s="40">
        <v>943</v>
      </c>
      <c r="F5" s="41">
        <f>-D5+E5</f>
        <v>0.15675999999996293</v>
      </c>
      <c r="G5" s="42"/>
    </row>
    <row r="6" spans="1:7" s="37" customFormat="1" ht="15">
      <c r="A6" s="7" t="s">
        <v>1066</v>
      </c>
      <c r="B6" s="7">
        <v>5.73</v>
      </c>
      <c r="C6" s="7"/>
      <c r="D6" s="39">
        <f>(B6+C6)*$E$1</f>
        <v>340.20729</v>
      </c>
      <c r="E6" s="55">
        <v>340</v>
      </c>
      <c r="F6" s="41">
        <f>-D6+E6</f>
        <v>-0.20729000000000042</v>
      </c>
      <c r="G6" s="42"/>
    </row>
    <row r="7" spans="1:6" s="44" customFormat="1" ht="15">
      <c r="A7" s="43"/>
      <c r="B7" s="43"/>
      <c r="C7" s="43"/>
      <c r="D7" s="43"/>
      <c r="E7" s="43"/>
      <c r="F7" s="43"/>
    </row>
    <row r="11" spans="2:3" ht="15">
      <c r="B11" s="45"/>
      <c r="C11" s="45"/>
    </row>
    <row r="12" spans="2:3" ht="15">
      <c r="B12" s="45"/>
      <c r="C12" s="45"/>
    </row>
    <row r="13" spans="2:3" ht="15">
      <c r="B13" s="45"/>
      <c r="C13" s="45"/>
    </row>
    <row r="17" spans="5:6" ht="15">
      <c r="E17" s="10"/>
      <c r="F17" s="13"/>
    </row>
    <row r="28" spans="5:6" ht="15">
      <c r="E28" s="10"/>
      <c r="F28" s="13"/>
    </row>
    <row r="96" spans="5:6" ht="15">
      <c r="E96" s="10">
        <f>'[1]539'!G12+'[1]564'!G9</f>
        <v>0.21879999999998745</v>
      </c>
      <c r="F96" t="s">
        <v>822</v>
      </c>
    </row>
    <row r="113" spans="5:6" ht="15">
      <c r="E113" s="10">
        <f>'[1]562'!G7+'[1]564'!G10</f>
        <v>-0.48919999999986885</v>
      </c>
      <c r="F113" t="s">
        <v>225</v>
      </c>
    </row>
    <row r="124" spans="5:6" ht="15">
      <c r="E124" s="10">
        <f>B124+D124+'[1]309'!G4+'[1]316'!G4+'[1]319'!G4+'[1]339'!G9+'[1]340'!G4+'[1]372'!G7+'[1]381'!G4+'[1]391'!G7+'[1]404'!G6+'[1]411'!G4+'[1]412'!G8+'[1]416'!G4+'[1]429'!G4+'[1]485'!G4+'[1]522'!G5</f>
        <v>4.579371965812413</v>
      </c>
      <c r="F124" s="13" t="s">
        <v>823</v>
      </c>
    </row>
    <row r="129" spans="5:6" ht="15">
      <c r="E129" s="10">
        <f>B129+D129+'[1]325'!G9+'[1]328'!G5+'[1]344'!G9+'[1]378'!G7+'[1]384'!G6+'[1]387'!G4+'[1]391'!G9+'[1]399'!G4+'[1]441'!G4+'[1]522'!G4</f>
        <v>-1.887614562767908</v>
      </c>
      <c r="F129" s="13" t="s">
        <v>824</v>
      </c>
    </row>
    <row r="166" spans="1:6" ht="15">
      <c r="A166" t="s">
        <v>370</v>
      </c>
      <c r="B166">
        <v>0</v>
      </c>
      <c r="E166" s="10">
        <f>'[1]522'!G7</f>
        <v>0.15050000000002228</v>
      </c>
      <c r="F166">
        <v>522</v>
      </c>
    </row>
    <row r="178" spans="5:6" ht="15">
      <c r="E178" s="10">
        <f>'[1]469'!G6+'[1]564'!G8</f>
        <v>0.0795999999995729</v>
      </c>
      <c r="F178" t="s">
        <v>825</v>
      </c>
    </row>
    <row r="185" spans="5:6" ht="15">
      <c r="E185" s="10">
        <f>'[1]388'!G4+'[1]413'!G5+'[1]427'!G5+'[1]428'!G6+'[1]560'!G7+'[1]561'!G4+'[1]564'!G4</f>
        <v>0.6078799999989428</v>
      </c>
      <c r="F185" t="s">
        <v>826</v>
      </c>
    </row>
    <row r="254" spans="5:6" ht="15">
      <c r="E254" s="10">
        <f>B254+D254+'[1]306'!G6+'[1]344'!G5+'[1]348'!G9+'[1]394'!G4+'[1]395'!G6+'[1]397'!G4+'[1]487'!G4+'[1]564'!G5</f>
        <v>0.2569838709675878</v>
      </c>
      <c r="F254" s="13" t="s">
        <v>827</v>
      </c>
    </row>
    <row r="260" spans="5:6" ht="15">
      <c r="E260" s="10">
        <f>'[1]435'!G4+'[1]521'!G6</f>
        <v>0.19920000000001892</v>
      </c>
      <c r="F260" t="s">
        <v>828</v>
      </c>
    </row>
    <row r="286" spans="5:6" ht="15">
      <c r="E286" s="10">
        <f>B286+D286+'[1]344'!G7+'[1]442'!G5+'[1]475'!G12+'[1]511'!G5+'[1]517'!G8+'[1]564'!G12</f>
        <v>0.18759999999952015</v>
      </c>
      <c r="F286" t="s">
        <v>829</v>
      </c>
    </row>
    <row r="318" spans="5:6" ht="15">
      <c r="E318" s="10">
        <f>B318+D318+'[1]339'!G6+'[1]359'!G7+'[1]362'!G8+'[1]422'!G4+'[1]425'!G7+'[1]470'!G6+'[1]479'!G7+'[1]514'!G6+'[1]522'!G6</f>
        <v>-0.18308000000028812</v>
      </c>
      <c r="F318" t="s">
        <v>830</v>
      </c>
    </row>
    <row r="348" spans="2:6" ht="15">
      <c r="B348">
        <v>0</v>
      </c>
      <c r="E348" s="10">
        <f>'[1]485'!G8+'[1]488'!G6+'[1]489'!G6+'[1]491'!G4+'[1]494'!G6+'[1]495'!G4+'[1]498'!G8+'[1]502'!G5+'[1]504'!G4+'[1]508'!G5+'[1]511'!G4+'[1]514'!G7+'[1]521'!G4+'[1]522'!G8</f>
        <v>0.3647999999984677</v>
      </c>
      <c r="F348" t="s">
        <v>831</v>
      </c>
    </row>
    <row r="350" spans="5:6" ht="15">
      <c r="E350" s="10">
        <f>'[1]485'!G8+'[1]488'!G6+'[1]489'!G6+'[1]491'!G4+'[1]494'!G6+'[1]495'!G4+'[1]498'!G8+'[1]502'!G5+'[1]504'!G4+'[1]508'!G5+'[1]511'!G4+'[1]514'!G7+'[1]521'!G4</f>
        <v>-0.41860000000156106</v>
      </c>
      <c r="F350" t="s">
        <v>832</v>
      </c>
    </row>
    <row r="369" spans="5:6" ht="15">
      <c r="E369" s="10">
        <f>'[1]381'!G5+'[1]411'!G5+'[1]419'!G6+'[1]468'!G4+'[1]506'!G7+'[1]511'!G6+'[1]528'!G4+'[1]531'!G6+'[1]554'!G8+'[1]558'!G5+'[1]559'!G9+'[1]564'!G11</f>
        <v>0.12918000000126995</v>
      </c>
      <c r="F369" t="s">
        <v>833</v>
      </c>
    </row>
    <row r="384" spans="5:6" ht="15">
      <c r="E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43047</v>
      </c>
      <c r="C1" s="29"/>
      <c r="D1" s="30" t="s">
        <v>815</v>
      </c>
      <c r="E1" s="31">
        <v>59.373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889</v>
      </c>
      <c r="B4" s="7">
        <v>11.4</v>
      </c>
      <c r="C4" s="7"/>
      <c r="D4" s="39">
        <f aca="true" t="shared" si="0" ref="D4:D12">(B4+C4)*$E$1</f>
        <v>676.8522</v>
      </c>
      <c r="E4" s="40">
        <v>677</v>
      </c>
      <c r="F4" s="41">
        <f aca="true" t="shared" si="1" ref="F4:F12">-D4+E4</f>
        <v>0.14779999999996107</v>
      </c>
      <c r="G4" s="42"/>
    </row>
    <row r="5" spans="1:7" s="37" customFormat="1" ht="15">
      <c r="A5" s="7" t="s">
        <v>738</v>
      </c>
      <c r="B5" s="46">
        <v>4.57</v>
      </c>
      <c r="C5" s="7"/>
      <c r="D5" s="39">
        <f t="shared" si="0"/>
        <v>271.33461</v>
      </c>
      <c r="E5" s="55">
        <v>275</v>
      </c>
      <c r="F5" s="41">
        <f t="shared" si="1"/>
        <v>3.665390000000002</v>
      </c>
      <c r="G5" s="42"/>
    </row>
    <row r="6" spans="1:7" s="37" customFormat="1" ht="15">
      <c r="A6" s="7" t="s">
        <v>67</v>
      </c>
      <c r="B6" s="7">
        <v>7.45</v>
      </c>
      <c r="C6" s="7"/>
      <c r="D6" s="39">
        <f t="shared" si="0"/>
        <v>442.32885</v>
      </c>
      <c r="E6" s="40">
        <v>442</v>
      </c>
      <c r="F6" s="41">
        <f t="shared" si="1"/>
        <v>-0.32884999999998854</v>
      </c>
      <c r="G6" s="42"/>
    </row>
    <row r="7" spans="1:7" s="37" customFormat="1" ht="15">
      <c r="A7" s="7" t="s">
        <v>293</v>
      </c>
      <c r="B7" s="7">
        <v>2.99</v>
      </c>
      <c r="C7" s="7"/>
      <c r="D7" s="39">
        <f t="shared" si="0"/>
        <v>177.52527</v>
      </c>
      <c r="E7" s="55">
        <v>200</v>
      </c>
      <c r="F7" s="41">
        <f t="shared" si="1"/>
        <v>22.474729999999994</v>
      </c>
      <c r="G7" s="42"/>
    </row>
    <row r="8" spans="1:7" s="37" customFormat="1" ht="15">
      <c r="A8" s="7" t="s">
        <v>1118</v>
      </c>
      <c r="B8" s="7">
        <v>3.18</v>
      </c>
      <c r="C8" s="7"/>
      <c r="D8" s="39">
        <f t="shared" si="0"/>
        <v>188.80614</v>
      </c>
      <c r="E8" s="55">
        <v>189</v>
      </c>
      <c r="F8" s="41">
        <f t="shared" si="1"/>
        <v>0.1938600000000008</v>
      </c>
      <c r="G8" s="42"/>
    </row>
    <row r="9" spans="1:7" s="37" customFormat="1" ht="15">
      <c r="A9" s="7" t="s">
        <v>55</v>
      </c>
      <c r="B9" s="46">
        <v>6.46</v>
      </c>
      <c r="C9" s="7"/>
      <c r="D9" s="39">
        <f t="shared" si="0"/>
        <v>383.54958</v>
      </c>
      <c r="E9" s="40">
        <v>384.75</v>
      </c>
      <c r="F9" s="41">
        <f t="shared" si="1"/>
        <v>1.2004200000000083</v>
      </c>
      <c r="G9" s="42"/>
    </row>
    <row r="10" spans="1:7" s="37" customFormat="1" ht="15">
      <c r="A10" s="7" t="s">
        <v>347</v>
      </c>
      <c r="B10" s="7">
        <v>11.48</v>
      </c>
      <c r="C10" s="7"/>
      <c r="D10" s="39">
        <f t="shared" si="0"/>
        <v>681.60204</v>
      </c>
      <c r="E10" s="40">
        <v>691</v>
      </c>
      <c r="F10" s="41">
        <f t="shared" si="1"/>
        <v>9.397960000000012</v>
      </c>
      <c r="G10" s="42"/>
    </row>
    <row r="11" spans="1:7" s="37" customFormat="1" ht="15">
      <c r="A11" s="7" t="s">
        <v>272</v>
      </c>
      <c r="B11" s="7">
        <v>23.55</v>
      </c>
      <c r="C11" s="7"/>
      <c r="D11" s="39">
        <f t="shared" si="0"/>
        <v>1398.23415</v>
      </c>
      <c r="E11" s="55">
        <v>1400</v>
      </c>
      <c r="F11" s="41">
        <f t="shared" si="1"/>
        <v>1.7658500000000004</v>
      </c>
      <c r="G11" s="42"/>
    </row>
    <row r="12" spans="1:7" s="37" customFormat="1" ht="15">
      <c r="A12" s="7" t="s">
        <v>253</v>
      </c>
      <c r="B12" s="7">
        <v>19.37</v>
      </c>
      <c r="C12" s="7"/>
      <c r="D12" s="39">
        <f t="shared" si="0"/>
        <v>1150.05501</v>
      </c>
      <c r="E12" s="40">
        <v>1150</v>
      </c>
      <c r="F12" s="41">
        <f t="shared" si="1"/>
        <v>-0.05501000000003842</v>
      </c>
      <c r="G12" s="42"/>
    </row>
    <row r="13" spans="1:6" s="44" customFormat="1" ht="15">
      <c r="A13" s="43"/>
      <c r="B13" s="43"/>
      <c r="C13" s="43"/>
      <c r="D13" s="43"/>
      <c r="E13" s="43"/>
      <c r="F13" s="43"/>
    </row>
    <row r="17" spans="2:3" ht="15">
      <c r="B17" s="45"/>
      <c r="C17" s="45"/>
    </row>
    <row r="18" spans="2:3" ht="15">
      <c r="B18" s="45"/>
      <c r="C18" s="45"/>
    </row>
    <row r="19" spans="2:3" ht="15">
      <c r="B19" s="45"/>
      <c r="C19" s="45"/>
    </row>
    <row r="23" spans="5:6" ht="15">
      <c r="E23" s="10"/>
      <c r="F23" s="13"/>
    </row>
    <row r="34" spans="5:6" ht="15">
      <c r="E34" s="10"/>
      <c r="F34" s="13"/>
    </row>
    <row r="102" spans="5:6" ht="15">
      <c r="E102" s="10">
        <f>'[1]539'!G12+'[1]564'!G9</f>
        <v>0.21879999999998745</v>
      </c>
      <c r="F102" t="s">
        <v>822</v>
      </c>
    </row>
    <row r="119" spans="5:6" ht="15">
      <c r="E119" s="10">
        <f>'[1]562'!G7+'[1]564'!G10</f>
        <v>-0.48919999999986885</v>
      </c>
      <c r="F119" t="s">
        <v>225</v>
      </c>
    </row>
    <row r="130" spans="5:6" ht="15">
      <c r="E130" s="10">
        <f>B130+D130+'[1]309'!G4+'[1]316'!G4+'[1]319'!G4+'[1]339'!G9+'[1]340'!G4+'[1]372'!G7+'[1]381'!G4+'[1]391'!G7+'[1]404'!G6+'[1]411'!G4+'[1]412'!G8+'[1]416'!G4+'[1]429'!G4+'[1]485'!G4+'[1]522'!G5</f>
        <v>4.579371965812413</v>
      </c>
      <c r="F130" s="13" t="s">
        <v>823</v>
      </c>
    </row>
    <row r="135" spans="5:6" ht="15">
      <c r="E135" s="10">
        <f>B135+D135+'[1]325'!G9+'[1]328'!G5+'[1]344'!G9+'[1]378'!G7+'[1]384'!G6+'[1]387'!G4+'[1]391'!G9+'[1]399'!G4+'[1]441'!G4+'[1]522'!G4</f>
        <v>-1.887614562767908</v>
      </c>
      <c r="F135" s="13" t="s">
        <v>824</v>
      </c>
    </row>
    <row r="172" spans="1:6" ht="15">
      <c r="A172" t="s">
        <v>370</v>
      </c>
      <c r="B172">
        <v>0</v>
      </c>
      <c r="E172" s="10">
        <f>'[1]522'!G7</f>
        <v>0.15050000000002228</v>
      </c>
      <c r="F172">
        <v>522</v>
      </c>
    </row>
    <row r="184" spans="5:6" ht="15">
      <c r="E184" s="10">
        <f>'[1]469'!G6+'[1]564'!G8</f>
        <v>0.0795999999995729</v>
      </c>
      <c r="F184" t="s">
        <v>825</v>
      </c>
    </row>
    <row r="191" spans="5:6" ht="15">
      <c r="E191" s="10">
        <f>'[1]388'!G4+'[1]413'!G5+'[1]427'!G5+'[1]428'!G6+'[1]560'!G7+'[1]561'!G4+'[1]564'!G4</f>
        <v>0.6078799999989428</v>
      </c>
      <c r="F191" t="s">
        <v>826</v>
      </c>
    </row>
    <row r="260" spans="5:6" ht="15">
      <c r="E260" s="10">
        <f>B260+D260+'[1]306'!G6+'[1]344'!G5+'[1]348'!G9+'[1]394'!G4+'[1]395'!G6+'[1]397'!G4+'[1]487'!G4+'[1]564'!G5</f>
        <v>0.2569838709675878</v>
      </c>
      <c r="F260" s="13" t="s">
        <v>827</v>
      </c>
    </row>
    <row r="266" spans="5:6" ht="15">
      <c r="E266" s="10">
        <f>'[1]435'!G4+'[1]521'!G6</f>
        <v>0.19920000000001892</v>
      </c>
      <c r="F266" t="s">
        <v>828</v>
      </c>
    </row>
    <row r="292" spans="5:6" ht="15">
      <c r="E292" s="10">
        <f>B292+D292+'[1]344'!G7+'[1]442'!G5+'[1]475'!G12+'[1]511'!G5+'[1]517'!G8+'[1]564'!G12</f>
        <v>0.18759999999952015</v>
      </c>
      <c r="F292" t="s">
        <v>829</v>
      </c>
    </row>
    <row r="324" spans="5:6" ht="15">
      <c r="E324" s="10">
        <f>B324+D324+'[1]339'!G6+'[1]359'!G7+'[1]362'!G8+'[1]422'!G4+'[1]425'!G7+'[1]470'!G6+'[1]479'!G7+'[1]514'!G6+'[1]522'!G6</f>
        <v>-0.18308000000028812</v>
      </c>
      <c r="F324" t="s">
        <v>830</v>
      </c>
    </row>
    <row r="354" spans="2:6" ht="15">
      <c r="B354">
        <v>0</v>
      </c>
      <c r="E354" s="10">
        <f>'[1]485'!G8+'[1]488'!G6+'[1]489'!G6+'[1]491'!G4+'[1]494'!G6+'[1]495'!G4+'[1]498'!G8+'[1]502'!G5+'[1]504'!G4+'[1]508'!G5+'[1]511'!G4+'[1]514'!G7+'[1]521'!G4+'[1]522'!G8</f>
        <v>0.3647999999984677</v>
      </c>
      <c r="F354" t="s">
        <v>831</v>
      </c>
    </row>
    <row r="356" spans="5:6" ht="15">
      <c r="E356" s="10">
        <f>'[1]485'!G8+'[1]488'!G6+'[1]489'!G6+'[1]491'!G4+'[1]494'!G6+'[1]495'!G4+'[1]498'!G8+'[1]502'!G5+'[1]504'!G4+'[1]508'!G5+'[1]511'!G4+'[1]514'!G7+'[1]521'!G4</f>
        <v>-0.41860000000156106</v>
      </c>
      <c r="F356" t="s">
        <v>832</v>
      </c>
    </row>
    <row r="375" spans="5:6" ht="15">
      <c r="E375" s="10">
        <f>'[1]381'!G5+'[1]411'!G5+'[1]419'!G6+'[1]468'!G4+'[1]506'!G7+'[1]511'!G6+'[1]528'!G4+'[1]531'!G6+'[1]554'!G8+'[1]558'!G5+'[1]559'!G9+'[1]564'!G11</f>
        <v>0.12918000000126995</v>
      </c>
      <c r="F375" t="s">
        <v>833</v>
      </c>
    </row>
    <row r="390" spans="5:6" ht="15">
      <c r="E390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43085</v>
      </c>
      <c r="C1" s="29"/>
      <c r="D1" s="30" t="s">
        <v>815</v>
      </c>
      <c r="E1" s="31">
        <v>59.31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1285</v>
      </c>
      <c r="B4" s="7">
        <v>13.75</v>
      </c>
      <c r="C4" s="7"/>
      <c r="D4" s="39">
        <f aca="true" t="shared" si="0" ref="D4:D10">(B4+C4)*$E$1</f>
        <v>815.5125</v>
      </c>
      <c r="E4" s="55">
        <v>816</v>
      </c>
      <c r="F4" s="41">
        <f aca="true" t="shared" si="1" ref="F4:F10">-D4+E4</f>
        <v>0.4874999999999545</v>
      </c>
      <c r="G4" s="42"/>
    </row>
    <row r="5" spans="1:7" s="37" customFormat="1" ht="15">
      <c r="A5" s="7" t="s">
        <v>263</v>
      </c>
      <c r="B5" s="46">
        <v>9.86</v>
      </c>
      <c r="C5" s="7"/>
      <c r="D5" s="39">
        <f t="shared" si="0"/>
        <v>584.7966</v>
      </c>
      <c r="E5" s="55">
        <v>585</v>
      </c>
      <c r="F5" s="41">
        <f t="shared" si="1"/>
        <v>0.2033999999999878</v>
      </c>
      <c r="G5" s="42"/>
    </row>
    <row r="6" spans="1:7" s="37" customFormat="1" ht="15">
      <c r="A6" s="7" t="s">
        <v>955</v>
      </c>
      <c r="B6" s="7">
        <v>18.34</v>
      </c>
      <c r="C6" s="7"/>
      <c r="D6" s="39">
        <f t="shared" si="0"/>
        <v>1087.7454</v>
      </c>
      <c r="E6" s="40">
        <v>1088</v>
      </c>
      <c r="F6" s="41">
        <f t="shared" si="1"/>
        <v>0.2545999999999822</v>
      </c>
      <c r="G6" s="42"/>
    </row>
    <row r="7" spans="1:7" s="37" customFormat="1" ht="15">
      <c r="A7" s="7" t="s">
        <v>1286</v>
      </c>
      <c r="B7" s="7">
        <v>33.86</v>
      </c>
      <c r="C7" s="7"/>
      <c r="D7" s="39">
        <f t="shared" si="0"/>
        <v>2008.2366</v>
      </c>
      <c r="E7" s="40">
        <v>2008</v>
      </c>
      <c r="F7" s="41">
        <f t="shared" si="1"/>
        <v>-0.23659999999995307</v>
      </c>
      <c r="G7" s="42"/>
    </row>
    <row r="8" spans="1:7" s="37" customFormat="1" ht="15">
      <c r="A8" s="7" t="s">
        <v>889</v>
      </c>
      <c r="B8" s="7">
        <v>10.02</v>
      </c>
      <c r="C8" s="7"/>
      <c r="D8" s="39">
        <f t="shared" si="0"/>
        <v>594.2862</v>
      </c>
      <c r="E8" s="40">
        <v>594</v>
      </c>
      <c r="F8" s="41">
        <f t="shared" si="1"/>
        <v>-0.286200000000008</v>
      </c>
      <c r="G8" s="42"/>
    </row>
    <row r="9" spans="1:7" s="37" customFormat="1" ht="15">
      <c r="A9" s="7" t="s">
        <v>1287</v>
      </c>
      <c r="B9" s="7">
        <v>19.46</v>
      </c>
      <c r="C9" s="7"/>
      <c r="D9" s="39">
        <f>(B9+C9)*$E$1</f>
        <v>1154.1726</v>
      </c>
      <c r="E9" s="55">
        <v>1154</v>
      </c>
      <c r="F9" s="41">
        <f>-D9+E9</f>
        <v>-0.17260000000010223</v>
      </c>
      <c r="G9" s="42"/>
    </row>
    <row r="10" spans="1:7" s="37" customFormat="1" ht="15">
      <c r="A10" s="7" t="s">
        <v>1059</v>
      </c>
      <c r="B10" s="46">
        <v>10.95</v>
      </c>
      <c r="C10" s="7"/>
      <c r="D10" s="39">
        <f t="shared" si="0"/>
        <v>649.4445</v>
      </c>
      <c r="E10" s="55">
        <v>649</v>
      </c>
      <c r="F10" s="41">
        <f t="shared" si="1"/>
        <v>-0.44449999999994816</v>
      </c>
      <c r="G10" s="42"/>
    </row>
    <row r="11" spans="1:6" s="44" customFormat="1" ht="15">
      <c r="A11" s="43"/>
      <c r="B11" s="43"/>
      <c r="C11" s="43"/>
      <c r="D11" s="43"/>
      <c r="E11" s="43"/>
      <c r="F11" s="43"/>
    </row>
    <row r="15" spans="2:3" ht="15">
      <c r="B15" s="45"/>
      <c r="C15" s="45"/>
    </row>
    <row r="16" spans="2:3" ht="15">
      <c r="B16" s="45"/>
      <c r="C16" s="45"/>
    </row>
    <row r="17" spans="2:3" ht="15">
      <c r="B17" s="45"/>
      <c r="C17" s="45"/>
    </row>
    <row r="21" spans="5:6" ht="15">
      <c r="E21" s="10"/>
      <c r="F21" s="13"/>
    </row>
    <row r="32" spans="5:6" ht="15">
      <c r="E32" s="10"/>
      <c r="F32" s="13"/>
    </row>
    <row r="100" spans="5:6" ht="15">
      <c r="E100" s="10">
        <f>'[1]539'!G12+'[1]564'!G9</f>
        <v>0.21879999999998745</v>
      </c>
      <c r="F100" t="s">
        <v>822</v>
      </c>
    </row>
    <row r="117" spans="5:6" ht="15">
      <c r="E117" s="10">
        <f>'[1]562'!G7+'[1]564'!G10</f>
        <v>-0.48919999999986885</v>
      </c>
      <c r="F117" t="s">
        <v>225</v>
      </c>
    </row>
    <row r="128" spans="5:6" ht="15">
      <c r="E128" s="10">
        <f>B128+D128+'[1]309'!G4+'[1]316'!G4+'[1]319'!G4+'[1]339'!G9+'[1]340'!G4+'[1]372'!G7+'[1]381'!G4+'[1]391'!G7+'[1]404'!G6+'[1]411'!G4+'[1]412'!G8+'[1]416'!G4+'[1]429'!G4+'[1]485'!G4+'[1]522'!G5</f>
        <v>4.579371965812413</v>
      </c>
      <c r="F128" s="13" t="s">
        <v>823</v>
      </c>
    </row>
    <row r="133" spans="5:6" ht="15">
      <c r="E133" s="10">
        <f>B133+D133+'[1]325'!G9+'[1]328'!G5+'[1]344'!G9+'[1]378'!G7+'[1]384'!G6+'[1]387'!G4+'[1]391'!G9+'[1]399'!G4+'[1]441'!G4+'[1]522'!G4</f>
        <v>-1.887614562767908</v>
      </c>
      <c r="F133" s="13" t="s">
        <v>824</v>
      </c>
    </row>
    <row r="170" spans="1:6" ht="15">
      <c r="A170" t="s">
        <v>370</v>
      </c>
      <c r="B170">
        <v>0</v>
      </c>
      <c r="E170" s="10">
        <f>'[1]522'!G7</f>
        <v>0.15050000000002228</v>
      </c>
      <c r="F170">
        <v>522</v>
      </c>
    </row>
    <row r="182" spans="5:6" ht="15">
      <c r="E182" s="10">
        <f>'[1]469'!G6+'[1]564'!G8</f>
        <v>0.0795999999995729</v>
      </c>
      <c r="F182" t="s">
        <v>825</v>
      </c>
    </row>
    <row r="189" spans="5:6" ht="15">
      <c r="E189" s="10">
        <f>'[1]388'!G4+'[1]413'!G5+'[1]427'!G5+'[1]428'!G6+'[1]560'!G7+'[1]561'!G4+'[1]564'!G4</f>
        <v>0.6078799999989428</v>
      </c>
      <c r="F189" t="s">
        <v>826</v>
      </c>
    </row>
    <row r="258" spans="5:6" ht="15">
      <c r="E258" s="10">
        <f>B258+D258+'[1]306'!G6+'[1]344'!G5+'[1]348'!G9+'[1]394'!G4+'[1]395'!G6+'[1]397'!G4+'[1]487'!G4+'[1]564'!G5</f>
        <v>0.2569838709675878</v>
      </c>
      <c r="F258" s="13" t="s">
        <v>827</v>
      </c>
    </row>
    <row r="264" spans="5:6" ht="15">
      <c r="E264" s="10">
        <f>'[1]435'!G4+'[1]521'!G6</f>
        <v>0.19920000000001892</v>
      </c>
      <c r="F264" t="s">
        <v>828</v>
      </c>
    </row>
    <row r="290" spans="5:6" ht="15">
      <c r="E290" s="10">
        <f>B290+D290+'[1]344'!G7+'[1]442'!G5+'[1]475'!G12+'[1]511'!G5+'[1]517'!G8+'[1]564'!G12</f>
        <v>0.18759999999952015</v>
      </c>
      <c r="F290" t="s">
        <v>829</v>
      </c>
    </row>
    <row r="322" spans="5:6" ht="15">
      <c r="E322" s="10">
        <f>B322+D322+'[1]339'!G6+'[1]359'!G7+'[1]362'!G8+'[1]422'!G4+'[1]425'!G7+'[1]470'!G6+'[1]479'!G7+'[1]514'!G6+'[1]522'!G6</f>
        <v>-0.18308000000028812</v>
      </c>
      <c r="F322" t="s">
        <v>830</v>
      </c>
    </row>
    <row r="352" spans="2:6" ht="15">
      <c r="B352">
        <v>0</v>
      </c>
      <c r="E352" s="10">
        <f>'[1]485'!G8+'[1]488'!G6+'[1]489'!G6+'[1]491'!G4+'[1]494'!G6+'[1]495'!G4+'[1]498'!G8+'[1]502'!G5+'[1]504'!G4+'[1]508'!G5+'[1]511'!G4+'[1]514'!G7+'[1]521'!G4+'[1]522'!G8</f>
        <v>0.3647999999984677</v>
      </c>
      <c r="F352" t="s">
        <v>831</v>
      </c>
    </row>
    <row r="354" spans="5:6" ht="15">
      <c r="E354" s="10">
        <f>'[1]485'!G8+'[1]488'!G6+'[1]489'!G6+'[1]491'!G4+'[1]494'!G6+'[1]495'!G4+'[1]498'!G8+'[1]502'!G5+'[1]504'!G4+'[1]508'!G5+'[1]511'!G4+'[1]514'!G7+'[1]521'!G4</f>
        <v>-0.41860000000156106</v>
      </c>
      <c r="F354" t="s">
        <v>832</v>
      </c>
    </row>
    <row r="373" spans="5:6" ht="15">
      <c r="E373" s="10">
        <f>'[1]381'!G5+'[1]411'!G5+'[1]419'!G6+'[1]468'!G4+'[1]506'!G7+'[1]511'!G6+'[1]528'!G4+'[1]531'!G6+'[1]554'!G8+'[1]558'!G5+'[1]559'!G9+'[1]564'!G11</f>
        <v>0.12918000000126995</v>
      </c>
      <c r="F373" t="s">
        <v>833</v>
      </c>
    </row>
    <row r="388" spans="5:6" ht="15">
      <c r="E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43047</v>
      </c>
      <c r="C1" s="29"/>
      <c r="D1" s="30" t="s">
        <v>815</v>
      </c>
      <c r="E1" s="31">
        <v>59.373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999</v>
      </c>
      <c r="B4" s="7">
        <v>13.04</v>
      </c>
      <c r="C4" s="7"/>
      <c r="D4" s="39">
        <f>(B4+C4)*$E$1</f>
        <v>774.2239199999999</v>
      </c>
      <c r="E4" s="55">
        <v>775</v>
      </c>
      <c r="F4" s="41">
        <f>-D4+E4</f>
        <v>0.7760800000000927</v>
      </c>
      <c r="G4" s="42"/>
    </row>
    <row r="5" spans="1:7" s="37" customFormat="1" ht="15">
      <c r="A5" s="7" t="s">
        <v>627</v>
      </c>
      <c r="B5" s="46">
        <v>11.27</v>
      </c>
      <c r="C5" s="7"/>
      <c r="D5" s="39">
        <f>(B5+C5)*$E$1</f>
        <v>669.13371</v>
      </c>
      <c r="E5" s="40">
        <v>665</v>
      </c>
      <c r="F5" s="41">
        <f>-D5+E5</f>
        <v>-4.133709999999951</v>
      </c>
      <c r="G5" s="42"/>
    </row>
    <row r="6" spans="1:7" s="37" customFormat="1" ht="15">
      <c r="A6" s="7" t="s">
        <v>20</v>
      </c>
      <c r="B6" s="7">
        <v>32.89</v>
      </c>
      <c r="C6" s="7"/>
      <c r="D6" s="39">
        <f>(B6+C6)*$E$1</f>
        <v>1952.7779699999999</v>
      </c>
      <c r="E6" s="40">
        <v>1953</v>
      </c>
      <c r="F6" s="41">
        <f>-D6+E6</f>
        <v>0.22203000000013162</v>
      </c>
      <c r="G6" s="42"/>
    </row>
    <row r="7" spans="1:7" s="37" customFormat="1" ht="15">
      <c r="A7" s="7" t="s">
        <v>446</v>
      </c>
      <c r="B7" s="7">
        <v>20.09</v>
      </c>
      <c r="C7" s="7"/>
      <c r="D7" s="39">
        <f>(B7+C7)*$E$1</f>
        <v>1192.80357</v>
      </c>
      <c r="E7" s="40">
        <v>1193</v>
      </c>
      <c r="F7" s="41">
        <f>-D7+E7</f>
        <v>0.1964299999999639</v>
      </c>
      <c r="G7" s="42"/>
    </row>
    <row r="8" spans="1:7" s="37" customFormat="1" ht="15">
      <c r="A8" s="7" t="s">
        <v>410</v>
      </c>
      <c r="B8" s="7">
        <v>18.82</v>
      </c>
      <c r="C8" s="7"/>
      <c r="D8" s="39">
        <f>(B8+C8)*$E$1</f>
        <v>1117.39986</v>
      </c>
      <c r="E8" s="55">
        <v>1118</v>
      </c>
      <c r="F8" s="41">
        <f>-D8+E8</f>
        <v>0.6001400000000103</v>
      </c>
      <c r="G8" s="42"/>
    </row>
    <row r="9" spans="1:6" s="44" customFormat="1" ht="15">
      <c r="A9" s="43"/>
      <c r="B9" s="43"/>
      <c r="C9" s="43"/>
      <c r="D9" s="43"/>
      <c r="E9" s="43"/>
      <c r="F9" s="43"/>
    </row>
    <row r="13" spans="2:3" ht="15">
      <c r="B13" s="45"/>
      <c r="C13" s="45"/>
    </row>
    <row r="14" spans="2:3" ht="15">
      <c r="B14" s="45"/>
      <c r="C14" s="45"/>
    </row>
    <row r="15" spans="2:3" ht="15">
      <c r="B15" s="45"/>
      <c r="C15" s="45"/>
    </row>
    <row r="19" spans="5:6" ht="15">
      <c r="E19" s="10"/>
      <c r="F19" s="13"/>
    </row>
    <row r="30" spans="5:6" ht="15">
      <c r="E30" s="10"/>
      <c r="F30" s="13"/>
    </row>
    <row r="98" spans="5:6" ht="15">
      <c r="E98" s="10">
        <f>'[1]539'!G12+'[1]564'!G9</f>
        <v>0.21879999999998745</v>
      </c>
      <c r="F98" t="s">
        <v>822</v>
      </c>
    </row>
    <row r="115" spans="5:6" ht="15">
      <c r="E115" s="10">
        <f>'[1]562'!G7+'[1]564'!G10</f>
        <v>-0.48919999999986885</v>
      </c>
      <c r="F115" t="s">
        <v>225</v>
      </c>
    </row>
    <row r="126" spans="5:6" ht="15">
      <c r="E126" s="10">
        <f>B126+D126+'[1]309'!G4+'[1]316'!G4+'[1]319'!G4+'[1]339'!G9+'[1]340'!G4+'[1]372'!G7+'[1]381'!G4+'[1]391'!G7+'[1]404'!G6+'[1]411'!G4+'[1]412'!G8+'[1]416'!G4+'[1]429'!G4+'[1]485'!G4+'[1]522'!G5</f>
        <v>4.579371965812413</v>
      </c>
      <c r="F126" s="13" t="s">
        <v>823</v>
      </c>
    </row>
    <row r="131" spans="5:6" ht="15">
      <c r="E131" s="10">
        <f>B131+D131+'[1]325'!G9+'[1]328'!G5+'[1]344'!G9+'[1]378'!G7+'[1]384'!G6+'[1]387'!G4+'[1]391'!G9+'[1]399'!G4+'[1]441'!G4+'[1]522'!G4</f>
        <v>-1.887614562767908</v>
      </c>
      <c r="F131" s="13" t="s">
        <v>824</v>
      </c>
    </row>
    <row r="168" spans="1:6" ht="15">
      <c r="A168" t="s">
        <v>370</v>
      </c>
      <c r="B168">
        <v>0</v>
      </c>
      <c r="E168" s="10">
        <f>'[1]522'!G7</f>
        <v>0.15050000000002228</v>
      </c>
      <c r="F168">
        <v>522</v>
      </c>
    </row>
    <row r="180" spans="5:6" ht="15">
      <c r="E180" s="10">
        <f>'[1]469'!G6+'[1]564'!G8</f>
        <v>0.0795999999995729</v>
      </c>
      <c r="F180" t="s">
        <v>825</v>
      </c>
    </row>
    <row r="187" spans="5:6" ht="15">
      <c r="E187" s="10">
        <f>'[1]388'!G4+'[1]413'!G5+'[1]427'!G5+'[1]428'!G6+'[1]560'!G7+'[1]561'!G4+'[1]564'!G4</f>
        <v>0.6078799999989428</v>
      </c>
      <c r="F187" t="s">
        <v>826</v>
      </c>
    </row>
    <row r="256" spans="5:6" ht="15">
      <c r="E256" s="10">
        <f>B256+D256+'[1]306'!G6+'[1]344'!G5+'[1]348'!G9+'[1]394'!G4+'[1]395'!G6+'[1]397'!G4+'[1]487'!G4+'[1]564'!G5</f>
        <v>0.2569838709675878</v>
      </c>
      <c r="F256" s="13" t="s">
        <v>827</v>
      </c>
    </row>
    <row r="262" spans="5:6" ht="15">
      <c r="E262" s="10">
        <f>'[1]435'!G4+'[1]521'!G6</f>
        <v>0.19920000000001892</v>
      </c>
      <c r="F262" t="s">
        <v>828</v>
      </c>
    </row>
    <row r="288" spans="5:6" ht="15">
      <c r="E288" s="10">
        <f>B288+D288+'[1]344'!G7+'[1]442'!G5+'[1]475'!G12+'[1]511'!G5+'[1]517'!G8+'[1]564'!G12</f>
        <v>0.18759999999952015</v>
      </c>
      <c r="F288" t="s">
        <v>829</v>
      </c>
    </row>
    <row r="320" spans="5:6" ht="15">
      <c r="E320" s="10">
        <f>B320+D320+'[1]339'!G6+'[1]359'!G7+'[1]362'!G8+'[1]422'!G4+'[1]425'!G7+'[1]470'!G6+'[1]479'!G7+'[1]514'!G6+'[1]522'!G6</f>
        <v>-0.18308000000028812</v>
      </c>
      <c r="F320" t="s">
        <v>830</v>
      </c>
    </row>
    <row r="350" spans="2:6" ht="15">
      <c r="B350">
        <v>0</v>
      </c>
      <c r="E350" s="10">
        <f>'[1]485'!G8+'[1]488'!G6+'[1]489'!G6+'[1]491'!G4+'[1]494'!G6+'[1]495'!G4+'[1]498'!G8+'[1]502'!G5+'[1]504'!G4+'[1]508'!G5+'[1]511'!G4+'[1]514'!G7+'[1]521'!G4+'[1]522'!G8</f>
        <v>0.3647999999984677</v>
      </c>
      <c r="F350" t="s">
        <v>831</v>
      </c>
    </row>
    <row r="352" spans="5:6" ht="15">
      <c r="E352" s="10">
        <f>'[1]485'!G8+'[1]488'!G6+'[1]489'!G6+'[1]491'!G4+'[1]494'!G6+'[1]495'!G4+'[1]498'!G8+'[1]502'!G5+'[1]504'!G4+'[1]508'!G5+'[1]511'!G4+'[1]514'!G7+'[1]521'!G4</f>
        <v>-0.41860000000156106</v>
      </c>
      <c r="F352" t="s">
        <v>832</v>
      </c>
    </row>
    <row r="371" spans="5:6" ht="15">
      <c r="E371" s="10">
        <f>'[1]381'!G5+'[1]411'!G5+'[1]419'!G6+'[1]468'!G4+'[1]506'!G7+'[1]511'!G6+'[1]528'!G4+'[1]531'!G6+'[1]554'!G8+'[1]558'!G5+'[1]559'!G9+'[1]564'!G11</f>
        <v>0.12918000000126995</v>
      </c>
      <c r="F371" t="s">
        <v>833</v>
      </c>
    </row>
    <row r="386" spans="5:6" ht="15">
      <c r="E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43047</v>
      </c>
      <c r="C1" s="29"/>
      <c r="D1" s="30" t="s">
        <v>815</v>
      </c>
      <c r="E1" s="31">
        <v>59.373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959</v>
      </c>
      <c r="B4" s="7">
        <v>24.92</v>
      </c>
      <c r="C4" s="7"/>
      <c r="D4" s="39">
        <f>(B4+C4)*$E$1</f>
        <v>1479.57516</v>
      </c>
      <c r="E4" s="40">
        <v>1480</v>
      </c>
      <c r="F4" s="41">
        <f>-D4+E4</f>
        <v>0.42483999999990374</v>
      </c>
      <c r="G4" s="42"/>
    </row>
    <row r="5" spans="1:7" s="37" customFormat="1" ht="15">
      <c r="A5" s="7" t="s">
        <v>43</v>
      </c>
      <c r="B5" s="46">
        <v>39.14</v>
      </c>
      <c r="C5" s="7"/>
      <c r="D5" s="39">
        <f>(B5+C5)*$E$1</f>
        <v>2323.85922</v>
      </c>
      <c r="E5" s="40">
        <f>2000+324</f>
        <v>2324</v>
      </c>
      <c r="F5" s="41">
        <f>-D5+E5</f>
        <v>0.1407800000001771</v>
      </c>
      <c r="G5" s="42"/>
    </row>
    <row r="6" spans="1:7" s="37" customFormat="1" ht="30">
      <c r="A6" s="7" t="s">
        <v>143</v>
      </c>
      <c r="B6" s="7">
        <v>23.72</v>
      </c>
      <c r="C6" s="7"/>
      <c r="D6" s="39">
        <f>(B6+C6)*$E$1</f>
        <v>1408.32756</v>
      </c>
      <c r="E6" s="55">
        <f>1500-97</f>
        <v>1403</v>
      </c>
      <c r="F6" s="41">
        <f>-D6+E6</f>
        <v>-5.327559999999949</v>
      </c>
      <c r="G6" s="42" t="s">
        <v>1184</v>
      </c>
    </row>
    <row r="7" spans="1:6" s="44" customFormat="1" ht="15">
      <c r="A7" s="43"/>
      <c r="B7" s="43"/>
      <c r="C7" s="43"/>
      <c r="D7" s="43"/>
      <c r="E7" s="43"/>
      <c r="F7" s="43"/>
    </row>
    <row r="11" spans="2:3" ht="15">
      <c r="B11" s="45"/>
      <c r="C11" s="45"/>
    </row>
    <row r="12" spans="2:3" ht="15">
      <c r="B12" s="45"/>
      <c r="C12" s="45"/>
    </row>
    <row r="13" spans="2:3" ht="15">
      <c r="B13" s="45"/>
      <c r="C13" s="45"/>
    </row>
    <row r="17" spans="5:6" ht="15">
      <c r="E17" s="10"/>
      <c r="F17" s="13"/>
    </row>
    <row r="28" spans="5:6" ht="15">
      <c r="E28" s="10"/>
      <c r="F28" s="13"/>
    </row>
    <row r="96" spans="5:6" ht="15">
      <c r="E96" s="10">
        <f>'[1]539'!G12+'[1]564'!G9</f>
        <v>0.21879999999998745</v>
      </c>
      <c r="F96" t="s">
        <v>822</v>
      </c>
    </row>
    <row r="113" spans="5:6" ht="15">
      <c r="E113" s="10">
        <f>'[1]562'!G7+'[1]564'!G10</f>
        <v>-0.48919999999986885</v>
      </c>
      <c r="F113" t="s">
        <v>225</v>
      </c>
    </row>
    <row r="124" spans="5:6" ht="15">
      <c r="E124" s="10">
        <f>B124+D124+'[1]309'!G4+'[1]316'!G4+'[1]319'!G4+'[1]339'!G9+'[1]340'!G4+'[1]372'!G7+'[1]381'!G4+'[1]391'!G7+'[1]404'!G6+'[1]411'!G4+'[1]412'!G8+'[1]416'!G4+'[1]429'!G4+'[1]485'!G4+'[1]522'!G5</f>
        <v>4.579371965812413</v>
      </c>
      <c r="F124" s="13" t="s">
        <v>823</v>
      </c>
    </row>
    <row r="129" spans="5:6" ht="15">
      <c r="E129" s="10">
        <f>B129+D129+'[1]325'!G9+'[1]328'!G5+'[1]344'!G9+'[1]378'!G7+'[1]384'!G6+'[1]387'!G4+'[1]391'!G9+'[1]399'!G4+'[1]441'!G4+'[1]522'!G4</f>
        <v>-1.887614562767908</v>
      </c>
      <c r="F129" s="13" t="s">
        <v>824</v>
      </c>
    </row>
    <row r="166" spans="1:6" ht="15">
      <c r="A166" t="s">
        <v>370</v>
      </c>
      <c r="B166">
        <v>0</v>
      </c>
      <c r="E166" s="10">
        <f>'[1]522'!G7</f>
        <v>0.15050000000002228</v>
      </c>
      <c r="F166">
        <v>522</v>
      </c>
    </row>
    <row r="178" spans="5:6" ht="15">
      <c r="E178" s="10">
        <f>'[1]469'!G6+'[1]564'!G8</f>
        <v>0.0795999999995729</v>
      </c>
      <c r="F178" t="s">
        <v>825</v>
      </c>
    </row>
    <row r="185" spans="5:6" ht="15">
      <c r="E185" s="10">
        <f>'[1]388'!G4+'[1]413'!G5+'[1]427'!G5+'[1]428'!G6+'[1]560'!G7+'[1]561'!G4+'[1]564'!G4</f>
        <v>0.6078799999989428</v>
      </c>
      <c r="F185" t="s">
        <v>826</v>
      </c>
    </row>
    <row r="254" spans="5:6" ht="15">
      <c r="E254" s="10">
        <f>B254+D254+'[1]306'!G6+'[1]344'!G5+'[1]348'!G9+'[1]394'!G4+'[1]395'!G6+'[1]397'!G4+'[1]487'!G4+'[1]564'!G5</f>
        <v>0.2569838709675878</v>
      </c>
      <c r="F254" s="13" t="s">
        <v>827</v>
      </c>
    </row>
    <row r="260" spans="5:6" ht="15">
      <c r="E260" s="10">
        <f>'[1]435'!G4+'[1]521'!G6</f>
        <v>0.19920000000001892</v>
      </c>
      <c r="F260" t="s">
        <v>828</v>
      </c>
    </row>
    <row r="286" spans="5:6" ht="15">
      <c r="E286" s="10">
        <f>B286+D286+'[1]344'!G7+'[1]442'!G5+'[1]475'!G12+'[1]511'!G5+'[1]517'!G8+'[1]564'!G12</f>
        <v>0.18759999999952015</v>
      </c>
      <c r="F286" t="s">
        <v>829</v>
      </c>
    </row>
    <row r="318" spans="5:6" ht="15">
      <c r="E318" s="10">
        <f>B318+D318+'[1]339'!G6+'[1]359'!G7+'[1]362'!G8+'[1]422'!G4+'[1]425'!G7+'[1]470'!G6+'[1]479'!G7+'[1]514'!G6+'[1]522'!G6</f>
        <v>-0.18308000000028812</v>
      </c>
      <c r="F318" t="s">
        <v>830</v>
      </c>
    </row>
    <row r="348" spans="2:6" ht="15">
      <c r="B348">
        <v>0</v>
      </c>
      <c r="E348" s="10">
        <f>'[1]485'!G8+'[1]488'!G6+'[1]489'!G6+'[1]491'!G4+'[1]494'!G6+'[1]495'!G4+'[1]498'!G8+'[1]502'!G5+'[1]504'!G4+'[1]508'!G5+'[1]511'!G4+'[1]514'!G7+'[1]521'!G4+'[1]522'!G8</f>
        <v>0.3647999999984677</v>
      </c>
      <c r="F348" t="s">
        <v>831</v>
      </c>
    </row>
    <row r="350" spans="5:6" ht="15">
      <c r="E350" s="10">
        <f>'[1]485'!G8+'[1]488'!G6+'[1]489'!G6+'[1]491'!G4+'[1]494'!G6+'[1]495'!G4+'[1]498'!G8+'[1]502'!G5+'[1]504'!G4+'[1]508'!G5+'[1]511'!G4+'[1]514'!G7+'[1]521'!G4</f>
        <v>-0.41860000000156106</v>
      </c>
      <c r="F350" t="s">
        <v>832</v>
      </c>
    </row>
    <row r="369" spans="5:6" ht="15">
      <c r="E369" s="10">
        <f>'[1]381'!G5+'[1]411'!G5+'[1]419'!G6+'[1]468'!G4+'[1]506'!G7+'[1]511'!G6+'[1]528'!G4+'[1]531'!G6+'[1]554'!G8+'[1]558'!G5+'[1]559'!G9+'[1]564'!G11</f>
        <v>0.12918000000126995</v>
      </c>
      <c r="F369" t="s">
        <v>833</v>
      </c>
    </row>
    <row r="384" spans="5:6" ht="15">
      <c r="E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43047</v>
      </c>
      <c r="C1" s="29"/>
      <c r="D1" s="30" t="s">
        <v>815</v>
      </c>
      <c r="E1" s="31">
        <v>59.373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800</v>
      </c>
      <c r="B4" s="7">
        <v>13.68</v>
      </c>
      <c r="C4" s="7"/>
      <c r="D4" s="39">
        <f>(B4+C4)*$E$1</f>
        <v>812.22264</v>
      </c>
      <c r="E4" s="55">
        <v>812</v>
      </c>
      <c r="F4" s="41">
        <f>-D4+E4</f>
        <v>-0.22263999999995576</v>
      </c>
      <c r="G4" s="42"/>
    </row>
    <row r="5" spans="1:7" s="37" customFormat="1" ht="15">
      <c r="A5" s="7" t="s">
        <v>995</v>
      </c>
      <c r="B5" s="46">
        <v>43.16</v>
      </c>
      <c r="C5" s="7"/>
      <c r="D5" s="39">
        <f>(B5+C5)*$E$1</f>
        <v>2562.5386799999997</v>
      </c>
      <c r="E5" s="40">
        <v>2563</v>
      </c>
      <c r="F5" s="41">
        <f>-D5+E5</f>
        <v>0.4613200000003417</v>
      </c>
      <c r="G5" s="42"/>
    </row>
    <row r="6" spans="1:7" s="37" customFormat="1" ht="15">
      <c r="A6" s="7" t="s">
        <v>509</v>
      </c>
      <c r="B6" s="61">
        <v>7.01</v>
      </c>
      <c r="C6" s="7"/>
      <c r="D6" s="39">
        <f>(B6+C6)*$E$1</f>
        <v>416.20473</v>
      </c>
      <c r="E6" s="55">
        <v>416</v>
      </c>
      <c r="F6" s="41">
        <f>-D6+E6</f>
        <v>-0.20472999999998365</v>
      </c>
      <c r="G6" s="42"/>
    </row>
    <row r="7" spans="1:7" s="37" customFormat="1" ht="15">
      <c r="A7" s="7" t="s">
        <v>449</v>
      </c>
      <c r="B7" s="7">
        <v>25</v>
      </c>
      <c r="C7" s="7"/>
      <c r="D7" s="39">
        <f>(B7+C7)*$E$1</f>
        <v>1484.325</v>
      </c>
      <c r="E7" s="40">
        <v>1484</v>
      </c>
      <c r="F7" s="41">
        <f>-D7+E7</f>
        <v>-0.3250000000000455</v>
      </c>
      <c r="G7" s="42"/>
    </row>
    <row r="8" spans="1:7" s="37" customFormat="1" ht="15">
      <c r="A8" s="7" t="s">
        <v>1117</v>
      </c>
      <c r="B8" s="7">
        <v>23.98</v>
      </c>
      <c r="C8" s="7"/>
      <c r="D8" s="39">
        <f>(B8+C8)*$E$1</f>
        <v>1423.76454</v>
      </c>
      <c r="E8" s="55">
        <v>1424</v>
      </c>
      <c r="F8" s="41">
        <f>-D8+E8</f>
        <v>0.2354600000001028</v>
      </c>
      <c r="G8" s="42"/>
    </row>
    <row r="9" spans="1:6" s="44" customFormat="1" ht="15">
      <c r="A9" s="43"/>
      <c r="B9" s="43"/>
      <c r="C9" s="43"/>
      <c r="D9" s="43"/>
      <c r="E9" s="43"/>
      <c r="F9" s="43"/>
    </row>
    <row r="13" spans="2:3" ht="15">
      <c r="B13" s="45"/>
      <c r="C13" s="45"/>
    </row>
    <row r="14" spans="2:3" ht="15">
      <c r="B14" s="45"/>
      <c r="C14" s="45"/>
    </row>
    <row r="15" spans="2:3" ht="15">
      <c r="B15" s="45"/>
      <c r="C15" s="45"/>
    </row>
    <row r="19" spans="5:6" ht="15">
      <c r="E19" s="10"/>
      <c r="F19" s="13"/>
    </row>
    <row r="30" spans="5:6" ht="15">
      <c r="E30" s="10"/>
      <c r="F30" s="13"/>
    </row>
    <row r="98" spans="5:6" ht="15">
      <c r="E98" s="10">
        <f>'[1]539'!G12+'[1]564'!G9</f>
        <v>0.21879999999998745</v>
      </c>
      <c r="F98" t="s">
        <v>822</v>
      </c>
    </row>
    <row r="115" spans="5:6" ht="15">
      <c r="E115" s="10">
        <f>'[1]562'!G7+'[1]564'!G10</f>
        <v>-0.48919999999986885</v>
      </c>
      <c r="F115" t="s">
        <v>225</v>
      </c>
    </row>
    <row r="126" spans="5:6" ht="15">
      <c r="E126" s="10">
        <f>B126+D126+'[1]309'!G4+'[1]316'!G4+'[1]319'!G4+'[1]339'!G9+'[1]340'!G4+'[1]372'!G7+'[1]381'!G4+'[1]391'!G7+'[1]404'!G6+'[1]411'!G4+'[1]412'!G8+'[1]416'!G4+'[1]429'!G4+'[1]485'!G4+'[1]522'!G5</f>
        <v>4.579371965812413</v>
      </c>
      <c r="F126" s="13" t="s">
        <v>823</v>
      </c>
    </row>
    <row r="131" spans="5:6" ht="15">
      <c r="E131" s="10">
        <f>B131+D131+'[1]325'!G9+'[1]328'!G5+'[1]344'!G9+'[1]378'!G7+'[1]384'!G6+'[1]387'!G4+'[1]391'!G9+'[1]399'!G4+'[1]441'!G4+'[1]522'!G4</f>
        <v>-1.887614562767908</v>
      </c>
      <c r="F131" s="13" t="s">
        <v>824</v>
      </c>
    </row>
    <row r="168" spans="1:6" ht="15">
      <c r="A168" t="s">
        <v>370</v>
      </c>
      <c r="B168">
        <v>0</v>
      </c>
      <c r="E168" s="10">
        <f>'[1]522'!G7</f>
        <v>0.15050000000002228</v>
      </c>
      <c r="F168">
        <v>522</v>
      </c>
    </row>
    <row r="180" spans="5:6" ht="15">
      <c r="E180" s="10">
        <f>'[1]469'!G6+'[1]564'!G8</f>
        <v>0.0795999999995729</v>
      </c>
      <c r="F180" t="s">
        <v>825</v>
      </c>
    </row>
    <row r="187" spans="5:6" ht="15">
      <c r="E187" s="10">
        <f>'[1]388'!G4+'[1]413'!G5+'[1]427'!G5+'[1]428'!G6+'[1]560'!G7+'[1]561'!G4+'[1]564'!G4</f>
        <v>0.6078799999989428</v>
      </c>
      <c r="F187" t="s">
        <v>826</v>
      </c>
    </row>
    <row r="256" spans="5:6" ht="15">
      <c r="E256" s="10">
        <f>B256+D256+'[1]306'!G6+'[1]344'!G5+'[1]348'!G9+'[1]394'!G4+'[1]395'!G6+'[1]397'!G4+'[1]487'!G4+'[1]564'!G5</f>
        <v>0.2569838709675878</v>
      </c>
      <c r="F256" s="13" t="s">
        <v>827</v>
      </c>
    </row>
    <row r="262" spans="5:6" ht="15">
      <c r="E262" s="10">
        <f>'[1]435'!G4+'[1]521'!G6</f>
        <v>0.19920000000001892</v>
      </c>
      <c r="F262" t="s">
        <v>828</v>
      </c>
    </row>
    <row r="288" spans="5:6" ht="15">
      <c r="E288" s="10">
        <f>B288+D288+'[1]344'!G7+'[1]442'!G5+'[1]475'!G12+'[1]511'!G5+'[1]517'!G8+'[1]564'!G12</f>
        <v>0.18759999999952015</v>
      </c>
      <c r="F288" t="s">
        <v>829</v>
      </c>
    </row>
    <row r="320" spans="5:6" ht="15">
      <c r="E320" s="10">
        <f>B320+D320+'[1]339'!G6+'[1]359'!G7+'[1]362'!G8+'[1]422'!G4+'[1]425'!G7+'[1]470'!G6+'[1]479'!G7+'[1]514'!G6+'[1]522'!G6</f>
        <v>-0.18308000000028812</v>
      </c>
      <c r="F320" t="s">
        <v>830</v>
      </c>
    </row>
    <row r="350" spans="2:6" ht="15">
      <c r="B350">
        <v>0</v>
      </c>
      <c r="E350" s="10">
        <f>'[1]485'!G8+'[1]488'!G6+'[1]489'!G6+'[1]491'!G4+'[1]494'!G6+'[1]495'!G4+'[1]498'!G8+'[1]502'!G5+'[1]504'!G4+'[1]508'!G5+'[1]511'!G4+'[1]514'!G7+'[1]521'!G4+'[1]522'!G8</f>
        <v>0.3647999999984677</v>
      </c>
      <c r="F350" t="s">
        <v>831</v>
      </c>
    </row>
    <row r="352" spans="5:6" ht="15">
      <c r="E352" s="10">
        <f>'[1]485'!G8+'[1]488'!G6+'[1]489'!G6+'[1]491'!G4+'[1]494'!G6+'[1]495'!G4+'[1]498'!G8+'[1]502'!G5+'[1]504'!G4+'[1]508'!G5+'[1]511'!G4+'[1]514'!G7+'[1]521'!G4</f>
        <v>-0.41860000000156106</v>
      </c>
      <c r="F352" t="s">
        <v>832</v>
      </c>
    </row>
    <row r="371" spans="5:6" ht="15">
      <c r="E371" s="10">
        <f>'[1]381'!G5+'[1]411'!G5+'[1]419'!G6+'[1]468'!G4+'[1]506'!G7+'[1]511'!G6+'[1]528'!G4+'[1]531'!G6+'[1]554'!G8+'[1]558'!G5+'[1]559'!G9+'[1]564'!G11</f>
        <v>0.12918000000126995</v>
      </c>
      <c r="F371" t="s">
        <v>833</v>
      </c>
    </row>
    <row r="386" spans="5:6" ht="15">
      <c r="E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43044</v>
      </c>
      <c r="C1" s="29"/>
      <c r="D1" s="30" t="s">
        <v>815</v>
      </c>
      <c r="E1" s="31">
        <v>59.265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90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88" t="s">
        <v>932</v>
      </c>
      <c r="B4" s="38">
        <v>7.98</v>
      </c>
      <c r="C4" s="89"/>
      <c r="D4" s="39">
        <f>(B4+C4)*$E$1</f>
        <v>472.9347</v>
      </c>
      <c r="E4" s="55">
        <v>473</v>
      </c>
      <c r="F4" s="41">
        <f>-D4+E4</f>
        <v>0.06529999999997926</v>
      </c>
      <c r="G4" s="42"/>
    </row>
    <row r="5" spans="1:7" s="37" customFormat="1" ht="15">
      <c r="A5" s="88" t="s">
        <v>201</v>
      </c>
      <c r="B5" s="38">
        <v>17.8</v>
      </c>
      <c r="C5" s="89"/>
      <c r="D5" s="39">
        <f>(B5+C5)*$E$1</f>
        <v>1054.9170000000001</v>
      </c>
      <c r="E5" s="40">
        <v>1055</v>
      </c>
      <c r="F5" s="41">
        <f>-D5+E5</f>
        <v>0.0829999999998563</v>
      </c>
      <c r="G5" s="42"/>
    </row>
    <row r="6" spans="1:7" s="37" customFormat="1" ht="15">
      <c r="A6" s="88" t="s">
        <v>632</v>
      </c>
      <c r="B6" s="99">
        <v>20.67</v>
      </c>
      <c r="C6" s="89"/>
      <c r="D6" s="39">
        <f>(B6+C6)*$E$1</f>
        <v>1225.00755</v>
      </c>
      <c r="E6" s="55">
        <v>1225</v>
      </c>
      <c r="F6" s="41">
        <f>-D6+E6</f>
        <v>-0.007550000000037471</v>
      </c>
      <c r="G6" s="42"/>
    </row>
    <row r="7" spans="1:7" s="37" customFormat="1" ht="15">
      <c r="A7" s="88" t="s">
        <v>960</v>
      </c>
      <c r="B7" s="100">
        <v>26.93</v>
      </c>
      <c r="C7" s="101"/>
      <c r="D7" s="102">
        <f>(B7+C7)*$E$1</f>
        <v>1596.00645</v>
      </c>
      <c r="E7" s="55">
        <v>1596</v>
      </c>
      <c r="F7" s="41">
        <f>-D7+E7</f>
        <v>-0.00645000000008622</v>
      </c>
      <c r="G7" s="42"/>
    </row>
    <row r="8" spans="1:7" s="37" customFormat="1" ht="15">
      <c r="A8" s="88" t="s">
        <v>55</v>
      </c>
      <c r="B8" s="99">
        <v>8</v>
      </c>
      <c r="C8" s="99"/>
      <c r="D8" s="102">
        <f>(B8+C8)*$E$1</f>
        <v>474.12</v>
      </c>
      <c r="E8" s="55">
        <v>474</v>
      </c>
      <c r="F8" s="41">
        <f>-D8+E8</f>
        <v>-0.12000000000000455</v>
      </c>
      <c r="G8" s="42"/>
    </row>
    <row r="9" spans="1:6" s="44" customFormat="1" ht="15">
      <c r="A9" s="43"/>
      <c r="B9" s="83"/>
      <c r="C9" s="83"/>
      <c r="D9" s="83"/>
      <c r="E9" s="83"/>
      <c r="F9" s="43"/>
    </row>
    <row r="13" spans="2:3" ht="15">
      <c r="B13" s="45"/>
      <c r="C13" s="45"/>
    </row>
    <row r="14" spans="2:3" ht="15">
      <c r="B14" s="45"/>
      <c r="C14" s="45"/>
    </row>
    <row r="15" spans="2:3" ht="15">
      <c r="B15" s="45"/>
      <c r="C15" s="45"/>
    </row>
    <row r="19" spans="5:6" ht="15">
      <c r="E19" s="10"/>
      <c r="F19" s="13"/>
    </row>
    <row r="30" spans="5:6" ht="15">
      <c r="E30" s="10"/>
      <c r="F30" s="13"/>
    </row>
    <row r="98" spans="5:6" ht="15">
      <c r="E98" s="10">
        <f>'[1]539'!G12+'[1]564'!G9</f>
        <v>0.21879999999998745</v>
      </c>
      <c r="F98" t="s">
        <v>822</v>
      </c>
    </row>
    <row r="115" spans="5:6" ht="15">
      <c r="E115" s="10">
        <f>'[1]562'!G7+'[1]564'!G10</f>
        <v>-0.48919999999986885</v>
      </c>
      <c r="F115" t="s">
        <v>225</v>
      </c>
    </row>
    <row r="126" spans="5:6" ht="15">
      <c r="E126" s="10">
        <f>B126+D126+'[1]309'!G4+'[1]316'!G4+'[1]319'!G4+'[1]339'!G9+'[1]340'!G4+'[1]372'!G7+'[1]381'!G4+'[1]391'!G7+'[1]404'!G6+'[1]411'!G4+'[1]412'!G8+'[1]416'!G4+'[1]429'!G4+'[1]485'!G4+'[1]522'!G5</f>
        <v>4.579371965812413</v>
      </c>
      <c r="F126" s="13" t="s">
        <v>823</v>
      </c>
    </row>
    <row r="131" spans="5:6" ht="15">
      <c r="E131" s="10">
        <f>B131+D131+'[1]325'!G9+'[1]328'!G5+'[1]344'!G9+'[1]378'!G7+'[1]384'!G6+'[1]387'!G4+'[1]391'!G9+'[1]399'!G4+'[1]441'!G4+'[1]522'!G4</f>
        <v>-1.887614562767908</v>
      </c>
      <c r="F131" s="13" t="s">
        <v>824</v>
      </c>
    </row>
    <row r="168" spans="1:6" ht="15">
      <c r="A168" t="s">
        <v>370</v>
      </c>
      <c r="B168">
        <v>0</v>
      </c>
      <c r="E168" s="10">
        <f>'[1]522'!G7</f>
        <v>0.15050000000002228</v>
      </c>
      <c r="F168">
        <v>522</v>
      </c>
    </row>
    <row r="180" spans="5:6" ht="15">
      <c r="E180" s="10">
        <f>'[1]469'!G6+'[1]564'!G8</f>
        <v>0.0795999999995729</v>
      </c>
      <c r="F180" t="s">
        <v>825</v>
      </c>
    </row>
    <row r="187" spans="5:6" ht="15">
      <c r="E187" s="10">
        <f>'[1]388'!G4+'[1]413'!G5+'[1]427'!G5+'[1]428'!G6+'[1]560'!G7+'[1]561'!G4+'[1]564'!G4</f>
        <v>0.6078799999989428</v>
      </c>
      <c r="F187" t="s">
        <v>826</v>
      </c>
    </row>
    <row r="256" spans="5:6" ht="15">
      <c r="E256" s="10">
        <f>B256+D256+'[1]306'!G6+'[1]344'!G5+'[1]348'!G9+'[1]394'!G4+'[1]395'!G6+'[1]397'!G4+'[1]487'!G4+'[1]564'!G5</f>
        <v>0.2569838709675878</v>
      </c>
      <c r="F256" s="13" t="s">
        <v>827</v>
      </c>
    </row>
    <row r="262" spans="5:6" ht="15">
      <c r="E262" s="10">
        <f>'[1]435'!G4+'[1]521'!G6</f>
        <v>0.19920000000001892</v>
      </c>
      <c r="F262" t="s">
        <v>828</v>
      </c>
    </row>
    <row r="288" spans="5:6" ht="15">
      <c r="E288" s="10">
        <f>B288+D288+'[1]344'!G7+'[1]442'!G5+'[1]475'!G12+'[1]511'!G5+'[1]517'!G8+'[1]564'!G12</f>
        <v>0.18759999999952015</v>
      </c>
      <c r="F288" t="s">
        <v>829</v>
      </c>
    </row>
    <row r="320" spans="5:6" ht="15">
      <c r="E320" s="10">
        <f>B320+D320+'[1]339'!G6+'[1]359'!G7+'[1]362'!G8+'[1]422'!G4+'[1]425'!G7+'[1]470'!G6+'[1]479'!G7+'[1]514'!G6+'[1]522'!G6</f>
        <v>-0.18308000000028812</v>
      </c>
      <c r="F320" t="s">
        <v>830</v>
      </c>
    </row>
    <row r="350" spans="2:6" ht="15">
      <c r="B350">
        <v>0</v>
      </c>
      <c r="E350" s="10">
        <f>'[1]485'!G8+'[1]488'!G6+'[1]489'!G6+'[1]491'!G4+'[1]494'!G6+'[1]495'!G4+'[1]498'!G8+'[1]502'!G5+'[1]504'!G4+'[1]508'!G5+'[1]511'!G4+'[1]514'!G7+'[1]521'!G4+'[1]522'!G8</f>
        <v>0.3647999999984677</v>
      </c>
      <c r="F350" t="s">
        <v>831</v>
      </c>
    </row>
    <row r="352" spans="5:6" ht="15">
      <c r="E352" s="10">
        <f>'[1]485'!G8+'[1]488'!G6+'[1]489'!G6+'[1]491'!G4+'[1]494'!G6+'[1]495'!G4+'[1]498'!G8+'[1]502'!G5+'[1]504'!G4+'[1]508'!G5+'[1]511'!G4+'[1]514'!G7+'[1]521'!G4</f>
        <v>-0.41860000000156106</v>
      </c>
      <c r="F352" t="s">
        <v>832</v>
      </c>
    </row>
    <row r="371" spans="5:6" ht="15">
      <c r="E371" s="10">
        <f>'[1]381'!G5+'[1]411'!G5+'[1]419'!G6+'[1]468'!G4+'[1]506'!G7+'[1]511'!G6+'[1]528'!G4+'[1]531'!G6+'[1]554'!G8+'[1]558'!G5+'[1]559'!G9+'[1]564'!G11</f>
        <v>0.12918000000126995</v>
      </c>
      <c r="F371" t="s">
        <v>833</v>
      </c>
    </row>
    <row r="386" spans="5:6" ht="15">
      <c r="E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2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43044</v>
      </c>
      <c r="C1" s="29"/>
      <c r="D1" s="30" t="s">
        <v>815</v>
      </c>
      <c r="E1" s="31">
        <v>59.265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90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88" t="s">
        <v>704</v>
      </c>
      <c r="B4" s="99">
        <v>16</v>
      </c>
      <c r="C4" s="89"/>
      <c r="D4" s="39">
        <f aca="true" t="shared" si="0" ref="D4:D9">(B4+C4)*$E$1</f>
        <v>948.24</v>
      </c>
      <c r="E4" s="55">
        <v>948</v>
      </c>
      <c r="F4" s="41">
        <f aca="true" t="shared" si="1" ref="F4:F9">-D4+E4</f>
        <v>-0.2400000000000091</v>
      </c>
      <c r="G4" s="42"/>
    </row>
    <row r="5" spans="1:7" s="37" customFormat="1" ht="15">
      <c r="A5" s="88" t="s">
        <v>1116</v>
      </c>
      <c r="B5" s="38">
        <v>9.8</v>
      </c>
      <c r="C5" s="89"/>
      <c r="D5" s="39">
        <f t="shared" si="0"/>
        <v>580.797</v>
      </c>
      <c r="E5" s="55">
        <v>581</v>
      </c>
      <c r="F5" s="41">
        <f t="shared" si="1"/>
        <v>0.20299999999997453</v>
      </c>
      <c r="G5" s="42"/>
    </row>
    <row r="6" spans="1:7" s="37" customFormat="1" ht="15">
      <c r="A6" s="88" t="s">
        <v>469</v>
      </c>
      <c r="B6" s="99">
        <v>15.3</v>
      </c>
      <c r="C6" s="89"/>
      <c r="D6" s="39">
        <f t="shared" si="0"/>
        <v>906.7545</v>
      </c>
      <c r="E6" s="40">
        <v>907</v>
      </c>
      <c r="F6" s="41">
        <f t="shared" si="1"/>
        <v>0.24549999999999272</v>
      </c>
      <c r="G6" s="42"/>
    </row>
    <row r="7" spans="1:7" s="37" customFormat="1" ht="15">
      <c r="A7" s="88" t="s">
        <v>993</v>
      </c>
      <c r="B7" s="99">
        <v>11.99</v>
      </c>
      <c r="C7" s="89"/>
      <c r="D7" s="39">
        <f t="shared" si="0"/>
        <v>710.58735</v>
      </c>
      <c r="E7" s="40">
        <v>711</v>
      </c>
      <c r="F7" s="41">
        <f t="shared" si="1"/>
        <v>0.4126499999999851</v>
      </c>
      <c r="G7" s="42"/>
    </row>
    <row r="8" spans="1:7" s="37" customFormat="1" ht="15">
      <c r="A8" s="88" t="s">
        <v>723</v>
      </c>
      <c r="B8" s="99">
        <v>9.8</v>
      </c>
      <c r="C8" s="89"/>
      <c r="D8" s="39">
        <f t="shared" si="0"/>
        <v>580.797</v>
      </c>
      <c r="E8" s="55">
        <v>581</v>
      </c>
      <c r="F8" s="41">
        <f t="shared" si="1"/>
        <v>0.20299999999997453</v>
      </c>
      <c r="G8" s="42"/>
    </row>
    <row r="9" spans="1:7" s="37" customFormat="1" ht="15">
      <c r="A9" s="88" t="s">
        <v>61</v>
      </c>
      <c r="B9" s="38">
        <v>16.58</v>
      </c>
      <c r="C9" s="89"/>
      <c r="D9" s="39">
        <f t="shared" si="0"/>
        <v>982.6136999999999</v>
      </c>
      <c r="E9" s="40">
        <v>983</v>
      </c>
      <c r="F9" s="41">
        <f t="shared" si="1"/>
        <v>0.3863000000001193</v>
      </c>
      <c r="G9" s="42"/>
    </row>
    <row r="10" spans="1:7" s="37" customFormat="1" ht="15">
      <c r="A10" s="88" t="s">
        <v>1102</v>
      </c>
      <c r="B10" s="38">
        <v>5.95</v>
      </c>
      <c r="C10" s="89"/>
      <c r="D10" s="39">
        <f>(B10+C10)*$E$1</f>
        <v>352.62675</v>
      </c>
      <c r="E10" s="55">
        <v>353</v>
      </c>
      <c r="F10" s="41">
        <f>-D10+E10</f>
        <v>0.37324999999998454</v>
      </c>
      <c r="G10" s="42"/>
    </row>
    <row r="11" spans="1:7" s="37" customFormat="1" ht="15">
      <c r="A11" s="88" t="s">
        <v>49</v>
      </c>
      <c r="B11" s="99">
        <v>23.11</v>
      </c>
      <c r="C11" s="89"/>
      <c r="D11" s="39">
        <f>(B11+C11)*$E$1</f>
        <v>1369.6141499999999</v>
      </c>
      <c r="E11" s="55">
        <v>1370</v>
      </c>
      <c r="F11" s="41">
        <f>-D11+E11</f>
        <v>0.3858500000001186</v>
      </c>
      <c r="G11" s="42"/>
    </row>
    <row r="12" spans="1:7" s="37" customFormat="1" ht="15">
      <c r="A12" s="88" t="s">
        <v>742</v>
      </c>
      <c r="B12" s="99">
        <v>3.99</v>
      </c>
      <c r="C12" s="89"/>
      <c r="D12" s="39">
        <f>(B12+C12)*$E$1</f>
        <v>236.46735</v>
      </c>
      <c r="E12" s="55">
        <v>236</v>
      </c>
      <c r="F12" s="41">
        <f>-D12+E12</f>
        <v>-0.46735000000001037</v>
      </c>
      <c r="G12" s="42"/>
    </row>
    <row r="13" spans="1:7" s="37" customFormat="1" ht="15">
      <c r="A13" s="88" t="s">
        <v>542</v>
      </c>
      <c r="B13" s="99">
        <v>4.16</v>
      </c>
      <c r="C13" s="89"/>
      <c r="D13" s="39">
        <f>(B13+C13)*$E$1</f>
        <v>246.54240000000001</v>
      </c>
      <c r="E13" s="55">
        <v>246</v>
      </c>
      <c r="F13" s="41">
        <f>-D13+E13</f>
        <v>-0.5424000000000149</v>
      </c>
      <c r="G13" s="42"/>
    </row>
    <row r="14" spans="1:7" s="37" customFormat="1" ht="15">
      <c r="A14" s="88" t="s">
        <v>939</v>
      </c>
      <c r="B14" s="99">
        <v>9.54</v>
      </c>
      <c r="C14" s="89"/>
      <c r="D14" s="39">
        <f>(B14+C14)*$E$1</f>
        <v>565.3881</v>
      </c>
      <c r="E14" s="40">
        <v>565</v>
      </c>
      <c r="F14" s="41">
        <f>-D14+E14</f>
        <v>-0.38810000000000855</v>
      </c>
      <c r="G14" s="42"/>
    </row>
    <row r="15" spans="1:6" s="44" customFormat="1" ht="15">
      <c r="A15" s="43"/>
      <c r="B15" s="83"/>
      <c r="C15" s="43"/>
      <c r="D15" s="43"/>
      <c r="E15" s="43"/>
      <c r="F15" s="43"/>
    </row>
    <row r="19" spans="2:3" ht="15">
      <c r="B19" s="45"/>
      <c r="C19" s="45"/>
    </row>
    <row r="20" spans="2:3" ht="15">
      <c r="B20" s="45"/>
      <c r="C20" s="45"/>
    </row>
    <row r="21" spans="2:3" ht="15">
      <c r="B21" s="45"/>
      <c r="C21" s="45"/>
    </row>
    <row r="25" spans="5:6" ht="15">
      <c r="E25" s="10"/>
      <c r="F25" s="13"/>
    </row>
    <row r="36" spans="5:6" ht="15">
      <c r="E36" s="10"/>
      <c r="F36" s="13"/>
    </row>
    <row r="104" spans="5:6" ht="15">
      <c r="E104" s="10">
        <f>'[1]539'!G12+'[1]564'!G9</f>
        <v>0.21879999999998745</v>
      </c>
      <c r="F104" t="s">
        <v>822</v>
      </c>
    </row>
    <row r="121" spans="5:6" ht="15">
      <c r="E121" s="10">
        <f>'[1]562'!G7+'[1]564'!G10</f>
        <v>-0.48919999999986885</v>
      </c>
      <c r="F121" t="s">
        <v>225</v>
      </c>
    </row>
    <row r="132" spans="5:6" ht="15">
      <c r="E132" s="10">
        <f>B132+D132+'[1]309'!G4+'[1]316'!G4+'[1]319'!G4+'[1]339'!G9+'[1]340'!G4+'[1]372'!G7+'[1]381'!G4+'[1]391'!G7+'[1]404'!G6+'[1]411'!G4+'[1]412'!G8+'[1]416'!G4+'[1]429'!G4+'[1]485'!G4+'[1]522'!G5</f>
        <v>4.579371965812413</v>
      </c>
      <c r="F132" s="13" t="s">
        <v>823</v>
      </c>
    </row>
    <row r="137" spans="5:6" ht="15">
      <c r="E137" s="10">
        <f>B137+D137+'[1]325'!G9+'[1]328'!G5+'[1]344'!G9+'[1]378'!G7+'[1]384'!G6+'[1]387'!G4+'[1]391'!G9+'[1]399'!G4+'[1]441'!G4+'[1]522'!G4</f>
        <v>-1.887614562767908</v>
      </c>
      <c r="F137" s="13" t="s">
        <v>824</v>
      </c>
    </row>
    <row r="174" spans="1:6" ht="15">
      <c r="A174" t="s">
        <v>370</v>
      </c>
      <c r="B174">
        <v>0</v>
      </c>
      <c r="E174" s="10">
        <f>'[1]522'!G7</f>
        <v>0.15050000000002228</v>
      </c>
      <c r="F174">
        <v>522</v>
      </c>
    </row>
    <row r="186" spans="5:6" ht="15">
      <c r="E186" s="10">
        <f>'[1]469'!G6+'[1]564'!G8</f>
        <v>0.0795999999995729</v>
      </c>
      <c r="F186" t="s">
        <v>825</v>
      </c>
    </row>
    <row r="193" spans="5:6" ht="15">
      <c r="E193" s="10">
        <f>'[1]388'!G4+'[1]413'!G5+'[1]427'!G5+'[1]428'!G6+'[1]560'!G7+'[1]561'!G4+'[1]564'!G4</f>
        <v>0.6078799999989428</v>
      </c>
      <c r="F193" t="s">
        <v>826</v>
      </c>
    </row>
    <row r="262" spans="5:6" ht="15">
      <c r="E262" s="10">
        <f>B262+D262+'[1]306'!G6+'[1]344'!G5+'[1]348'!G9+'[1]394'!G4+'[1]395'!G6+'[1]397'!G4+'[1]487'!G4+'[1]564'!G5</f>
        <v>0.2569838709675878</v>
      </c>
      <c r="F262" s="13" t="s">
        <v>827</v>
      </c>
    </row>
    <row r="268" spans="5:6" ht="15">
      <c r="E268" s="10">
        <f>'[1]435'!G4+'[1]521'!G6</f>
        <v>0.19920000000001892</v>
      </c>
      <c r="F268" t="s">
        <v>828</v>
      </c>
    </row>
    <row r="294" spans="5:6" ht="15">
      <c r="E294" s="10">
        <f>B294+D294+'[1]344'!G7+'[1]442'!G5+'[1]475'!G12+'[1]511'!G5+'[1]517'!G8+'[1]564'!G12</f>
        <v>0.18759999999952015</v>
      </c>
      <c r="F294" t="s">
        <v>829</v>
      </c>
    </row>
    <row r="326" spans="5:6" ht="15">
      <c r="E326" s="10">
        <f>B326+D326+'[1]339'!G6+'[1]359'!G7+'[1]362'!G8+'[1]422'!G4+'[1]425'!G7+'[1]470'!G6+'[1]479'!G7+'[1]514'!G6+'[1]522'!G6</f>
        <v>-0.18308000000028812</v>
      </c>
      <c r="F326" t="s">
        <v>830</v>
      </c>
    </row>
    <row r="356" spans="2:6" ht="15">
      <c r="B356">
        <v>0</v>
      </c>
      <c r="E356" s="10">
        <f>'[1]485'!G8+'[1]488'!G6+'[1]489'!G6+'[1]491'!G4+'[1]494'!G6+'[1]495'!G4+'[1]498'!G8+'[1]502'!G5+'[1]504'!G4+'[1]508'!G5+'[1]511'!G4+'[1]514'!G7+'[1]521'!G4+'[1]522'!G8</f>
        <v>0.3647999999984677</v>
      </c>
      <c r="F356" t="s">
        <v>831</v>
      </c>
    </row>
    <row r="358" spans="5:6" ht="15">
      <c r="E358" s="10">
        <f>'[1]485'!G8+'[1]488'!G6+'[1]489'!G6+'[1]491'!G4+'[1]494'!G6+'[1]495'!G4+'[1]498'!G8+'[1]502'!G5+'[1]504'!G4+'[1]508'!G5+'[1]511'!G4+'[1]514'!G7+'[1]521'!G4</f>
        <v>-0.41860000000156106</v>
      </c>
      <c r="F358" t="s">
        <v>832</v>
      </c>
    </row>
    <row r="377" spans="5:6" ht="15">
      <c r="E377" s="10">
        <f>'[1]381'!G5+'[1]411'!G5+'[1]419'!G6+'[1]468'!G4+'[1]506'!G7+'[1]511'!G6+'[1]528'!G4+'[1]531'!G6+'[1]554'!G8+'[1]558'!G5+'[1]559'!G9+'[1]564'!G11</f>
        <v>0.12918000000126995</v>
      </c>
      <c r="F377" t="s">
        <v>833</v>
      </c>
    </row>
    <row r="392" spans="5:6" ht="15">
      <c r="E392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2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2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43043</v>
      </c>
      <c r="C1" s="29"/>
      <c r="D1" s="30" t="s">
        <v>815</v>
      </c>
      <c r="E1" s="31">
        <v>59.265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98" t="s">
        <v>800</v>
      </c>
      <c r="B4" s="7">
        <v>60.67</v>
      </c>
      <c r="C4" s="7"/>
      <c r="D4" s="39">
        <f>(B4+C4)*$E$1</f>
        <v>3595.60755</v>
      </c>
      <c r="E4" s="40">
        <v>3614</v>
      </c>
      <c r="F4" s="41">
        <f>-D4+E4</f>
        <v>18.392449999999826</v>
      </c>
      <c r="G4" s="42"/>
    </row>
    <row r="5" spans="1:6" s="44" customFormat="1" ht="15">
      <c r="A5" s="43"/>
      <c r="B5" s="43"/>
      <c r="C5" s="43"/>
      <c r="D5" s="43"/>
      <c r="E5" s="43"/>
      <c r="F5" s="43"/>
    </row>
    <row r="9" spans="2:3" ht="15">
      <c r="B9" s="45"/>
      <c r="C9" s="45"/>
    </row>
    <row r="10" spans="2:3" ht="15">
      <c r="B10" s="45"/>
      <c r="C10" s="45"/>
    </row>
    <row r="11" spans="2:3" ht="15">
      <c r="B11" s="45"/>
      <c r="C11" s="45"/>
    </row>
    <row r="15" spans="5:6" ht="15">
      <c r="E15" s="10"/>
      <c r="F15" s="13"/>
    </row>
    <row r="26" spans="5:6" ht="15">
      <c r="E26" s="10"/>
      <c r="F26" s="13"/>
    </row>
    <row r="94" spans="5:6" ht="15">
      <c r="E94" s="10">
        <f>'[1]539'!G12+'[1]564'!G9</f>
        <v>0.21879999999998745</v>
      </c>
      <c r="F94" t="s">
        <v>822</v>
      </c>
    </row>
    <row r="111" spans="5:6" ht="15">
      <c r="E111" s="10">
        <f>'[1]562'!G7+'[1]564'!G10</f>
        <v>-0.48919999999986885</v>
      </c>
      <c r="F111" t="s">
        <v>225</v>
      </c>
    </row>
    <row r="122" spans="5:6" ht="15">
      <c r="E122" s="10">
        <f>B122+D122+'[1]309'!G4+'[1]316'!G4+'[1]319'!G4+'[1]339'!G9+'[1]340'!G4+'[1]372'!G7+'[1]381'!G4+'[1]391'!G7+'[1]404'!G6+'[1]411'!G4+'[1]412'!G8+'[1]416'!G4+'[1]429'!G4+'[1]485'!G4+'[1]522'!G5</f>
        <v>4.579371965812413</v>
      </c>
      <c r="F122" s="13" t="s">
        <v>823</v>
      </c>
    </row>
    <row r="127" spans="5:6" ht="15">
      <c r="E127" s="10">
        <f>B127+D127+'[1]325'!G9+'[1]328'!G5+'[1]344'!G9+'[1]378'!G7+'[1]384'!G6+'[1]387'!G4+'[1]391'!G9+'[1]399'!G4+'[1]441'!G4+'[1]522'!G4</f>
        <v>-1.887614562767908</v>
      </c>
      <c r="F127" s="13" t="s">
        <v>824</v>
      </c>
    </row>
    <row r="164" spans="1:6" ht="15">
      <c r="A164" t="s">
        <v>370</v>
      </c>
      <c r="B164">
        <v>0</v>
      </c>
      <c r="E164" s="10">
        <f>'[1]522'!G7</f>
        <v>0.15050000000002228</v>
      </c>
      <c r="F164">
        <v>522</v>
      </c>
    </row>
    <row r="176" spans="5:6" ht="15">
      <c r="E176" s="10">
        <f>'[1]469'!G6+'[1]564'!G8</f>
        <v>0.0795999999995729</v>
      </c>
      <c r="F176" t="s">
        <v>825</v>
      </c>
    </row>
    <row r="183" spans="5:6" ht="15">
      <c r="E183" s="10">
        <f>'[1]388'!G4+'[1]413'!G5+'[1]427'!G5+'[1]428'!G6+'[1]560'!G7+'[1]561'!G4+'[1]564'!G4</f>
        <v>0.6078799999989428</v>
      </c>
      <c r="F183" t="s">
        <v>826</v>
      </c>
    </row>
    <row r="252" spans="5:6" ht="15">
      <c r="E252" s="10">
        <f>B252+D252+'[1]306'!G6+'[1]344'!G5+'[1]348'!G9+'[1]394'!G4+'[1]395'!G6+'[1]397'!G4+'[1]487'!G4+'[1]564'!G5</f>
        <v>0.2569838709675878</v>
      </c>
      <c r="F252" s="13" t="s">
        <v>827</v>
      </c>
    </row>
    <row r="258" spans="5:6" ht="15">
      <c r="E258" s="10">
        <f>'[1]435'!G4+'[1]521'!G6</f>
        <v>0.19920000000001892</v>
      </c>
      <c r="F258" t="s">
        <v>828</v>
      </c>
    </row>
    <row r="284" spans="5:6" ht="15">
      <c r="E284" s="10">
        <f>B284+D284+'[1]344'!G7+'[1]442'!G5+'[1]475'!G12+'[1]511'!G5+'[1]517'!G8+'[1]564'!G12</f>
        <v>0.18759999999952015</v>
      </c>
      <c r="F284" t="s">
        <v>829</v>
      </c>
    </row>
    <row r="316" spans="5:6" ht="15">
      <c r="E316" s="10">
        <f>B316+D316+'[1]339'!G6+'[1]359'!G7+'[1]362'!G8+'[1]422'!G4+'[1]425'!G7+'[1]470'!G6+'[1]479'!G7+'[1]514'!G6+'[1]522'!G6</f>
        <v>-0.18308000000028812</v>
      </c>
      <c r="F316" t="s">
        <v>830</v>
      </c>
    </row>
    <row r="346" spans="2:6" ht="15">
      <c r="B346">
        <v>0</v>
      </c>
      <c r="E346" s="10">
        <f>'[1]485'!G8+'[1]488'!G6+'[1]489'!G6+'[1]491'!G4+'[1]494'!G6+'[1]495'!G4+'[1]498'!G8+'[1]502'!G5+'[1]504'!G4+'[1]508'!G5+'[1]511'!G4+'[1]514'!G7+'[1]521'!G4+'[1]522'!G8</f>
        <v>0.3647999999984677</v>
      </c>
      <c r="F346" t="s">
        <v>831</v>
      </c>
    </row>
    <row r="348" spans="5:6" ht="15">
      <c r="E348" s="10">
        <f>'[1]485'!G8+'[1]488'!G6+'[1]489'!G6+'[1]491'!G4+'[1]494'!G6+'[1]495'!G4+'[1]498'!G8+'[1]502'!G5+'[1]504'!G4+'[1]508'!G5+'[1]511'!G4+'[1]514'!G7+'[1]521'!G4</f>
        <v>-0.41860000000156106</v>
      </c>
      <c r="F348" t="s">
        <v>832</v>
      </c>
    </row>
    <row r="367" spans="5:6" ht="15">
      <c r="E367" s="10">
        <f>'[1]381'!G5+'[1]411'!G5+'[1]419'!G6+'[1]468'!G4+'[1]506'!G7+'[1]511'!G6+'[1]528'!G4+'[1]531'!G6+'[1]554'!G8+'[1]558'!G5+'[1]559'!G9+'[1]564'!G11</f>
        <v>0.12918000000126995</v>
      </c>
      <c r="F367" t="s">
        <v>833</v>
      </c>
    </row>
    <row r="382" spans="5:6" ht="15">
      <c r="E382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43043</v>
      </c>
      <c r="C1" s="29"/>
      <c r="D1" s="30" t="s">
        <v>815</v>
      </c>
      <c r="E1" s="31">
        <v>58.82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90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88" t="s">
        <v>347</v>
      </c>
      <c r="B4" s="38">
        <v>12.57</v>
      </c>
      <c r="C4" s="89"/>
      <c r="D4" s="39">
        <f>(B4+C4)*$E$1</f>
        <v>739.3674</v>
      </c>
      <c r="E4" s="55">
        <v>745</v>
      </c>
      <c r="F4" s="41">
        <f>-D4+E4</f>
        <v>5.632600000000025</v>
      </c>
      <c r="G4" s="42"/>
    </row>
    <row r="5" spans="1:7" s="37" customFormat="1" ht="15">
      <c r="A5" s="88" t="s">
        <v>995</v>
      </c>
      <c r="B5" s="38">
        <v>47.82</v>
      </c>
      <c r="C5" s="89"/>
      <c r="D5" s="39">
        <f>(B5+C5)*$E$1</f>
        <v>2812.7724</v>
      </c>
      <c r="E5" s="40">
        <v>5555</v>
      </c>
      <c r="F5" s="41">
        <f>-D5+E5</f>
        <v>2742.2276</v>
      </c>
      <c r="G5" s="42"/>
    </row>
    <row r="6" spans="1:6" s="44" customFormat="1" ht="15">
      <c r="A6" s="43"/>
      <c r="B6" s="83"/>
      <c r="C6" s="43"/>
      <c r="D6" s="43"/>
      <c r="E6" s="43"/>
      <c r="F6" s="43"/>
    </row>
    <row r="10" spans="2:3" ht="15">
      <c r="B10" s="45"/>
      <c r="C10" s="45"/>
    </row>
    <row r="11" spans="2:3" ht="15">
      <c r="B11" s="45"/>
      <c r="C11" s="45"/>
    </row>
    <row r="12" spans="2:3" ht="15">
      <c r="B12" s="45"/>
      <c r="C12" s="45"/>
    </row>
    <row r="16" spans="5:6" ht="15">
      <c r="E16" s="10"/>
      <c r="F16" s="13"/>
    </row>
    <row r="27" spans="5:6" ht="15">
      <c r="E27" s="10"/>
      <c r="F27" s="13"/>
    </row>
    <row r="95" spans="5:6" ht="15">
      <c r="E95" s="10">
        <f>'[1]539'!G12+'[1]564'!G9</f>
        <v>0.21879999999998745</v>
      </c>
      <c r="F95" t="s">
        <v>822</v>
      </c>
    </row>
    <row r="112" spans="5:6" ht="15">
      <c r="E112" s="10">
        <f>'[1]562'!G7+'[1]564'!G10</f>
        <v>-0.48919999999986885</v>
      </c>
      <c r="F112" t="s">
        <v>225</v>
      </c>
    </row>
    <row r="123" spans="5:6" ht="15">
      <c r="E123" s="10">
        <f>B123+D123+'[1]309'!G4+'[1]316'!G4+'[1]319'!G4+'[1]339'!G9+'[1]340'!G4+'[1]372'!G7+'[1]381'!G4+'[1]391'!G7+'[1]404'!G6+'[1]411'!G4+'[1]412'!G8+'[1]416'!G4+'[1]429'!G4+'[1]485'!G4+'[1]522'!G5</f>
        <v>4.579371965812413</v>
      </c>
      <c r="F123" s="13" t="s">
        <v>823</v>
      </c>
    </row>
    <row r="128" spans="5:6" ht="15">
      <c r="E128" s="10">
        <f>B128+D128+'[1]325'!G9+'[1]328'!G5+'[1]344'!G9+'[1]378'!G7+'[1]384'!G6+'[1]387'!G4+'[1]391'!G9+'[1]399'!G4+'[1]441'!G4+'[1]522'!G4</f>
        <v>-1.887614562767908</v>
      </c>
      <c r="F128" s="13" t="s">
        <v>824</v>
      </c>
    </row>
    <row r="165" spans="1:6" ht="15">
      <c r="A165" t="s">
        <v>370</v>
      </c>
      <c r="B165">
        <v>0</v>
      </c>
      <c r="E165" s="10">
        <f>'[1]522'!G7</f>
        <v>0.15050000000002228</v>
      </c>
      <c r="F165">
        <v>522</v>
      </c>
    </row>
    <row r="177" spans="5:6" ht="15">
      <c r="E177" s="10">
        <f>'[1]469'!G6+'[1]564'!G8</f>
        <v>0.0795999999995729</v>
      </c>
      <c r="F177" t="s">
        <v>825</v>
      </c>
    </row>
    <row r="184" spans="5:6" ht="15">
      <c r="E184" s="10">
        <f>'[1]388'!G4+'[1]413'!G5+'[1]427'!G5+'[1]428'!G6+'[1]560'!G7+'[1]561'!G4+'[1]564'!G4</f>
        <v>0.6078799999989428</v>
      </c>
      <c r="F184" t="s">
        <v>826</v>
      </c>
    </row>
    <row r="253" spans="5:6" ht="15">
      <c r="E253" s="10">
        <f>B253+D253+'[1]306'!G6+'[1]344'!G5+'[1]348'!G9+'[1]394'!G4+'[1]395'!G6+'[1]397'!G4+'[1]487'!G4+'[1]564'!G5</f>
        <v>0.2569838709675878</v>
      </c>
      <c r="F253" s="13" t="s">
        <v>827</v>
      </c>
    </row>
    <row r="259" spans="5:6" ht="15">
      <c r="E259" s="10">
        <f>'[1]435'!G4+'[1]521'!G6</f>
        <v>0.19920000000001892</v>
      </c>
      <c r="F259" t="s">
        <v>828</v>
      </c>
    </row>
    <row r="285" spans="5:6" ht="15">
      <c r="E285" s="10">
        <f>B285+D285+'[1]344'!G7+'[1]442'!G5+'[1]475'!G12+'[1]511'!G5+'[1]517'!G8+'[1]564'!G12</f>
        <v>0.18759999999952015</v>
      </c>
      <c r="F285" t="s">
        <v>829</v>
      </c>
    </row>
    <row r="317" spans="5:6" ht="15">
      <c r="E317" s="10">
        <f>B317+D317+'[1]339'!G6+'[1]359'!G7+'[1]362'!G8+'[1]422'!G4+'[1]425'!G7+'[1]470'!G6+'[1]479'!G7+'[1]514'!G6+'[1]522'!G6</f>
        <v>-0.18308000000028812</v>
      </c>
      <c r="F317" t="s">
        <v>830</v>
      </c>
    </row>
    <row r="347" spans="2:6" ht="15">
      <c r="B347">
        <v>0</v>
      </c>
      <c r="E347" s="10">
        <f>'[1]485'!G8+'[1]488'!G6+'[1]489'!G6+'[1]491'!G4+'[1]494'!G6+'[1]495'!G4+'[1]498'!G8+'[1]502'!G5+'[1]504'!G4+'[1]508'!G5+'[1]511'!G4+'[1]514'!G7+'[1]521'!G4+'[1]522'!G8</f>
        <v>0.3647999999984677</v>
      </c>
      <c r="F347" t="s">
        <v>831</v>
      </c>
    </row>
    <row r="349" spans="5:6" ht="15">
      <c r="E349" s="10">
        <f>'[1]485'!G8+'[1]488'!G6+'[1]489'!G6+'[1]491'!G4+'[1]494'!G6+'[1]495'!G4+'[1]498'!G8+'[1]502'!G5+'[1]504'!G4+'[1]508'!G5+'[1]511'!G4+'[1]514'!G7+'[1]521'!G4</f>
        <v>-0.41860000000156106</v>
      </c>
      <c r="F349" t="s">
        <v>832</v>
      </c>
    </row>
    <row r="368" spans="5:6" ht="15">
      <c r="E368" s="10">
        <f>'[1]381'!G5+'[1]411'!G5+'[1]419'!G6+'[1]468'!G4+'[1]506'!G7+'[1]511'!G6+'[1]528'!G4+'[1]531'!G6+'[1]554'!G8+'[1]558'!G5+'[1]559'!G9+'[1]564'!G11</f>
        <v>0.12918000000126995</v>
      </c>
      <c r="F368" t="s">
        <v>833</v>
      </c>
    </row>
    <row r="383" spans="5:6" ht="15">
      <c r="E383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3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43043</v>
      </c>
      <c r="C1" s="29"/>
      <c r="D1" s="30" t="s">
        <v>815</v>
      </c>
      <c r="E1" s="31">
        <v>58.82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90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88" t="s">
        <v>1113</v>
      </c>
      <c r="B4" s="38">
        <v>47.94</v>
      </c>
      <c r="C4" s="89"/>
      <c r="D4" s="39">
        <f>(B4+C4)*$E$1</f>
        <v>2819.8307999999997</v>
      </c>
      <c r="E4" s="55">
        <v>3887</v>
      </c>
      <c r="F4" s="41">
        <f>-D4+E4</f>
        <v>1067.1692000000003</v>
      </c>
      <c r="G4" s="42"/>
    </row>
    <row r="5" spans="1:7" s="37" customFormat="1" ht="15">
      <c r="A5" s="88" t="s">
        <v>1114</v>
      </c>
      <c r="B5" s="38">
        <v>18.95</v>
      </c>
      <c r="C5" s="89"/>
      <c r="D5" s="39">
        <f>(B5+C5)*$E$1</f>
        <v>1114.639</v>
      </c>
      <c r="E5" s="55">
        <v>1116</v>
      </c>
      <c r="F5" s="41">
        <f>-D5+E5</f>
        <v>1.3610000000001037</v>
      </c>
      <c r="G5" s="42"/>
    </row>
    <row r="6" spans="1:7" s="37" customFormat="1" ht="15">
      <c r="A6" s="88" t="s">
        <v>417</v>
      </c>
      <c r="B6" s="38">
        <v>11.46</v>
      </c>
      <c r="C6" s="89"/>
      <c r="D6" s="39">
        <f>(B6+C6)*$E$1</f>
        <v>674.0772000000001</v>
      </c>
      <c r="E6" s="55">
        <v>674</v>
      </c>
      <c r="F6" s="41">
        <f>-D6+E6</f>
        <v>-0.07720000000006166</v>
      </c>
      <c r="G6" s="42"/>
    </row>
    <row r="7" spans="1:6" s="44" customFormat="1" ht="15">
      <c r="A7" s="43"/>
      <c r="B7" s="83"/>
      <c r="C7" s="43"/>
      <c r="D7" s="43"/>
      <c r="E7" s="43"/>
      <c r="F7" s="43"/>
    </row>
    <row r="11" spans="2:3" ht="15">
      <c r="B11" s="45"/>
      <c r="C11" s="45"/>
    </row>
    <row r="12" spans="2:3" ht="15">
      <c r="B12" s="45"/>
      <c r="C12" s="45"/>
    </row>
    <row r="13" spans="2:3" ht="15">
      <c r="B13" s="45"/>
      <c r="C13" s="45"/>
    </row>
    <row r="17" spans="5:6" ht="15">
      <c r="E17" s="10"/>
      <c r="F17" s="13"/>
    </row>
    <row r="28" spans="5:6" ht="15">
      <c r="E28" s="10"/>
      <c r="F28" s="13"/>
    </row>
    <row r="96" spans="5:6" ht="15">
      <c r="E96" s="10">
        <f>'[1]539'!G12+'[1]564'!G9</f>
        <v>0.21879999999998745</v>
      </c>
      <c r="F96" t="s">
        <v>822</v>
      </c>
    </row>
    <row r="113" spans="5:6" ht="15">
      <c r="E113" s="10">
        <f>'[1]562'!G7+'[1]564'!G10</f>
        <v>-0.48919999999986885</v>
      </c>
      <c r="F113" t="s">
        <v>225</v>
      </c>
    </row>
    <row r="124" spans="5:6" ht="15">
      <c r="E124" s="10">
        <f>B124+D124+'[1]309'!G4+'[1]316'!G4+'[1]319'!G4+'[1]339'!G9+'[1]340'!G4+'[1]372'!G7+'[1]381'!G4+'[1]391'!G7+'[1]404'!G6+'[1]411'!G4+'[1]412'!G8+'[1]416'!G4+'[1]429'!G4+'[1]485'!G4+'[1]522'!G5</f>
        <v>4.579371965812413</v>
      </c>
      <c r="F124" s="13" t="s">
        <v>823</v>
      </c>
    </row>
    <row r="129" spans="5:6" ht="15">
      <c r="E129" s="10">
        <f>B129+D129+'[1]325'!G9+'[1]328'!G5+'[1]344'!G9+'[1]378'!G7+'[1]384'!G6+'[1]387'!G4+'[1]391'!G9+'[1]399'!G4+'[1]441'!G4+'[1]522'!G4</f>
        <v>-1.887614562767908</v>
      </c>
      <c r="F129" s="13" t="s">
        <v>824</v>
      </c>
    </row>
    <row r="166" spans="1:6" ht="15">
      <c r="A166" t="s">
        <v>370</v>
      </c>
      <c r="B166">
        <v>0</v>
      </c>
      <c r="E166" s="10">
        <f>'[1]522'!G7</f>
        <v>0.15050000000002228</v>
      </c>
      <c r="F166">
        <v>522</v>
      </c>
    </row>
    <row r="178" spans="5:6" ht="15">
      <c r="E178" s="10">
        <f>'[1]469'!G6+'[1]564'!G8</f>
        <v>0.0795999999995729</v>
      </c>
      <c r="F178" t="s">
        <v>825</v>
      </c>
    </row>
    <row r="185" spans="5:6" ht="15">
      <c r="E185" s="10">
        <f>'[1]388'!G4+'[1]413'!G5+'[1]427'!G5+'[1]428'!G6+'[1]560'!G7+'[1]561'!G4+'[1]564'!G4</f>
        <v>0.6078799999989428</v>
      </c>
      <c r="F185" t="s">
        <v>826</v>
      </c>
    </row>
    <row r="254" spans="5:6" ht="15">
      <c r="E254" s="10">
        <f>B254+D254+'[1]306'!G6+'[1]344'!G5+'[1]348'!G9+'[1]394'!G4+'[1]395'!G6+'[1]397'!G4+'[1]487'!G4+'[1]564'!G5</f>
        <v>0.2569838709675878</v>
      </c>
      <c r="F254" s="13" t="s">
        <v>827</v>
      </c>
    </row>
    <row r="260" spans="5:6" ht="15">
      <c r="E260" s="10">
        <f>'[1]435'!G4+'[1]521'!G6</f>
        <v>0.19920000000001892</v>
      </c>
      <c r="F260" t="s">
        <v>828</v>
      </c>
    </row>
    <row r="286" spans="5:6" ht="15">
      <c r="E286" s="10">
        <f>B286+D286+'[1]344'!G7+'[1]442'!G5+'[1]475'!G12+'[1]511'!G5+'[1]517'!G8+'[1]564'!G12</f>
        <v>0.18759999999952015</v>
      </c>
      <c r="F286" t="s">
        <v>829</v>
      </c>
    </row>
    <row r="318" spans="5:6" ht="15">
      <c r="E318" s="10">
        <f>B318+D318+'[1]339'!G6+'[1]359'!G7+'[1]362'!G8+'[1]422'!G4+'[1]425'!G7+'[1]470'!G6+'[1]479'!G7+'[1]514'!G6+'[1]522'!G6</f>
        <v>-0.18308000000028812</v>
      </c>
      <c r="F318" t="s">
        <v>830</v>
      </c>
    </row>
    <row r="348" spans="2:6" ht="15">
      <c r="B348">
        <v>0</v>
      </c>
      <c r="E348" s="10">
        <f>'[1]485'!G8+'[1]488'!G6+'[1]489'!G6+'[1]491'!G4+'[1]494'!G6+'[1]495'!G4+'[1]498'!G8+'[1]502'!G5+'[1]504'!G4+'[1]508'!G5+'[1]511'!G4+'[1]514'!G7+'[1]521'!G4+'[1]522'!G8</f>
        <v>0.3647999999984677</v>
      </c>
      <c r="F348" t="s">
        <v>831</v>
      </c>
    </row>
    <row r="350" spans="5:6" ht="15">
      <c r="E350" s="10">
        <f>'[1]485'!G8+'[1]488'!G6+'[1]489'!G6+'[1]491'!G4+'[1]494'!G6+'[1]495'!G4+'[1]498'!G8+'[1]502'!G5+'[1]504'!G4+'[1]508'!G5+'[1]511'!G4+'[1]514'!G7+'[1]521'!G4</f>
        <v>-0.41860000000156106</v>
      </c>
      <c r="F350" t="s">
        <v>832</v>
      </c>
    </row>
    <row r="369" spans="5:6" ht="15">
      <c r="E369" s="10">
        <f>'[1]381'!G5+'[1]411'!G5+'[1]419'!G6+'[1]468'!G4+'[1]506'!G7+'[1]511'!G6+'[1]528'!G4+'[1]531'!G6+'[1]554'!G8+'[1]558'!G5+'[1]559'!G9+'[1]564'!G11</f>
        <v>0.12918000000126995</v>
      </c>
      <c r="F369" t="s">
        <v>833</v>
      </c>
    </row>
    <row r="384" spans="5:6" ht="15">
      <c r="E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43043</v>
      </c>
      <c r="C1" s="29"/>
      <c r="D1" s="30" t="s">
        <v>815</v>
      </c>
      <c r="E1" s="31">
        <v>58.82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236</v>
      </c>
      <c r="B4" s="7">
        <v>5.72</v>
      </c>
      <c r="C4" s="7"/>
      <c r="D4" s="39">
        <f aca="true" t="shared" si="0" ref="D4:D9">(B4+C4)*$E$1</f>
        <v>336.4504</v>
      </c>
      <c r="E4" s="55">
        <v>336</v>
      </c>
      <c r="F4" s="41">
        <f aca="true" t="shared" si="1" ref="F4:F9">-D4+E4</f>
        <v>-0.4504000000000019</v>
      </c>
      <c r="G4" s="42"/>
    </row>
    <row r="5" spans="1:7" s="37" customFormat="1" ht="15">
      <c r="A5" s="7" t="s">
        <v>1112</v>
      </c>
      <c r="B5" s="46">
        <v>11.52</v>
      </c>
      <c r="C5" s="7"/>
      <c r="D5" s="39">
        <f t="shared" si="0"/>
        <v>677.6064</v>
      </c>
      <c r="E5" s="55">
        <v>678</v>
      </c>
      <c r="F5" s="41">
        <f t="shared" si="1"/>
        <v>0.3935999999999922</v>
      </c>
      <c r="G5" s="42"/>
    </row>
    <row r="6" spans="1:7" s="37" customFormat="1" ht="15">
      <c r="A6" s="7" t="s">
        <v>641</v>
      </c>
      <c r="B6" s="7">
        <v>8.19</v>
      </c>
      <c r="C6" s="7"/>
      <c r="D6" s="39">
        <f t="shared" si="0"/>
        <v>481.7358</v>
      </c>
      <c r="E6" s="40">
        <v>482</v>
      </c>
      <c r="F6" s="41">
        <f t="shared" si="1"/>
        <v>0.26420000000001664</v>
      </c>
      <c r="G6" s="42"/>
    </row>
    <row r="7" spans="1:7" s="37" customFormat="1" ht="15">
      <c r="A7" s="7" t="s">
        <v>1113</v>
      </c>
      <c r="B7" s="7">
        <v>14.95</v>
      </c>
      <c r="C7" s="7"/>
      <c r="D7" s="39">
        <f t="shared" si="0"/>
        <v>879.3589999999999</v>
      </c>
      <c r="E7" s="55"/>
      <c r="F7" s="41">
        <f t="shared" si="1"/>
        <v>-879.3589999999999</v>
      </c>
      <c r="G7" s="42"/>
    </row>
    <row r="8" spans="1:7" s="37" customFormat="1" ht="15">
      <c r="A8" s="7" t="s">
        <v>542</v>
      </c>
      <c r="B8" s="7">
        <v>17.94</v>
      </c>
      <c r="C8" s="7"/>
      <c r="D8" s="39">
        <f t="shared" si="0"/>
        <v>1055.2308</v>
      </c>
      <c r="E8" s="55">
        <v>1055</v>
      </c>
      <c r="F8" s="41">
        <f t="shared" si="1"/>
        <v>-0.23080000000004475</v>
      </c>
      <c r="G8" s="42"/>
    </row>
    <row r="9" spans="1:7" s="37" customFormat="1" ht="15">
      <c r="A9" s="7" t="s">
        <v>995</v>
      </c>
      <c r="B9" s="46">
        <v>46.62</v>
      </c>
      <c r="C9" s="7"/>
      <c r="D9" s="39">
        <f t="shared" si="0"/>
        <v>2742.1884</v>
      </c>
      <c r="E9" s="40"/>
      <c r="F9" s="41">
        <f t="shared" si="1"/>
        <v>-2742.1884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43043</v>
      </c>
      <c r="C1" s="29"/>
      <c r="D1" s="30" t="s">
        <v>815</v>
      </c>
      <c r="E1" s="31">
        <v>58.82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889</v>
      </c>
      <c r="B4" s="7">
        <v>15</v>
      </c>
      <c r="C4" s="7"/>
      <c r="D4" s="39">
        <f>(B4+C4)*$E$1</f>
        <v>882.3</v>
      </c>
      <c r="E4" s="55">
        <v>882</v>
      </c>
      <c r="F4" s="41">
        <f>-D4+E4</f>
        <v>-0.2999999999999545</v>
      </c>
      <c r="G4" s="42"/>
    </row>
    <row r="5" spans="1:7" s="37" customFormat="1" ht="15">
      <c r="A5" s="7" t="s">
        <v>902</v>
      </c>
      <c r="B5" s="46">
        <v>3.74</v>
      </c>
      <c r="C5" s="7"/>
      <c r="D5" s="39">
        <f>(B5+C5)*$E$1</f>
        <v>219.98680000000002</v>
      </c>
      <c r="E5" s="55">
        <v>220</v>
      </c>
      <c r="F5" s="41">
        <f>-D5+E5</f>
        <v>0.013199999999983447</v>
      </c>
      <c r="G5" s="42"/>
    </row>
    <row r="6" spans="1:7" s="37" customFormat="1" ht="15">
      <c r="A6" s="7" t="s">
        <v>741</v>
      </c>
      <c r="B6" s="7">
        <v>43.57</v>
      </c>
      <c r="C6" s="7"/>
      <c r="D6" s="39">
        <f>(B6+C6)*$E$1</f>
        <v>2562.7874</v>
      </c>
      <c r="E6" s="55">
        <f>1063+1500</f>
        <v>2563</v>
      </c>
      <c r="F6" s="41">
        <f>-D6+E6</f>
        <v>0.21259999999983847</v>
      </c>
      <c r="G6" s="42"/>
    </row>
    <row r="7" spans="1:7" s="37" customFormat="1" ht="15">
      <c r="A7" s="7" t="s">
        <v>236</v>
      </c>
      <c r="B7" s="7">
        <v>47.36</v>
      </c>
      <c r="C7" s="7"/>
      <c r="D7" s="39">
        <f>(B7+C7)*$E$1</f>
        <v>2785.7152</v>
      </c>
      <c r="E7" s="55">
        <v>2786</v>
      </c>
      <c r="F7" s="41">
        <f>-D7+E7</f>
        <v>0.2847999999999047</v>
      </c>
      <c r="G7" s="42"/>
    </row>
    <row r="8" spans="1:6" s="44" customFormat="1" ht="15">
      <c r="A8" s="43"/>
      <c r="B8" s="43"/>
      <c r="C8" s="43"/>
      <c r="D8" s="43"/>
      <c r="E8" s="43"/>
      <c r="F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8"/>
  <sheetViews>
    <sheetView zoomScalePageLayoutView="0" workbookViewId="0" topLeftCell="A1">
      <selection activeCell="F7" sqref="F7:F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43085</v>
      </c>
      <c r="C1" s="29"/>
      <c r="D1" s="30" t="s">
        <v>815</v>
      </c>
      <c r="E1" s="31">
        <v>59.31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669</v>
      </c>
      <c r="B4" s="7">
        <v>31.96</v>
      </c>
      <c r="C4" s="7"/>
      <c r="D4" s="39">
        <f aca="true" t="shared" si="0" ref="D4:D9">(B4+C4)*$E$1</f>
        <v>1895.5476</v>
      </c>
      <c r="E4" s="55">
        <v>1896</v>
      </c>
      <c r="F4" s="41">
        <f aca="true" t="shared" si="1" ref="F4:F9">-D4+E4</f>
        <v>0.4523999999998978</v>
      </c>
      <c r="G4" s="42"/>
    </row>
    <row r="5" spans="1:7" s="37" customFormat="1" ht="15">
      <c r="A5" s="7" t="s">
        <v>1283</v>
      </c>
      <c r="B5" s="46">
        <v>4.9</v>
      </c>
      <c r="C5" s="7"/>
      <c r="D5" s="39">
        <f t="shared" si="0"/>
        <v>290.619</v>
      </c>
      <c r="E5" s="55">
        <v>241</v>
      </c>
      <c r="F5" s="41">
        <f t="shared" si="1"/>
        <v>-49.61900000000003</v>
      </c>
      <c r="G5" s="42"/>
    </row>
    <row r="6" spans="1:7" s="37" customFormat="1" ht="15">
      <c r="A6" s="7" t="s">
        <v>665</v>
      </c>
      <c r="B6" s="7">
        <v>4.9</v>
      </c>
      <c r="C6" s="7"/>
      <c r="D6" s="39">
        <f t="shared" si="0"/>
        <v>290.619</v>
      </c>
      <c r="E6" s="55">
        <v>291</v>
      </c>
      <c r="F6" s="41">
        <f t="shared" si="1"/>
        <v>0.3809999999999718</v>
      </c>
      <c r="G6" s="42"/>
    </row>
    <row r="7" spans="1:7" s="37" customFormat="1" ht="15">
      <c r="A7" s="7" t="s">
        <v>1284</v>
      </c>
      <c r="B7" s="7">
        <v>25.53</v>
      </c>
      <c r="C7" s="7"/>
      <c r="D7" s="39">
        <f t="shared" si="0"/>
        <v>1514.1843000000001</v>
      </c>
      <c r="E7" s="55"/>
      <c r="F7" s="41">
        <f t="shared" si="1"/>
        <v>-1514.1843000000001</v>
      </c>
      <c r="G7" s="42"/>
    </row>
    <row r="8" spans="1:7" s="37" customFormat="1" ht="15">
      <c r="A8" s="7" t="s">
        <v>70</v>
      </c>
      <c r="B8" s="7">
        <v>16.1</v>
      </c>
      <c r="C8" s="7"/>
      <c r="D8" s="39">
        <f t="shared" si="0"/>
        <v>954.8910000000001</v>
      </c>
      <c r="E8" s="55">
        <v>955</v>
      </c>
      <c r="F8" s="41">
        <f t="shared" si="1"/>
        <v>0.1089999999999236</v>
      </c>
      <c r="G8" s="42"/>
    </row>
    <row r="9" spans="1:7" s="37" customFormat="1" ht="15">
      <c r="A9" s="7" t="s">
        <v>1191</v>
      </c>
      <c r="B9" s="7">
        <v>32.35</v>
      </c>
      <c r="C9" s="7"/>
      <c r="D9" s="39">
        <f t="shared" si="0"/>
        <v>1918.6785000000002</v>
      </c>
      <c r="E9" s="55"/>
      <c r="F9" s="41">
        <f t="shared" si="1"/>
        <v>-1918.6785000000002</v>
      </c>
      <c r="G9" s="42"/>
    </row>
    <row r="10" spans="1:7" s="37" customFormat="1" ht="15">
      <c r="A10" s="7" t="s">
        <v>55</v>
      </c>
      <c r="B10" s="7">
        <v>31.69</v>
      </c>
      <c r="C10" s="7"/>
      <c r="D10" s="39">
        <f>(B10+C10)*$E$1</f>
        <v>1879.5339000000001</v>
      </c>
      <c r="E10" s="40">
        <v>2716</v>
      </c>
      <c r="F10" s="41">
        <f>-D10+E10</f>
        <v>836.4660999999999</v>
      </c>
      <c r="G10" s="42"/>
    </row>
    <row r="11" spans="1:6" s="44" customFormat="1" ht="15">
      <c r="A11" s="43"/>
      <c r="B11" s="43"/>
      <c r="C11" s="43"/>
      <c r="D11" s="43"/>
      <c r="E11" s="43"/>
      <c r="F11" s="43"/>
    </row>
    <row r="15" spans="2:3" ht="15">
      <c r="B15" s="45"/>
      <c r="C15" s="45"/>
    </row>
    <row r="16" spans="2:3" ht="15">
      <c r="B16" s="45"/>
      <c r="C16" s="45"/>
    </row>
    <row r="17" spans="2:3" ht="15">
      <c r="B17" s="45"/>
      <c r="C17" s="45"/>
    </row>
    <row r="21" spans="5:6" ht="15">
      <c r="E21" s="10"/>
      <c r="F21" s="13"/>
    </row>
    <row r="32" spans="5:6" ht="15">
      <c r="E32" s="10"/>
      <c r="F32" s="13"/>
    </row>
    <row r="100" spans="5:6" ht="15">
      <c r="E100" s="10">
        <f>'[1]539'!G12+'[1]564'!G9</f>
        <v>0.21879999999998745</v>
      </c>
      <c r="F100" t="s">
        <v>822</v>
      </c>
    </row>
    <row r="117" spans="5:6" ht="15">
      <c r="E117" s="10">
        <f>'[1]562'!G7+'[1]564'!G10</f>
        <v>-0.48919999999986885</v>
      </c>
      <c r="F117" t="s">
        <v>225</v>
      </c>
    </row>
    <row r="128" spans="5:6" ht="15">
      <c r="E128" s="10">
        <f>B128+D128+'[1]309'!G4+'[1]316'!G4+'[1]319'!G4+'[1]339'!G9+'[1]340'!G4+'[1]372'!G7+'[1]381'!G4+'[1]391'!G7+'[1]404'!G6+'[1]411'!G4+'[1]412'!G8+'[1]416'!G4+'[1]429'!G4+'[1]485'!G4+'[1]522'!G5</f>
        <v>4.579371965812413</v>
      </c>
      <c r="F128" s="13" t="s">
        <v>823</v>
      </c>
    </row>
    <row r="133" spans="5:6" ht="15">
      <c r="E133" s="10">
        <f>B133+D133+'[1]325'!G9+'[1]328'!G5+'[1]344'!G9+'[1]378'!G7+'[1]384'!G6+'[1]387'!G4+'[1]391'!G9+'[1]399'!G4+'[1]441'!G4+'[1]522'!G4</f>
        <v>-1.887614562767908</v>
      </c>
      <c r="F133" s="13" t="s">
        <v>824</v>
      </c>
    </row>
    <row r="170" spans="1:6" ht="15">
      <c r="A170" t="s">
        <v>370</v>
      </c>
      <c r="B170">
        <v>0</v>
      </c>
      <c r="E170" s="10">
        <f>'[1]522'!G7</f>
        <v>0.15050000000002228</v>
      </c>
      <c r="F170">
        <v>522</v>
      </c>
    </row>
    <row r="182" spans="5:6" ht="15">
      <c r="E182" s="10">
        <f>'[1]469'!G6+'[1]564'!G8</f>
        <v>0.0795999999995729</v>
      </c>
      <c r="F182" t="s">
        <v>825</v>
      </c>
    </row>
    <row r="189" spans="5:6" ht="15">
      <c r="E189" s="10">
        <f>'[1]388'!G4+'[1]413'!G5+'[1]427'!G5+'[1]428'!G6+'[1]560'!G7+'[1]561'!G4+'[1]564'!G4</f>
        <v>0.6078799999989428</v>
      </c>
      <c r="F189" t="s">
        <v>826</v>
      </c>
    </row>
    <row r="258" spans="5:6" ht="15">
      <c r="E258" s="10">
        <f>B258+D258+'[1]306'!G6+'[1]344'!G5+'[1]348'!G9+'[1]394'!G4+'[1]395'!G6+'[1]397'!G4+'[1]487'!G4+'[1]564'!G5</f>
        <v>0.2569838709675878</v>
      </c>
      <c r="F258" s="13" t="s">
        <v>827</v>
      </c>
    </row>
    <row r="264" spans="5:6" ht="15">
      <c r="E264" s="10">
        <f>'[1]435'!G4+'[1]521'!G6</f>
        <v>0.19920000000001892</v>
      </c>
      <c r="F264" t="s">
        <v>828</v>
      </c>
    </row>
    <row r="290" spans="5:6" ht="15">
      <c r="E290" s="10">
        <f>B290+D290+'[1]344'!G7+'[1]442'!G5+'[1]475'!G12+'[1]511'!G5+'[1]517'!G8+'[1]564'!G12</f>
        <v>0.18759999999952015</v>
      </c>
      <c r="F290" t="s">
        <v>829</v>
      </c>
    </row>
    <row r="322" spans="5:6" ht="15">
      <c r="E322" s="10">
        <f>B322+D322+'[1]339'!G6+'[1]359'!G7+'[1]362'!G8+'[1]422'!G4+'[1]425'!G7+'[1]470'!G6+'[1]479'!G7+'[1]514'!G6+'[1]522'!G6</f>
        <v>-0.18308000000028812</v>
      </c>
      <c r="F322" t="s">
        <v>830</v>
      </c>
    </row>
    <row r="352" spans="2:6" ht="15">
      <c r="B352">
        <v>0</v>
      </c>
      <c r="E352" s="10">
        <f>'[1]485'!G8+'[1]488'!G6+'[1]489'!G6+'[1]491'!G4+'[1]494'!G6+'[1]495'!G4+'[1]498'!G8+'[1]502'!G5+'[1]504'!G4+'[1]508'!G5+'[1]511'!G4+'[1]514'!G7+'[1]521'!G4+'[1]522'!G8</f>
        <v>0.3647999999984677</v>
      </c>
      <c r="F352" t="s">
        <v>831</v>
      </c>
    </row>
    <row r="354" spans="5:6" ht="15">
      <c r="E354" s="10">
        <f>'[1]485'!G8+'[1]488'!G6+'[1]489'!G6+'[1]491'!G4+'[1]494'!G6+'[1]495'!G4+'[1]498'!G8+'[1]502'!G5+'[1]504'!G4+'[1]508'!G5+'[1]511'!G4+'[1]514'!G7+'[1]521'!G4</f>
        <v>-0.41860000000156106</v>
      </c>
      <c r="F354" t="s">
        <v>832</v>
      </c>
    </row>
    <row r="373" spans="5:6" ht="15">
      <c r="E373" s="10">
        <f>'[1]381'!G5+'[1]411'!G5+'[1]419'!G6+'[1]468'!G4+'[1]506'!G7+'[1]511'!G6+'[1]528'!G4+'[1]531'!G6+'[1]554'!G8+'[1]558'!G5+'[1]559'!G9+'[1]564'!G11</f>
        <v>0.12918000000126995</v>
      </c>
      <c r="F373" t="s">
        <v>833</v>
      </c>
    </row>
    <row r="388" spans="5:6" ht="15">
      <c r="E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43043</v>
      </c>
      <c r="C1" s="29"/>
      <c r="D1" s="30" t="s">
        <v>815</v>
      </c>
      <c r="E1" s="31">
        <v>58.82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67</v>
      </c>
      <c r="B4" s="7">
        <v>5.57</v>
      </c>
      <c r="C4" s="7"/>
      <c r="D4" s="39">
        <f>(B4+C4)*$E$1</f>
        <v>327.6274</v>
      </c>
      <c r="E4" s="55">
        <v>328</v>
      </c>
      <c r="F4" s="41">
        <f>-D4+E4</f>
        <v>0.37259999999997717</v>
      </c>
      <c r="G4" s="42"/>
    </row>
    <row r="5" spans="1:7" s="37" customFormat="1" ht="15">
      <c r="A5" s="7" t="s">
        <v>191</v>
      </c>
      <c r="B5" s="46">
        <v>7.94</v>
      </c>
      <c r="C5" s="7"/>
      <c r="D5" s="39">
        <f>(B5+C5)*$E$1</f>
        <v>467.0308</v>
      </c>
      <c r="E5" s="55">
        <v>467</v>
      </c>
      <c r="F5" s="41">
        <f>-D5+E5</f>
        <v>-0.030799999999999272</v>
      </c>
      <c r="G5" s="42"/>
    </row>
    <row r="6" spans="1:7" s="37" customFormat="1" ht="15">
      <c r="A6" s="7" t="s">
        <v>688</v>
      </c>
      <c r="B6" s="7">
        <v>11.43</v>
      </c>
      <c r="C6" s="7"/>
      <c r="D6" s="39">
        <f>(B6+C6)*$E$1</f>
        <v>672.3126</v>
      </c>
      <c r="E6" s="55">
        <v>672</v>
      </c>
      <c r="F6" s="41">
        <f>-D6+E6</f>
        <v>-0.3125999999999749</v>
      </c>
      <c r="G6" s="42"/>
    </row>
    <row r="7" spans="1:7" s="37" customFormat="1" ht="15">
      <c r="A7" s="7" t="s">
        <v>851</v>
      </c>
      <c r="B7" s="7">
        <v>19.24</v>
      </c>
      <c r="C7" s="7"/>
      <c r="D7" s="39">
        <f>(B7+C7)*$E$1</f>
        <v>1131.6968</v>
      </c>
      <c r="E7" s="55">
        <f>100+1032</f>
        <v>1132</v>
      </c>
      <c r="F7" s="41">
        <f>-D7+E7</f>
        <v>0.30320000000006075</v>
      </c>
      <c r="G7" s="42"/>
    </row>
    <row r="8" spans="1:7" s="37" customFormat="1" ht="15">
      <c r="A8" s="7" t="s">
        <v>960</v>
      </c>
      <c r="B8" s="7">
        <v>62.06</v>
      </c>
      <c r="C8" s="7"/>
      <c r="D8" s="39">
        <f>(B8+C8)*$E$1</f>
        <v>3650.3692</v>
      </c>
      <c r="E8" s="55">
        <v>3650</v>
      </c>
      <c r="F8" s="41">
        <f>-D8+E8</f>
        <v>-0.3692000000000917</v>
      </c>
      <c r="G8" s="42"/>
    </row>
    <row r="9" spans="1:6" s="44" customFormat="1" ht="15">
      <c r="A9" s="43"/>
      <c r="B9" s="43"/>
      <c r="C9" s="43"/>
      <c r="D9" s="43"/>
      <c r="E9" s="43"/>
      <c r="F9" s="43"/>
    </row>
    <row r="13" spans="2:3" ht="15">
      <c r="B13" s="45"/>
      <c r="C13" s="45"/>
    </row>
    <row r="14" spans="2:3" ht="15">
      <c r="B14" s="45"/>
      <c r="C14" s="45"/>
    </row>
    <row r="15" spans="2:3" ht="15">
      <c r="B15" s="45"/>
      <c r="C15" s="45"/>
    </row>
    <row r="19" spans="5:6" ht="15">
      <c r="E19" s="10"/>
      <c r="F19" s="13"/>
    </row>
    <row r="30" spans="5:6" ht="15">
      <c r="E30" s="10"/>
      <c r="F30" s="13"/>
    </row>
    <row r="98" spans="5:6" ht="15">
      <c r="E98" s="10">
        <f>'[1]539'!G12+'[1]564'!G9</f>
        <v>0.21879999999998745</v>
      </c>
      <c r="F98" t="s">
        <v>822</v>
      </c>
    </row>
    <row r="115" spans="5:6" ht="15">
      <c r="E115" s="10">
        <f>'[1]562'!G7+'[1]564'!G10</f>
        <v>-0.48919999999986885</v>
      </c>
      <c r="F115" t="s">
        <v>225</v>
      </c>
    </row>
    <row r="126" spans="5:6" ht="15">
      <c r="E126" s="10">
        <f>B126+D126+'[1]309'!G4+'[1]316'!G4+'[1]319'!G4+'[1]339'!G9+'[1]340'!G4+'[1]372'!G7+'[1]381'!G4+'[1]391'!G7+'[1]404'!G6+'[1]411'!G4+'[1]412'!G8+'[1]416'!G4+'[1]429'!G4+'[1]485'!G4+'[1]522'!G5</f>
        <v>4.579371965812413</v>
      </c>
      <c r="F126" s="13" t="s">
        <v>823</v>
      </c>
    </row>
    <row r="131" spans="5:6" ht="15">
      <c r="E131" s="10">
        <f>B131+D131+'[1]325'!G9+'[1]328'!G5+'[1]344'!G9+'[1]378'!G7+'[1]384'!G6+'[1]387'!G4+'[1]391'!G9+'[1]399'!G4+'[1]441'!G4+'[1]522'!G4</f>
        <v>-1.887614562767908</v>
      </c>
      <c r="F131" s="13" t="s">
        <v>824</v>
      </c>
    </row>
    <row r="168" spans="1:6" ht="15">
      <c r="A168" t="s">
        <v>370</v>
      </c>
      <c r="B168">
        <v>0</v>
      </c>
      <c r="E168" s="10">
        <f>'[1]522'!G7</f>
        <v>0.15050000000002228</v>
      </c>
      <c r="F168">
        <v>522</v>
      </c>
    </row>
    <row r="180" spans="5:6" ht="15">
      <c r="E180" s="10">
        <f>'[1]469'!G6+'[1]564'!G8</f>
        <v>0.0795999999995729</v>
      </c>
      <c r="F180" t="s">
        <v>825</v>
      </c>
    </row>
    <row r="187" spans="5:6" ht="15">
      <c r="E187" s="10">
        <f>'[1]388'!G4+'[1]413'!G5+'[1]427'!G5+'[1]428'!G6+'[1]560'!G7+'[1]561'!G4+'[1]564'!G4</f>
        <v>0.6078799999989428</v>
      </c>
      <c r="F187" t="s">
        <v>826</v>
      </c>
    </row>
    <row r="256" spans="5:6" ht="15">
      <c r="E256" s="10">
        <f>B256+D256+'[1]306'!G6+'[1]344'!G5+'[1]348'!G9+'[1]394'!G4+'[1]395'!G6+'[1]397'!G4+'[1]487'!G4+'[1]564'!G5</f>
        <v>0.2569838709675878</v>
      </c>
      <c r="F256" s="13" t="s">
        <v>827</v>
      </c>
    </row>
    <row r="262" spans="5:6" ht="15">
      <c r="E262" s="10">
        <f>'[1]435'!G4+'[1]521'!G6</f>
        <v>0.19920000000001892</v>
      </c>
      <c r="F262" t="s">
        <v>828</v>
      </c>
    </row>
    <row r="288" spans="5:6" ht="15">
      <c r="E288" s="10">
        <f>B288+D288+'[1]344'!G7+'[1]442'!G5+'[1]475'!G12+'[1]511'!G5+'[1]517'!G8+'[1]564'!G12</f>
        <v>0.18759999999952015</v>
      </c>
      <c r="F288" t="s">
        <v>829</v>
      </c>
    </row>
    <row r="320" spans="5:6" ht="15">
      <c r="E320" s="10">
        <f>B320+D320+'[1]339'!G6+'[1]359'!G7+'[1]362'!G8+'[1]422'!G4+'[1]425'!G7+'[1]470'!G6+'[1]479'!G7+'[1]514'!G6+'[1]522'!G6</f>
        <v>-0.18308000000028812</v>
      </c>
      <c r="F320" t="s">
        <v>830</v>
      </c>
    </row>
    <row r="350" spans="2:6" ht="15">
      <c r="B350">
        <v>0</v>
      </c>
      <c r="E350" s="10">
        <f>'[1]485'!G8+'[1]488'!G6+'[1]489'!G6+'[1]491'!G4+'[1]494'!G6+'[1]495'!G4+'[1]498'!G8+'[1]502'!G5+'[1]504'!G4+'[1]508'!G5+'[1]511'!G4+'[1]514'!G7+'[1]521'!G4+'[1]522'!G8</f>
        <v>0.3647999999984677</v>
      </c>
      <c r="F350" t="s">
        <v>831</v>
      </c>
    </row>
    <row r="352" spans="5:6" ht="15">
      <c r="E352" s="10">
        <f>'[1]485'!G8+'[1]488'!G6+'[1]489'!G6+'[1]491'!G4+'[1]494'!G6+'[1]495'!G4+'[1]498'!G8+'[1]502'!G5+'[1]504'!G4+'[1]508'!G5+'[1]511'!G4+'[1]514'!G7+'[1]521'!G4</f>
        <v>-0.41860000000156106</v>
      </c>
      <c r="F352" t="s">
        <v>832</v>
      </c>
    </row>
    <row r="371" spans="5:6" ht="15">
      <c r="E371" s="10">
        <f>'[1]381'!G5+'[1]411'!G5+'[1]419'!G6+'[1]468'!G4+'[1]506'!G7+'[1]511'!G6+'[1]528'!G4+'[1]531'!G6+'[1]554'!G8+'[1]558'!G5+'[1]559'!G9+'[1]564'!G11</f>
        <v>0.12918000000126995</v>
      </c>
      <c r="F371" t="s">
        <v>833</v>
      </c>
    </row>
    <row r="386" spans="5:6" ht="15">
      <c r="E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43040</v>
      </c>
      <c r="C1" s="29"/>
      <c r="D1" s="30" t="s">
        <v>815</v>
      </c>
      <c r="E1" s="31">
        <v>58.81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1110</v>
      </c>
      <c r="B4" s="7">
        <v>17.04</v>
      </c>
      <c r="C4" s="7"/>
      <c r="D4" s="39">
        <f aca="true" t="shared" si="0" ref="D4:D10">(B4+C4)*$E$1</f>
        <v>1002.1224</v>
      </c>
      <c r="E4" s="55">
        <v>1002</v>
      </c>
      <c r="F4" s="41">
        <f aca="true" t="shared" si="1" ref="F4:F10">-D4+E4</f>
        <v>-0.12239999999997053</v>
      </c>
      <c r="G4" s="42"/>
    </row>
    <row r="5" spans="1:7" s="37" customFormat="1" ht="15">
      <c r="A5" s="7" t="s">
        <v>293</v>
      </c>
      <c r="B5" s="46">
        <v>5.44</v>
      </c>
      <c r="C5" s="7"/>
      <c r="D5" s="39">
        <f t="shared" si="0"/>
        <v>319.92640000000006</v>
      </c>
      <c r="E5" s="55">
        <v>320</v>
      </c>
      <c r="F5" s="41">
        <f t="shared" si="1"/>
        <v>0.07359999999994216</v>
      </c>
      <c r="G5" s="42"/>
    </row>
    <row r="6" spans="1:7" s="37" customFormat="1" ht="15">
      <c r="A6" s="7" t="s">
        <v>166</v>
      </c>
      <c r="B6" s="7">
        <v>5.44</v>
      </c>
      <c r="C6" s="7"/>
      <c r="D6" s="39">
        <f t="shared" si="0"/>
        <v>319.92640000000006</v>
      </c>
      <c r="E6" s="55">
        <v>320</v>
      </c>
      <c r="F6" s="41">
        <f t="shared" si="1"/>
        <v>0.07359999999994216</v>
      </c>
      <c r="G6" s="42"/>
    </row>
    <row r="7" spans="1:7" s="37" customFormat="1" ht="15">
      <c r="A7" s="7" t="s">
        <v>191</v>
      </c>
      <c r="B7" s="7">
        <v>35.72</v>
      </c>
      <c r="C7" s="7"/>
      <c r="D7" s="39">
        <f t="shared" si="0"/>
        <v>2100.6932</v>
      </c>
      <c r="E7" s="40">
        <v>2101</v>
      </c>
      <c r="F7" s="41">
        <f t="shared" si="1"/>
        <v>0.3067999999998392</v>
      </c>
      <c r="G7" s="42"/>
    </row>
    <row r="8" spans="1:7" s="37" customFormat="1" ht="15">
      <c r="A8" s="7" t="s">
        <v>44</v>
      </c>
      <c r="B8" s="7">
        <v>7.19</v>
      </c>
      <c r="C8" s="7"/>
      <c r="D8" s="39">
        <f t="shared" si="0"/>
        <v>422.8439</v>
      </c>
      <c r="E8" s="55">
        <v>423</v>
      </c>
      <c r="F8" s="41">
        <f t="shared" si="1"/>
        <v>0.1560999999999808</v>
      </c>
      <c r="G8" s="42"/>
    </row>
    <row r="9" spans="1:7" s="37" customFormat="1" ht="15">
      <c r="A9" s="7" t="s">
        <v>765</v>
      </c>
      <c r="B9" s="46">
        <v>42.43</v>
      </c>
      <c r="C9" s="7"/>
      <c r="D9" s="39">
        <f t="shared" si="0"/>
        <v>2495.3083</v>
      </c>
      <c r="E9" s="55">
        <v>2495</v>
      </c>
      <c r="F9" s="41">
        <f t="shared" si="1"/>
        <v>-0.3083000000001448</v>
      </c>
      <c r="G9" s="42"/>
    </row>
    <row r="10" spans="1:7" s="37" customFormat="1" ht="15">
      <c r="A10" s="7" t="s">
        <v>1111</v>
      </c>
      <c r="B10" s="7">
        <v>16.96</v>
      </c>
      <c r="C10" s="7"/>
      <c r="D10" s="39">
        <f t="shared" si="0"/>
        <v>997.4176000000001</v>
      </c>
      <c r="E10" s="55">
        <v>997</v>
      </c>
      <c r="F10" s="41">
        <f t="shared" si="1"/>
        <v>-0.4176000000001068</v>
      </c>
      <c r="G10" s="42"/>
    </row>
    <row r="11" spans="1:6" s="44" customFormat="1" ht="15">
      <c r="A11" s="43"/>
      <c r="B11" s="43"/>
      <c r="C11" s="43"/>
      <c r="D11" s="43"/>
      <c r="E11" s="43"/>
      <c r="F11" s="43"/>
    </row>
    <row r="15" spans="2:3" ht="15">
      <c r="B15" s="45"/>
      <c r="C15" s="45"/>
    </row>
    <row r="16" spans="2:3" ht="15">
      <c r="B16" s="45"/>
      <c r="C16" s="45"/>
    </row>
    <row r="17" spans="2:3" ht="15">
      <c r="B17" s="45"/>
      <c r="C17" s="45"/>
    </row>
    <row r="21" spans="5:6" ht="15">
      <c r="E21" s="10"/>
      <c r="F21" s="13"/>
    </row>
    <row r="32" spans="5:6" ht="15">
      <c r="E32" s="10"/>
      <c r="F32" s="13"/>
    </row>
    <row r="100" spans="5:6" ht="15">
      <c r="E100" s="10">
        <f>'[1]539'!G12+'[1]564'!G9</f>
        <v>0.21879999999998745</v>
      </c>
      <c r="F100" t="s">
        <v>822</v>
      </c>
    </row>
    <row r="117" spans="5:6" ht="15">
      <c r="E117" s="10">
        <f>'[1]562'!G7+'[1]564'!G10</f>
        <v>-0.48919999999986885</v>
      </c>
      <c r="F117" t="s">
        <v>225</v>
      </c>
    </row>
    <row r="128" spans="5:6" ht="15">
      <c r="E128" s="10">
        <f>B128+D128+'[1]309'!G4+'[1]316'!G4+'[1]319'!G4+'[1]339'!G9+'[1]340'!G4+'[1]372'!G7+'[1]381'!G4+'[1]391'!G7+'[1]404'!G6+'[1]411'!G4+'[1]412'!G8+'[1]416'!G4+'[1]429'!G4+'[1]485'!G4+'[1]522'!G5</f>
        <v>4.579371965812413</v>
      </c>
      <c r="F128" s="13" t="s">
        <v>823</v>
      </c>
    </row>
    <row r="133" spans="5:6" ht="15">
      <c r="E133" s="10">
        <f>B133+D133+'[1]325'!G9+'[1]328'!G5+'[1]344'!G9+'[1]378'!G7+'[1]384'!G6+'[1]387'!G4+'[1]391'!G9+'[1]399'!G4+'[1]441'!G4+'[1]522'!G4</f>
        <v>-1.887614562767908</v>
      </c>
      <c r="F133" s="13" t="s">
        <v>824</v>
      </c>
    </row>
    <row r="170" spans="1:6" ht="15">
      <c r="A170" t="s">
        <v>370</v>
      </c>
      <c r="B170">
        <v>0</v>
      </c>
      <c r="E170" s="10">
        <f>'[1]522'!G7</f>
        <v>0.15050000000002228</v>
      </c>
      <c r="F170">
        <v>522</v>
      </c>
    </row>
    <row r="182" spans="5:6" ht="15">
      <c r="E182" s="10">
        <f>'[1]469'!G6+'[1]564'!G8</f>
        <v>0.0795999999995729</v>
      </c>
      <c r="F182" t="s">
        <v>825</v>
      </c>
    </row>
    <row r="189" spans="5:6" ht="15">
      <c r="E189" s="10">
        <f>'[1]388'!G4+'[1]413'!G5+'[1]427'!G5+'[1]428'!G6+'[1]560'!G7+'[1]561'!G4+'[1]564'!G4</f>
        <v>0.6078799999989428</v>
      </c>
      <c r="F189" t="s">
        <v>826</v>
      </c>
    </row>
    <row r="258" spans="5:6" ht="15">
      <c r="E258" s="10">
        <f>B258+D258+'[1]306'!G6+'[1]344'!G5+'[1]348'!G9+'[1]394'!G4+'[1]395'!G6+'[1]397'!G4+'[1]487'!G4+'[1]564'!G5</f>
        <v>0.2569838709675878</v>
      </c>
      <c r="F258" s="13" t="s">
        <v>827</v>
      </c>
    </row>
    <row r="264" spans="5:6" ht="15">
      <c r="E264" s="10">
        <f>'[1]435'!G4+'[1]521'!G6</f>
        <v>0.19920000000001892</v>
      </c>
      <c r="F264" t="s">
        <v>828</v>
      </c>
    </row>
    <row r="290" spans="5:6" ht="15">
      <c r="E290" s="10">
        <f>B290+D290+'[1]344'!G7+'[1]442'!G5+'[1]475'!G12+'[1]511'!G5+'[1]517'!G8+'[1]564'!G12</f>
        <v>0.18759999999952015</v>
      </c>
      <c r="F290" t="s">
        <v>829</v>
      </c>
    </row>
    <row r="322" spans="5:6" ht="15">
      <c r="E322" s="10">
        <f>B322+D322+'[1]339'!G6+'[1]359'!G7+'[1]362'!G8+'[1]422'!G4+'[1]425'!G7+'[1]470'!G6+'[1]479'!G7+'[1]514'!G6+'[1]522'!G6</f>
        <v>-0.18308000000028812</v>
      </c>
      <c r="F322" t="s">
        <v>830</v>
      </c>
    </row>
    <row r="352" spans="2:6" ht="15">
      <c r="B352">
        <v>0</v>
      </c>
      <c r="E352" s="10">
        <f>'[1]485'!G8+'[1]488'!G6+'[1]489'!G6+'[1]491'!G4+'[1]494'!G6+'[1]495'!G4+'[1]498'!G8+'[1]502'!G5+'[1]504'!G4+'[1]508'!G5+'[1]511'!G4+'[1]514'!G7+'[1]521'!G4+'[1]522'!G8</f>
        <v>0.3647999999984677</v>
      </c>
      <c r="F352" t="s">
        <v>831</v>
      </c>
    </row>
    <row r="354" spans="5:6" ht="15">
      <c r="E354" s="10">
        <f>'[1]485'!G8+'[1]488'!G6+'[1]489'!G6+'[1]491'!G4+'[1]494'!G6+'[1]495'!G4+'[1]498'!G8+'[1]502'!G5+'[1]504'!G4+'[1]508'!G5+'[1]511'!G4+'[1]514'!G7+'[1]521'!G4</f>
        <v>-0.41860000000156106</v>
      </c>
      <c r="F354" t="s">
        <v>832</v>
      </c>
    </row>
    <row r="373" spans="5:6" ht="15">
      <c r="E373" s="10">
        <f>'[1]381'!G5+'[1]411'!G5+'[1]419'!G6+'[1]468'!G4+'[1]506'!G7+'[1]511'!G6+'[1]528'!G4+'[1]531'!G6+'[1]554'!G8+'[1]558'!G5+'[1]559'!G9+'[1]564'!G11</f>
        <v>0.12918000000126995</v>
      </c>
      <c r="F373" t="s">
        <v>833</v>
      </c>
    </row>
    <row r="388" spans="5:6" ht="15">
      <c r="E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43038</v>
      </c>
      <c r="C1" s="29"/>
      <c r="D1" s="30" t="s">
        <v>815</v>
      </c>
      <c r="E1" s="31">
        <v>58.58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889</v>
      </c>
      <c r="B4" s="94">
        <v>15.66</v>
      </c>
      <c r="C4" s="7">
        <v>1.33</v>
      </c>
      <c r="D4" s="39">
        <f>(B4+C4)*$E$1</f>
        <v>995.2742000000001</v>
      </c>
      <c r="E4" s="55">
        <v>995</v>
      </c>
      <c r="F4" s="41">
        <f>-D4+E4</f>
        <v>-0.2742000000000644</v>
      </c>
      <c r="G4" s="42"/>
    </row>
    <row r="5" spans="1:7" s="37" customFormat="1" ht="15">
      <c r="A5" s="7" t="s">
        <v>682</v>
      </c>
      <c r="B5" s="46">
        <v>56.04</v>
      </c>
      <c r="C5" s="7"/>
      <c r="D5" s="39">
        <f>(B5+C5)*$E$1</f>
        <v>3282.8232</v>
      </c>
      <c r="E5" s="40">
        <v>3283</v>
      </c>
      <c r="F5" s="41">
        <f>-D5+E5</f>
        <v>0.1768000000001848</v>
      </c>
      <c r="G5" s="42"/>
    </row>
    <row r="6" spans="1:7" s="37" customFormat="1" ht="15">
      <c r="A6" s="7" t="s">
        <v>55</v>
      </c>
      <c r="B6" s="7">
        <v>43.01</v>
      </c>
      <c r="C6" s="7">
        <v>5.39</v>
      </c>
      <c r="D6" s="39">
        <f>(B6+C6)*$E$1</f>
        <v>2835.272</v>
      </c>
      <c r="E6" s="55">
        <v>2835</v>
      </c>
      <c r="F6" s="41">
        <f>-D6+E6</f>
        <v>-0.2719999999999345</v>
      </c>
      <c r="G6" s="42"/>
    </row>
    <row r="7" spans="1:6" s="44" customFormat="1" ht="15">
      <c r="A7" s="43"/>
      <c r="B7" s="43"/>
      <c r="C7" s="43"/>
      <c r="D7" s="43"/>
      <c r="E7" s="43"/>
      <c r="F7" s="43"/>
    </row>
    <row r="11" spans="2:3" ht="15">
      <c r="B11" s="45"/>
      <c r="C11" s="45"/>
    </row>
    <row r="12" spans="2:3" ht="15">
      <c r="B12" s="45"/>
      <c r="C12" s="45"/>
    </row>
    <row r="13" spans="2:3" ht="15">
      <c r="B13" s="45"/>
      <c r="C13" s="45"/>
    </row>
    <row r="17" spans="5:6" ht="15">
      <c r="E17" s="10"/>
      <c r="F17" s="13"/>
    </row>
    <row r="28" spans="5:6" ht="15">
      <c r="E28" s="10"/>
      <c r="F28" s="13"/>
    </row>
    <row r="96" spans="5:6" ht="15">
      <c r="E96" s="10">
        <f>'[1]539'!G12+'[1]564'!G9</f>
        <v>0.21879999999998745</v>
      </c>
      <c r="F96" t="s">
        <v>822</v>
      </c>
    </row>
    <row r="113" spans="5:6" ht="15">
      <c r="E113" s="10">
        <f>'[1]562'!G7+'[1]564'!G10</f>
        <v>-0.48919999999986885</v>
      </c>
      <c r="F113" t="s">
        <v>225</v>
      </c>
    </row>
    <row r="124" spans="5:6" ht="15">
      <c r="E124" s="10">
        <f>B124+D124+'[1]309'!G4+'[1]316'!G4+'[1]319'!G4+'[1]339'!G9+'[1]340'!G4+'[1]372'!G7+'[1]381'!G4+'[1]391'!G7+'[1]404'!G6+'[1]411'!G4+'[1]412'!G8+'[1]416'!G4+'[1]429'!G4+'[1]485'!G4+'[1]522'!G5</f>
        <v>4.579371965812413</v>
      </c>
      <c r="F124" s="13" t="s">
        <v>823</v>
      </c>
    </row>
    <row r="129" spans="5:6" ht="15">
      <c r="E129" s="10">
        <f>B129+D129+'[1]325'!G9+'[1]328'!G5+'[1]344'!G9+'[1]378'!G7+'[1]384'!G6+'[1]387'!G4+'[1]391'!G9+'[1]399'!G4+'[1]441'!G4+'[1]522'!G4</f>
        <v>-1.887614562767908</v>
      </c>
      <c r="F129" s="13" t="s">
        <v>824</v>
      </c>
    </row>
    <row r="166" spans="1:6" ht="15">
      <c r="A166" t="s">
        <v>370</v>
      </c>
      <c r="B166">
        <v>0</v>
      </c>
      <c r="E166" s="10">
        <f>'[1]522'!G7</f>
        <v>0.15050000000002228</v>
      </c>
      <c r="F166">
        <v>522</v>
      </c>
    </row>
    <row r="178" spans="5:6" ht="15">
      <c r="E178" s="10">
        <f>'[1]469'!G6+'[1]564'!G8</f>
        <v>0.0795999999995729</v>
      </c>
      <c r="F178" t="s">
        <v>825</v>
      </c>
    </row>
    <row r="185" spans="5:6" ht="15">
      <c r="E185" s="10">
        <f>'[1]388'!G4+'[1]413'!G5+'[1]427'!G5+'[1]428'!G6+'[1]560'!G7+'[1]561'!G4+'[1]564'!G4</f>
        <v>0.6078799999989428</v>
      </c>
      <c r="F185" t="s">
        <v>826</v>
      </c>
    </row>
    <row r="254" spans="5:6" ht="15">
      <c r="E254" s="10">
        <f>B254+D254+'[1]306'!G6+'[1]344'!G5+'[1]348'!G9+'[1]394'!G4+'[1]395'!G6+'[1]397'!G4+'[1]487'!G4+'[1]564'!G5</f>
        <v>0.2569838709675878</v>
      </c>
      <c r="F254" s="13" t="s">
        <v>827</v>
      </c>
    </row>
    <row r="260" spans="5:6" ht="15">
      <c r="E260" s="10">
        <f>'[1]435'!G4+'[1]521'!G6</f>
        <v>0.19920000000001892</v>
      </c>
      <c r="F260" t="s">
        <v>828</v>
      </c>
    </row>
    <row r="286" spans="5:6" ht="15">
      <c r="E286" s="10">
        <f>B286+D286+'[1]344'!G7+'[1]442'!G5+'[1]475'!G12+'[1]511'!G5+'[1]517'!G8+'[1]564'!G12</f>
        <v>0.18759999999952015</v>
      </c>
      <c r="F286" t="s">
        <v>829</v>
      </c>
    </row>
    <row r="318" spans="5:6" ht="15">
      <c r="E318" s="10">
        <f>B318+D318+'[1]339'!G6+'[1]359'!G7+'[1]362'!G8+'[1]422'!G4+'[1]425'!G7+'[1]470'!G6+'[1]479'!G7+'[1]514'!G6+'[1]522'!G6</f>
        <v>-0.18308000000028812</v>
      </c>
      <c r="F318" t="s">
        <v>830</v>
      </c>
    </row>
    <row r="348" spans="2:6" ht="15">
      <c r="B348">
        <v>0</v>
      </c>
      <c r="E348" s="10">
        <f>'[1]485'!G8+'[1]488'!G6+'[1]489'!G6+'[1]491'!G4+'[1]494'!G6+'[1]495'!G4+'[1]498'!G8+'[1]502'!G5+'[1]504'!G4+'[1]508'!G5+'[1]511'!G4+'[1]514'!G7+'[1]521'!G4+'[1]522'!G8</f>
        <v>0.3647999999984677</v>
      </c>
      <c r="F348" t="s">
        <v>831</v>
      </c>
    </row>
    <row r="350" spans="5:6" ht="15">
      <c r="E350" s="10">
        <f>'[1]485'!G8+'[1]488'!G6+'[1]489'!G6+'[1]491'!G4+'[1]494'!G6+'[1]495'!G4+'[1]498'!G8+'[1]502'!G5+'[1]504'!G4+'[1]508'!G5+'[1]511'!G4+'[1]514'!G7+'[1]521'!G4</f>
        <v>-0.41860000000156106</v>
      </c>
      <c r="F350" t="s">
        <v>832</v>
      </c>
    </row>
    <row r="369" spans="5:6" ht="15">
      <c r="E369" s="10">
        <f>'[1]381'!G5+'[1]411'!G5+'[1]419'!G6+'[1]468'!G4+'[1]506'!G7+'[1]511'!G6+'[1]528'!G4+'[1]531'!G6+'[1]554'!G8+'[1]558'!G5+'[1]559'!G9+'[1]564'!G11</f>
        <v>0.12918000000126995</v>
      </c>
      <c r="F369" t="s">
        <v>833</v>
      </c>
    </row>
    <row r="384" spans="5:6" ht="15">
      <c r="E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43037</v>
      </c>
      <c r="C1" s="29"/>
      <c r="D1" s="30" t="s">
        <v>815</v>
      </c>
      <c r="E1" s="31">
        <v>58.64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611</v>
      </c>
      <c r="B4" s="7">
        <v>44.08</v>
      </c>
      <c r="C4" s="7">
        <v>1.88</v>
      </c>
      <c r="D4" s="39">
        <f>(B4+C4)*$E$1</f>
        <v>2695.0944</v>
      </c>
      <c r="E4" s="55">
        <v>2695</v>
      </c>
      <c r="F4" s="41">
        <f>-D4+E4</f>
        <v>-0.09439999999995052</v>
      </c>
      <c r="G4" s="42"/>
    </row>
    <row r="5" spans="1:7" s="37" customFormat="1" ht="15">
      <c r="A5" s="7" t="s">
        <v>1023</v>
      </c>
      <c r="B5" s="46">
        <v>29.22</v>
      </c>
      <c r="C5" s="7">
        <v>2.06</v>
      </c>
      <c r="D5" s="39">
        <f>(B5+C5)*$E$1</f>
        <v>1834.2592</v>
      </c>
      <c r="E5" s="55">
        <v>1834</v>
      </c>
      <c r="F5" s="41">
        <f>-D5+E5</f>
        <v>-0.25919999999996435</v>
      </c>
      <c r="G5" s="42"/>
    </row>
    <row r="6" spans="1:7" s="37" customFormat="1" ht="15">
      <c r="A6" s="7" t="s">
        <v>496</v>
      </c>
      <c r="B6" s="7">
        <v>14.39</v>
      </c>
      <c r="C6" s="7">
        <v>1.66</v>
      </c>
      <c r="D6" s="39">
        <f>(B6+C6)*$E$1</f>
        <v>941.172</v>
      </c>
      <c r="E6" s="55">
        <v>941</v>
      </c>
      <c r="F6" s="41">
        <f>-D6+E6</f>
        <v>-0.17200000000002547</v>
      </c>
      <c r="G6" s="42"/>
    </row>
    <row r="7" spans="1:7" s="37" customFormat="1" ht="15">
      <c r="A7" s="7" t="s">
        <v>721</v>
      </c>
      <c r="B7" s="7">
        <v>20.65</v>
      </c>
      <c r="C7" s="7">
        <v>1.81</v>
      </c>
      <c r="D7" s="39">
        <f>(B7+C7)*$E$1</f>
        <v>1317.0543999999998</v>
      </c>
      <c r="E7" s="40">
        <v>1317</v>
      </c>
      <c r="F7" s="41">
        <f>-D7+E7</f>
        <v>-0.05439999999975953</v>
      </c>
      <c r="G7" s="42"/>
    </row>
    <row r="8" spans="1:6" s="44" customFormat="1" ht="15">
      <c r="A8" s="43"/>
      <c r="B8" s="43"/>
      <c r="C8" s="43"/>
      <c r="D8" s="43"/>
      <c r="E8" s="43"/>
      <c r="F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43036</v>
      </c>
      <c r="C1" s="29"/>
      <c r="D1" s="30" t="s">
        <v>815</v>
      </c>
      <c r="E1" s="31">
        <v>58.076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45</v>
      </c>
      <c r="B4" s="7">
        <v>21.6</v>
      </c>
      <c r="C4" s="7"/>
      <c r="D4" s="39">
        <f>(B4+C4)*$E$1</f>
        <v>1254.4416</v>
      </c>
      <c r="E4" s="55">
        <v>1260</v>
      </c>
      <c r="F4" s="41">
        <f>-D4+E4</f>
        <v>5.558399999999892</v>
      </c>
      <c r="G4" s="42"/>
    </row>
    <row r="5" spans="1:7" s="37" customFormat="1" ht="15">
      <c r="A5" s="7" t="s">
        <v>723</v>
      </c>
      <c r="B5" s="46">
        <v>16.07</v>
      </c>
      <c r="C5" s="7"/>
      <c r="D5" s="39">
        <f>(B5+C5)*$E$1</f>
        <v>933.28132</v>
      </c>
      <c r="E5" s="55">
        <v>937</v>
      </c>
      <c r="F5" s="41">
        <f>-D5+E5</f>
        <v>3.7186799999999494</v>
      </c>
      <c r="G5" s="42"/>
    </row>
    <row r="6" spans="1:7" s="37" customFormat="1" ht="15">
      <c r="A6" s="7" t="s">
        <v>1023</v>
      </c>
      <c r="B6" s="7">
        <v>80.07</v>
      </c>
      <c r="C6" s="7"/>
      <c r="D6" s="39">
        <f>(B6+C6)*$E$1</f>
        <v>4650.14532</v>
      </c>
      <c r="E6" s="55">
        <v>4670</v>
      </c>
      <c r="F6" s="41">
        <f>-D6+E6</f>
        <v>19.85468000000037</v>
      </c>
      <c r="G6" s="42"/>
    </row>
    <row r="7" spans="1:6" s="44" customFormat="1" ht="15">
      <c r="A7" s="43"/>
      <c r="B7" s="43"/>
      <c r="C7" s="43"/>
      <c r="D7" s="43"/>
      <c r="E7" s="43"/>
      <c r="F7" s="43"/>
    </row>
    <row r="11" spans="2:3" ht="15">
      <c r="B11" s="45"/>
      <c r="C11" s="45"/>
    </row>
    <row r="12" spans="2:3" ht="15">
      <c r="B12" s="45"/>
      <c r="C12" s="45"/>
    </row>
    <row r="13" spans="2:3" ht="15">
      <c r="B13" s="45"/>
      <c r="C13" s="45"/>
    </row>
    <row r="17" spans="5:6" ht="15">
      <c r="E17" s="10"/>
      <c r="F17" s="13"/>
    </row>
    <row r="28" spans="5:6" ht="15">
      <c r="E28" s="10"/>
      <c r="F28" s="13"/>
    </row>
    <row r="96" spans="5:6" ht="15">
      <c r="E96" s="10">
        <f>'[1]539'!G12+'[1]564'!G9</f>
        <v>0.21879999999998745</v>
      </c>
      <c r="F96" t="s">
        <v>822</v>
      </c>
    </row>
    <row r="113" spans="5:6" ht="15">
      <c r="E113" s="10">
        <f>'[1]562'!G7+'[1]564'!G10</f>
        <v>-0.48919999999986885</v>
      </c>
      <c r="F113" t="s">
        <v>225</v>
      </c>
    </row>
    <row r="124" spans="5:6" ht="15">
      <c r="E124" s="10">
        <f>B124+D124+'[1]309'!G4+'[1]316'!G4+'[1]319'!G4+'[1]339'!G9+'[1]340'!G4+'[1]372'!G7+'[1]381'!G4+'[1]391'!G7+'[1]404'!G6+'[1]411'!G4+'[1]412'!G8+'[1]416'!G4+'[1]429'!G4+'[1]485'!G4+'[1]522'!G5</f>
        <v>4.579371965812413</v>
      </c>
      <c r="F124" s="13" t="s">
        <v>823</v>
      </c>
    </row>
    <row r="129" spans="5:6" ht="15">
      <c r="E129" s="10">
        <f>B129+D129+'[1]325'!G9+'[1]328'!G5+'[1]344'!G9+'[1]378'!G7+'[1]384'!G6+'[1]387'!G4+'[1]391'!G9+'[1]399'!G4+'[1]441'!G4+'[1]522'!G4</f>
        <v>-1.887614562767908</v>
      </c>
      <c r="F129" s="13" t="s">
        <v>824</v>
      </c>
    </row>
    <row r="166" spans="1:6" ht="15">
      <c r="A166" t="s">
        <v>370</v>
      </c>
      <c r="B166">
        <v>0</v>
      </c>
      <c r="E166" s="10">
        <f>'[1]522'!G7</f>
        <v>0.15050000000002228</v>
      </c>
      <c r="F166">
        <v>522</v>
      </c>
    </row>
    <row r="178" spans="5:6" ht="15">
      <c r="E178" s="10">
        <f>'[1]469'!G6+'[1]564'!G8</f>
        <v>0.0795999999995729</v>
      </c>
      <c r="F178" t="s">
        <v>825</v>
      </c>
    </row>
    <row r="185" spans="5:6" ht="15">
      <c r="E185" s="10">
        <f>'[1]388'!G4+'[1]413'!G5+'[1]427'!G5+'[1]428'!G6+'[1]560'!G7+'[1]561'!G4+'[1]564'!G4</f>
        <v>0.6078799999989428</v>
      </c>
      <c r="F185" t="s">
        <v>826</v>
      </c>
    </row>
    <row r="254" spans="5:6" ht="15">
      <c r="E254" s="10">
        <f>B254+D254+'[1]306'!G6+'[1]344'!G5+'[1]348'!G9+'[1]394'!G4+'[1]395'!G6+'[1]397'!G4+'[1]487'!G4+'[1]564'!G5</f>
        <v>0.2569838709675878</v>
      </c>
      <c r="F254" s="13" t="s">
        <v>827</v>
      </c>
    </row>
    <row r="260" spans="5:6" ht="15">
      <c r="E260" s="10">
        <f>'[1]435'!G4+'[1]521'!G6</f>
        <v>0.19920000000001892</v>
      </c>
      <c r="F260" t="s">
        <v>828</v>
      </c>
    </row>
    <row r="286" spans="5:6" ht="15">
      <c r="E286" s="10">
        <f>B286+D286+'[1]344'!G7+'[1]442'!G5+'[1]475'!G12+'[1]511'!G5+'[1]517'!G8+'[1]564'!G12</f>
        <v>0.18759999999952015</v>
      </c>
      <c r="F286" t="s">
        <v>829</v>
      </c>
    </row>
    <row r="318" spans="5:6" ht="15">
      <c r="E318" s="10">
        <f>B318+D318+'[1]339'!G6+'[1]359'!G7+'[1]362'!G8+'[1]422'!G4+'[1]425'!G7+'[1]470'!G6+'[1]479'!G7+'[1]514'!G6+'[1]522'!G6</f>
        <v>-0.18308000000028812</v>
      </c>
      <c r="F318" t="s">
        <v>830</v>
      </c>
    </row>
    <row r="348" spans="2:6" ht="15">
      <c r="B348">
        <v>0</v>
      </c>
      <c r="E348" s="10">
        <f>'[1]485'!G8+'[1]488'!G6+'[1]489'!G6+'[1]491'!G4+'[1]494'!G6+'[1]495'!G4+'[1]498'!G8+'[1]502'!G5+'[1]504'!G4+'[1]508'!G5+'[1]511'!G4+'[1]514'!G7+'[1]521'!G4+'[1]522'!G8</f>
        <v>0.3647999999984677</v>
      </c>
      <c r="F348" t="s">
        <v>831</v>
      </c>
    </row>
    <row r="350" spans="5:6" ht="15">
      <c r="E350" s="10">
        <f>'[1]485'!G8+'[1]488'!G6+'[1]489'!G6+'[1]491'!G4+'[1]494'!G6+'[1]495'!G4+'[1]498'!G8+'[1]502'!G5+'[1]504'!G4+'[1]508'!G5+'[1]511'!G4+'[1]514'!G7+'[1]521'!G4</f>
        <v>-0.41860000000156106</v>
      </c>
      <c r="F350" t="s">
        <v>832</v>
      </c>
    </row>
    <row r="369" spans="5:6" ht="15">
      <c r="E369" s="10">
        <f>'[1]381'!G5+'[1]411'!G5+'[1]419'!G6+'[1]468'!G4+'[1]506'!G7+'[1]511'!G6+'[1]528'!G4+'[1]531'!G6+'[1]554'!G8+'[1]558'!G5+'[1]559'!G9+'[1]564'!G11</f>
        <v>0.12918000000126995</v>
      </c>
      <c r="F369" t="s">
        <v>833</v>
      </c>
    </row>
    <row r="384" spans="5:6" ht="15">
      <c r="E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43036</v>
      </c>
      <c r="C1" s="29"/>
      <c r="D1" s="30" t="s">
        <v>815</v>
      </c>
      <c r="E1" s="31">
        <v>58.323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289</v>
      </c>
      <c r="B4" s="7">
        <v>14.99</v>
      </c>
      <c r="C4" s="7"/>
      <c r="D4" s="39">
        <f aca="true" t="shared" si="0" ref="D4:D9">(B4+C4)*$E$1</f>
        <v>874.2617700000001</v>
      </c>
      <c r="E4" s="55">
        <v>874</v>
      </c>
      <c r="F4" s="41">
        <f aca="true" t="shared" si="1" ref="F4:F9">-D4+E4</f>
        <v>-0.26177000000006956</v>
      </c>
      <c r="G4" s="42"/>
    </row>
    <row r="5" spans="1:7" s="37" customFormat="1" ht="15">
      <c r="A5" s="7" t="s">
        <v>1060</v>
      </c>
      <c r="B5" s="46">
        <v>14.34</v>
      </c>
      <c r="C5" s="7"/>
      <c r="D5" s="39">
        <f t="shared" si="0"/>
        <v>836.35182</v>
      </c>
      <c r="E5" s="55">
        <v>836</v>
      </c>
      <c r="F5" s="41">
        <f t="shared" si="1"/>
        <v>-0.35181999999997515</v>
      </c>
      <c r="G5" s="42"/>
    </row>
    <row r="6" spans="1:7" s="37" customFormat="1" ht="15">
      <c r="A6" s="7" t="s">
        <v>1039</v>
      </c>
      <c r="B6" s="7">
        <v>13.18</v>
      </c>
      <c r="C6" s="7"/>
      <c r="D6" s="39">
        <f t="shared" si="0"/>
        <v>768.69714</v>
      </c>
      <c r="E6" s="55">
        <v>769</v>
      </c>
      <c r="F6" s="41">
        <f t="shared" si="1"/>
        <v>0.3028600000000097</v>
      </c>
      <c r="G6" s="42"/>
    </row>
    <row r="7" spans="1:7" s="37" customFormat="1" ht="15">
      <c r="A7" s="7" t="s">
        <v>394</v>
      </c>
      <c r="B7" s="7">
        <v>5.38</v>
      </c>
      <c r="C7" s="7"/>
      <c r="D7" s="39">
        <f t="shared" si="0"/>
        <v>313.77774</v>
      </c>
      <c r="E7" s="55">
        <v>314</v>
      </c>
      <c r="F7" s="41">
        <f t="shared" si="1"/>
        <v>0.22226000000000568</v>
      </c>
      <c r="G7" s="42"/>
    </row>
    <row r="8" spans="1:7" s="37" customFormat="1" ht="15">
      <c r="A8" s="7" t="s">
        <v>704</v>
      </c>
      <c r="B8" s="7">
        <v>36.46</v>
      </c>
      <c r="C8" s="7"/>
      <c r="D8" s="39">
        <f t="shared" si="0"/>
        <v>2126.45658</v>
      </c>
      <c r="E8" s="55">
        <v>2126</v>
      </c>
      <c r="F8" s="41">
        <f t="shared" si="1"/>
        <v>-0.45658000000003085</v>
      </c>
      <c r="G8" s="42"/>
    </row>
    <row r="9" spans="1:7" s="37" customFormat="1" ht="15">
      <c r="A9" s="7" t="s">
        <v>1109</v>
      </c>
      <c r="B9" s="7">
        <v>27.73</v>
      </c>
      <c r="C9" s="7"/>
      <c r="D9" s="39">
        <f t="shared" si="0"/>
        <v>1617.29679</v>
      </c>
      <c r="E9" s="55">
        <v>1617</v>
      </c>
      <c r="F9" s="41">
        <f t="shared" si="1"/>
        <v>-0.2967900000001009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43033</v>
      </c>
      <c r="C1" s="29"/>
      <c r="D1" s="30" t="s">
        <v>815</v>
      </c>
      <c r="E1" s="31">
        <v>58.076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1107</v>
      </c>
      <c r="B4" s="7">
        <v>18.15</v>
      </c>
      <c r="C4" s="7"/>
      <c r="D4" s="39">
        <f aca="true" t="shared" si="0" ref="D4:D9">(B4+C4)*$E$1</f>
        <v>1054.0793999999999</v>
      </c>
      <c r="E4" s="55">
        <v>1054</v>
      </c>
      <c r="F4" s="41">
        <f aca="true" t="shared" si="1" ref="F4:F9">-D4+E4</f>
        <v>-0.07939999999985048</v>
      </c>
      <c r="G4" s="42"/>
    </row>
    <row r="5" spans="1:7" s="37" customFormat="1" ht="15">
      <c r="A5" s="7" t="s">
        <v>1108</v>
      </c>
      <c r="B5" s="46">
        <v>7.31</v>
      </c>
      <c r="C5" s="7"/>
      <c r="D5" s="39">
        <f t="shared" si="0"/>
        <v>424.53556</v>
      </c>
      <c r="E5" s="40">
        <v>425</v>
      </c>
      <c r="F5" s="41">
        <f t="shared" si="1"/>
        <v>0.4644400000000246</v>
      </c>
      <c r="G5" s="42"/>
    </row>
    <row r="6" spans="1:7" s="37" customFormat="1" ht="15">
      <c r="A6" s="7" t="s">
        <v>665</v>
      </c>
      <c r="B6" s="7">
        <v>9.95</v>
      </c>
      <c r="C6" s="7"/>
      <c r="D6" s="39">
        <f t="shared" si="0"/>
        <v>577.8562</v>
      </c>
      <c r="E6" s="55">
        <v>578</v>
      </c>
      <c r="F6" s="41">
        <f t="shared" si="1"/>
        <v>0.14380000000005566</v>
      </c>
      <c r="G6" s="42"/>
    </row>
    <row r="7" spans="1:7" s="37" customFormat="1" ht="15">
      <c r="A7" s="7" t="s">
        <v>289</v>
      </c>
      <c r="B7" s="7">
        <v>31.64</v>
      </c>
      <c r="C7" s="7"/>
      <c r="D7" s="39">
        <f t="shared" si="0"/>
        <v>1837.52464</v>
      </c>
      <c r="E7" s="55">
        <v>1837</v>
      </c>
      <c r="F7" s="41">
        <f t="shared" si="1"/>
        <v>-0.5246400000000904</v>
      </c>
      <c r="G7" s="42"/>
    </row>
    <row r="8" spans="1:7" s="37" customFormat="1" ht="15">
      <c r="A8" s="7" t="s">
        <v>1067</v>
      </c>
      <c r="B8" s="7">
        <v>22.74</v>
      </c>
      <c r="C8" s="7"/>
      <c r="D8" s="39">
        <f t="shared" si="0"/>
        <v>1320.64824</v>
      </c>
      <c r="E8" s="55">
        <v>1321</v>
      </c>
      <c r="F8" s="41">
        <f t="shared" si="1"/>
        <v>0.35176000000001295</v>
      </c>
      <c r="G8" s="42"/>
    </row>
    <row r="9" spans="1:7" s="37" customFormat="1" ht="15">
      <c r="A9" s="7" t="s">
        <v>902</v>
      </c>
      <c r="B9" s="7">
        <v>31.1</v>
      </c>
      <c r="C9" s="7"/>
      <c r="D9" s="39">
        <f t="shared" si="0"/>
        <v>1806.1636</v>
      </c>
      <c r="E9" s="55">
        <v>1806</v>
      </c>
      <c r="F9" s="41">
        <f t="shared" si="1"/>
        <v>-0.16360000000008768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43033</v>
      </c>
      <c r="C1" s="29"/>
      <c r="D1" s="30" t="s">
        <v>815</v>
      </c>
      <c r="E1" s="31">
        <v>58.078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613</v>
      </c>
      <c r="B4" s="7">
        <v>24.38</v>
      </c>
      <c r="C4" s="7"/>
      <c r="D4" s="39">
        <f>(B4+C4)*$E$1</f>
        <v>1415.94164</v>
      </c>
      <c r="E4" s="55">
        <v>2207</v>
      </c>
      <c r="F4" s="41">
        <f>-D4+E4</f>
        <v>791.05836</v>
      </c>
      <c r="G4" s="42"/>
    </row>
    <row r="5" spans="1:7" s="37" customFormat="1" ht="15">
      <c r="A5" s="7" t="s">
        <v>509</v>
      </c>
      <c r="B5" s="46">
        <v>5.99</v>
      </c>
      <c r="C5" s="7"/>
      <c r="D5" s="39">
        <f>(B5+C5)*$E$1</f>
        <v>347.88722</v>
      </c>
      <c r="E5" s="55">
        <v>348</v>
      </c>
      <c r="F5" s="41">
        <f>-D5+E5</f>
        <v>0.11277999999998656</v>
      </c>
      <c r="G5" s="42"/>
    </row>
    <row r="6" spans="1:7" s="37" customFormat="1" ht="15">
      <c r="A6" s="7" t="s">
        <v>1106</v>
      </c>
      <c r="B6" s="7">
        <v>56.27</v>
      </c>
      <c r="C6" s="7"/>
      <c r="D6" s="39">
        <f>(B6+C6)*$E$1</f>
        <v>3268.0490600000003</v>
      </c>
      <c r="E6" s="40">
        <v>3268</v>
      </c>
      <c r="F6" s="41">
        <f>-D6+E6</f>
        <v>-0.049060000000281434</v>
      </c>
      <c r="G6" s="42"/>
    </row>
    <row r="7" spans="1:7" s="37" customFormat="1" ht="15">
      <c r="A7" s="7" t="s">
        <v>838</v>
      </c>
      <c r="B7" s="7">
        <v>21.9</v>
      </c>
      <c r="C7" s="7"/>
      <c r="D7" s="39">
        <f>(B7+C7)*$E$1</f>
        <v>1271.9082</v>
      </c>
      <c r="E7" s="55">
        <v>1272</v>
      </c>
      <c r="F7" s="41">
        <f>-D7+E7</f>
        <v>0.09179999999992106</v>
      </c>
      <c r="G7" s="42"/>
    </row>
    <row r="8" spans="1:7" s="37" customFormat="1" ht="15">
      <c r="A8" s="7" t="s">
        <v>794</v>
      </c>
      <c r="B8" s="7">
        <v>42.26</v>
      </c>
      <c r="C8" s="7"/>
      <c r="D8" s="39">
        <f>(B8+C8)*$E$1</f>
        <v>2454.37628</v>
      </c>
      <c r="E8" s="55">
        <v>2454</v>
      </c>
      <c r="F8" s="41">
        <f>-D8+E8</f>
        <v>-0.37627999999995154</v>
      </c>
      <c r="G8" s="42"/>
    </row>
    <row r="9" spans="1:6" s="44" customFormat="1" ht="15">
      <c r="A9" s="43"/>
      <c r="B9" s="43"/>
      <c r="C9" s="43"/>
      <c r="D9" s="43"/>
      <c r="E9" s="43"/>
      <c r="F9" s="43"/>
    </row>
    <row r="13" spans="2:3" ht="15">
      <c r="B13" s="45"/>
      <c r="C13" s="45"/>
    </row>
    <row r="14" spans="2:3" ht="15">
      <c r="B14" s="45"/>
      <c r="C14" s="45"/>
    </row>
    <row r="15" spans="2:3" ht="15">
      <c r="B15" s="45"/>
      <c r="C15" s="45"/>
    </row>
    <row r="19" spans="5:6" ht="15">
      <c r="E19" s="10"/>
      <c r="F19" s="13"/>
    </row>
    <row r="30" spans="5:6" ht="15">
      <c r="E30" s="10"/>
      <c r="F30" s="13"/>
    </row>
    <row r="98" spans="5:6" ht="15">
      <c r="E98" s="10">
        <f>'[1]539'!G12+'[1]564'!G9</f>
        <v>0.21879999999998745</v>
      </c>
      <c r="F98" t="s">
        <v>822</v>
      </c>
    </row>
    <row r="115" spans="5:6" ht="15">
      <c r="E115" s="10">
        <f>'[1]562'!G7+'[1]564'!G10</f>
        <v>-0.48919999999986885</v>
      </c>
      <c r="F115" t="s">
        <v>225</v>
      </c>
    </row>
    <row r="126" spans="5:6" ht="15">
      <c r="E126" s="10">
        <f>B126+D126+'[1]309'!G4+'[1]316'!G4+'[1]319'!G4+'[1]339'!G9+'[1]340'!G4+'[1]372'!G7+'[1]381'!G4+'[1]391'!G7+'[1]404'!G6+'[1]411'!G4+'[1]412'!G8+'[1]416'!G4+'[1]429'!G4+'[1]485'!G4+'[1]522'!G5</f>
        <v>4.579371965812413</v>
      </c>
      <c r="F126" s="13" t="s">
        <v>823</v>
      </c>
    </row>
    <row r="131" spans="5:6" ht="15">
      <c r="E131" s="10">
        <f>B131+D131+'[1]325'!G9+'[1]328'!G5+'[1]344'!G9+'[1]378'!G7+'[1]384'!G6+'[1]387'!G4+'[1]391'!G9+'[1]399'!G4+'[1]441'!G4+'[1]522'!G4</f>
        <v>-1.887614562767908</v>
      </c>
      <c r="F131" s="13" t="s">
        <v>824</v>
      </c>
    </row>
    <row r="168" spans="1:6" ht="15">
      <c r="A168" t="s">
        <v>370</v>
      </c>
      <c r="B168">
        <v>0</v>
      </c>
      <c r="E168" s="10">
        <f>'[1]522'!G7</f>
        <v>0.15050000000002228</v>
      </c>
      <c r="F168">
        <v>522</v>
      </c>
    </row>
    <row r="180" spans="5:6" ht="15">
      <c r="E180" s="10">
        <f>'[1]469'!G6+'[1]564'!G8</f>
        <v>0.0795999999995729</v>
      </c>
      <c r="F180" t="s">
        <v>825</v>
      </c>
    </row>
    <row r="187" spans="5:6" ht="15">
      <c r="E187" s="10">
        <f>'[1]388'!G4+'[1]413'!G5+'[1]427'!G5+'[1]428'!G6+'[1]560'!G7+'[1]561'!G4+'[1]564'!G4</f>
        <v>0.6078799999989428</v>
      </c>
      <c r="F187" t="s">
        <v>826</v>
      </c>
    </row>
    <row r="256" spans="5:6" ht="15">
      <c r="E256" s="10">
        <f>B256+D256+'[1]306'!G6+'[1]344'!G5+'[1]348'!G9+'[1]394'!G4+'[1]395'!G6+'[1]397'!G4+'[1]487'!G4+'[1]564'!G5</f>
        <v>0.2569838709675878</v>
      </c>
      <c r="F256" s="13" t="s">
        <v>827</v>
      </c>
    </row>
    <row r="262" spans="5:6" ht="15">
      <c r="E262" s="10">
        <f>'[1]435'!G4+'[1]521'!G6</f>
        <v>0.19920000000001892</v>
      </c>
      <c r="F262" t="s">
        <v>828</v>
      </c>
    </row>
    <row r="288" spans="5:6" ht="15">
      <c r="E288" s="10">
        <f>B288+D288+'[1]344'!G7+'[1]442'!G5+'[1]475'!G12+'[1]511'!G5+'[1]517'!G8+'[1]564'!G12</f>
        <v>0.18759999999952015</v>
      </c>
      <c r="F288" t="s">
        <v>829</v>
      </c>
    </row>
    <row r="320" spans="5:6" ht="15">
      <c r="E320" s="10">
        <f>B320+D320+'[1]339'!G6+'[1]359'!G7+'[1]362'!G8+'[1]422'!G4+'[1]425'!G7+'[1]470'!G6+'[1]479'!G7+'[1]514'!G6+'[1]522'!G6</f>
        <v>-0.18308000000028812</v>
      </c>
      <c r="F320" t="s">
        <v>830</v>
      </c>
    </row>
    <row r="350" spans="2:6" ht="15">
      <c r="B350">
        <v>0</v>
      </c>
      <c r="E350" s="10">
        <f>'[1]485'!G8+'[1]488'!G6+'[1]489'!G6+'[1]491'!G4+'[1]494'!G6+'[1]495'!G4+'[1]498'!G8+'[1]502'!G5+'[1]504'!G4+'[1]508'!G5+'[1]511'!G4+'[1]514'!G7+'[1]521'!G4+'[1]522'!G8</f>
        <v>0.3647999999984677</v>
      </c>
      <c r="F350" t="s">
        <v>831</v>
      </c>
    </row>
    <row r="352" spans="5:6" ht="15">
      <c r="E352" s="10">
        <f>'[1]485'!G8+'[1]488'!G6+'[1]489'!G6+'[1]491'!G4+'[1]494'!G6+'[1]495'!G4+'[1]498'!G8+'[1]502'!G5+'[1]504'!G4+'[1]508'!G5+'[1]511'!G4+'[1]514'!G7+'[1]521'!G4</f>
        <v>-0.41860000000156106</v>
      </c>
      <c r="F352" t="s">
        <v>832</v>
      </c>
    </row>
    <row r="371" spans="5:6" ht="15">
      <c r="E371" s="10">
        <f>'[1]381'!G5+'[1]411'!G5+'[1]419'!G6+'[1]468'!G4+'[1]506'!G7+'[1]511'!G6+'[1]528'!G4+'[1]531'!G6+'[1]554'!G8+'[1]558'!G5+'[1]559'!G9+'[1]564'!G11</f>
        <v>0.12918000000126995</v>
      </c>
      <c r="F371" t="s">
        <v>833</v>
      </c>
    </row>
    <row r="386" spans="5:6" ht="15">
      <c r="E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43030</v>
      </c>
      <c r="C1" s="29"/>
      <c r="D1" s="30" t="s">
        <v>815</v>
      </c>
      <c r="E1" s="31">
        <v>58.02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1105</v>
      </c>
      <c r="B4" s="7">
        <v>34.28</v>
      </c>
      <c r="C4" s="7">
        <v>1.63</v>
      </c>
      <c r="D4" s="39">
        <f>(B4+C4)*$E$1</f>
        <v>2083.4982000000005</v>
      </c>
      <c r="E4" s="55">
        <f>1000+1083</f>
        <v>2083</v>
      </c>
      <c r="F4" s="41">
        <f>-D4+E4</f>
        <v>-0.49820000000045184</v>
      </c>
      <c r="G4" s="42"/>
    </row>
    <row r="5" spans="1:7" s="37" customFormat="1" ht="15">
      <c r="A5" s="7" t="s">
        <v>980</v>
      </c>
      <c r="B5" s="46">
        <v>15.4</v>
      </c>
      <c r="C5" s="7">
        <v>1.97</v>
      </c>
      <c r="D5" s="39">
        <f>(B5+C5)*$E$1</f>
        <v>1007.8074000000001</v>
      </c>
      <c r="E5" s="40"/>
      <c r="F5" s="41">
        <f>-D5+E5</f>
        <v>-1007.8074000000001</v>
      </c>
      <c r="G5" s="42"/>
    </row>
    <row r="6" spans="1:7" s="37" customFormat="1" ht="15">
      <c r="A6" s="7" t="s">
        <v>641</v>
      </c>
      <c r="B6" s="7">
        <v>12.19</v>
      </c>
      <c r="C6" s="7">
        <v>2.37</v>
      </c>
      <c r="D6" s="39">
        <f>(B6+C6)*$E$1</f>
        <v>844.7712</v>
      </c>
      <c r="E6" s="55"/>
      <c r="F6" s="41">
        <f>-D6+E6</f>
        <v>-844.7712</v>
      </c>
      <c r="G6" s="42"/>
    </row>
    <row r="7" spans="1:7" s="37" customFormat="1" ht="15">
      <c r="A7" s="7" t="s">
        <v>417</v>
      </c>
      <c r="B7" s="7">
        <v>11.46</v>
      </c>
      <c r="C7" s="7">
        <v>3.23</v>
      </c>
      <c r="D7" s="39">
        <f>(B7+C7)*$E$1</f>
        <v>852.3138000000001</v>
      </c>
      <c r="E7" s="55">
        <v>852</v>
      </c>
      <c r="F7" s="41">
        <f>-D7+E7</f>
        <v>-0.3138000000001284</v>
      </c>
      <c r="G7" s="42"/>
    </row>
    <row r="8" spans="1:6" s="44" customFormat="1" ht="15">
      <c r="A8" s="43"/>
      <c r="B8" s="43"/>
      <c r="C8" s="43"/>
      <c r="D8" s="43"/>
      <c r="E8" s="43"/>
      <c r="F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43030</v>
      </c>
      <c r="C1" s="29"/>
      <c r="D1" s="30" t="s">
        <v>815</v>
      </c>
      <c r="E1" s="31">
        <v>58.061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1103</v>
      </c>
      <c r="B4" s="7">
        <v>26.16</v>
      </c>
      <c r="C4" s="7"/>
      <c r="D4" s="39">
        <f>(B4+C4)*$E$1</f>
        <v>1518.87576</v>
      </c>
      <c r="E4" s="55">
        <v>1519</v>
      </c>
      <c r="F4" s="41">
        <f>-D4+E4</f>
        <v>0.12424000000009983</v>
      </c>
      <c r="G4" s="42"/>
    </row>
    <row r="5" spans="1:7" s="37" customFormat="1" ht="15">
      <c r="A5" s="7" t="s">
        <v>611</v>
      </c>
      <c r="B5" s="46">
        <v>21.84</v>
      </c>
      <c r="C5" s="7"/>
      <c r="D5" s="39">
        <f>(B5+C5)*$E$1</f>
        <v>1268.05224</v>
      </c>
      <c r="E5" s="40">
        <v>1268</v>
      </c>
      <c r="F5" s="41">
        <f>-D5+E5</f>
        <v>-0.05223999999998341</v>
      </c>
      <c r="G5" s="42"/>
    </row>
    <row r="6" spans="1:7" s="37" customFormat="1" ht="15">
      <c r="A6" s="7" t="s">
        <v>1104</v>
      </c>
      <c r="B6" s="7">
        <v>14.95</v>
      </c>
      <c r="C6" s="7"/>
      <c r="D6" s="39">
        <f>(B6+C6)*$E$1</f>
        <v>868.01195</v>
      </c>
      <c r="E6" s="55">
        <v>868</v>
      </c>
      <c r="F6" s="41">
        <f>-D6+E6</f>
        <v>-0.011949999999956162</v>
      </c>
      <c r="G6" s="42"/>
    </row>
    <row r="7" spans="1:6" s="44" customFormat="1" ht="15">
      <c r="A7" s="43"/>
      <c r="B7" s="43"/>
      <c r="C7" s="43"/>
      <c r="D7" s="43"/>
      <c r="E7" s="43"/>
      <c r="F7" s="43"/>
    </row>
    <row r="11" spans="2:3" ht="15">
      <c r="B11" s="45"/>
      <c r="C11" s="45"/>
    </row>
    <row r="12" spans="2:3" ht="15">
      <c r="B12" s="45"/>
      <c r="C12" s="45"/>
    </row>
    <row r="13" spans="2:3" ht="15">
      <c r="B13" s="45"/>
      <c r="C13" s="45"/>
    </row>
    <row r="17" spans="5:6" ht="15">
      <c r="E17" s="10"/>
      <c r="F17" s="13"/>
    </row>
    <row r="28" spans="5:6" ht="15">
      <c r="E28" s="10"/>
      <c r="F28" s="13"/>
    </row>
    <row r="96" spans="5:6" ht="15">
      <c r="E96" s="10">
        <f>'[1]539'!G12+'[1]564'!G9</f>
        <v>0.21879999999998745</v>
      </c>
      <c r="F96" t="s">
        <v>822</v>
      </c>
    </row>
    <row r="113" spans="5:6" ht="15">
      <c r="E113" s="10">
        <f>'[1]562'!G7+'[1]564'!G10</f>
        <v>-0.48919999999986885</v>
      </c>
      <c r="F113" t="s">
        <v>225</v>
      </c>
    </row>
    <row r="124" spans="5:6" ht="15">
      <c r="E124" s="10">
        <f>B124+D124+'[1]309'!G4+'[1]316'!G4+'[1]319'!G4+'[1]339'!G9+'[1]340'!G4+'[1]372'!G7+'[1]381'!G4+'[1]391'!G7+'[1]404'!G6+'[1]411'!G4+'[1]412'!G8+'[1]416'!G4+'[1]429'!G4+'[1]485'!G4+'[1]522'!G5</f>
        <v>4.579371965812413</v>
      </c>
      <c r="F124" s="13" t="s">
        <v>823</v>
      </c>
    </row>
    <row r="129" spans="5:6" ht="15">
      <c r="E129" s="10">
        <f>B129+D129+'[1]325'!G9+'[1]328'!G5+'[1]344'!G9+'[1]378'!G7+'[1]384'!G6+'[1]387'!G4+'[1]391'!G9+'[1]399'!G4+'[1]441'!G4+'[1]522'!G4</f>
        <v>-1.887614562767908</v>
      </c>
      <c r="F129" s="13" t="s">
        <v>824</v>
      </c>
    </row>
    <row r="166" spans="1:6" ht="15">
      <c r="A166" t="s">
        <v>370</v>
      </c>
      <c r="B166">
        <v>0</v>
      </c>
      <c r="E166" s="10">
        <f>'[1]522'!G7</f>
        <v>0.15050000000002228</v>
      </c>
      <c r="F166">
        <v>522</v>
      </c>
    </row>
    <row r="178" spans="5:6" ht="15">
      <c r="E178" s="10">
        <f>'[1]469'!G6+'[1]564'!G8</f>
        <v>0.0795999999995729</v>
      </c>
      <c r="F178" t="s">
        <v>825</v>
      </c>
    </row>
    <row r="185" spans="5:6" ht="15">
      <c r="E185" s="10">
        <f>'[1]388'!G4+'[1]413'!G5+'[1]427'!G5+'[1]428'!G6+'[1]560'!G7+'[1]561'!G4+'[1]564'!G4</f>
        <v>0.6078799999989428</v>
      </c>
      <c r="F185" t="s">
        <v>826</v>
      </c>
    </row>
    <row r="254" spans="5:6" ht="15">
      <c r="E254" s="10">
        <f>B254+D254+'[1]306'!G6+'[1]344'!G5+'[1]348'!G9+'[1]394'!G4+'[1]395'!G6+'[1]397'!G4+'[1]487'!G4+'[1]564'!G5</f>
        <v>0.2569838709675878</v>
      </c>
      <c r="F254" s="13" t="s">
        <v>827</v>
      </c>
    </row>
    <row r="260" spans="5:6" ht="15">
      <c r="E260" s="10">
        <f>'[1]435'!G4+'[1]521'!G6</f>
        <v>0.19920000000001892</v>
      </c>
      <c r="F260" t="s">
        <v>828</v>
      </c>
    </row>
    <row r="286" spans="5:6" ht="15">
      <c r="E286" s="10">
        <f>B286+D286+'[1]344'!G7+'[1]442'!G5+'[1]475'!G12+'[1]511'!G5+'[1]517'!G8+'[1]564'!G12</f>
        <v>0.18759999999952015</v>
      </c>
      <c r="F286" t="s">
        <v>829</v>
      </c>
    </row>
    <row r="318" spans="5:6" ht="15">
      <c r="E318" s="10">
        <f>B318+D318+'[1]339'!G6+'[1]359'!G7+'[1]362'!G8+'[1]422'!G4+'[1]425'!G7+'[1]470'!G6+'[1]479'!G7+'[1]514'!G6+'[1]522'!G6</f>
        <v>-0.18308000000028812</v>
      </c>
      <c r="F318" t="s">
        <v>830</v>
      </c>
    </row>
    <row r="348" spans="2:6" ht="15">
      <c r="B348">
        <v>0</v>
      </c>
      <c r="E348" s="10">
        <f>'[1]485'!G8+'[1]488'!G6+'[1]489'!G6+'[1]491'!G4+'[1]494'!G6+'[1]495'!G4+'[1]498'!G8+'[1]502'!G5+'[1]504'!G4+'[1]508'!G5+'[1]511'!G4+'[1]514'!G7+'[1]521'!G4+'[1]522'!G8</f>
        <v>0.3647999999984677</v>
      </c>
      <c r="F348" t="s">
        <v>831</v>
      </c>
    </row>
    <row r="350" spans="5:6" ht="15">
      <c r="E350" s="10">
        <f>'[1]485'!G8+'[1]488'!G6+'[1]489'!G6+'[1]491'!G4+'[1]494'!G6+'[1]495'!G4+'[1]498'!G8+'[1]502'!G5+'[1]504'!G4+'[1]508'!G5+'[1]511'!G4+'[1]514'!G7+'[1]521'!G4</f>
        <v>-0.41860000000156106</v>
      </c>
      <c r="F350" t="s">
        <v>832</v>
      </c>
    </row>
    <row r="369" spans="5:6" ht="15">
      <c r="E369" s="10">
        <f>'[1]381'!G5+'[1]411'!G5+'[1]419'!G6+'[1]468'!G4+'[1]506'!G7+'[1]511'!G6+'[1]528'!G4+'[1]531'!G6+'[1]554'!G8+'[1]558'!G5+'[1]559'!G9+'[1]564'!G11</f>
        <v>0.12918000000126995</v>
      </c>
      <c r="F369" t="s">
        <v>833</v>
      </c>
    </row>
    <row r="384" spans="5:6" ht="15">
      <c r="E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43082</v>
      </c>
      <c r="C1" s="29"/>
      <c r="D1" s="30" t="s">
        <v>815</v>
      </c>
      <c r="E1" s="31">
        <v>59.7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1006</v>
      </c>
      <c r="B4" s="7">
        <v>12.38</v>
      </c>
      <c r="C4" s="7"/>
      <c r="D4" s="39">
        <f aca="true" t="shared" si="0" ref="D4:D13">(B4+C4)*$E$1</f>
        <v>739.0860000000001</v>
      </c>
      <c r="E4" s="40">
        <v>739</v>
      </c>
      <c r="F4" s="41">
        <f aca="true" t="shared" si="1" ref="F4:F13">-D4+E4</f>
        <v>-0.08600000000012642</v>
      </c>
      <c r="G4" s="42"/>
    </row>
    <row r="5" spans="1:7" s="37" customFormat="1" ht="15">
      <c r="A5" s="7" t="s">
        <v>319</v>
      </c>
      <c r="B5" s="46">
        <v>4.59</v>
      </c>
      <c r="C5" s="7"/>
      <c r="D5" s="39">
        <f t="shared" si="0"/>
        <v>274.023</v>
      </c>
      <c r="E5" s="40">
        <v>274</v>
      </c>
      <c r="F5" s="41">
        <f t="shared" si="1"/>
        <v>-0.023000000000024556</v>
      </c>
      <c r="G5" s="42"/>
    </row>
    <row r="6" spans="1:7" s="37" customFormat="1" ht="15">
      <c r="A6" s="7" t="s">
        <v>627</v>
      </c>
      <c r="B6" s="7">
        <v>3</v>
      </c>
      <c r="C6" s="7"/>
      <c r="D6" s="39">
        <f t="shared" si="0"/>
        <v>179.10000000000002</v>
      </c>
      <c r="E6" s="40">
        <v>179</v>
      </c>
      <c r="F6" s="41">
        <f t="shared" si="1"/>
        <v>-0.10000000000002274</v>
      </c>
      <c r="G6" s="42"/>
    </row>
    <row r="7" spans="1:7" s="37" customFormat="1" ht="15">
      <c r="A7" s="7" t="s">
        <v>889</v>
      </c>
      <c r="B7" s="7">
        <v>3.59</v>
      </c>
      <c r="C7" s="7"/>
      <c r="D7" s="39">
        <f t="shared" si="0"/>
        <v>214.323</v>
      </c>
      <c r="E7" s="55">
        <v>214</v>
      </c>
      <c r="F7" s="41">
        <f t="shared" si="1"/>
        <v>-0.3230000000000075</v>
      </c>
      <c r="G7" s="42"/>
    </row>
    <row r="8" spans="1:7" s="37" customFormat="1" ht="15">
      <c r="A8" s="7" t="s">
        <v>341</v>
      </c>
      <c r="B8" s="7">
        <v>7.49</v>
      </c>
      <c r="C8" s="7"/>
      <c r="D8" s="39">
        <f t="shared" si="0"/>
        <v>447.153</v>
      </c>
      <c r="E8" s="55">
        <v>447</v>
      </c>
      <c r="F8" s="41">
        <f t="shared" si="1"/>
        <v>-0.15300000000002</v>
      </c>
      <c r="G8" s="42"/>
    </row>
    <row r="9" spans="1:7" s="37" customFormat="1" ht="15">
      <c r="A9" s="7" t="s">
        <v>941</v>
      </c>
      <c r="B9" s="7">
        <v>23.43</v>
      </c>
      <c r="C9" s="7"/>
      <c r="D9" s="39">
        <f>(B9+C9)*$E$1</f>
        <v>1398.771</v>
      </c>
      <c r="E9" s="55">
        <v>1399</v>
      </c>
      <c r="F9" s="41">
        <f>-D9+E9</f>
        <v>0.22900000000004184</v>
      </c>
      <c r="G9" s="42"/>
    </row>
    <row r="10" spans="1:7" s="37" customFormat="1" ht="15">
      <c r="A10" s="7" t="s">
        <v>191</v>
      </c>
      <c r="B10" s="7">
        <v>20.8</v>
      </c>
      <c r="C10" s="7"/>
      <c r="D10" s="39">
        <f>(B10+C10)*$E$1</f>
        <v>1241.76</v>
      </c>
      <c r="E10" s="55">
        <v>1242</v>
      </c>
      <c r="F10" s="41">
        <f>-D10+E10</f>
        <v>0.2400000000000091</v>
      </c>
      <c r="G10" s="42"/>
    </row>
    <row r="11" spans="1:7" s="37" customFormat="1" ht="15">
      <c r="A11" s="7" t="s">
        <v>63</v>
      </c>
      <c r="B11" s="7">
        <v>7.65</v>
      </c>
      <c r="C11" s="7"/>
      <c r="D11" s="39">
        <f>(B11+C11)*$E$1</f>
        <v>456.70500000000004</v>
      </c>
      <c r="E11" s="40">
        <v>457</v>
      </c>
      <c r="F11" s="41">
        <f>-D11+E11</f>
        <v>0.2949999999999591</v>
      </c>
      <c r="G11" s="42"/>
    </row>
    <row r="12" spans="1:7" s="37" customFormat="1" ht="15">
      <c r="A12" s="7" t="s">
        <v>1196</v>
      </c>
      <c r="B12" s="46">
        <v>21.89</v>
      </c>
      <c r="C12" s="7"/>
      <c r="D12" s="39">
        <f t="shared" si="0"/>
        <v>1306.833</v>
      </c>
      <c r="E12" s="55">
        <v>1307</v>
      </c>
      <c r="F12" s="41">
        <f t="shared" si="1"/>
        <v>0.16699999999991633</v>
      </c>
      <c r="G12" s="42"/>
    </row>
    <row r="13" spans="1:7" s="37" customFormat="1" ht="15">
      <c r="A13" s="7" t="s">
        <v>760</v>
      </c>
      <c r="B13" s="7">
        <v>36.19</v>
      </c>
      <c r="C13" s="7"/>
      <c r="D13" s="39">
        <f t="shared" si="0"/>
        <v>2160.543</v>
      </c>
      <c r="E13" s="55">
        <v>2160</v>
      </c>
      <c r="F13" s="41">
        <f t="shared" si="1"/>
        <v>-0.54300000000012</v>
      </c>
      <c r="G13" s="42"/>
    </row>
    <row r="14" spans="1:6" s="44" customFormat="1" ht="15">
      <c r="A14" s="43"/>
      <c r="B14" s="43"/>
      <c r="C14" s="43"/>
      <c r="D14" s="43"/>
      <c r="E14" s="43"/>
      <c r="F14" s="43"/>
    </row>
    <row r="18" spans="2:3" ht="15">
      <c r="B18" s="45"/>
      <c r="C18" s="45"/>
    </row>
    <row r="19" spans="2:3" ht="15">
      <c r="B19" s="45"/>
      <c r="C19" s="45"/>
    </row>
    <row r="20" spans="2:3" ht="15">
      <c r="B20" s="45"/>
      <c r="C20" s="45"/>
    </row>
    <row r="24" spans="5:6" ht="15">
      <c r="E24" s="10"/>
      <c r="F24" s="13"/>
    </row>
    <row r="35" spans="5:6" ht="15">
      <c r="E35" s="10"/>
      <c r="F35" s="13"/>
    </row>
    <row r="103" spans="5:6" ht="15">
      <c r="E103" s="10">
        <f>'[1]539'!G12+'[1]564'!G9</f>
        <v>0.21879999999998745</v>
      </c>
      <c r="F103" t="s">
        <v>822</v>
      </c>
    </row>
    <row r="120" spans="5:6" ht="15">
      <c r="E120" s="10">
        <f>'[1]562'!G7+'[1]564'!G10</f>
        <v>-0.48919999999986885</v>
      </c>
      <c r="F120" t="s">
        <v>225</v>
      </c>
    </row>
    <row r="131" spans="5:6" ht="15">
      <c r="E131" s="10">
        <f>B131+D131+'[1]309'!G4+'[1]316'!G4+'[1]319'!G4+'[1]339'!G9+'[1]340'!G4+'[1]372'!G7+'[1]381'!G4+'[1]391'!G7+'[1]404'!G6+'[1]411'!G4+'[1]412'!G8+'[1]416'!G4+'[1]429'!G4+'[1]485'!G4+'[1]522'!G5</f>
        <v>4.579371965812413</v>
      </c>
      <c r="F131" s="13" t="s">
        <v>823</v>
      </c>
    </row>
    <row r="136" spans="5:6" ht="15">
      <c r="E136" s="10">
        <f>B136+D136+'[1]325'!G9+'[1]328'!G5+'[1]344'!G9+'[1]378'!G7+'[1]384'!G6+'[1]387'!G4+'[1]391'!G9+'[1]399'!G4+'[1]441'!G4+'[1]522'!G4</f>
        <v>-1.887614562767908</v>
      </c>
      <c r="F136" s="13" t="s">
        <v>824</v>
      </c>
    </row>
    <row r="173" spans="1:6" ht="15">
      <c r="A173" t="s">
        <v>370</v>
      </c>
      <c r="B173">
        <v>0</v>
      </c>
      <c r="E173" s="10">
        <f>'[1]522'!G7</f>
        <v>0.15050000000002228</v>
      </c>
      <c r="F173">
        <v>522</v>
      </c>
    </row>
    <row r="185" spans="5:6" ht="15">
      <c r="E185" s="10">
        <f>'[1]469'!G6+'[1]564'!G8</f>
        <v>0.0795999999995729</v>
      </c>
      <c r="F185" t="s">
        <v>825</v>
      </c>
    </row>
    <row r="192" spans="5:6" ht="15">
      <c r="E192" s="10">
        <f>'[1]388'!G4+'[1]413'!G5+'[1]427'!G5+'[1]428'!G6+'[1]560'!G7+'[1]561'!G4+'[1]564'!G4</f>
        <v>0.6078799999989428</v>
      </c>
      <c r="F192" t="s">
        <v>826</v>
      </c>
    </row>
    <row r="261" spans="5:6" ht="15">
      <c r="E261" s="10">
        <f>B261+D261+'[1]306'!G6+'[1]344'!G5+'[1]348'!G9+'[1]394'!G4+'[1]395'!G6+'[1]397'!G4+'[1]487'!G4+'[1]564'!G5</f>
        <v>0.2569838709675878</v>
      </c>
      <c r="F261" s="13" t="s">
        <v>827</v>
      </c>
    </row>
    <row r="267" spans="5:6" ht="15">
      <c r="E267" s="10">
        <f>'[1]435'!G4+'[1]521'!G6</f>
        <v>0.19920000000001892</v>
      </c>
      <c r="F267" t="s">
        <v>828</v>
      </c>
    </row>
    <row r="293" spans="5:6" ht="15">
      <c r="E293" s="10">
        <f>B293+D293+'[1]344'!G7+'[1]442'!G5+'[1]475'!G12+'[1]511'!G5+'[1]517'!G8+'[1]564'!G12</f>
        <v>0.18759999999952015</v>
      </c>
      <c r="F293" t="s">
        <v>829</v>
      </c>
    </row>
    <row r="325" spans="5:6" ht="15">
      <c r="E325" s="10">
        <f>B325+D325+'[1]339'!G6+'[1]359'!G7+'[1]362'!G8+'[1]422'!G4+'[1]425'!G7+'[1]470'!G6+'[1]479'!G7+'[1]514'!G6+'[1]522'!G6</f>
        <v>-0.18308000000028812</v>
      </c>
      <c r="F325" t="s">
        <v>830</v>
      </c>
    </row>
    <row r="355" spans="2:6" ht="15">
      <c r="B355">
        <v>0</v>
      </c>
      <c r="E355" s="10">
        <f>'[1]485'!G8+'[1]488'!G6+'[1]489'!G6+'[1]491'!G4+'[1]494'!G6+'[1]495'!G4+'[1]498'!G8+'[1]502'!G5+'[1]504'!G4+'[1]508'!G5+'[1]511'!G4+'[1]514'!G7+'[1]521'!G4+'[1]522'!G8</f>
        <v>0.3647999999984677</v>
      </c>
      <c r="F355" t="s">
        <v>831</v>
      </c>
    </row>
    <row r="357" spans="5:6" ht="15">
      <c r="E357" s="10">
        <f>'[1]485'!G8+'[1]488'!G6+'[1]489'!G6+'[1]491'!G4+'[1]494'!G6+'[1]495'!G4+'[1]498'!G8+'[1]502'!G5+'[1]504'!G4+'[1]508'!G5+'[1]511'!G4+'[1]514'!G7+'[1]521'!G4</f>
        <v>-0.41860000000156106</v>
      </c>
      <c r="F357" t="s">
        <v>832</v>
      </c>
    </row>
    <row r="376" spans="5:6" ht="15">
      <c r="E376" s="10">
        <f>'[1]381'!G5+'[1]411'!G5+'[1]419'!G6+'[1]468'!G4+'[1]506'!G7+'[1]511'!G6+'[1]528'!G4+'[1]531'!G6+'[1]554'!G8+'[1]558'!G5+'[1]559'!G9+'[1]564'!G11</f>
        <v>0.12918000000126995</v>
      </c>
      <c r="F376" t="s">
        <v>833</v>
      </c>
    </row>
    <row r="391" spans="5:6" ht="15">
      <c r="E391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1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43030</v>
      </c>
      <c r="C1" s="29"/>
      <c r="D1" s="30" t="s">
        <v>815</v>
      </c>
      <c r="E1" s="31">
        <v>58.02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979</v>
      </c>
      <c r="B4" s="7">
        <v>23.98</v>
      </c>
      <c r="C4" s="7">
        <v>3.9499999999999997</v>
      </c>
      <c r="D4" s="39">
        <f>(B4+C4)*$E$1</f>
        <v>1620.4986000000001</v>
      </c>
      <c r="E4" s="55">
        <v>1600</v>
      </c>
      <c r="F4" s="41">
        <f>-D4+E4</f>
        <v>-20.498600000000124</v>
      </c>
      <c r="G4" s="42"/>
    </row>
    <row r="5" spans="1:7" s="37" customFormat="1" ht="15">
      <c r="A5" s="7" t="s">
        <v>641</v>
      </c>
      <c r="B5" s="46">
        <v>35.02</v>
      </c>
      <c r="C5" s="7">
        <v>4.13</v>
      </c>
      <c r="D5" s="39">
        <f>(B5+C5)*$E$1</f>
        <v>2271.4830000000006</v>
      </c>
      <c r="E5" s="40">
        <v>3100</v>
      </c>
      <c r="F5" s="41">
        <f>-D5+E5</f>
        <v>828.5169999999994</v>
      </c>
      <c r="G5" s="42"/>
    </row>
    <row r="6" spans="1:7" s="37" customFormat="1" ht="15">
      <c r="A6" s="7" t="s">
        <v>980</v>
      </c>
      <c r="B6" s="7">
        <v>18.61</v>
      </c>
      <c r="C6" s="7">
        <v>0.94</v>
      </c>
      <c r="D6" s="39">
        <f>(B6+C6)*$E$1</f>
        <v>1134.2910000000002</v>
      </c>
      <c r="E6" s="40">
        <v>2142</v>
      </c>
      <c r="F6" s="41">
        <f>-D6+E6</f>
        <v>1007.7089999999998</v>
      </c>
      <c r="G6" s="42"/>
    </row>
    <row r="7" spans="1:6" s="44" customFormat="1" ht="15">
      <c r="A7" s="43"/>
      <c r="B7" s="43"/>
      <c r="C7" s="43"/>
      <c r="D7" s="43"/>
      <c r="E7" s="43"/>
      <c r="F7" s="43"/>
    </row>
    <row r="11" spans="2:3" ht="15">
      <c r="B11" s="45"/>
      <c r="C11" s="45"/>
    </row>
    <row r="12" spans="2:3" ht="15">
      <c r="B12" s="45"/>
      <c r="C12" s="45"/>
    </row>
    <row r="13" spans="2:3" ht="15">
      <c r="B13" s="45"/>
      <c r="C13" s="45"/>
    </row>
    <row r="17" spans="5:6" ht="15">
      <c r="E17" s="10"/>
      <c r="F17" s="13"/>
    </row>
    <row r="28" spans="5:6" ht="15">
      <c r="E28" s="10"/>
      <c r="F28" s="13"/>
    </row>
    <row r="96" spans="5:6" ht="15">
      <c r="E96" s="10">
        <f>'[1]539'!G12+'[1]564'!G9</f>
        <v>0.21879999999998745</v>
      </c>
      <c r="F96" t="s">
        <v>822</v>
      </c>
    </row>
    <row r="113" spans="5:6" ht="15">
      <c r="E113" s="10">
        <f>'[1]562'!G7+'[1]564'!G10</f>
        <v>-0.48919999999986885</v>
      </c>
      <c r="F113" t="s">
        <v>225</v>
      </c>
    </row>
    <row r="124" spans="5:6" ht="15">
      <c r="E124" s="10">
        <f>B124+D124+'[1]309'!G4+'[1]316'!G4+'[1]319'!G4+'[1]339'!G9+'[1]340'!G4+'[1]372'!G7+'[1]381'!G4+'[1]391'!G7+'[1]404'!G6+'[1]411'!G4+'[1]412'!G8+'[1]416'!G4+'[1]429'!G4+'[1]485'!G4+'[1]522'!G5</f>
        <v>4.579371965812413</v>
      </c>
      <c r="F124" s="13" t="s">
        <v>823</v>
      </c>
    </row>
    <row r="129" spans="5:6" ht="15">
      <c r="E129" s="10">
        <f>B129+D129+'[1]325'!G9+'[1]328'!G5+'[1]344'!G9+'[1]378'!G7+'[1]384'!G6+'[1]387'!G4+'[1]391'!G9+'[1]399'!G4+'[1]441'!G4+'[1]522'!G4</f>
        <v>-1.887614562767908</v>
      </c>
      <c r="F129" s="13" t="s">
        <v>824</v>
      </c>
    </row>
    <row r="166" spans="1:6" ht="15">
      <c r="A166" t="s">
        <v>370</v>
      </c>
      <c r="B166">
        <v>0</v>
      </c>
      <c r="E166" s="10">
        <f>'[1]522'!G7</f>
        <v>0.15050000000002228</v>
      </c>
      <c r="F166">
        <v>522</v>
      </c>
    </row>
    <row r="178" spans="5:6" ht="15">
      <c r="E178" s="10">
        <f>'[1]469'!G6+'[1]564'!G8</f>
        <v>0.0795999999995729</v>
      </c>
      <c r="F178" t="s">
        <v>825</v>
      </c>
    </row>
    <row r="185" spans="5:6" ht="15">
      <c r="E185" s="10">
        <f>'[1]388'!G4+'[1]413'!G5+'[1]427'!G5+'[1]428'!G6+'[1]560'!G7+'[1]561'!G4+'[1]564'!G4</f>
        <v>0.6078799999989428</v>
      </c>
      <c r="F185" t="s">
        <v>826</v>
      </c>
    </row>
    <row r="254" spans="5:6" ht="15">
      <c r="E254" s="10">
        <f>B254+D254+'[1]306'!G6+'[1]344'!G5+'[1]348'!G9+'[1]394'!G4+'[1]395'!G6+'[1]397'!G4+'[1]487'!G4+'[1]564'!G5</f>
        <v>0.2569838709675878</v>
      </c>
      <c r="F254" s="13" t="s">
        <v>827</v>
      </c>
    </row>
    <row r="260" spans="5:6" ht="15">
      <c r="E260" s="10">
        <f>'[1]435'!G4+'[1]521'!G6</f>
        <v>0.19920000000001892</v>
      </c>
      <c r="F260" t="s">
        <v>828</v>
      </c>
    </row>
    <row r="286" spans="5:6" ht="15">
      <c r="E286" s="10">
        <f>B286+D286+'[1]344'!G7+'[1]442'!G5+'[1]475'!G12+'[1]511'!G5+'[1]517'!G8+'[1]564'!G12</f>
        <v>0.18759999999952015</v>
      </c>
      <c r="F286" t="s">
        <v>829</v>
      </c>
    </row>
    <row r="318" spans="5:6" ht="15">
      <c r="E318" s="10">
        <f>B318+D318+'[1]339'!G6+'[1]359'!G7+'[1]362'!G8+'[1]422'!G4+'[1]425'!G7+'[1]470'!G6+'[1]479'!G7+'[1]514'!G6+'[1]522'!G6</f>
        <v>-0.18308000000028812</v>
      </c>
      <c r="F318" t="s">
        <v>830</v>
      </c>
    </row>
    <row r="348" spans="2:6" ht="15">
      <c r="B348">
        <v>0</v>
      </c>
      <c r="E348" s="10">
        <f>'[1]485'!G8+'[1]488'!G6+'[1]489'!G6+'[1]491'!G4+'[1]494'!G6+'[1]495'!G4+'[1]498'!G8+'[1]502'!G5+'[1]504'!G4+'[1]508'!G5+'[1]511'!G4+'[1]514'!G7+'[1]521'!G4+'[1]522'!G8</f>
        <v>0.3647999999984677</v>
      </c>
      <c r="F348" t="s">
        <v>831</v>
      </c>
    </row>
    <row r="350" spans="5:6" ht="15">
      <c r="E350" s="10">
        <f>'[1]485'!G8+'[1]488'!G6+'[1]489'!G6+'[1]491'!G4+'[1]494'!G6+'[1]495'!G4+'[1]498'!G8+'[1]502'!G5+'[1]504'!G4+'[1]508'!G5+'[1]511'!G4+'[1]514'!G7+'[1]521'!G4</f>
        <v>-0.41860000000156106</v>
      </c>
      <c r="F350" t="s">
        <v>832</v>
      </c>
    </row>
    <row r="369" spans="5:6" ht="15">
      <c r="E369" s="10">
        <f>'[1]381'!G5+'[1]411'!G5+'[1]419'!G6+'[1]468'!G4+'[1]506'!G7+'[1]511'!G6+'[1]528'!G4+'[1]531'!G6+'[1]554'!G8+'[1]558'!G5+'[1]559'!G9+'[1]564'!G11</f>
        <v>0.12918000000126995</v>
      </c>
      <c r="F369" t="s">
        <v>833</v>
      </c>
    </row>
    <row r="384" spans="5:6" ht="15">
      <c r="E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43029</v>
      </c>
      <c r="C1" s="29"/>
      <c r="D1" s="30" t="s">
        <v>815</v>
      </c>
      <c r="E1" s="31">
        <v>58.045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871</v>
      </c>
      <c r="B4" s="7">
        <v>20.75</v>
      </c>
      <c r="C4" s="7"/>
      <c r="D4" s="39">
        <f>(B4+C4)*$E$1</f>
        <v>1204.4337500000001</v>
      </c>
      <c r="E4" s="40">
        <v>1204</v>
      </c>
      <c r="F4" s="41">
        <f>-D4+E4</f>
        <v>-0.4337500000001455</v>
      </c>
      <c r="G4" s="42"/>
    </row>
    <row r="5" spans="1:7" s="37" customFormat="1" ht="15">
      <c r="A5" s="7" t="s">
        <v>979</v>
      </c>
      <c r="B5" s="46">
        <v>18.47</v>
      </c>
      <c r="C5" s="7"/>
      <c r="D5" s="39">
        <f>(B5+C5)*$E$1</f>
        <v>1072.09115</v>
      </c>
      <c r="E5" s="40">
        <v>1100</v>
      </c>
      <c r="F5" s="41">
        <f>-D5+E5</f>
        <v>27.90885000000003</v>
      </c>
      <c r="G5" s="42"/>
    </row>
    <row r="6" spans="1:7" s="37" customFormat="1" ht="15">
      <c r="A6" s="7" t="s">
        <v>641</v>
      </c>
      <c r="B6" s="7">
        <v>5.22</v>
      </c>
      <c r="C6" s="7"/>
      <c r="D6" s="39">
        <f>(B6+C6)*$E$1</f>
        <v>302.9949</v>
      </c>
      <c r="E6" s="55"/>
      <c r="F6" s="41">
        <f>-D6+E6</f>
        <v>-302.9949</v>
      </c>
      <c r="G6" s="42"/>
    </row>
    <row r="7" spans="1:7" s="37" customFormat="1" ht="15">
      <c r="A7" s="7" t="s">
        <v>55</v>
      </c>
      <c r="B7" s="7">
        <v>44.96</v>
      </c>
      <c r="C7" s="7"/>
      <c r="D7" s="39">
        <f>(B7+C7)*$E$1</f>
        <v>2609.7032</v>
      </c>
      <c r="E7" s="55">
        <v>2610</v>
      </c>
      <c r="F7" s="41">
        <f>-D7+E7</f>
        <v>0.29680000000007567</v>
      </c>
      <c r="G7" s="42"/>
    </row>
    <row r="8" spans="1:6" s="44" customFormat="1" ht="15">
      <c r="A8" s="43"/>
      <c r="B8" s="43"/>
      <c r="C8" s="43"/>
      <c r="D8" s="43"/>
      <c r="E8" s="43"/>
      <c r="F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43029</v>
      </c>
      <c r="C1" s="29"/>
      <c r="D1" s="30" t="s">
        <v>815</v>
      </c>
      <c r="E1" s="31">
        <v>58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1101</v>
      </c>
      <c r="B4" s="7">
        <v>10.03</v>
      </c>
      <c r="C4" s="7"/>
      <c r="D4" s="39">
        <f aca="true" t="shared" si="0" ref="D4:D13">(B4+C4)*$E$1</f>
        <v>581.74</v>
      </c>
      <c r="E4" s="40">
        <v>581.07</v>
      </c>
      <c r="F4" s="41">
        <f aca="true" t="shared" si="1" ref="F4:F13">-D4+E4</f>
        <v>-0.6699999999999591</v>
      </c>
      <c r="G4" s="42"/>
    </row>
    <row r="5" spans="1:7" s="37" customFormat="1" ht="15">
      <c r="A5" s="7" t="s">
        <v>1102</v>
      </c>
      <c r="B5" s="46">
        <v>5.99</v>
      </c>
      <c r="C5" s="7"/>
      <c r="D5" s="39">
        <f t="shared" si="0"/>
        <v>347.42</v>
      </c>
      <c r="E5" s="55">
        <v>347</v>
      </c>
      <c r="F5" s="41">
        <f t="shared" si="1"/>
        <v>-0.4200000000000159</v>
      </c>
      <c r="G5" s="42"/>
    </row>
    <row r="6" spans="1:7" s="37" customFormat="1" ht="15">
      <c r="A6" s="7" t="s">
        <v>1045</v>
      </c>
      <c r="B6" s="7">
        <v>5.47</v>
      </c>
      <c r="C6" s="7"/>
      <c r="D6" s="39">
        <f t="shared" si="0"/>
        <v>317.26</v>
      </c>
      <c r="E6" s="55">
        <v>317</v>
      </c>
      <c r="F6" s="41">
        <f t="shared" si="1"/>
        <v>-0.2599999999999909</v>
      </c>
      <c r="G6" s="42"/>
    </row>
    <row r="7" spans="1:7" s="37" customFormat="1" ht="15">
      <c r="A7" s="7" t="s">
        <v>201</v>
      </c>
      <c r="B7" s="7">
        <v>15.2</v>
      </c>
      <c r="C7" s="7"/>
      <c r="D7" s="39">
        <f t="shared" si="0"/>
        <v>881.5999999999999</v>
      </c>
      <c r="E7" s="55">
        <v>882</v>
      </c>
      <c r="F7" s="41">
        <f t="shared" si="1"/>
        <v>0.40000000000009095</v>
      </c>
      <c r="G7" s="42"/>
    </row>
    <row r="8" spans="1:7" s="37" customFormat="1" ht="15">
      <c r="A8" s="7" t="s">
        <v>947</v>
      </c>
      <c r="B8" s="86">
        <v>9.99</v>
      </c>
      <c r="C8" s="7"/>
      <c r="D8" s="39">
        <f t="shared" si="0"/>
        <v>579.42</v>
      </c>
      <c r="E8" s="55">
        <v>579</v>
      </c>
      <c r="F8" s="41">
        <f t="shared" si="1"/>
        <v>-0.4199999999999591</v>
      </c>
      <c r="G8" s="42"/>
    </row>
    <row r="9" spans="1:7" s="37" customFormat="1" ht="15">
      <c r="A9" s="7" t="s">
        <v>395</v>
      </c>
      <c r="B9" s="46">
        <v>12.38</v>
      </c>
      <c r="C9" s="7"/>
      <c r="D9" s="39">
        <f>(B9+C9)*$E$1</f>
        <v>718.0400000000001</v>
      </c>
      <c r="E9" s="55">
        <v>718</v>
      </c>
      <c r="F9" s="41">
        <f>-D9+E9</f>
        <v>-0.04000000000007731</v>
      </c>
      <c r="G9" s="42"/>
    </row>
    <row r="10" spans="1:7" s="37" customFormat="1" ht="15">
      <c r="A10" s="7" t="s">
        <v>980</v>
      </c>
      <c r="B10" s="7">
        <v>15.08</v>
      </c>
      <c r="C10" s="7"/>
      <c r="D10" s="39">
        <f>(B10+C10)*$E$1</f>
        <v>874.64</v>
      </c>
      <c r="E10" s="40">
        <v>1116</v>
      </c>
      <c r="F10" s="41">
        <f>-D10+E10</f>
        <v>241.36</v>
      </c>
      <c r="G10" s="42"/>
    </row>
    <row r="11" spans="1:7" s="37" customFormat="1" ht="30">
      <c r="A11" s="7" t="s">
        <v>1077</v>
      </c>
      <c r="B11" s="7">
        <v>22.36</v>
      </c>
      <c r="C11" s="7"/>
      <c r="D11" s="39">
        <f>(B11+C11)*$E$1</f>
        <v>1296.8799999999999</v>
      </c>
      <c r="E11" s="55">
        <v>1297</v>
      </c>
      <c r="F11" s="41">
        <f>-D11+E11</f>
        <v>0.12000000000011823</v>
      </c>
      <c r="G11" s="42"/>
    </row>
    <row r="12" spans="1:7" s="37" customFormat="1" ht="15">
      <c r="A12" s="7" t="s">
        <v>1060</v>
      </c>
      <c r="B12" s="86">
        <v>15.55</v>
      </c>
      <c r="C12" s="7"/>
      <c r="D12" s="39">
        <f>(B12+C12)*$E$1</f>
        <v>901.9000000000001</v>
      </c>
      <c r="E12" s="55">
        <v>902</v>
      </c>
      <c r="F12" s="41">
        <f>-D12+E12</f>
        <v>0.09999999999990905</v>
      </c>
      <c r="G12" s="42"/>
    </row>
    <row r="13" spans="1:7" s="37" customFormat="1" ht="15">
      <c r="A13" s="7" t="s">
        <v>516</v>
      </c>
      <c r="B13" s="86">
        <v>33.01</v>
      </c>
      <c r="C13" s="7"/>
      <c r="D13" s="39">
        <f t="shared" si="0"/>
        <v>1914.58</v>
      </c>
      <c r="E13" s="55">
        <v>1907</v>
      </c>
      <c r="F13" s="41">
        <f t="shared" si="1"/>
        <v>-7.579999999999927</v>
      </c>
      <c r="G13" s="42"/>
    </row>
    <row r="14" spans="1:7" s="37" customFormat="1" ht="15">
      <c r="A14" s="7" t="s">
        <v>1051</v>
      </c>
      <c r="B14" s="93">
        <v>4.82</v>
      </c>
      <c r="C14" s="7"/>
      <c r="D14" s="39">
        <f>(B14+C14)*$E$1</f>
        <v>279.56</v>
      </c>
      <c r="E14" s="55">
        <v>280</v>
      </c>
      <c r="F14" s="41">
        <f>-D14+E14</f>
        <v>0.4399999999999977</v>
      </c>
      <c r="G14" s="42"/>
    </row>
    <row r="15" spans="1:6" s="44" customFormat="1" ht="15">
      <c r="A15" s="43"/>
      <c r="B15" s="43"/>
      <c r="C15" s="43"/>
      <c r="D15" s="43"/>
      <c r="E15" s="43"/>
      <c r="F15" s="43"/>
    </row>
    <row r="19" spans="2:3" ht="15">
      <c r="B19" s="45"/>
      <c r="C19" s="45"/>
    </row>
    <row r="20" spans="2:3" ht="15">
      <c r="B20" s="45"/>
      <c r="C20" s="45"/>
    </row>
    <row r="21" spans="2:3" ht="15">
      <c r="B21" s="45"/>
      <c r="C21" s="45"/>
    </row>
    <row r="25" spans="5:6" ht="15">
      <c r="E25" s="10"/>
      <c r="F25" s="13"/>
    </row>
    <row r="36" spans="5:6" ht="15">
      <c r="E36" s="10"/>
      <c r="F36" s="13"/>
    </row>
    <row r="104" spans="5:6" ht="15">
      <c r="E104" s="10">
        <f>'[1]539'!G12+'[1]564'!G9</f>
        <v>0.21879999999998745</v>
      </c>
      <c r="F104" t="s">
        <v>822</v>
      </c>
    </row>
    <row r="121" spans="5:6" ht="15">
      <c r="E121" s="10">
        <f>'[1]562'!G7+'[1]564'!G10</f>
        <v>-0.48919999999986885</v>
      </c>
      <c r="F121" t="s">
        <v>225</v>
      </c>
    </row>
    <row r="132" spans="5:6" ht="15">
      <c r="E132" s="10">
        <f>B132+D132+'[1]309'!G4+'[1]316'!G4+'[1]319'!G4+'[1]339'!G9+'[1]340'!G4+'[1]372'!G7+'[1]381'!G4+'[1]391'!G7+'[1]404'!G6+'[1]411'!G4+'[1]412'!G8+'[1]416'!G4+'[1]429'!G4+'[1]485'!G4+'[1]522'!G5</f>
        <v>4.579371965812413</v>
      </c>
      <c r="F132" s="13" t="s">
        <v>823</v>
      </c>
    </row>
    <row r="137" spans="5:6" ht="15">
      <c r="E137" s="10">
        <f>B137+D137+'[1]325'!G9+'[1]328'!G5+'[1]344'!G9+'[1]378'!G7+'[1]384'!G6+'[1]387'!G4+'[1]391'!G9+'[1]399'!G4+'[1]441'!G4+'[1]522'!G4</f>
        <v>-1.887614562767908</v>
      </c>
      <c r="F137" s="13" t="s">
        <v>824</v>
      </c>
    </row>
    <row r="174" spans="1:6" ht="15">
      <c r="A174" t="s">
        <v>370</v>
      </c>
      <c r="B174">
        <v>0</v>
      </c>
      <c r="E174" s="10">
        <f>'[1]522'!G7</f>
        <v>0.15050000000002228</v>
      </c>
      <c r="F174">
        <v>522</v>
      </c>
    </row>
    <row r="186" spans="5:6" ht="15">
      <c r="E186" s="10">
        <f>'[1]469'!G6+'[1]564'!G8</f>
        <v>0.0795999999995729</v>
      </c>
      <c r="F186" t="s">
        <v>825</v>
      </c>
    </row>
    <row r="193" spans="5:6" ht="15">
      <c r="E193" s="10">
        <f>'[1]388'!G4+'[1]413'!G5+'[1]427'!G5+'[1]428'!G6+'[1]560'!G7+'[1]561'!G4+'[1]564'!G4</f>
        <v>0.6078799999989428</v>
      </c>
      <c r="F193" t="s">
        <v>826</v>
      </c>
    </row>
    <row r="262" spans="5:6" ht="15">
      <c r="E262" s="10">
        <f>B262+D262+'[1]306'!G6+'[1]344'!G5+'[1]348'!G9+'[1]394'!G4+'[1]395'!G6+'[1]397'!G4+'[1]487'!G4+'[1]564'!G5</f>
        <v>0.2569838709675878</v>
      </c>
      <c r="F262" s="13" t="s">
        <v>827</v>
      </c>
    </row>
    <row r="268" spans="5:6" ht="15">
      <c r="E268" s="10">
        <f>'[1]435'!G4+'[1]521'!G6</f>
        <v>0.19920000000001892</v>
      </c>
      <c r="F268" t="s">
        <v>828</v>
      </c>
    </row>
    <row r="294" spans="5:6" ht="15">
      <c r="E294" s="10">
        <f>B294+D294+'[1]344'!G7+'[1]442'!G5+'[1]475'!G12+'[1]511'!G5+'[1]517'!G8+'[1]564'!G12</f>
        <v>0.18759999999952015</v>
      </c>
      <c r="F294" t="s">
        <v>829</v>
      </c>
    </row>
    <row r="326" spans="5:6" ht="15">
      <c r="E326" s="10">
        <f>B326+D326+'[1]339'!G6+'[1]359'!G7+'[1]362'!G8+'[1]422'!G4+'[1]425'!G7+'[1]470'!G6+'[1]479'!G7+'[1]514'!G6+'[1]522'!G6</f>
        <v>-0.18308000000028812</v>
      </c>
      <c r="F326" t="s">
        <v>830</v>
      </c>
    </row>
    <row r="356" spans="2:6" ht="15">
      <c r="B356">
        <v>0</v>
      </c>
      <c r="E356" s="10">
        <f>'[1]485'!G8+'[1]488'!G6+'[1]489'!G6+'[1]491'!G4+'[1]494'!G6+'[1]495'!G4+'[1]498'!G8+'[1]502'!G5+'[1]504'!G4+'[1]508'!G5+'[1]511'!G4+'[1]514'!G7+'[1]521'!G4+'[1]522'!G8</f>
        <v>0.3647999999984677</v>
      </c>
      <c r="F356" t="s">
        <v>831</v>
      </c>
    </row>
    <row r="358" spans="5:6" ht="15">
      <c r="E358" s="10">
        <f>'[1]485'!G8+'[1]488'!G6+'[1]489'!G6+'[1]491'!G4+'[1]494'!G6+'[1]495'!G4+'[1]498'!G8+'[1]502'!G5+'[1]504'!G4+'[1]508'!G5+'[1]511'!G4+'[1]514'!G7+'[1]521'!G4</f>
        <v>-0.41860000000156106</v>
      </c>
      <c r="F358" t="s">
        <v>832</v>
      </c>
    </row>
    <row r="377" spans="5:6" ht="15">
      <c r="E377" s="10">
        <f>'[1]381'!G5+'[1]411'!G5+'[1]419'!G6+'[1]468'!G4+'[1]506'!G7+'[1]511'!G6+'[1]528'!G4+'[1]531'!G6+'[1]554'!G8+'[1]558'!G5+'[1]559'!G9+'[1]564'!G11</f>
        <v>0.12918000000126995</v>
      </c>
      <c r="F377" t="s">
        <v>833</v>
      </c>
    </row>
    <row r="392" spans="5:6" ht="15">
      <c r="E392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2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43029</v>
      </c>
      <c r="C1" s="29"/>
      <c r="D1" s="30" t="s">
        <v>815</v>
      </c>
      <c r="E1" s="31">
        <v>58.95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38</v>
      </c>
      <c r="B4" s="7">
        <v>5.9</v>
      </c>
      <c r="C4" s="7"/>
      <c r="D4" s="39">
        <f aca="true" t="shared" si="0" ref="D4:D9">(B4+C4)*$E$1</f>
        <v>347.80500000000006</v>
      </c>
      <c r="E4" s="55">
        <v>342</v>
      </c>
      <c r="F4" s="41">
        <f aca="true" t="shared" si="1" ref="F4:F9">-D4+E4</f>
        <v>-5.805000000000064</v>
      </c>
      <c r="G4" s="42"/>
    </row>
    <row r="5" spans="1:7" s="37" customFormat="1" ht="15">
      <c r="A5" s="7" t="s">
        <v>1029</v>
      </c>
      <c r="B5" s="46">
        <v>4.47</v>
      </c>
      <c r="C5" s="7"/>
      <c r="D5" s="39">
        <f t="shared" si="0"/>
        <v>263.5065</v>
      </c>
      <c r="E5" s="55">
        <v>259</v>
      </c>
      <c r="F5" s="41">
        <f t="shared" si="1"/>
        <v>-4.506500000000017</v>
      </c>
      <c r="G5" s="42"/>
    </row>
    <row r="6" spans="1:7" s="37" customFormat="1" ht="15">
      <c r="A6" s="7" t="s">
        <v>857</v>
      </c>
      <c r="B6" s="7">
        <v>36.28</v>
      </c>
      <c r="C6" s="7"/>
      <c r="D6" s="39">
        <f t="shared" si="0"/>
        <v>2138.706</v>
      </c>
      <c r="E6" s="55">
        <f>2104+35</f>
        <v>2139</v>
      </c>
      <c r="F6" s="41">
        <f t="shared" si="1"/>
        <v>0.29399999999986903</v>
      </c>
      <c r="G6" s="42"/>
    </row>
    <row r="7" spans="1:7" s="37" customFormat="1" ht="15">
      <c r="A7" s="7" t="s">
        <v>799</v>
      </c>
      <c r="B7" s="7">
        <v>21.86</v>
      </c>
      <c r="C7" s="7"/>
      <c r="D7" s="39">
        <f t="shared" si="0"/>
        <v>1288.647</v>
      </c>
      <c r="E7" s="55">
        <f>1268+21</f>
        <v>1289</v>
      </c>
      <c r="F7" s="41">
        <f t="shared" si="1"/>
        <v>0.3530000000000655</v>
      </c>
      <c r="G7" s="42"/>
    </row>
    <row r="8" spans="1:7" s="37" customFormat="1" ht="15">
      <c r="A8" s="7" t="s">
        <v>782</v>
      </c>
      <c r="B8" s="86">
        <v>32.27</v>
      </c>
      <c r="C8" s="7"/>
      <c r="D8" s="39">
        <f t="shared" si="0"/>
        <v>1902.3165000000004</v>
      </c>
      <c r="E8" s="55">
        <f>1854+49</f>
        <v>1903</v>
      </c>
      <c r="F8" s="41">
        <f t="shared" si="1"/>
        <v>0.6834999999996398</v>
      </c>
      <c r="G8" s="42"/>
    </row>
    <row r="9" spans="1:7" s="37" customFormat="1" ht="15">
      <c r="A9" s="7" t="s">
        <v>1066</v>
      </c>
      <c r="B9" s="86">
        <v>29.24</v>
      </c>
      <c r="C9" s="7"/>
      <c r="D9" s="39">
        <f t="shared" si="0"/>
        <v>1723.698</v>
      </c>
      <c r="E9" s="55">
        <f>1696+28</f>
        <v>1724</v>
      </c>
      <c r="F9" s="41">
        <f t="shared" si="1"/>
        <v>0.30199999999990723</v>
      </c>
      <c r="G9" s="42"/>
    </row>
    <row r="10" spans="1:7" s="37" customFormat="1" ht="15">
      <c r="A10" s="7" t="s">
        <v>466</v>
      </c>
      <c r="B10" s="93">
        <v>9.32</v>
      </c>
      <c r="C10" s="7"/>
      <c r="D10" s="39">
        <f>(B10+C10)*$E$1</f>
        <v>549.414</v>
      </c>
      <c r="E10" s="55">
        <v>541</v>
      </c>
      <c r="F10" s="41">
        <f>-D10+E10</f>
        <v>-8.413999999999987</v>
      </c>
      <c r="G10" s="42"/>
    </row>
    <row r="11" spans="1:6" s="44" customFormat="1" ht="15">
      <c r="A11" s="43"/>
      <c r="B11" s="43"/>
      <c r="C11" s="43"/>
      <c r="D11" s="43"/>
      <c r="E11" s="43"/>
      <c r="F11" s="43"/>
    </row>
    <row r="14" ht="21">
      <c r="A14" s="92" t="s">
        <v>1100</v>
      </c>
    </row>
    <row r="15" spans="2:3" ht="15">
      <c r="B15" s="45"/>
      <c r="C15" s="45"/>
    </row>
    <row r="16" spans="2:3" ht="15">
      <c r="B16" s="45"/>
      <c r="C16" s="45"/>
    </row>
    <row r="17" spans="2:3" ht="15">
      <c r="B17" s="45"/>
      <c r="C17" s="45"/>
    </row>
    <row r="21" spans="5:6" ht="15">
      <c r="E21" s="10"/>
      <c r="F21" s="13"/>
    </row>
    <row r="32" spans="5:6" ht="15">
      <c r="E32" s="10"/>
      <c r="F32" s="13"/>
    </row>
    <row r="100" spans="5:6" ht="15">
      <c r="E100" s="10">
        <f>'[1]539'!G12+'[1]564'!G9</f>
        <v>0.21879999999998745</v>
      </c>
      <c r="F100" t="s">
        <v>822</v>
      </c>
    </row>
    <row r="117" spans="5:6" ht="15">
      <c r="E117" s="10">
        <f>'[1]562'!G7+'[1]564'!G10</f>
        <v>-0.48919999999986885</v>
      </c>
      <c r="F117" t="s">
        <v>225</v>
      </c>
    </row>
    <row r="128" spans="5:6" ht="15">
      <c r="E128" s="10">
        <f>B128+D128+'[1]309'!G4+'[1]316'!G4+'[1]319'!G4+'[1]339'!G9+'[1]340'!G4+'[1]372'!G7+'[1]381'!G4+'[1]391'!G7+'[1]404'!G6+'[1]411'!G4+'[1]412'!G8+'[1]416'!G4+'[1]429'!G4+'[1]485'!G4+'[1]522'!G5</f>
        <v>4.579371965812413</v>
      </c>
      <c r="F128" s="13" t="s">
        <v>823</v>
      </c>
    </row>
    <row r="133" spans="5:6" ht="15">
      <c r="E133" s="10">
        <f>B133+D133+'[1]325'!G9+'[1]328'!G5+'[1]344'!G9+'[1]378'!G7+'[1]384'!G6+'[1]387'!G4+'[1]391'!G9+'[1]399'!G4+'[1]441'!G4+'[1]522'!G4</f>
        <v>-1.887614562767908</v>
      </c>
      <c r="F133" s="13" t="s">
        <v>824</v>
      </c>
    </row>
    <row r="170" spans="1:6" ht="15">
      <c r="A170" t="s">
        <v>370</v>
      </c>
      <c r="B170">
        <v>0</v>
      </c>
      <c r="E170" s="10">
        <f>'[1]522'!G7</f>
        <v>0.15050000000002228</v>
      </c>
      <c r="F170">
        <v>522</v>
      </c>
    </row>
    <row r="182" spans="5:6" ht="15">
      <c r="E182" s="10">
        <f>'[1]469'!G6+'[1]564'!G8</f>
        <v>0.0795999999995729</v>
      </c>
      <c r="F182" t="s">
        <v>825</v>
      </c>
    </row>
    <row r="189" spans="5:6" ht="15">
      <c r="E189" s="10">
        <f>'[1]388'!G4+'[1]413'!G5+'[1]427'!G5+'[1]428'!G6+'[1]560'!G7+'[1]561'!G4+'[1]564'!G4</f>
        <v>0.6078799999989428</v>
      </c>
      <c r="F189" t="s">
        <v>826</v>
      </c>
    </row>
    <row r="258" spans="5:6" ht="15">
      <c r="E258" s="10">
        <f>B258+D258+'[1]306'!G6+'[1]344'!G5+'[1]348'!G9+'[1]394'!G4+'[1]395'!G6+'[1]397'!G4+'[1]487'!G4+'[1]564'!G5</f>
        <v>0.2569838709675878</v>
      </c>
      <c r="F258" s="13" t="s">
        <v>827</v>
      </c>
    </row>
    <row r="264" spans="5:6" ht="15">
      <c r="E264" s="10">
        <f>'[1]435'!G4+'[1]521'!G6</f>
        <v>0.19920000000001892</v>
      </c>
      <c r="F264" t="s">
        <v>828</v>
      </c>
    </row>
    <row r="290" spans="5:6" ht="15">
      <c r="E290" s="10">
        <f>B290+D290+'[1]344'!G7+'[1]442'!G5+'[1]475'!G12+'[1]511'!G5+'[1]517'!G8+'[1]564'!G12</f>
        <v>0.18759999999952015</v>
      </c>
      <c r="F290" t="s">
        <v>829</v>
      </c>
    </row>
    <row r="322" spans="5:6" ht="15">
      <c r="E322" s="10">
        <f>B322+D322+'[1]339'!G6+'[1]359'!G7+'[1]362'!G8+'[1]422'!G4+'[1]425'!G7+'[1]470'!G6+'[1]479'!G7+'[1]514'!G6+'[1]522'!G6</f>
        <v>-0.18308000000028812</v>
      </c>
      <c r="F322" t="s">
        <v>830</v>
      </c>
    </row>
    <row r="352" spans="2:6" ht="15">
      <c r="B352">
        <v>0</v>
      </c>
      <c r="E352" s="10">
        <f>'[1]485'!G8+'[1]488'!G6+'[1]489'!G6+'[1]491'!G4+'[1]494'!G6+'[1]495'!G4+'[1]498'!G8+'[1]502'!G5+'[1]504'!G4+'[1]508'!G5+'[1]511'!G4+'[1]514'!G7+'[1]521'!G4+'[1]522'!G8</f>
        <v>0.3647999999984677</v>
      </c>
      <c r="F352" t="s">
        <v>831</v>
      </c>
    </row>
    <row r="354" spans="5:6" ht="15">
      <c r="E354" s="10">
        <f>'[1]485'!G8+'[1]488'!G6+'[1]489'!G6+'[1]491'!G4+'[1]494'!G6+'[1]495'!G4+'[1]498'!G8+'[1]502'!G5+'[1]504'!G4+'[1]508'!G5+'[1]511'!G4+'[1]514'!G7+'[1]521'!G4</f>
        <v>-0.41860000000156106</v>
      </c>
      <c r="F354" t="s">
        <v>832</v>
      </c>
    </row>
    <row r="373" spans="5:6" ht="15">
      <c r="E373" s="10">
        <f>'[1]381'!G5+'[1]411'!G5+'[1]419'!G6+'[1]468'!G4+'[1]506'!G7+'[1]511'!G6+'[1]528'!G4+'[1]531'!G6+'[1]554'!G8+'[1]558'!G5+'[1]559'!G9+'[1]564'!G11</f>
        <v>0.12918000000126995</v>
      </c>
      <c r="F373" t="s">
        <v>833</v>
      </c>
    </row>
    <row r="388" spans="5:6" ht="15">
      <c r="E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43026</v>
      </c>
      <c r="C1" s="29"/>
      <c r="D1" s="30" t="s">
        <v>815</v>
      </c>
      <c r="E1" s="31">
        <v>58.95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90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88" t="s">
        <v>347</v>
      </c>
      <c r="B4" s="38">
        <v>5.36</v>
      </c>
      <c r="C4" s="89"/>
      <c r="D4" s="39">
        <f>(B4+C4)*$E$1</f>
        <v>315.97200000000004</v>
      </c>
      <c r="E4" s="55"/>
      <c r="F4" s="41">
        <f>-D4+E4</f>
        <v>-315.97200000000004</v>
      </c>
      <c r="G4" s="42"/>
    </row>
    <row r="5" spans="1:7" s="37" customFormat="1" ht="15">
      <c r="A5" s="88" t="s">
        <v>1038</v>
      </c>
      <c r="B5" s="38">
        <v>35.22</v>
      </c>
      <c r="C5" s="89"/>
      <c r="D5" s="39">
        <f>(B5+C5)*$E$1</f>
        <v>2076.219</v>
      </c>
      <c r="E5" s="55">
        <f>2040+49</f>
        <v>2089</v>
      </c>
      <c r="F5" s="41">
        <f>-D5+E5</f>
        <v>12.780999999999949</v>
      </c>
      <c r="G5" s="42"/>
    </row>
    <row r="6" spans="1:7" s="37" customFormat="1" ht="15">
      <c r="A6" s="88" t="s">
        <v>311</v>
      </c>
      <c r="B6" s="38">
        <v>29.2</v>
      </c>
      <c r="C6" s="89"/>
      <c r="D6" s="39">
        <f>(B6+C6)*$E$1</f>
        <v>1721.3400000000001</v>
      </c>
      <c r="E6" s="55">
        <f>1691+30</f>
        <v>1721</v>
      </c>
      <c r="F6" s="41">
        <f>-D6+E6</f>
        <v>-0.3400000000001455</v>
      </c>
      <c r="G6" s="42"/>
    </row>
    <row r="7" spans="1:7" s="37" customFormat="1" ht="15">
      <c r="A7" s="7" t="s">
        <v>589</v>
      </c>
      <c r="B7" s="91">
        <v>10.7</v>
      </c>
      <c r="C7" s="7"/>
      <c r="D7" s="39">
        <f>(B7+C7)*$E$1</f>
        <v>630.765</v>
      </c>
      <c r="E7" s="55">
        <f>620+11</f>
        <v>631</v>
      </c>
      <c r="F7" s="41">
        <f>-D7+E7</f>
        <v>0.23500000000001364</v>
      </c>
      <c r="G7" s="42"/>
    </row>
    <row r="8" spans="1:7" s="37" customFormat="1" ht="15">
      <c r="A8" s="7" t="s">
        <v>932</v>
      </c>
      <c r="B8" s="86">
        <v>68.84</v>
      </c>
      <c r="C8" s="7"/>
      <c r="D8" s="39">
        <f>(B8+C8)*$E$1</f>
        <v>4058.1180000000004</v>
      </c>
      <c r="E8" s="55">
        <f>3988+59</f>
        <v>4047</v>
      </c>
      <c r="F8" s="41">
        <f>-D8+E8</f>
        <v>-11.118000000000393</v>
      </c>
      <c r="G8" s="42"/>
    </row>
    <row r="9" spans="1:6" s="44" customFormat="1" ht="15">
      <c r="A9" s="43"/>
      <c r="B9" s="43"/>
      <c r="C9" s="43"/>
      <c r="D9" s="43"/>
      <c r="E9" s="43"/>
      <c r="F9" s="43"/>
    </row>
    <row r="12" ht="21">
      <c r="A12" s="92"/>
    </row>
    <row r="13" spans="2:3" ht="15">
      <c r="B13" s="45"/>
      <c r="C13" s="45"/>
    </row>
    <row r="14" spans="2:3" ht="15">
      <c r="B14" s="45"/>
      <c r="C14" s="45"/>
    </row>
    <row r="15" spans="2:3" ht="15">
      <c r="B15" s="45"/>
      <c r="C15" s="45"/>
    </row>
    <row r="19" spans="5:6" ht="15">
      <c r="E19" s="10"/>
      <c r="F19" s="13"/>
    </row>
    <row r="30" spans="5:6" ht="15">
      <c r="E30" s="10"/>
      <c r="F30" s="13"/>
    </row>
    <row r="98" spans="5:6" ht="15">
      <c r="E98" s="10">
        <f>'[1]539'!G12+'[1]564'!G9</f>
        <v>0.21879999999998745</v>
      </c>
      <c r="F98" t="s">
        <v>822</v>
      </c>
    </row>
    <row r="115" spans="5:6" ht="15">
      <c r="E115" s="10">
        <f>'[1]562'!G7+'[1]564'!G10</f>
        <v>-0.48919999999986885</v>
      </c>
      <c r="F115" t="s">
        <v>225</v>
      </c>
    </row>
    <row r="126" spans="5:6" ht="15">
      <c r="E126" s="10">
        <f>B126+D126+'[1]309'!G4+'[1]316'!G4+'[1]319'!G4+'[1]339'!G9+'[1]340'!G4+'[1]372'!G7+'[1]381'!G4+'[1]391'!G7+'[1]404'!G6+'[1]411'!G4+'[1]412'!G8+'[1]416'!G4+'[1]429'!G4+'[1]485'!G4+'[1]522'!G5</f>
        <v>4.579371965812413</v>
      </c>
      <c r="F126" s="13" t="s">
        <v>823</v>
      </c>
    </row>
    <row r="131" spans="5:6" ht="15">
      <c r="E131" s="10">
        <f>B131+D131+'[1]325'!G9+'[1]328'!G5+'[1]344'!G9+'[1]378'!G7+'[1]384'!G6+'[1]387'!G4+'[1]391'!G9+'[1]399'!G4+'[1]441'!G4+'[1]522'!G4</f>
        <v>-1.887614562767908</v>
      </c>
      <c r="F131" s="13" t="s">
        <v>824</v>
      </c>
    </row>
    <row r="168" spans="1:6" ht="15">
      <c r="A168" t="s">
        <v>370</v>
      </c>
      <c r="B168">
        <v>0</v>
      </c>
      <c r="E168" s="10">
        <f>'[1]522'!G7</f>
        <v>0.15050000000002228</v>
      </c>
      <c r="F168">
        <v>522</v>
      </c>
    </row>
    <row r="180" spans="5:6" ht="15">
      <c r="E180" s="10">
        <f>'[1]469'!G6+'[1]564'!G8</f>
        <v>0.0795999999995729</v>
      </c>
      <c r="F180" t="s">
        <v>825</v>
      </c>
    </row>
    <row r="187" spans="5:6" ht="15">
      <c r="E187" s="10">
        <f>'[1]388'!G4+'[1]413'!G5+'[1]427'!G5+'[1]428'!G6+'[1]560'!G7+'[1]561'!G4+'[1]564'!G4</f>
        <v>0.6078799999989428</v>
      </c>
      <c r="F187" t="s">
        <v>826</v>
      </c>
    </row>
    <row r="256" spans="5:6" ht="15">
      <c r="E256" s="10">
        <f>B256+D256+'[1]306'!G6+'[1]344'!G5+'[1]348'!G9+'[1]394'!G4+'[1]395'!G6+'[1]397'!G4+'[1]487'!G4+'[1]564'!G5</f>
        <v>0.2569838709675878</v>
      </c>
      <c r="F256" s="13" t="s">
        <v>827</v>
      </c>
    </row>
    <row r="262" spans="5:6" ht="15">
      <c r="E262" s="10">
        <f>'[1]435'!G4+'[1]521'!G6</f>
        <v>0.19920000000001892</v>
      </c>
      <c r="F262" t="s">
        <v>828</v>
      </c>
    </row>
    <row r="288" spans="5:6" ht="15">
      <c r="E288" s="10">
        <f>B288+D288+'[1]344'!G7+'[1]442'!G5+'[1]475'!G12+'[1]511'!G5+'[1]517'!G8+'[1]564'!G12</f>
        <v>0.18759999999952015</v>
      </c>
      <c r="F288" t="s">
        <v>829</v>
      </c>
    </row>
    <row r="320" spans="5:6" ht="15">
      <c r="E320" s="10">
        <f>B320+D320+'[1]339'!G6+'[1]359'!G7+'[1]362'!G8+'[1]422'!G4+'[1]425'!G7+'[1]470'!G6+'[1]479'!G7+'[1]514'!G6+'[1]522'!G6</f>
        <v>-0.18308000000028812</v>
      </c>
      <c r="F320" t="s">
        <v>830</v>
      </c>
    </row>
    <row r="350" spans="2:6" ht="15">
      <c r="B350">
        <v>0</v>
      </c>
      <c r="E350" s="10">
        <f>'[1]485'!G8+'[1]488'!G6+'[1]489'!G6+'[1]491'!G4+'[1]494'!G6+'[1]495'!G4+'[1]498'!G8+'[1]502'!G5+'[1]504'!G4+'[1]508'!G5+'[1]511'!G4+'[1]514'!G7+'[1]521'!G4+'[1]522'!G8</f>
        <v>0.3647999999984677</v>
      </c>
      <c r="F350" t="s">
        <v>831</v>
      </c>
    </row>
    <row r="352" spans="5:6" ht="15">
      <c r="E352" s="10">
        <f>'[1]485'!G8+'[1]488'!G6+'[1]489'!G6+'[1]491'!G4+'[1]494'!G6+'[1]495'!G4+'[1]498'!G8+'[1]502'!G5+'[1]504'!G4+'[1]508'!G5+'[1]511'!G4+'[1]514'!G7+'[1]521'!G4</f>
        <v>-0.41860000000156106</v>
      </c>
      <c r="F352" t="s">
        <v>832</v>
      </c>
    </row>
    <row r="371" spans="5:6" ht="15">
      <c r="E371" s="10">
        <f>'[1]381'!G5+'[1]411'!G5+'[1]419'!G6+'[1]468'!G4+'[1]506'!G7+'[1]511'!G6+'[1]528'!G4+'[1]531'!G6+'[1]554'!G8+'[1]558'!G5+'[1]559'!G9+'[1]564'!G11</f>
        <v>0.12918000000126995</v>
      </c>
      <c r="F371" t="s">
        <v>833</v>
      </c>
    </row>
    <row r="386" spans="5:6" ht="15">
      <c r="E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43026</v>
      </c>
      <c r="C1" s="29"/>
      <c r="D1" s="30" t="s">
        <v>815</v>
      </c>
      <c r="E1" s="31">
        <v>57.925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347</v>
      </c>
      <c r="B4" s="7">
        <v>28.08</v>
      </c>
      <c r="C4" s="7"/>
      <c r="D4" s="39">
        <f>(B4+C4)*$E$1</f>
        <v>1626.5339999999999</v>
      </c>
      <c r="E4" s="55">
        <v>1937</v>
      </c>
      <c r="F4" s="41">
        <f>-D4+E4</f>
        <v>310.4660000000001</v>
      </c>
      <c r="G4" s="42"/>
    </row>
    <row r="5" spans="1:7" s="37" customFormat="1" ht="15">
      <c r="A5" s="7" t="s">
        <v>980</v>
      </c>
      <c r="B5" s="46">
        <v>4.16</v>
      </c>
      <c r="C5" s="7"/>
      <c r="D5" s="39">
        <f>(B5+C5)*$E$1</f>
        <v>240.968</v>
      </c>
      <c r="E5" s="40"/>
      <c r="F5" s="41">
        <f>-D5+E5</f>
        <v>-240.968</v>
      </c>
      <c r="G5" s="42"/>
    </row>
    <row r="6" spans="1:7" s="37" customFormat="1" ht="15">
      <c r="A6" s="7" t="s">
        <v>1023</v>
      </c>
      <c r="B6" s="7">
        <v>61.16</v>
      </c>
      <c r="C6" s="7"/>
      <c r="D6" s="39">
        <f>(B6+C6)*$E$1</f>
        <v>3542.6929999999998</v>
      </c>
      <c r="E6" s="40">
        <v>3543</v>
      </c>
      <c r="F6" s="41">
        <f>-D6+E6</f>
        <v>0.30700000000024374</v>
      </c>
      <c r="G6" s="42"/>
    </row>
    <row r="7" spans="1:6" s="44" customFormat="1" ht="15">
      <c r="A7" s="43"/>
      <c r="B7" s="43"/>
      <c r="C7" s="43"/>
      <c r="D7" s="43"/>
      <c r="E7" s="43"/>
      <c r="F7" s="43"/>
    </row>
    <row r="11" spans="2:3" ht="15">
      <c r="B11" s="45"/>
      <c r="C11" s="45"/>
    </row>
    <row r="12" spans="2:3" ht="15">
      <c r="B12" s="45"/>
      <c r="C12" s="45"/>
    </row>
    <row r="13" spans="2:3" ht="15">
      <c r="B13" s="45"/>
      <c r="C13" s="45"/>
    </row>
    <row r="17" spans="5:6" ht="15">
      <c r="E17" s="10"/>
      <c r="F17" s="13"/>
    </row>
    <row r="28" spans="5:6" ht="15">
      <c r="E28" s="10"/>
      <c r="F28" s="13"/>
    </row>
    <row r="96" spans="5:6" ht="15">
      <c r="E96" s="10">
        <f>'[1]539'!G12+'[1]564'!G9</f>
        <v>0.21879999999998745</v>
      </c>
      <c r="F96" t="s">
        <v>822</v>
      </c>
    </row>
    <row r="113" spans="5:6" ht="15">
      <c r="E113" s="10">
        <f>'[1]562'!G7+'[1]564'!G10</f>
        <v>-0.48919999999986885</v>
      </c>
      <c r="F113" t="s">
        <v>225</v>
      </c>
    </row>
    <row r="124" spans="5:6" ht="15">
      <c r="E124" s="10">
        <f>B124+D124+'[1]309'!G4+'[1]316'!G4+'[1]319'!G4+'[1]339'!G9+'[1]340'!G4+'[1]372'!G7+'[1]381'!G4+'[1]391'!G7+'[1]404'!G6+'[1]411'!G4+'[1]412'!G8+'[1]416'!G4+'[1]429'!G4+'[1]485'!G4+'[1]522'!G5</f>
        <v>4.579371965812413</v>
      </c>
      <c r="F124" s="13" t="s">
        <v>823</v>
      </c>
    </row>
    <row r="129" spans="5:6" ht="15">
      <c r="E129" s="10">
        <f>B129+D129+'[1]325'!G9+'[1]328'!G5+'[1]344'!G9+'[1]378'!G7+'[1]384'!G6+'[1]387'!G4+'[1]391'!G9+'[1]399'!G4+'[1]441'!G4+'[1]522'!G4</f>
        <v>-1.887614562767908</v>
      </c>
      <c r="F129" s="13" t="s">
        <v>824</v>
      </c>
    </row>
    <row r="166" spans="1:6" ht="15">
      <c r="A166" t="s">
        <v>370</v>
      </c>
      <c r="B166">
        <v>0</v>
      </c>
      <c r="E166" s="10">
        <f>'[1]522'!G7</f>
        <v>0.15050000000002228</v>
      </c>
      <c r="F166">
        <v>522</v>
      </c>
    </row>
    <row r="178" spans="5:6" ht="15">
      <c r="E178" s="10">
        <f>'[1]469'!G6+'[1]564'!G8</f>
        <v>0.0795999999995729</v>
      </c>
      <c r="F178" t="s">
        <v>825</v>
      </c>
    </row>
    <row r="185" spans="5:6" ht="15">
      <c r="E185" s="10">
        <f>'[1]388'!G4+'[1]413'!G5+'[1]427'!G5+'[1]428'!G6+'[1]560'!G7+'[1]561'!G4+'[1]564'!G4</f>
        <v>0.6078799999989428</v>
      </c>
      <c r="F185" t="s">
        <v>826</v>
      </c>
    </row>
    <row r="254" spans="5:6" ht="15">
      <c r="E254" s="10">
        <f>B254+D254+'[1]306'!G6+'[1]344'!G5+'[1]348'!G9+'[1]394'!G4+'[1]395'!G6+'[1]397'!G4+'[1]487'!G4+'[1]564'!G5</f>
        <v>0.2569838709675878</v>
      </c>
      <c r="F254" s="13" t="s">
        <v>827</v>
      </c>
    </row>
    <row r="260" spans="5:6" ht="15">
      <c r="E260" s="10">
        <f>'[1]435'!G4+'[1]521'!G6</f>
        <v>0.19920000000001892</v>
      </c>
      <c r="F260" t="s">
        <v>828</v>
      </c>
    </row>
    <row r="286" spans="5:6" ht="15">
      <c r="E286" s="10">
        <f>B286+D286+'[1]344'!G7+'[1]442'!G5+'[1]475'!G12+'[1]511'!G5+'[1]517'!G8+'[1]564'!G12</f>
        <v>0.18759999999952015</v>
      </c>
      <c r="F286" t="s">
        <v>829</v>
      </c>
    </row>
    <row r="318" spans="5:6" ht="15">
      <c r="E318" s="10">
        <f>B318+D318+'[1]339'!G6+'[1]359'!G7+'[1]362'!G8+'[1]422'!G4+'[1]425'!G7+'[1]470'!G6+'[1]479'!G7+'[1]514'!G6+'[1]522'!G6</f>
        <v>-0.18308000000028812</v>
      </c>
      <c r="F318" t="s">
        <v>830</v>
      </c>
    </row>
    <row r="348" spans="2:6" ht="15">
      <c r="B348">
        <v>0</v>
      </c>
      <c r="E348" s="10">
        <f>'[1]485'!G8+'[1]488'!G6+'[1]489'!G6+'[1]491'!G4+'[1]494'!G6+'[1]495'!G4+'[1]498'!G8+'[1]502'!G5+'[1]504'!G4+'[1]508'!G5+'[1]511'!G4+'[1]514'!G7+'[1]521'!G4+'[1]522'!G8</f>
        <v>0.3647999999984677</v>
      </c>
      <c r="F348" t="s">
        <v>831</v>
      </c>
    </row>
    <row r="350" spans="5:6" ht="15">
      <c r="E350" s="10">
        <f>'[1]485'!G8+'[1]488'!G6+'[1]489'!G6+'[1]491'!G4+'[1]494'!G6+'[1]495'!G4+'[1]498'!G8+'[1]502'!G5+'[1]504'!G4+'[1]508'!G5+'[1]511'!G4+'[1]514'!G7+'[1]521'!G4</f>
        <v>-0.41860000000156106</v>
      </c>
      <c r="F350" t="s">
        <v>832</v>
      </c>
    </row>
    <row r="369" spans="5:6" ht="15">
      <c r="E369" s="10">
        <f>'[1]381'!G5+'[1]411'!G5+'[1]419'!G6+'[1]468'!G4+'[1]506'!G7+'[1]511'!G6+'[1]528'!G4+'[1]531'!G6+'[1]554'!G8+'[1]558'!G5+'[1]559'!G9+'[1]564'!G11</f>
        <v>0.12918000000126995</v>
      </c>
      <c r="F369" t="s">
        <v>833</v>
      </c>
    </row>
    <row r="384" spans="5:6" ht="15">
      <c r="E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J35" sqref="J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43025</v>
      </c>
      <c r="C1" s="29"/>
      <c r="D1" s="30" t="s">
        <v>815</v>
      </c>
      <c r="E1" s="31">
        <v>57.83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455</v>
      </c>
      <c r="B4" s="7">
        <v>20</v>
      </c>
      <c r="C4" s="7"/>
      <c r="D4" s="39">
        <f aca="true" t="shared" si="0" ref="D4:D9">(B4+C4)*$E$1</f>
        <v>1156.6</v>
      </c>
      <c r="E4" s="40">
        <v>1157</v>
      </c>
      <c r="F4" s="41">
        <f aca="true" t="shared" si="1" ref="F4:F9">-D4+E4</f>
        <v>0.40000000000009095</v>
      </c>
      <c r="G4" s="42"/>
    </row>
    <row r="5" spans="1:7" s="37" customFormat="1" ht="15">
      <c r="A5" s="7" t="s">
        <v>1066</v>
      </c>
      <c r="B5" s="46">
        <v>11.1</v>
      </c>
      <c r="C5" s="7"/>
      <c r="D5" s="39">
        <f t="shared" si="0"/>
        <v>641.913</v>
      </c>
      <c r="E5" s="40">
        <v>642</v>
      </c>
      <c r="F5" s="41">
        <f t="shared" si="1"/>
        <v>0.08699999999998909</v>
      </c>
      <c r="G5" s="42"/>
    </row>
    <row r="6" spans="1:7" s="37" customFormat="1" ht="15">
      <c r="A6" s="7" t="s">
        <v>627</v>
      </c>
      <c r="B6" s="7">
        <v>18.43</v>
      </c>
      <c r="C6" s="7"/>
      <c r="D6" s="39">
        <f t="shared" si="0"/>
        <v>1065.8069</v>
      </c>
      <c r="E6" s="55">
        <v>1070</v>
      </c>
      <c r="F6" s="41">
        <f t="shared" si="1"/>
        <v>4.1930999999999585</v>
      </c>
      <c r="G6" s="42"/>
    </row>
    <row r="7" spans="1:7" s="37" customFormat="1" ht="15">
      <c r="A7" s="7" t="s">
        <v>669</v>
      </c>
      <c r="B7" s="7">
        <v>42.15</v>
      </c>
      <c r="C7" s="7"/>
      <c r="D7" s="39">
        <f t="shared" si="0"/>
        <v>2437.5344999999998</v>
      </c>
      <c r="E7" s="40">
        <v>2437</v>
      </c>
      <c r="F7" s="41">
        <f t="shared" si="1"/>
        <v>-0.5344999999997526</v>
      </c>
      <c r="G7" s="42"/>
    </row>
    <row r="8" spans="1:7" s="37" customFormat="1" ht="15">
      <c r="A8" s="7" t="s">
        <v>961</v>
      </c>
      <c r="B8" s="86">
        <v>16.8</v>
      </c>
      <c r="C8" s="7"/>
      <c r="D8" s="39">
        <f t="shared" si="0"/>
        <v>971.544</v>
      </c>
      <c r="E8" s="55">
        <v>972</v>
      </c>
      <c r="F8" s="41">
        <f t="shared" si="1"/>
        <v>0.4560000000000173</v>
      </c>
      <c r="G8" s="42"/>
    </row>
    <row r="9" spans="1:7" s="37" customFormat="1" ht="15">
      <c r="A9" s="7" t="s">
        <v>641</v>
      </c>
      <c r="B9" s="86">
        <v>10.46</v>
      </c>
      <c r="C9" s="7"/>
      <c r="D9" s="39">
        <f t="shared" si="0"/>
        <v>604.9018</v>
      </c>
      <c r="E9" s="55">
        <v>610</v>
      </c>
      <c r="F9" s="41">
        <f t="shared" si="1"/>
        <v>5.09820000000002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43025</v>
      </c>
      <c r="C1" s="29"/>
      <c r="D1" s="30" t="s">
        <v>815</v>
      </c>
      <c r="E1" s="31">
        <v>57.75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889</v>
      </c>
      <c r="B4" s="7">
        <v>18</v>
      </c>
      <c r="C4" s="7"/>
      <c r="D4" s="39">
        <f aca="true" t="shared" si="0" ref="D4:D11">(B4+C4)*$E$1</f>
        <v>1039.5</v>
      </c>
      <c r="E4" s="40">
        <v>1040</v>
      </c>
      <c r="F4" s="41">
        <f aca="true" t="shared" si="1" ref="F4:F11">-D4+E4</f>
        <v>0.5</v>
      </c>
      <c r="G4" s="42"/>
    </row>
    <row r="5" spans="1:7" s="37" customFormat="1" ht="15">
      <c r="A5" s="7" t="s">
        <v>1098</v>
      </c>
      <c r="B5" s="46">
        <v>22.26</v>
      </c>
      <c r="C5" s="7"/>
      <c r="D5" s="39">
        <f t="shared" si="0"/>
        <v>1285.515</v>
      </c>
      <c r="E5" s="55">
        <v>1286</v>
      </c>
      <c r="F5" s="41">
        <f t="shared" si="1"/>
        <v>0.48499999999989996</v>
      </c>
      <c r="G5" s="42"/>
    </row>
    <row r="6" spans="1:7" s="37" customFormat="1" ht="15">
      <c r="A6" s="7" t="s">
        <v>687</v>
      </c>
      <c r="B6" s="7">
        <v>6.63</v>
      </c>
      <c r="C6" s="7"/>
      <c r="D6" s="39">
        <f t="shared" si="0"/>
        <v>382.8825</v>
      </c>
      <c r="E6" s="40">
        <v>383</v>
      </c>
      <c r="F6" s="41">
        <f t="shared" si="1"/>
        <v>0.11750000000000682</v>
      </c>
      <c r="G6" s="42"/>
    </row>
    <row r="7" spans="1:7" s="37" customFormat="1" ht="15">
      <c r="A7" s="7" t="s">
        <v>1066</v>
      </c>
      <c r="B7" s="7">
        <v>6.63</v>
      </c>
      <c r="C7" s="7"/>
      <c r="D7" s="39">
        <f t="shared" si="0"/>
        <v>382.8825</v>
      </c>
      <c r="E7" s="55">
        <v>383</v>
      </c>
      <c r="F7" s="41">
        <f t="shared" si="1"/>
        <v>0.11750000000000682</v>
      </c>
      <c r="G7" s="42"/>
    </row>
    <row r="8" spans="1:7" s="37" customFormat="1" ht="15.75" thickBot="1">
      <c r="A8" s="7" t="s">
        <v>728</v>
      </c>
      <c r="B8" s="46">
        <v>25.25</v>
      </c>
      <c r="C8" s="7"/>
      <c r="D8" s="39">
        <f>(B8+C8)*$E$1</f>
        <v>1458.1875</v>
      </c>
      <c r="E8" s="56">
        <f>258+1200</f>
        <v>1458</v>
      </c>
      <c r="F8" s="41">
        <f>-D8+E8</f>
        <v>-0.1875</v>
      </c>
      <c r="G8" s="42"/>
    </row>
    <row r="9" spans="1:7" s="37" customFormat="1" ht="15">
      <c r="A9" s="7" t="s">
        <v>513</v>
      </c>
      <c r="B9" s="7">
        <v>21.32</v>
      </c>
      <c r="C9" s="7"/>
      <c r="D9" s="39">
        <f>(B9+C9)*$E$1</f>
        <v>1231.23</v>
      </c>
      <c r="E9" s="55">
        <v>1231</v>
      </c>
      <c r="F9" s="41">
        <f>-D9+E9</f>
        <v>-0.2300000000000182</v>
      </c>
      <c r="G9" s="42"/>
    </row>
    <row r="10" spans="1:7" s="37" customFormat="1" ht="15">
      <c r="A10" s="7" t="s">
        <v>1029</v>
      </c>
      <c r="B10" s="7">
        <v>41.28</v>
      </c>
      <c r="C10" s="7"/>
      <c r="D10" s="39">
        <f>(B10+C10)*$E$1</f>
        <v>2383.92</v>
      </c>
      <c r="E10" s="40">
        <v>2384</v>
      </c>
      <c r="F10" s="41">
        <f>-D10+E10</f>
        <v>0.07999999999992724</v>
      </c>
      <c r="G10" s="42"/>
    </row>
    <row r="11" spans="1:7" s="37" customFormat="1" ht="15">
      <c r="A11" s="7" t="s">
        <v>1099</v>
      </c>
      <c r="B11" s="86">
        <v>15.26</v>
      </c>
      <c r="C11" s="7"/>
      <c r="D11" s="39">
        <f t="shared" si="0"/>
        <v>881.265</v>
      </c>
      <c r="E11" s="55">
        <v>881</v>
      </c>
      <c r="F11" s="41">
        <f t="shared" si="1"/>
        <v>-0.26499999999998636</v>
      </c>
      <c r="G11" s="42"/>
    </row>
    <row r="12" spans="1:6" s="44" customFormat="1" ht="15">
      <c r="A12" s="43"/>
      <c r="B12" s="43"/>
      <c r="C12" s="43"/>
      <c r="D12" s="43"/>
      <c r="E12" s="43"/>
      <c r="F12" s="43"/>
    </row>
    <row r="16" spans="2:3" ht="15">
      <c r="B16" s="45"/>
      <c r="C16" s="45"/>
    </row>
    <row r="17" spans="2:3" ht="15">
      <c r="B17" s="45"/>
      <c r="C17" s="45"/>
    </row>
    <row r="18" spans="2:3" ht="15">
      <c r="B18" s="45"/>
      <c r="C18" s="45"/>
    </row>
    <row r="22" spans="5:6" ht="15">
      <c r="E22" s="10"/>
      <c r="F22" s="13"/>
    </row>
    <row r="33" spans="5:6" ht="15">
      <c r="E33" s="10"/>
      <c r="F33" s="13"/>
    </row>
    <row r="101" spans="5:6" ht="15">
      <c r="E101" s="10">
        <f>'[1]539'!G12+'[1]564'!G9</f>
        <v>0.21879999999998745</v>
      </c>
      <c r="F101" t="s">
        <v>822</v>
      </c>
    </row>
    <row r="118" spans="5:6" ht="15">
      <c r="E118" s="10">
        <f>'[1]562'!G7+'[1]564'!G10</f>
        <v>-0.48919999999986885</v>
      </c>
      <c r="F118" t="s">
        <v>225</v>
      </c>
    </row>
    <row r="129" spans="5:6" ht="15">
      <c r="E129" s="10">
        <f>B129+D129+'[1]309'!G4+'[1]316'!G4+'[1]319'!G4+'[1]339'!G9+'[1]340'!G4+'[1]372'!G7+'[1]381'!G4+'[1]391'!G7+'[1]404'!G6+'[1]411'!G4+'[1]412'!G8+'[1]416'!G4+'[1]429'!G4+'[1]485'!G4+'[1]522'!G5</f>
        <v>4.579371965812413</v>
      </c>
      <c r="F129" s="13" t="s">
        <v>823</v>
      </c>
    </row>
    <row r="134" spans="5:6" ht="15">
      <c r="E134" s="10">
        <f>B134+D134+'[1]325'!G9+'[1]328'!G5+'[1]344'!G9+'[1]378'!G7+'[1]384'!G6+'[1]387'!G4+'[1]391'!G9+'[1]399'!G4+'[1]441'!G4+'[1]522'!G4</f>
        <v>-1.887614562767908</v>
      </c>
      <c r="F134" s="13" t="s">
        <v>824</v>
      </c>
    </row>
    <row r="171" spans="1:6" ht="15">
      <c r="A171" t="s">
        <v>370</v>
      </c>
      <c r="B171">
        <v>0</v>
      </c>
      <c r="E171" s="10">
        <f>'[1]522'!G7</f>
        <v>0.15050000000002228</v>
      </c>
      <c r="F171">
        <v>522</v>
      </c>
    </row>
    <row r="183" spans="5:6" ht="15">
      <c r="E183" s="10">
        <f>'[1]469'!G6+'[1]564'!G8</f>
        <v>0.0795999999995729</v>
      </c>
      <c r="F183" t="s">
        <v>825</v>
      </c>
    </row>
    <row r="190" spans="5:6" ht="15">
      <c r="E190" s="10">
        <f>'[1]388'!G4+'[1]413'!G5+'[1]427'!G5+'[1]428'!G6+'[1]560'!G7+'[1]561'!G4+'[1]564'!G4</f>
        <v>0.6078799999989428</v>
      </c>
      <c r="F190" t="s">
        <v>826</v>
      </c>
    </row>
    <row r="259" spans="5:6" ht="15">
      <c r="E259" s="10">
        <f>B259+D259+'[1]306'!G6+'[1]344'!G5+'[1]348'!G9+'[1]394'!G4+'[1]395'!G6+'[1]397'!G4+'[1]487'!G4+'[1]564'!G5</f>
        <v>0.2569838709675878</v>
      </c>
      <c r="F259" s="13" t="s">
        <v>827</v>
      </c>
    </row>
    <row r="265" spans="5:6" ht="15">
      <c r="E265" s="10">
        <f>'[1]435'!G4+'[1]521'!G6</f>
        <v>0.19920000000001892</v>
      </c>
      <c r="F265" t="s">
        <v>828</v>
      </c>
    </row>
    <row r="291" spans="5:6" ht="15">
      <c r="E291" s="10">
        <f>B291+D291+'[1]344'!G7+'[1]442'!G5+'[1]475'!G12+'[1]511'!G5+'[1]517'!G8+'[1]564'!G12</f>
        <v>0.18759999999952015</v>
      </c>
      <c r="F291" t="s">
        <v>829</v>
      </c>
    </row>
    <row r="323" spans="5:6" ht="15">
      <c r="E323" s="10">
        <f>B323+D323+'[1]339'!G6+'[1]359'!G7+'[1]362'!G8+'[1]422'!G4+'[1]425'!G7+'[1]470'!G6+'[1]479'!G7+'[1]514'!G6+'[1]522'!G6</f>
        <v>-0.18308000000028812</v>
      </c>
      <c r="F323" t="s">
        <v>830</v>
      </c>
    </row>
    <row r="353" spans="2:6" ht="15">
      <c r="B353">
        <v>0</v>
      </c>
      <c r="E353" s="10">
        <f>'[1]485'!G8+'[1]488'!G6+'[1]489'!G6+'[1]491'!G4+'[1]494'!G6+'[1]495'!G4+'[1]498'!G8+'[1]502'!G5+'[1]504'!G4+'[1]508'!G5+'[1]511'!G4+'[1]514'!G7+'[1]521'!G4+'[1]522'!G8</f>
        <v>0.3647999999984677</v>
      </c>
      <c r="F353" t="s">
        <v>831</v>
      </c>
    </row>
    <row r="355" spans="5:6" ht="15">
      <c r="E355" s="10">
        <f>'[1]485'!G8+'[1]488'!G6+'[1]489'!G6+'[1]491'!G4+'[1]494'!G6+'[1]495'!G4+'[1]498'!G8+'[1]502'!G5+'[1]504'!G4+'[1]508'!G5+'[1]511'!G4+'[1]514'!G7+'[1]521'!G4</f>
        <v>-0.41860000000156106</v>
      </c>
      <c r="F355" t="s">
        <v>832</v>
      </c>
    </row>
    <row r="374" spans="5:6" ht="15">
      <c r="E374" s="10">
        <f>'[1]381'!G5+'[1]411'!G5+'[1]419'!G6+'[1]468'!G4+'[1]506'!G7+'[1]511'!G6+'[1]528'!G4+'[1]531'!G6+'[1]554'!G8+'[1]558'!G5+'[1]559'!G9+'[1]564'!G11</f>
        <v>0.12918000000126995</v>
      </c>
      <c r="F374" t="s">
        <v>833</v>
      </c>
    </row>
    <row r="389" spans="5:6" ht="15">
      <c r="E389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43023</v>
      </c>
      <c r="C1" s="29"/>
      <c r="D1" s="30" t="s">
        <v>815</v>
      </c>
      <c r="E1" s="31">
        <v>58.01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341</v>
      </c>
      <c r="B4" s="7">
        <v>14.06</v>
      </c>
      <c r="C4" s="7"/>
      <c r="D4" s="39">
        <f aca="true" t="shared" si="0" ref="D4:D9">(B4+C4)*$E$1</f>
        <v>815.6206</v>
      </c>
      <c r="E4" s="55">
        <v>816</v>
      </c>
      <c r="F4" s="41">
        <f aca="true" t="shared" si="1" ref="F4:F9">-D4+E4</f>
        <v>0.3794000000000324</v>
      </c>
      <c r="G4" s="42"/>
    </row>
    <row r="5" spans="1:7" s="37" customFormat="1" ht="15">
      <c r="A5" s="7" t="s">
        <v>1055</v>
      </c>
      <c r="B5" s="46">
        <v>16.51</v>
      </c>
      <c r="C5" s="7"/>
      <c r="D5" s="39">
        <f t="shared" si="0"/>
        <v>957.7451000000001</v>
      </c>
      <c r="E5" s="55">
        <f>858+100</f>
        <v>958</v>
      </c>
      <c r="F5" s="41">
        <f t="shared" si="1"/>
        <v>0.25489999999990687</v>
      </c>
      <c r="G5" s="42"/>
    </row>
    <row r="6" spans="1:7" s="37" customFormat="1" ht="15">
      <c r="A6" s="7" t="s">
        <v>994</v>
      </c>
      <c r="B6" s="7">
        <v>6.11</v>
      </c>
      <c r="C6" s="7"/>
      <c r="D6" s="39">
        <f t="shared" si="0"/>
        <v>354.4411</v>
      </c>
      <c r="E6" s="55">
        <v>354</v>
      </c>
      <c r="F6" s="41">
        <f t="shared" si="1"/>
        <v>-0.4411000000000058</v>
      </c>
      <c r="G6" s="42"/>
    </row>
    <row r="7" spans="1:7" s="37" customFormat="1" ht="15">
      <c r="A7" s="7" t="s">
        <v>682</v>
      </c>
      <c r="B7" s="7">
        <v>20.7</v>
      </c>
      <c r="C7" s="7"/>
      <c r="D7" s="39">
        <f t="shared" si="0"/>
        <v>1200.807</v>
      </c>
      <c r="E7" s="40">
        <v>1201</v>
      </c>
      <c r="F7" s="41">
        <f t="shared" si="1"/>
        <v>0.19299999999998363</v>
      </c>
      <c r="G7" s="42"/>
    </row>
    <row r="8" spans="1:7" s="37" customFormat="1" ht="15">
      <c r="A8" s="7" t="s">
        <v>496</v>
      </c>
      <c r="B8" s="86">
        <v>30.18</v>
      </c>
      <c r="C8" s="7"/>
      <c r="D8" s="39">
        <f t="shared" si="0"/>
        <v>1750.7418</v>
      </c>
      <c r="E8" s="40">
        <v>1751</v>
      </c>
      <c r="F8" s="41">
        <f t="shared" si="1"/>
        <v>0.258199999999988</v>
      </c>
      <c r="G8" s="42"/>
    </row>
    <row r="9" spans="1:7" s="37" customFormat="1" ht="15">
      <c r="A9" s="7" t="s">
        <v>955</v>
      </c>
      <c r="B9" s="86">
        <v>41.01</v>
      </c>
      <c r="C9" s="7"/>
      <c r="D9" s="39">
        <f t="shared" si="0"/>
        <v>2378.9901</v>
      </c>
      <c r="E9" s="55">
        <v>2332</v>
      </c>
      <c r="F9" s="41">
        <f t="shared" si="1"/>
        <v>-46.990099999999984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43023</v>
      </c>
      <c r="C1" s="29"/>
      <c r="D1" s="30" t="s">
        <v>815</v>
      </c>
      <c r="E1" s="31">
        <v>58.01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1084</v>
      </c>
      <c r="B4" s="7">
        <v>8</v>
      </c>
      <c r="C4" s="7"/>
      <c r="D4" s="39">
        <f aca="true" t="shared" si="0" ref="D4:D9">(B4+C4)*$E$1</f>
        <v>464.08</v>
      </c>
      <c r="E4" s="55">
        <v>464</v>
      </c>
      <c r="F4" s="41">
        <f aca="true" t="shared" si="1" ref="F4:F9">-D4+E4</f>
        <v>-0.07999999999998408</v>
      </c>
      <c r="G4" s="42"/>
    </row>
    <row r="5" spans="1:7" s="37" customFormat="1" ht="15">
      <c r="A5" s="7" t="s">
        <v>420</v>
      </c>
      <c r="B5" s="46">
        <v>50.97</v>
      </c>
      <c r="C5" s="7"/>
      <c r="D5" s="39">
        <f t="shared" si="0"/>
        <v>2956.7697</v>
      </c>
      <c r="E5" s="55">
        <v>3056</v>
      </c>
      <c r="F5" s="41">
        <f t="shared" si="1"/>
        <v>99.23030000000017</v>
      </c>
      <c r="G5" s="42"/>
    </row>
    <row r="6" spans="1:7" s="37" customFormat="1" ht="15">
      <c r="A6" s="7" t="s">
        <v>1085</v>
      </c>
      <c r="B6" s="7">
        <v>4.49</v>
      </c>
      <c r="C6" s="7"/>
      <c r="D6" s="39">
        <f t="shared" si="0"/>
        <v>260.4649</v>
      </c>
      <c r="E6" s="55">
        <v>260</v>
      </c>
      <c r="F6" s="41">
        <f t="shared" si="1"/>
        <v>-0.4649000000000001</v>
      </c>
      <c r="G6" s="42"/>
    </row>
    <row r="7" spans="1:7" s="37" customFormat="1" ht="15">
      <c r="A7" s="7" t="s">
        <v>1029</v>
      </c>
      <c r="B7" s="7">
        <v>14.89</v>
      </c>
      <c r="C7" s="7"/>
      <c r="D7" s="39">
        <f t="shared" si="0"/>
        <v>863.7689</v>
      </c>
      <c r="E7" s="55">
        <v>864</v>
      </c>
      <c r="F7" s="41">
        <f t="shared" si="1"/>
        <v>0.23109999999996944</v>
      </c>
      <c r="G7" s="42"/>
    </row>
    <row r="8" spans="1:7" s="37" customFormat="1" ht="15">
      <c r="A8" s="7" t="s">
        <v>440</v>
      </c>
      <c r="B8" s="86">
        <v>36.55</v>
      </c>
      <c r="C8" s="7"/>
      <c r="D8" s="39">
        <f t="shared" si="0"/>
        <v>2120.2655</v>
      </c>
      <c r="E8" s="55">
        <v>2120</v>
      </c>
      <c r="F8" s="41">
        <f t="shared" si="1"/>
        <v>-0.26549999999997453</v>
      </c>
      <c r="G8" s="42"/>
    </row>
    <row r="9" spans="1:7" s="37" customFormat="1" ht="15">
      <c r="A9" s="7" t="s">
        <v>293</v>
      </c>
      <c r="B9" s="86">
        <v>35.88</v>
      </c>
      <c r="C9" s="7"/>
      <c r="D9" s="39">
        <f t="shared" si="0"/>
        <v>2081.3988</v>
      </c>
      <c r="E9" s="55">
        <v>2081</v>
      </c>
      <c r="F9" s="41">
        <f t="shared" si="1"/>
        <v>-0.3987999999999374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2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43082</v>
      </c>
      <c r="C1" s="29"/>
      <c r="D1" s="30" t="s">
        <v>815</v>
      </c>
      <c r="E1" s="31">
        <v>59.7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1006</v>
      </c>
      <c r="B4" s="7">
        <v>37.29</v>
      </c>
      <c r="C4" s="7"/>
      <c r="D4" s="39">
        <f>(B4+C4)*$E$1</f>
        <v>2226.213</v>
      </c>
      <c r="E4" s="40">
        <v>2226</v>
      </c>
      <c r="F4" s="41">
        <f>-D4+E4</f>
        <v>-0.2130000000001928</v>
      </c>
      <c r="G4" s="42"/>
    </row>
    <row r="5" spans="1:6" s="44" customFormat="1" ht="15">
      <c r="A5" s="43"/>
      <c r="B5" s="43"/>
      <c r="C5" s="43"/>
      <c r="D5" s="43"/>
      <c r="E5" s="43"/>
      <c r="F5" s="43"/>
    </row>
    <row r="9" spans="2:3" ht="15">
      <c r="B9" s="45"/>
      <c r="C9" s="45"/>
    </row>
    <row r="10" spans="2:3" ht="15">
      <c r="B10" s="45"/>
      <c r="C10" s="45"/>
    </row>
    <row r="11" spans="2:3" ht="15">
      <c r="B11" s="45"/>
      <c r="C11" s="45"/>
    </row>
    <row r="15" spans="5:6" ht="15">
      <c r="E15" s="10"/>
      <c r="F15" s="13"/>
    </row>
    <row r="26" spans="5:6" ht="15">
      <c r="E26" s="10"/>
      <c r="F26" s="13"/>
    </row>
    <row r="94" spans="5:6" ht="15">
      <c r="E94" s="10">
        <f>'[1]539'!G12+'[1]564'!G9</f>
        <v>0.21879999999998745</v>
      </c>
      <c r="F94" t="s">
        <v>822</v>
      </c>
    </row>
    <row r="111" spans="5:6" ht="15">
      <c r="E111" s="10">
        <f>'[1]562'!G7+'[1]564'!G10</f>
        <v>-0.48919999999986885</v>
      </c>
      <c r="F111" t="s">
        <v>225</v>
      </c>
    </row>
    <row r="122" spans="5:6" ht="15">
      <c r="E122" s="10">
        <f>B122+D122+'[1]309'!G4+'[1]316'!G4+'[1]319'!G4+'[1]339'!G9+'[1]340'!G4+'[1]372'!G7+'[1]381'!G4+'[1]391'!G7+'[1]404'!G6+'[1]411'!G4+'[1]412'!G8+'[1]416'!G4+'[1]429'!G4+'[1]485'!G4+'[1]522'!G5</f>
        <v>4.579371965812413</v>
      </c>
      <c r="F122" s="13" t="s">
        <v>823</v>
      </c>
    </row>
    <row r="127" spans="5:6" ht="15">
      <c r="E127" s="10">
        <f>B127+D127+'[1]325'!G9+'[1]328'!G5+'[1]344'!G9+'[1]378'!G7+'[1]384'!G6+'[1]387'!G4+'[1]391'!G9+'[1]399'!G4+'[1]441'!G4+'[1]522'!G4</f>
        <v>-1.887614562767908</v>
      </c>
      <c r="F127" s="13" t="s">
        <v>824</v>
      </c>
    </row>
    <row r="164" spans="1:6" ht="15">
      <c r="A164" t="s">
        <v>370</v>
      </c>
      <c r="B164">
        <v>0</v>
      </c>
      <c r="E164" s="10">
        <f>'[1]522'!G7</f>
        <v>0.15050000000002228</v>
      </c>
      <c r="F164">
        <v>522</v>
      </c>
    </row>
    <row r="176" spans="5:6" ht="15">
      <c r="E176" s="10">
        <f>'[1]469'!G6+'[1]564'!G8</f>
        <v>0.0795999999995729</v>
      </c>
      <c r="F176" t="s">
        <v>825</v>
      </c>
    </row>
    <row r="183" spans="5:6" ht="15">
      <c r="E183" s="10">
        <f>'[1]388'!G4+'[1]413'!G5+'[1]427'!G5+'[1]428'!G6+'[1]560'!G7+'[1]561'!G4+'[1]564'!G4</f>
        <v>0.6078799999989428</v>
      </c>
      <c r="F183" t="s">
        <v>826</v>
      </c>
    </row>
    <row r="252" spans="5:6" ht="15">
      <c r="E252" s="10">
        <f>B252+D252+'[1]306'!G6+'[1]344'!G5+'[1]348'!G9+'[1]394'!G4+'[1]395'!G6+'[1]397'!G4+'[1]487'!G4+'[1]564'!G5</f>
        <v>0.2569838709675878</v>
      </c>
      <c r="F252" s="13" t="s">
        <v>827</v>
      </c>
    </row>
    <row r="258" spans="5:6" ht="15">
      <c r="E258" s="10">
        <f>'[1]435'!G4+'[1]521'!G6</f>
        <v>0.19920000000001892</v>
      </c>
      <c r="F258" t="s">
        <v>828</v>
      </c>
    </row>
    <row r="284" spans="5:6" ht="15">
      <c r="E284" s="10">
        <f>B284+D284+'[1]344'!G7+'[1]442'!G5+'[1]475'!G12+'[1]511'!G5+'[1]517'!G8+'[1]564'!G12</f>
        <v>0.18759999999952015</v>
      </c>
      <c r="F284" t="s">
        <v>829</v>
      </c>
    </row>
    <row r="316" spans="5:6" ht="15">
      <c r="E316" s="10">
        <f>B316+D316+'[1]339'!G6+'[1]359'!G7+'[1]362'!G8+'[1]422'!G4+'[1]425'!G7+'[1]470'!G6+'[1]479'!G7+'[1]514'!G6+'[1]522'!G6</f>
        <v>-0.18308000000028812</v>
      </c>
      <c r="F316" t="s">
        <v>830</v>
      </c>
    </row>
    <row r="346" spans="2:6" ht="15">
      <c r="B346">
        <v>0</v>
      </c>
      <c r="E346" s="10">
        <f>'[1]485'!G8+'[1]488'!G6+'[1]489'!G6+'[1]491'!G4+'[1]494'!G6+'[1]495'!G4+'[1]498'!G8+'[1]502'!G5+'[1]504'!G4+'[1]508'!G5+'[1]511'!G4+'[1]514'!G7+'[1]521'!G4+'[1]522'!G8</f>
        <v>0.3647999999984677</v>
      </c>
      <c r="F346" t="s">
        <v>831</v>
      </c>
    </row>
    <row r="348" spans="5:6" ht="15">
      <c r="E348" s="10">
        <f>'[1]485'!G8+'[1]488'!G6+'[1]489'!G6+'[1]491'!G4+'[1]494'!G6+'[1]495'!G4+'[1]498'!G8+'[1]502'!G5+'[1]504'!G4+'[1]508'!G5+'[1]511'!G4+'[1]514'!G7+'[1]521'!G4</f>
        <v>-0.41860000000156106</v>
      </c>
      <c r="F348" t="s">
        <v>832</v>
      </c>
    </row>
    <row r="367" spans="5:6" ht="15">
      <c r="E367" s="10">
        <f>'[1]381'!G5+'[1]411'!G5+'[1]419'!G6+'[1]468'!G4+'[1]506'!G7+'[1]511'!G6+'[1]528'!G4+'[1]531'!G6+'[1]554'!G8+'[1]558'!G5+'[1]559'!G9+'[1]564'!G11</f>
        <v>0.12918000000126995</v>
      </c>
      <c r="F367" t="s">
        <v>833</v>
      </c>
    </row>
    <row r="382" spans="5:6" ht="15">
      <c r="E382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0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43021</v>
      </c>
      <c r="C1" s="29"/>
      <c r="D1" s="30" t="s">
        <v>815</v>
      </c>
      <c r="E1" s="31">
        <v>58.464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687</v>
      </c>
      <c r="B4" s="7">
        <v>10.8</v>
      </c>
      <c r="C4" s="7"/>
      <c r="D4" s="39">
        <f aca="true" t="shared" si="0" ref="D4:D12">(B4+C4)*$E$1</f>
        <v>631.4112</v>
      </c>
      <c r="E4" s="40">
        <v>631</v>
      </c>
      <c r="F4" s="41">
        <f aca="true" t="shared" si="1" ref="F4:F12">-D4+E4</f>
        <v>-0.411200000000008</v>
      </c>
      <c r="G4" s="42"/>
    </row>
    <row r="5" spans="1:7" s="37" customFormat="1" ht="15">
      <c r="A5" s="7" t="s">
        <v>603</v>
      </c>
      <c r="B5" s="46">
        <v>14.02</v>
      </c>
      <c r="C5" s="7"/>
      <c r="D5" s="39">
        <f t="shared" si="0"/>
        <v>819.6652799999999</v>
      </c>
      <c r="E5" s="55">
        <v>820</v>
      </c>
      <c r="F5" s="41">
        <f t="shared" si="1"/>
        <v>0.3347200000000612</v>
      </c>
      <c r="G5" s="42"/>
    </row>
    <row r="6" spans="1:7" s="37" customFormat="1" ht="15">
      <c r="A6" s="7" t="s">
        <v>847</v>
      </c>
      <c r="B6" s="7">
        <v>4.96</v>
      </c>
      <c r="C6" s="7"/>
      <c r="D6" s="39">
        <f t="shared" si="0"/>
        <v>289.98143999999996</v>
      </c>
      <c r="E6" s="55">
        <v>290</v>
      </c>
      <c r="F6" s="41">
        <f t="shared" si="1"/>
        <v>0.018560000000036325</v>
      </c>
      <c r="G6" s="42"/>
    </row>
    <row r="7" spans="1:7" s="37" customFormat="1" ht="15">
      <c r="A7" s="7" t="s">
        <v>100</v>
      </c>
      <c r="B7" s="7">
        <v>5.44</v>
      </c>
      <c r="C7" s="7"/>
      <c r="D7" s="39">
        <f t="shared" si="0"/>
        <v>318.04416000000003</v>
      </c>
      <c r="E7" s="55">
        <v>318</v>
      </c>
      <c r="F7" s="41">
        <f t="shared" si="1"/>
        <v>-0.044160000000033506</v>
      </c>
      <c r="G7" s="42"/>
    </row>
    <row r="8" spans="1:7" s="37" customFormat="1" ht="15">
      <c r="A8" s="7" t="s">
        <v>1060</v>
      </c>
      <c r="B8" s="86">
        <v>18.25</v>
      </c>
      <c r="C8" s="7"/>
      <c r="D8" s="39">
        <f t="shared" si="0"/>
        <v>1066.968</v>
      </c>
      <c r="E8" s="55">
        <v>1067</v>
      </c>
      <c r="F8" s="41">
        <f t="shared" si="1"/>
        <v>0.03199999999992542</v>
      </c>
      <c r="G8" s="42"/>
    </row>
    <row r="9" spans="1:7" s="37" customFormat="1" ht="15">
      <c r="A9" s="7" t="s">
        <v>1081</v>
      </c>
      <c r="B9" s="7">
        <v>22.81</v>
      </c>
      <c r="C9" s="7"/>
      <c r="D9" s="39">
        <f>(B9+C9)*$E$1</f>
        <v>1333.5638399999998</v>
      </c>
      <c r="E9" s="55">
        <v>1334</v>
      </c>
      <c r="F9" s="41">
        <f>-D9+E9</f>
        <v>0.43616000000019994</v>
      </c>
      <c r="G9" s="42"/>
    </row>
    <row r="10" spans="1:7" s="37" customFormat="1" ht="15">
      <c r="A10" s="7" t="s">
        <v>889</v>
      </c>
      <c r="B10" s="7">
        <v>21.33</v>
      </c>
      <c r="C10" s="7"/>
      <c r="D10" s="39">
        <f>(B10+C10)*$E$1</f>
        <v>1247.03712</v>
      </c>
      <c r="E10" s="55">
        <v>1247</v>
      </c>
      <c r="F10" s="41">
        <f>-D10+E10</f>
        <v>-0.037119999999958964</v>
      </c>
      <c r="G10" s="42"/>
    </row>
    <row r="11" spans="1:7" s="37" customFormat="1" ht="30">
      <c r="A11" s="7" t="s">
        <v>856</v>
      </c>
      <c r="B11" s="86">
        <v>33.24</v>
      </c>
      <c r="C11" s="7"/>
      <c r="D11" s="39">
        <f>(B11+C11)*$E$1</f>
        <v>1943.34336</v>
      </c>
      <c r="E11" s="55">
        <f>250+1693</f>
        <v>1943</v>
      </c>
      <c r="F11" s="41">
        <f>-D11+E11</f>
        <v>-0.34336000000007516</v>
      </c>
      <c r="G11" s="42" t="s">
        <v>1083</v>
      </c>
    </row>
    <row r="12" spans="1:7" s="37" customFormat="1" ht="15">
      <c r="A12" s="7" t="s">
        <v>1082</v>
      </c>
      <c r="B12" s="86">
        <v>34.63</v>
      </c>
      <c r="C12" s="7"/>
      <c r="D12" s="39">
        <f t="shared" si="0"/>
        <v>2024.60832</v>
      </c>
      <c r="E12" s="40">
        <v>2025</v>
      </c>
      <c r="F12" s="41">
        <f t="shared" si="1"/>
        <v>0.3916799999999512</v>
      </c>
      <c r="G12" s="42"/>
    </row>
    <row r="13" spans="1:6" s="44" customFormat="1" ht="15">
      <c r="A13" s="43"/>
      <c r="B13" s="43"/>
      <c r="C13" s="43"/>
      <c r="D13" s="43"/>
      <c r="E13" s="43"/>
      <c r="F13" s="43"/>
    </row>
    <row r="17" spans="2:3" ht="15">
      <c r="B17" s="45"/>
      <c r="C17" s="45"/>
    </row>
    <row r="18" spans="2:3" ht="15">
      <c r="B18" s="45"/>
      <c r="C18" s="45"/>
    </row>
    <row r="19" spans="2:3" ht="15">
      <c r="B19" s="45"/>
      <c r="C19" s="45"/>
    </row>
    <row r="23" spans="5:6" ht="15">
      <c r="E23" s="10"/>
      <c r="F23" s="13"/>
    </row>
    <row r="34" spans="5:6" ht="15">
      <c r="E34" s="10"/>
      <c r="F34" s="13"/>
    </row>
    <row r="102" spans="5:6" ht="15">
      <c r="E102" s="10">
        <f>'[1]539'!G12+'[1]564'!G9</f>
        <v>0.21879999999998745</v>
      </c>
      <c r="F102" t="s">
        <v>822</v>
      </c>
    </row>
    <row r="119" spans="5:6" ht="15">
      <c r="E119" s="10">
        <f>'[1]562'!G7+'[1]564'!G10</f>
        <v>-0.48919999999986885</v>
      </c>
      <c r="F119" t="s">
        <v>225</v>
      </c>
    </row>
    <row r="130" spans="5:6" ht="15">
      <c r="E130" s="10">
        <f>B130+D130+'[1]309'!G4+'[1]316'!G4+'[1]319'!G4+'[1]339'!G9+'[1]340'!G4+'[1]372'!G7+'[1]381'!G4+'[1]391'!G7+'[1]404'!G6+'[1]411'!G4+'[1]412'!G8+'[1]416'!G4+'[1]429'!G4+'[1]485'!G4+'[1]522'!G5</f>
        <v>4.579371965812413</v>
      </c>
      <c r="F130" s="13" t="s">
        <v>823</v>
      </c>
    </row>
    <row r="135" spans="5:6" ht="15">
      <c r="E135" s="10">
        <f>B135+D135+'[1]325'!G9+'[1]328'!G5+'[1]344'!G9+'[1]378'!G7+'[1]384'!G6+'[1]387'!G4+'[1]391'!G9+'[1]399'!G4+'[1]441'!G4+'[1]522'!G4</f>
        <v>-1.887614562767908</v>
      </c>
      <c r="F135" s="13" t="s">
        <v>824</v>
      </c>
    </row>
    <row r="172" spans="1:6" ht="15">
      <c r="A172" t="s">
        <v>370</v>
      </c>
      <c r="B172">
        <v>0</v>
      </c>
      <c r="E172" s="10">
        <f>'[1]522'!G7</f>
        <v>0.15050000000002228</v>
      </c>
      <c r="F172">
        <v>522</v>
      </c>
    </row>
    <row r="184" spans="5:6" ht="15">
      <c r="E184" s="10">
        <f>'[1]469'!G6+'[1]564'!G8</f>
        <v>0.0795999999995729</v>
      </c>
      <c r="F184" t="s">
        <v>825</v>
      </c>
    </row>
    <row r="191" spans="5:6" ht="15">
      <c r="E191" s="10">
        <f>'[1]388'!G4+'[1]413'!G5+'[1]427'!G5+'[1]428'!G6+'[1]560'!G7+'[1]561'!G4+'[1]564'!G4</f>
        <v>0.6078799999989428</v>
      </c>
      <c r="F191" t="s">
        <v>826</v>
      </c>
    </row>
    <row r="260" spans="5:6" ht="15">
      <c r="E260" s="10">
        <f>B260+D260+'[1]306'!G6+'[1]344'!G5+'[1]348'!G9+'[1]394'!G4+'[1]395'!G6+'[1]397'!G4+'[1]487'!G4+'[1]564'!G5</f>
        <v>0.2569838709675878</v>
      </c>
      <c r="F260" s="13" t="s">
        <v>827</v>
      </c>
    </row>
    <row r="266" spans="5:6" ht="15">
      <c r="E266" s="10">
        <f>'[1]435'!G4+'[1]521'!G6</f>
        <v>0.19920000000001892</v>
      </c>
      <c r="F266" t="s">
        <v>828</v>
      </c>
    </row>
    <row r="292" spans="5:6" ht="15">
      <c r="E292" s="10">
        <f>B292+D292+'[1]344'!G7+'[1]442'!G5+'[1]475'!G12+'[1]511'!G5+'[1]517'!G8+'[1]564'!G12</f>
        <v>0.18759999999952015</v>
      </c>
      <c r="F292" t="s">
        <v>829</v>
      </c>
    </row>
    <row r="324" spans="5:6" ht="15">
      <c r="E324" s="10">
        <f>B324+D324+'[1]339'!G6+'[1]359'!G7+'[1]362'!G8+'[1]422'!G4+'[1]425'!G7+'[1]470'!G6+'[1]479'!G7+'[1]514'!G6+'[1]522'!G6</f>
        <v>-0.18308000000028812</v>
      </c>
      <c r="F324" t="s">
        <v>830</v>
      </c>
    </row>
    <row r="354" spans="2:6" ht="15">
      <c r="B354">
        <v>0</v>
      </c>
      <c r="E354" s="10">
        <f>'[1]485'!G8+'[1]488'!G6+'[1]489'!G6+'[1]491'!G4+'[1]494'!G6+'[1]495'!G4+'[1]498'!G8+'[1]502'!G5+'[1]504'!G4+'[1]508'!G5+'[1]511'!G4+'[1]514'!G7+'[1]521'!G4+'[1]522'!G8</f>
        <v>0.3647999999984677</v>
      </c>
      <c r="F354" t="s">
        <v>831</v>
      </c>
    </row>
    <row r="356" spans="5:6" ht="15">
      <c r="E356" s="10">
        <f>'[1]485'!G8+'[1]488'!G6+'[1]489'!G6+'[1]491'!G4+'[1]494'!G6+'[1]495'!G4+'[1]498'!G8+'[1]502'!G5+'[1]504'!G4+'[1]508'!G5+'[1]511'!G4+'[1]514'!G7+'[1]521'!G4</f>
        <v>-0.41860000000156106</v>
      </c>
      <c r="F356" t="s">
        <v>832</v>
      </c>
    </row>
    <row r="375" spans="5:6" ht="15">
      <c r="E375" s="10">
        <f>'[1]381'!G5+'[1]411'!G5+'[1]419'!G6+'[1]468'!G4+'[1]506'!G7+'[1]511'!G6+'[1]528'!G4+'[1]531'!G6+'[1]554'!G8+'[1]558'!G5+'[1]559'!G9+'[1]564'!G11</f>
        <v>0.12918000000126995</v>
      </c>
      <c r="F375" t="s">
        <v>833</v>
      </c>
    </row>
    <row r="390" spans="5:6" ht="15">
      <c r="E390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43019</v>
      </c>
      <c r="C1" s="29"/>
      <c r="D1" s="30" t="s">
        <v>815</v>
      </c>
      <c r="E1" s="31">
        <v>58.624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455</v>
      </c>
      <c r="B4" s="7">
        <v>9.74</v>
      </c>
      <c r="C4" s="7"/>
      <c r="D4" s="39">
        <f aca="true" t="shared" si="0" ref="D4:D9">(B4+C4)*$E$1</f>
        <v>570.9977600000001</v>
      </c>
      <c r="E4" s="55">
        <v>571</v>
      </c>
      <c r="F4" s="41">
        <f aca="true" t="shared" si="1" ref="F4:F9">-D4+E4</f>
        <v>0.0022399999999151987</v>
      </c>
      <c r="G4" s="42"/>
    </row>
    <row r="5" spans="1:7" s="37" customFormat="1" ht="15">
      <c r="A5" s="7" t="s">
        <v>1060</v>
      </c>
      <c r="B5" s="46">
        <v>6.95</v>
      </c>
      <c r="C5" s="7"/>
      <c r="D5" s="39">
        <f t="shared" si="0"/>
        <v>407.4368</v>
      </c>
      <c r="E5" s="55">
        <v>407</v>
      </c>
      <c r="F5" s="41">
        <f t="shared" si="1"/>
        <v>-0.4368000000000052</v>
      </c>
      <c r="G5" s="42"/>
    </row>
    <row r="6" spans="1:7" s="37" customFormat="1" ht="15">
      <c r="A6" s="7" t="s">
        <v>1079</v>
      </c>
      <c r="B6" s="7">
        <v>26.08</v>
      </c>
      <c r="C6" s="7"/>
      <c r="D6" s="39">
        <f t="shared" si="0"/>
        <v>1528.91392</v>
      </c>
      <c r="E6" s="55">
        <v>1529</v>
      </c>
      <c r="F6" s="41">
        <f t="shared" si="1"/>
        <v>0.08608000000003813</v>
      </c>
      <c r="G6" s="42"/>
    </row>
    <row r="7" spans="1:7" s="37" customFormat="1" ht="15">
      <c r="A7" s="7" t="s">
        <v>1075</v>
      </c>
      <c r="B7" s="7">
        <v>22.65</v>
      </c>
      <c r="C7" s="7"/>
      <c r="D7" s="39">
        <f t="shared" si="0"/>
        <v>1327.8336</v>
      </c>
      <c r="E7" s="55">
        <v>1328</v>
      </c>
      <c r="F7" s="41">
        <f t="shared" si="1"/>
        <v>0.16640000000006694</v>
      </c>
      <c r="G7" s="42"/>
    </row>
    <row r="8" spans="1:7" s="37" customFormat="1" ht="15">
      <c r="A8" s="7" t="s">
        <v>1023</v>
      </c>
      <c r="B8" s="86">
        <v>17.09</v>
      </c>
      <c r="C8" s="7"/>
      <c r="D8" s="39">
        <f t="shared" si="0"/>
        <v>1001.8841600000001</v>
      </c>
      <c r="E8" s="55">
        <v>1002</v>
      </c>
      <c r="F8" s="41">
        <f t="shared" si="1"/>
        <v>0.11583999999993466</v>
      </c>
      <c r="G8" s="42"/>
    </row>
    <row r="9" spans="1:7" s="37" customFormat="1" ht="15">
      <c r="A9" s="7" t="s">
        <v>1080</v>
      </c>
      <c r="B9" s="86">
        <v>24.16</v>
      </c>
      <c r="C9" s="7"/>
      <c r="D9" s="39">
        <f t="shared" si="0"/>
        <v>1416.3558400000002</v>
      </c>
      <c r="E9" s="55">
        <v>1416</v>
      </c>
      <c r="F9" s="41">
        <f t="shared" si="1"/>
        <v>-0.35584000000017113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43018</v>
      </c>
      <c r="C1" s="29"/>
      <c r="D1" s="30" t="s">
        <v>815</v>
      </c>
      <c r="E1" s="31">
        <v>58.673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1078</v>
      </c>
      <c r="B4" s="7" t="s">
        <v>1028</v>
      </c>
      <c r="C4" s="7"/>
      <c r="D4" s="39"/>
      <c r="E4" s="55"/>
      <c r="F4" s="41"/>
      <c r="G4" s="42"/>
    </row>
    <row r="5" spans="1:7" s="37" customFormat="1" ht="15">
      <c r="A5" s="7" t="s">
        <v>1076</v>
      </c>
      <c r="B5" s="46">
        <v>14.9</v>
      </c>
      <c r="C5" s="7">
        <v>0.54</v>
      </c>
      <c r="D5" s="39">
        <f aca="true" t="shared" si="0" ref="D5:D10">(B5+C5)*$E$1</f>
        <v>905.9111200000001</v>
      </c>
      <c r="E5" s="40">
        <v>903</v>
      </c>
      <c r="F5" s="41">
        <f aca="true" t="shared" si="1" ref="F5:F10">-D5+E5</f>
        <v>-2.9111200000000963</v>
      </c>
      <c r="G5" s="42"/>
    </row>
    <row r="6" spans="1:7" s="37" customFormat="1" ht="15">
      <c r="A6" s="7" t="s">
        <v>482</v>
      </c>
      <c r="B6" s="7">
        <v>12.61</v>
      </c>
      <c r="C6" s="7"/>
      <c r="D6" s="39">
        <f t="shared" si="0"/>
        <v>739.86653</v>
      </c>
      <c r="E6" s="55">
        <v>740</v>
      </c>
      <c r="F6" s="41">
        <f t="shared" si="1"/>
        <v>0.13346999999998843</v>
      </c>
      <c r="G6" s="42"/>
    </row>
    <row r="7" spans="1:7" s="37" customFormat="1" ht="15">
      <c r="A7" s="7" t="s">
        <v>1074</v>
      </c>
      <c r="B7" s="7">
        <v>11.62</v>
      </c>
      <c r="C7" s="7">
        <v>3.62</v>
      </c>
      <c r="D7" s="39">
        <f t="shared" si="0"/>
        <v>894.17652</v>
      </c>
      <c r="E7" s="55">
        <v>894</v>
      </c>
      <c r="F7" s="41">
        <f t="shared" si="1"/>
        <v>-0.17651999999998225</v>
      </c>
      <c r="G7" s="42"/>
    </row>
    <row r="8" spans="1:7" s="37" customFormat="1" ht="15">
      <c r="A8" s="7" t="s">
        <v>449</v>
      </c>
      <c r="B8" s="86">
        <v>6.72</v>
      </c>
      <c r="C8" s="7">
        <v>1.33</v>
      </c>
      <c r="D8" s="39">
        <f t="shared" si="0"/>
        <v>472.31765000000007</v>
      </c>
      <c r="E8" s="55">
        <v>549</v>
      </c>
      <c r="F8" s="41">
        <f t="shared" si="1"/>
        <v>76.68234999999993</v>
      </c>
      <c r="G8" s="42"/>
    </row>
    <row r="9" spans="1:7" s="37" customFormat="1" ht="15">
      <c r="A9" s="7" t="s">
        <v>981</v>
      </c>
      <c r="B9" s="86">
        <v>7.99</v>
      </c>
      <c r="C9" s="7">
        <v>1.88</v>
      </c>
      <c r="D9" s="39">
        <f t="shared" si="0"/>
        <v>579.10251</v>
      </c>
      <c r="E9" s="55">
        <v>579</v>
      </c>
      <c r="F9" s="41">
        <f t="shared" si="1"/>
        <v>-0.10251000000005206</v>
      </c>
      <c r="G9" s="42"/>
    </row>
    <row r="10" spans="1:7" s="37" customFormat="1" ht="15">
      <c r="A10" s="7" t="s">
        <v>961</v>
      </c>
      <c r="B10" s="86">
        <v>9.69</v>
      </c>
      <c r="C10" s="7">
        <v>2.64</v>
      </c>
      <c r="D10" s="39">
        <f t="shared" si="0"/>
        <v>723.43809</v>
      </c>
      <c r="E10" s="55">
        <v>723</v>
      </c>
      <c r="F10" s="41">
        <f t="shared" si="1"/>
        <v>-0.4380899999999883</v>
      </c>
      <c r="G10" s="42"/>
    </row>
    <row r="11" spans="1:6" s="44" customFormat="1" ht="15">
      <c r="A11" s="43"/>
      <c r="B11" s="43"/>
      <c r="C11" s="43"/>
      <c r="D11" s="43"/>
      <c r="E11" s="43"/>
      <c r="F11" s="43"/>
    </row>
    <row r="15" spans="2:3" ht="15">
      <c r="B15" s="45"/>
      <c r="C15" s="45"/>
    </row>
    <row r="16" spans="2:3" ht="15">
      <c r="B16" s="45"/>
      <c r="C16" s="45"/>
    </row>
    <row r="17" spans="2:3" ht="15">
      <c r="B17" s="45"/>
      <c r="C17" s="45"/>
    </row>
    <row r="21" spans="5:6" ht="15">
      <c r="E21" s="10"/>
      <c r="F21" s="13"/>
    </row>
    <row r="32" spans="5:6" ht="15">
      <c r="E32" s="10"/>
      <c r="F32" s="13"/>
    </row>
    <row r="100" spans="5:6" ht="15">
      <c r="E100" s="10">
        <f>'[1]539'!G12+'[1]564'!G9</f>
        <v>0.21879999999998745</v>
      </c>
      <c r="F100" t="s">
        <v>822</v>
      </c>
    </row>
    <row r="117" spans="5:6" ht="15">
      <c r="E117" s="10">
        <f>'[1]562'!G7+'[1]564'!G10</f>
        <v>-0.48919999999986885</v>
      </c>
      <c r="F117" t="s">
        <v>225</v>
      </c>
    </row>
    <row r="128" spans="5:6" ht="15">
      <c r="E128" s="10">
        <f>B128+D128+'[1]309'!G4+'[1]316'!G4+'[1]319'!G4+'[1]339'!G9+'[1]340'!G4+'[1]372'!G7+'[1]381'!G4+'[1]391'!G7+'[1]404'!G6+'[1]411'!G4+'[1]412'!G8+'[1]416'!G4+'[1]429'!G4+'[1]485'!G4+'[1]522'!G5</f>
        <v>4.579371965812413</v>
      </c>
      <c r="F128" s="13" t="s">
        <v>823</v>
      </c>
    </row>
    <row r="133" spans="5:6" ht="15">
      <c r="E133" s="10">
        <f>B133+D133+'[1]325'!G9+'[1]328'!G5+'[1]344'!G9+'[1]378'!G7+'[1]384'!G6+'[1]387'!G4+'[1]391'!G9+'[1]399'!G4+'[1]441'!G4+'[1]522'!G4</f>
        <v>-1.887614562767908</v>
      </c>
      <c r="F133" s="13" t="s">
        <v>824</v>
      </c>
    </row>
    <row r="170" spans="1:6" ht="15">
      <c r="A170" t="s">
        <v>370</v>
      </c>
      <c r="B170">
        <v>0</v>
      </c>
      <c r="E170" s="10">
        <f>'[1]522'!G7</f>
        <v>0.15050000000002228</v>
      </c>
      <c r="F170">
        <v>522</v>
      </c>
    </row>
    <row r="182" spans="5:6" ht="15">
      <c r="E182" s="10">
        <f>'[1]469'!G6+'[1]564'!G8</f>
        <v>0.0795999999995729</v>
      </c>
      <c r="F182" t="s">
        <v>825</v>
      </c>
    </row>
    <row r="189" spans="5:6" ht="15">
      <c r="E189" s="10">
        <f>'[1]388'!G4+'[1]413'!G5+'[1]427'!G5+'[1]428'!G6+'[1]560'!G7+'[1]561'!G4+'[1]564'!G4</f>
        <v>0.6078799999989428</v>
      </c>
      <c r="F189" t="s">
        <v>826</v>
      </c>
    </row>
    <row r="258" spans="5:6" ht="15">
      <c r="E258" s="10">
        <f>B258+D258+'[1]306'!G6+'[1]344'!G5+'[1]348'!G9+'[1]394'!G4+'[1]395'!G6+'[1]397'!G4+'[1]487'!G4+'[1]564'!G5</f>
        <v>0.2569838709675878</v>
      </c>
      <c r="F258" s="13" t="s">
        <v>827</v>
      </c>
    </row>
    <row r="264" spans="5:6" ht="15">
      <c r="E264" s="10">
        <f>'[1]435'!G4+'[1]521'!G6</f>
        <v>0.19920000000001892</v>
      </c>
      <c r="F264" t="s">
        <v>828</v>
      </c>
    </row>
    <row r="290" spans="5:6" ht="15">
      <c r="E290" s="10">
        <f>B290+D290+'[1]344'!G7+'[1]442'!G5+'[1]475'!G12+'[1]511'!G5+'[1]517'!G8+'[1]564'!G12</f>
        <v>0.18759999999952015</v>
      </c>
      <c r="F290" t="s">
        <v>829</v>
      </c>
    </row>
    <row r="322" spans="5:6" ht="15">
      <c r="E322" s="10">
        <f>B322+D322+'[1]339'!G6+'[1]359'!G7+'[1]362'!G8+'[1]422'!G4+'[1]425'!G7+'[1]470'!G6+'[1]479'!G7+'[1]514'!G6+'[1]522'!G6</f>
        <v>-0.18308000000028812</v>
      </c>
      <c r="F322" t="s">
        <v>830</v>
      </c>
    </row>
    <row r="352" spans="2:6" ht="15">
      <c r="B352">
        <v>0</v>
      </c>
      <c r="E352" s="10">
        <f>'[1]485'!G8+'[1]488'!G6+'[1]489'!G6+'[1]491'!G4+'[1]494'!G6+'[1]495'!G4+'[1]498'!G8+'[1]502'!G5+'[1]504'!G4+'[1]508'!G5+'[1]511'!G4+'[1]514'!G7+'[1]521'!G4+'[1]522'!G8</f>
        <v>0.3647999999984677</v>
      </c>
      <c r="F352" t="s">
        <v>831</v>
      </c>
    </row>
    <row r="354" spans="5:6" ht="15">
      <c r="E354" s="10">
        <f>'[1]485'!G8+'[1]488'!G6+'[1]489'!G6+'[1]491'!G4+'[1]494'!G6+'[1]495'!G4+'[1]498'!G8+'[1]502'!G5+'[1]504'!G4+'[1]508'!G5+'[1]511'!G4+'[1]514'!G7+'[1]521'!G4</f>
        <v>-0.41860000000156106</v>
      </c>
      <c r="F354" t="s">
        <v>832</v>
      </c>
    </row>
    <row r="373" spans="5:6" ht="15">
      <c r="E373" s="10">
        <f>'[1]381'!G5+'[1]411'!G5+'[1]419'!G6+'[1]468'!G4+'[1]506'!G7+'[1]511'!G6+'[1]528'!G4+'[1]531'!G6+'[1]554'!G8+'[1]558'!G5+'[1]559'!G9+'[1]564'!G11</f>
        <v>0.12918000000126995</v>
      </c>
      <c r="F373" t="s">
        <v>833</v>
      </c>
    </row>
    <row r="388" spans="5:6" ht="15">
      <c r="E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43018</v>
      </c>
      <c r="C1" s="29"/>
      <c r="D1" s="30" t="s">
        <v>815</v>
      </c>
      <c r="E1" s="31">
        <v>58.733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907</v>
      </c>
      <c r="B4" s="7">
        <v>9.34</v>
      </c>
      <c r="C4" s="7"/>
      <c r="D4" s="39">
        <f aca="true" t="shared" si="0" ref="D4:D9">(B4+C4)*$E$1</f>
        <v>548.5662199999999</v>
      </c>
      <c r="E4" s="55">
        <v>551</v>
      </c>
      <c r="F4" s="41">
        <f aca="true" t="shared" si="1" ref="F4:F9">-D4+E4</f>
        <v>2.4337800000000698</v>
      </c>
      <c r="G4" s="42"/>
    </row>
    <row r="5" spans="1:7" s="37" customFormat="1" ht="15">
      <c r="A5" s="7" t="s">
        <v>1076</v>
      </c>
      <c r="B5" s="46">
        <v>15.37</v>
      </c>
      <c r="C5" s="7"/>
      <c r="D5" s="39">
        <f t="shared" si="0"/>
        <v>902.7262099999999</v>
      </c>
      <c r="E5" s="40">
        <v>903</v>
      </c>
      <c r="F5" s="41">
        <f t="shared" si="1"/>
        <v>0.27379000000007636</v>
      </c>
      <c r="G5" s="42"/>
    </row>
    <row r="6" spans="1:7" s="37" customFormat="1" ht="30">
      <c r="A6" s="7" t="s">
        <v>1077</v>
      </c>
      <c r="B6" s="7">
        <v>9.36</v>
      </c>
      <c r="C6" s="7"/>
      <c r="D6" s="39">
        <f t="shared" si="0"/>
        <v>549.74088</v>
      </c>
      <c r="E6" s="55">
        <v>550</v>
      </c>
      <c r="F6" s="41">
        <f t="shared" si="1"/>
        <v>0.25912000000005264</v>
      </c>
      <c r="G6" s="42"/>
    </row>
    <row r="7" spans="1:7" s="37" customFormat="1" ht="15">
      <c r="A7" s="7" t="s">
        <v>863</v>
      </c>
      <c r="B7" s="7">
        <v>51.63</v>
      </c>
      <c r="C7" s="7">
        <v>1.74</v>
      </c>
      <c r="D7" s="39">
        <f t="shared" si="0"/>
        <v>3134.58021</v>
      </c>
      <c r="E7" s="55">
        <v>3135</v>
      </c>
      <c r="F7" s="41">
        <f t="shared" si="1"/>
        <v>0.41978999999992084</v>
      </c>
      <c r="G7" s="42"/>
    </row>
    <row r="8" spans="1:7" s="37" customFormat="1" ht="15">
      <c r="A8" s="7" t="s">
        <v>636</v>
      </c>
      <c r="B8" s="86">
        <v>26.31</v>
      </c>
      <c r="C8" s="7"/>
      <c r="D8" s="39">
        <f t="shared" si="0"/>
        <v>1545.2652299999997</v>
      </c>
      <c r="E8" s="40">
        <v>1545</v>
      </c>
      <c r="F8" s="41">
        <f t="shared" si="1"/>
        <v>-0.2652299999997467</v>
      </c>
      <c r="G8" s="42"/>
    </row>
    <row r="9" spans="1:7" s="37" customFormat="1" ht="15">
      <c r="A9" s="7" t="s">
        <v>1067</v>
      </c>
      <c r="B9" s="81">
        <v>12.82</v>
      </c>
      <c r="C9" s="7"/>
      <c r="D9" s="39">
        <f t="shared" si="0"/>
        <v>752.95706</v>
      </c>
      <c r="E9" s="55">
        <v>753</v>
      </c>
      <c r="F9" s="41">
        <f t="shared" si="1"/>
        <v>0.042940000000044165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43017</v>
      </c>
      <c r="C1" s="29"/>
      <c r="D1" s="30" t="s">
        <v>815</v>
      </c>
      <c r="E1" s="31">
        <v>58.733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947</v>
      </c>
      <c r="B4" s="7">
        <v>4.26</v>
      </c>
      <c r="C4" s="7"/>
      <c r="D4" s="39">
        <f aca="true" t="shared" si="0" ref="D4:D9">(B4+C4)*$E$1</f>
        <v>250.20257999999998</v>
      </c>
      <c r="E4" s="55">
        <v>250</v>
      </c>
      <c r="F4" s="41">
        <f aca="true" t="shared" si="1" ref="F4:F9">-D4+E4</f>
        <v>-0.20257999999998333</v>
      </c>
      <c r="G4" s="42"/>
    </row>
    <row r="5" spans="1:7" s="37" customFormat="1" ht="15">
      <c r="A5" s="7" t="s">
        <v>1074</v>
      </c>
      <c r="B5" s="46">
        <v>18.8</v>
      </c>
      <c r="C5" s="7"/>
      <c r="D5" s="39">
        <f t="shared" si="0"/>
        <v>1104.1804</v>
      </c>
      <c r="E5" s="40">
        <v>1104</v>
      </c>
      <c r="F5" s="41">
        <f t="shared" si="1"/>
        <v>-0.18039999999996326</v>
      </c>
      <c r="G5" s="42"/>
    </row>
    <row r="6" spans="1:7" s="37" customFormat="1" ht="15">
      <c r="A6" s="7" t="s">
        <v>995</v>
      </c>
      <c r="B6" s="7">
        <v>44.1</v>
      </c>
      <c r="C6" s="7"/>
      <c r="D6" s="39">
        <f t="shared" si="0"/>
        <v>2590.1253</v>
      </c>
      <c r="E6" s="55"/>
      <c r="F6" s="41">
        <f t="shared" si="1"/>
        <v>-2590.1253</v>
      </c>
      <c r="G6" s="42"/>
    </row>
    <row r="7" spans="1:7" s="37" customFormat="1" ht="15">
      <c r="A7" s="7" t="s">
        <v>1075</v>
      </c>
      <c r="B7" s="7">
        <v>13.44</v>
      </c>
      <c r="C7" s="7"/>
      <c r="D7" s="39">
        <f t="shared" si="0"/>
        <v>789.3715199999999</v>
      </c>
      <c r="E7" s="55">
        <v>789</v>
      </c>
      <c r="F7" s="41">
        <f t="shared" si="1"/>
        <v>-0.3715199999999186</v>
      </c>
      <c r="G7" s="42"/>
    </row>
    <row r="8" spans="1:7" s="37" customFormat="1" ht="15">
      <c r="A8" s="7" t="s">
        <v>1023</v>
      </c>
      <c r="B8" s="86">
        <v>35.3</v>
      </c>
      <c r="C8" s="7"/>
      <c r="D8" s="39">
        <f t="shared" si="0"/>
        <v>2073.2749</v>
      </c>
      <c r="E8" s="55">
        <v>2075</v>
      </c>
      <c r="F8" s="41">
        <f t="shared" si="1"/>
        <v>1.7251000000001113</v>
      </c>
      <c r="G8" s="42"/>
    </row>
    <row r="9" spans="1:7" s="37" customFormat="1" ht="15">
      <c r="A9" s="7" t="s">
        <v>902</v>
      </c>
      <c r="B9" s="81">
        <v>29.27</v>
      </c>
      <c r="C9" s="7"/>
      <c r="D9" s="39">
        <f t="shared" si="0"/>
        <v>1719.1149099999998</v>
      </c>
      <c r="E9" s="55">
        <v>1719</v>
      </c>
      <c r="F9" s="41">
        <f t="shared" si="1"/>
        <v>-0.11490999999978158</v>
      </c>
      <c r="G9" s="42"/>
    </row>
    <row r="10" spans="1:7" s="37" customFormat="1" ht="15">
      <c r="A10" s="7" t="s">
        <v>632</v>
      </c>
      <c r="B10" s="7">
        <v>29.05</v>
      </c>
      <c r="C10" s="7"/>
      <c r="D10" s="39">
        <f>(B10+C10)*$E$1</f>
        <v>1706.19365</v>
      </c>
      <c r="E10" s="55">
        <v>1706</v>
      </c>
      <c r="F10" s="41">
        <f>-D10+E10</f>
        <v>-0.19364999999993415</v>
      </c>
      <c r="G10" s="42"/>
    </row>
    <row r="11" spans="1:6" s="44" customFormat="1" ht="15">
      <c r="A11" s="43"/>
      <c r="B11" s="43"/>
      <c r="C11" s="43"/>
      <c r="D11" s="43"/>
      <c r="E11" s="43"/>
      <c r="F11" s="43"/>
    </row>
    <row r="15" spans="2:3" ht="15">
      <c r="B15" s="45"/>
      <c r="C15" s="45"/>
    </row>
    <row r="16" spans="2:3" ht="15">
      <c r="B16" s="45"/>
      <c r="C16" s="45"/>
    </row>
    <row r="17" spans="2:3" ht="15">
      <c r="B17" s="45"/>
      <c r="C17" s="45"/>
    </row>
    <row r="21" spans="5:6" ht="15">
      <c r="E21" s="10"/>
      <c r="F21" s="13"/>
    </row>
    <row r="32" spans="5:6" ht="15">
      <c r="E32" s="10"/>
      <c r="F32" s="13"/>
    </row>
    <row r="100" spans="5:6" ht="15">
      <c r="E100" s="10">
        <f>'[1]539'!G12+'[1]564'!G9</f>
        <v>0.21879999999998745</v>
      </c>
      <c r="F100" t="s">
        <v>822</v>
      </c>
    </row>
    <row r="117" spans="5:6" ht="15">
      <c r="E117" s="10">
        <f>'[1]562'!G7+'[1]564'!G10</f>
        <v>-0.48919999999986885</v>
      </c>
      <c r="F117" t="s">
        <v>225</v>
      </c>
    </row>
    <row r="128" spans="5:6" ht="15">
      <c r="E128" s="10">
        <f>B128+D128+'[1]309'!G4+'[1]316'!G4+'[1]319'!G4+'[1]339'!G9+'[1]340'!G4+'[1]372'!G7+'[1]381'!G4+'[1]391'!G7+'[1]404'!G6+'[1]411'!G4+'[1]412'!G8+'[1]416'!G4+'[1]429'!G4+'[1]485'!G4+'[1]522'!G5</f>
        <v>4.579371965812413</v>
      </c>
      <c r="F128" s="13" t="s">
        <v>823</v>
      </c>
    </row>
    <row r="133" spans="5:6" ht="15">
      <c r="E133" s="10">
        <f>B133+D133+'[1]325'!G9+'[1]328'!G5+'[1]344'!G9+'[1]378'!G7+'[1]384'!G6+'[1]387'!G4+'[1]391'!G9+'[1]399'!G4+'[1]441'!G4+'[1]522'!G4</f>
        <v>-1.887614562767908</v>
      </c>
      <c r="F133" s="13" t="s">
        <v>824</v>
      </c>
    </row>
    <row r="170" spans="1:6" ht="15">
      <c r="A170" t="s">
        <v>370</v>
      </c>
      <c r="B170">
        <v>0</v>
      </c>
      <c r="E170" s="10">
        <f>'[1]522'!G7</f>
        <v>0.15050000000002228</v>
      </c>
      <c r="F170">
        <v>522</v>
      </c>
    </row>
    <row r="182" spans="5:6" ht="15">
      <c r="E182" s="10">
        <f>'[1]469'!G6+'[1]564'!G8</f>
        <v>0.0795999999995729</v>
      </c>
      <c r="F182" t="s">
        <v>825</v>
      </c>
    </row>
    <row r="189" spans="5:6" ht="15">
      <c r="E189" s="10">
        <f>'[1]388'!G4+'[1]413'!G5+'[1]427'!G5+'[1]428'!G6+'[1]560'!G7+'[1]561'!G4+'[1]564'!G4</f>
        <v>0.6078799999989428</v>
      </c>
      <c r="F189" t="s">
        <v>826</v>
      </c>
    </row>
    <row r="258" spans="5:6" ht="15">
      <c r="E258" s="10">
        <f>B258+D258+'[1]306'!G6+'[1]344'!G5+'[1]348'!G9+'[1]394'!G4+'[1]395'!G6+'[1]397'!G4+'[1]487'!G4+'[1]564'!G5</f>
        <v>0.2569838709675878</v>
      </c>
      <c r="F258" s="13" t="s">
        <v>827</v>
      </c>
    </row>
    <row r="264" spans="5:6" ht="15">
      <c r="E264" s="10">
        <f>'[1]435'!G4+'[1]521'!G6</f>
        <v>0.19920000000001892</v>
      </c>
      <c r="F264" t="s">
        <v>828</v>
      </c>
    </row>
    <row r="290" spans="5:6" ht="15">
      <c r="E290" s="10">
        <f>B290+D290+'[1]344'!G7+'[1]442'!G5+'[1]475'!G12+'[1]511'!G5+'[1]517'!G8+'[1]564'!G12</f>
        <v>0.18759999999952015</v>
      </c>
      <c r="F290" t="s">
        <v>829</v>
      </c>
    </row>
    <row r="322" spans="5:6" ht="15">
      <c r="E322" s="10">
        <f>B322+D322+'[1]339'!G6+'[1]359'!G7+'[1]362'!G8+'[1]422'!G4+'[1]425'!G7+'[1]470'!G6+'[1]479'!G7+'[1]514'!G6+'[1]522'!G6</f>
        <v>-0.18308000000028812</v>
      </c>
      <c r="F322" t="s">
        <v>830</v>
      </c>
    </row>
    <row r="352" spans="2:6" ht="15">
      <c r="B352">
        <v>0</v>
      </c>
      <c r="E352" s="10">
        <f>'[1]485'!G8+'[1]488'!G6+'[1]489'!G6+'[1]491'!G4+'[1]494'!G6+'[1]495'!G4+'[1]498'!G8+'[1]502'!G5+'[1]504'!G4+'[1]508'!G5+'[1]511'!G4+'[1]514'!G7+'[1]521'!G4+'[1]522'!G8</f>
        <v>0.3647999999984677</v>
      </c>
      <c r="F352" t="s">
        <v>831</v>
      </c>
    </row>
    <row r="354" spans="5:6" ht="15">
      <c r="E354" s="10">
        <f>'[1]485'!G8+'[1]488'!G6+'[1]489'!G6+'[1]491'!G4+'[1]494'!G6+'[1]495'!G4+'[1]498'!G8+'[1]502'!G5+'[1]504'!G4+'[1]508'!G5+'[1]511'!G4+'[1]514'!G7+'[1]521'!G4</f>
        <v>-0.41860000000156106</v>
      </c>
      <c r="F354" t="s">
        <v>832</v>
      </c>
    </row>
    <row r="373" spans="5:6" ht="15">
      <c r="E373" s="10">
        <f>'[1]381'!G5+'[1]411'!G5+'[1]419'!G6+'[1]468'!G4+'[1]506'!G7+'[1]511'!G6+'[1]528'!G4+'[1]531'!G6+'[1]554'!G8+'[1]558'!G5+'[1]559'!G9+'[1]564'!G11</f>
        <v>0.12918000000126995</v>
      </c>
      <c r="F373" t="s">
        <v>833</v>
      </c>
    </row>
    <row r="388" spans="5:6" ht="15">
      <c r="E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43015</v>
      </c>
      <c r="C1" s="29"/>
      <c r="D1" s="30" t="s">
        <v>815</v>
      </c>
      <c r="E1" s="31">
        <v>58.185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954</v>
      </c>
      <c r="B4" s="7">
        <v>25.59</v>
      </c>
      <c r="C4" s="7">
        <v>2.8</v>
      </c>
      <c r="D4" s="39">
        <f>(B4+C4)*$E$1</f>
        <v>1651.8721500000001</v>
      </c>
      <c r="E4" s="55"/>
      <c r="F4" s="41">
        <f>-D4+E4</f>
        <v>-1651.8721500000001</v>
      </c>
      <c r="G4" s="42"/>
    </row>
    <row r="5" spans="1:7" s="37" customFormat="1" ht="15">
      <c r="A5" s="7" t="s">
        <v>688</v>
      </c>
      <c r="B5" s="46">
        <v>9.98</v>
      </c>
      <c r="C5" s="7">
        <v>2.74</v>
      </c>
      <c r="D5" s="39">
        <f>(B5+C5)*$E$1</f>
        <v>740.1132000000001</v>
      </c>
      <c r="E5" s="55">
        <v>1413</v>
      </c>
      <c r="F5" s="41">
        <f>-D5+E5</f>
        <v>672.8867999999999</v>
      </c>
      <c r="G5" s="42"/>
    </row>
    <row r="6" spans="1:7" s="37" customFormat="1" ht="15">
      <c r="A6" s="7" t="s">
        <v>539</v>
      </c>
      <c r="B6" s="7">
        <v>11</v>
      </c>
      <c r="C6" s="7">
        <v>1.8</v>
      </c>
      <c r="D6" s="39">
        <f>(B6+C6)*$E$1</f>
        <v>744.768</v>
      </c>
      <c r="E6" s="55">
        <v>745</v>
      </c>
      <c r="F6" s="41">
        <f>-D6+E6</f>
        <v>0.2319999999999709</v>
      </c>
      <c r="G6" s="42"/>
    </row>
    <row r="7" spans="1:6" s="44" customFormat="1" ht="15">
      <c r="A7" s="43"/>
      <c r="B7" s="43"/>
      <c r="C7" s="43"/>
      <c r="D7" s="43"/>
      <c r="E7" s="43"/>
      <c r="F7" s="43"/>
    </row>
    <row r="11" spans="2:3" ht="15">
      <c r="B11" s="45"/>
      <c r="C11" s="45"/>
    </row>
    <row r="12" spans="2:3" ht="15">
      <c r="B12" s="45"/>
      <c r="C12" s="45"/>
    </row>
    <row r="13" spans="2:3" ht="15">
      <c r="B13" s="45"/>
      <c r="C13" s="45"/>
    </row>
    <row r="17" spans="5:6" ht="15">
      <c r="E17" s="10"/>
      <c r="F17" s="13"/>
    </row>
    <row r="28" spans="5:6" ht="15">
      <c r="E28" s="10"/>
      <c r="F28" s="13"/>
    </row>
    <row r="96" spans="5:6" ht="15">
      <c r="E96" s="10">
        <f>'[1]539'!G12+'[1]564'!G9</f>
        <v>0.21879999999998745</v>
      </c>
      <c r="F96" t="s">
        <v>822</v>
      </c>
    </row>
    <row r="113" spans="5:6" ht="15">
      <c r="E113" s="10">
        <f>'[1]562'!G7+'[1]564'!G10</f>
        <v>-0.48919999999986885</v>
      </c>
      <c r="F113" t="s">
        <v>225</v>
      </c>
    </row>
    <row r="124" spans="5:6" ht="15">
      <c r="E124" s="10">
        <f>B124+D124+'[1]309'!G4+'[1]316'!G4+'[1]319'!G4+'[1]339'!G9+'[1]340'!G4+'[1]372'!G7+'[1]381'!G4+'[1]391'!G7+'[1]404'!G6+'[1]411'!G4+'[1]412'!G8+'[1]416'!G4+'[1]429'!G4+'[1]485'!G4+'[1]522'!G5</f>
        <v>4.579371965812413</v>
      </c>
      <c r="F124" s="13" t="s">
        <v>823</v>
      </c>
    </row>
    <row r="129" spans="5:6" ht="15">
      <c r="E129" s="10">
        <f>B129+D129+'[1]325'!G9+'[1]328'!G5+'[1]344'!G9+'[1]378'!G7+'[1]384'!G6+'[1]387'!G4+'[1]391'!G9+'[1]399'!G4+'[1]441'!G4+'[1]522'!G4</f>
        <v>-1.887614562767908</v>
      </c>
      <c r="F129" s="13" t="s">
        <v>824</v>
      </c>
    </row>
    <row r="166" spans="1:6" ht="15">
      <c r="A166" t="s">
        <v>370</v>
      </c>
      <c r="B166">
        <v>0</v>
      </c>
      <c r="E166" s="10">
        <f>'[1]522'!G7</f>
        <v>0.15050000000002228</v>
      </c>
      <c r="F166">
        <v>522</v>
      </c>
    </row>
    <row r="178" spans="5:6" ht="15">
      <c r="E178" s="10">
        <f>'[1]469'!G6+'[1]564'!G8</f>
        <v>0.0795999999995729</v>
      </c>
      <c r="F178" t="s">
        <v>825</v>
      </c>
    </row>
    <row r="185" spans="5:6" ht="15">
      <c r="E185" s="10">
        <f>'[1]388'!G4+'[1]413'!G5+'[1]427'!G5+'[1]428'!G6+'[1]560'!G7+'[1]561'!G4+'[1]564'!G4</f>
        <v>0.6078799999989428</v>
      </c>
      <c r="F185" t="s">
        <v>826</v>
      </c>
    </row>
    <row r="254" spans="5:6" ht="15">
      <c r="E254" s="10">
        <f>B254+D254+'[1]306'!G6+'[1]344'!G5+'[1]348'!G9+'[1]394'!G4+'[1]395'!G6+'[1]397'!G4+'[1]487'!G4+'[1]564'!G5</f>
        <v>0.2569838709675878</v>
      </c>
      <c r="F254" s="13" t="s">
        <v>827</v>
      </c>
    </row>
    <row r="260" spans="5:6" ht="15">
      <c r="E260" s="10">
        <f>'[1]435'!G4+'[1]521'!G6</f>
        <v>0.19920000000001892</v>
      </c>
      <c r="F260" t="s">
        <v>828</v>
      </c>
    </row>
    <row r="286" spans="5:6" ht="15">
      <c r="E286" s="10">
        <f>B286+D286+'[1]344'!G7+'[1]442'!G5+'[1]475'!G12+'[1]511'!G5+'[1]517'!G8+'[1]564'!G12</f>
        <v>0.18759999999952015</v>
      </c>
      <c r="F286" t="s">
        <v>829</v>
      </c>
    </row>
    <row r="318" spans="5:6" ht="15">
      <c r="E318" s="10">
        <f>B318+D318+'[1]339'!G6+'[1]359'!G7+'[1]362'!G8+'[1]422'!G4+'[1]425'!G7+'[1]470'!G6+'[1]479'!G7+'[1]514'!G6+'[1]522'!G6</f>
        <v>-0.18308000000028812</v>
      </c>
      <c r="F318" t="s">
        <v>830</v>
      </c>
    </row>
    <row r="348" spans="2:6" ht="15">
      <c r="B348">
        <v>0</v>
      </c>
      <c r="E348" s="10">
        <f>'[1]485'!G8+'[1]488'!G6+'[1]489'!G6+'[1]491'!G4+'[1]494'!G6+'[1]495'!G4+'[1]498'!G8+'[1]502'!G5+'[1]504'!G4+'[1]508'!G5+'[1]511'!G4+'[1]514'!G7+'[1]521'!G4+'[1]522'!G8</f>
        <v>0.3647999999984677</v>
      </c>
      <c r="F348" t="s">
        <v>831</v>
      </c>
    </row>
    <row r="350" spans="5:6" ht="15">
      <c r="E350" s="10">
        <f>'[1]485'!G8+'[1]488'!G6+'[1]489'!G6+'[1]491'!G4+'[1]494'!G6+'[1]495'!G4+'[1]498'!G8+'[1]502'!G5+'[1]504'!G4+'[1]508'!G5+'[1]511'!G4+'[1]514'!G7+'[1]521'!G4</f>
        <v>-0.41860000000156106</v>
      </c>
      <c r="F350" t="s">
        <v>832</v>
      </c>
    </row>
    <row r="369" spans="5:6" ht="15">
      <c r="E369" s="10">
        <f>'[1]381'!G5+'[1]411'!G5+'[1]419'!G6+'[1]468'!G4+'[1]506'!G7+'[1]511'!G6+'[1]528'!G4+'[1]531'!G6+'[1]554'!G8+'[1]558'!G5+'[1]559'!G9+'[1]564'!G11</f>
        <v>0.12918000000126995</v>
      </c>
      <c r="F369" t="s">
        <v>833</v>
      </c>
    </row>
    <row r="384" spans="5:6" ht="15">
      <c r="E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43015</v>
      </c>
      <c r="C1" s="29"/>
      <c r="D1" s="30" t="s">
        <v>815</v>
      </c>
      <c r="E1" s="31">
        <v>58.185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122</v>
      </c>
      <c r="B4" s="7">
        <v>36.88</v>
      </c>
      <c r="C4" s="7"/>
      <c r="D4" s="39">
        <f aca="true" t="shared" si="0" ref="D4:D9">(B4+C4)*$E$1</f>
        <v>2145.8628000000003</v>
      </c>
      <c r="E4" s="40">
        <v>2146</v>
      </c>
      <c r="F4" s="41">
        <f aca="true" t="shared" si="1" ref="F4:F9">-D4+E4</f>
        <v>0.13719999999966603</v>
      </c>
      <c r="G4" s="42"/>
    </row>
    <row r="5" spans="1:7" s="37" customFormat="1" ht="15">
      <c r="A5" s="7" t="s">
        <v>612</v>
      </c>
      <c r="B5" s="46">
        <v>11.04</v>
      </c>
      <c r="C5" s="7"/>
      <c r="D5" s="39">
        <f t="shared" si="0"/>
        <v>642.3624</v>
      </c>
      <c r="E5" s="55">
        <v>642</v>
      </c>
      <c r="F5" s="41">
        <f t="shared" si="1"/>
        <v>-0.3623999999999796</v>
      </c>
      <c r="G5" s="42"/>
    </row>
    <row r="6" spans="1:7" s="37" customFormat="1" ht="15">
      <c r="A6" s="7" t="s">
        <v>509</v>
      </c>
      <c r="B6" s="7">
        <v>7.49</v>
      </c>
      <c r="C6" s="7"/>
      <c r="D6" s="39">
        <f t="shared" si="0"/>
        <v>435.80565</v>
      </c>
      <c r="E6" s="55">
        <v>436</v>
      </c>
      <c r="F6" s="41">
        <f t="shared" si="1"/>
        <v>0.1943499999999858</v>
      </c>
      <c r="G6" s="42"/>
    </row>
    <row r="7" spans="1:7" s="37" customFormat="1" ht="15">
      <c r="A7" s="7" t="s">
        <v>51</v>
      </c>
      <c r="B7" s="7">
        <v>23.73</v>
      </c>
      <c r="C7" s="7"/>
      <c r="D7" s="39">
        <f t="shared" si="0"/>
        <v>1380.7300500000001</v>
      </c>
      <c r="E7" s="40">
        <v>1381</v>
      </c>
      <c r="F7" s="41">
        <f t="shared" si="1"/>
        <v>0.2699499999998807</v>
      </c>
      <c r="G7" s="42"/>
    </row>
    <row r="8" spans="1:7" s="37" customFormat="1" ht="15">
      <c r="A8" s="7" t="s">
        <v>947</v>
      </c>
      <c r="B8" s="86">
        <v>21.01</v>
      </c>
      <c r="C8" s="7"/>
      <c r="D8" s="39">
        <f t="shared" si="0"/>
        <v>1222.4668500000002</v>
      </c>
      <c r="E8" s="55">
        <v>1222</v>
      </c>
      <c r="F8" s="41">
        <f t="shared" si="1"/>
        <v>-0.46685000000024957</v>
      </c>
      <c r="G8" s="42"/>
    </row>
    <row r="9" spans="1:7" s="37" customFormat="1" ht="15">
      <c r="A9" s="7" t="s">
        <v>347</v>
      </c>
      <c r="B9" s="81">
        <v>29.78</v>
      </c>
      <c r="C9" s="7"/>
      <c r="D9" s="39">
        <f t="shared" si="0"/>
        <v>1732.7493000000002</v>
      </c>
      <c r="E9" s="55">
        <v>1733</v>
      </c>
      <c r="F9" s="41">
        <f t="shared" si="1"/>
        <v>0.2506999999998243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43015</v>
      </c>
      <c r="C1" s="29"/>
      <c r="D1" s="30" t="s">
        <v>815</v>
      </c>
      <c r="E1" s="31">
        <v>58.185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463</v>
      </c>
      <c r="B4" s="7">
        <v>17.32</v>
      </c>
      <c r="C4" s="7"/>
      <c r="D4" s="39">
        <f>(B4+C4)*$E$1</f>
        <v>1007.7642000000001</v>
      </c>
      <c r="E4" s="55">
        <v>1008</v>
      </c>
      <c r="F4" s="41">
        <f>-D4+E4</f>
        <v>0.2357999999999265</v>
      </c>
      <c r="G4" s="42"/>
    </row>
    <row r="5" spans="1:7" s="37" customFormat="1" ht="15">
      <c r="A5" s="7" t="s">
        <v>513</v>
      </c>
      <c r="B5" s="46">
        <v>11.52</v>
      </c>
      <c r="C5" s="7"/>
      <c r="D5" s="39">
        <f>(B5+C5)*$E$1</f>
        <v>670.2912</v>
      </c>
      <c r="E5" s="55">
        <v>670</v>
      </c>
      <c r="F5" s="41">
        <f>-D5+E5</f>
        <v>-0.29120000000000346</v>
      </c>
      <c r="G5" s="42"/>
    </row>
    <row r="6" spans="1:7" s="37" customFormat="1" ht="15">
      <c r="A6" s="7" t="s">
        <v>537</v>
      </c>
      <c r="B6" s="7">
        <v>37.49</v>
      </c>
      <c r="C6" s="7"/>
      <c r="D6" s="39">
        <f>(B6+C6)*$E$1</f>
        <v>2181.3556500000004</v>
      </c>
      <c r="E6" s="55">
        <v>5763</v>
      </c>
      <c r="F6" s="41">
        <f>-D6+E6</f>
        <v>3581.6443499999996</v>
      </c>
      <c r="G6" s="42"/>
    </row>
    <row r="7" spans="1:7" s="37" customFormat="1" ht="15">
      <c r="A7" s="7" t="s">
        <v>754</v>
      </c>
      <c r="B7" s="7">
        <v>9.18</v>
      </c>
      <c r="C7" s="7"/>
      <c r="D7" s="39">
        <f>(B7+C7)*$E$1</f>
        <v>534.1383</v>
      </c>
      <c r="E7" s="55">
        <v>534</v>
      </c>
      <c r="F7" s="41">
        <f>-D7+E7</f>
        <v>-0.13829999999995835</v>
      </c>
      <c r="G7" s="42"/>
    </row>
    <row r="8" spans="1:6" s="44" customFormat="1" ht="15">
      <c r="A8" s="43"/>
      <c r="B8" s="43"/>
      <c r="C8" s="43"/>
      <c r="D8" s="43"/>
      <c r="E8" s="43"/>
      <c r="F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43015</v>
      </c>
      <c r="C1" s="29"/>
      <c r="D1" s="30" t="s">
        <v>815</v>
      </c>
      <c r="E1" s="31">
        <v>58.185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211</v>
      </c>
      <c r="B4" s="7">
        <v>39.38</v>
      </c>
      <c r="C4" s="7"/>
      <c r="D4" s="39">
        <f>(B4+C4)*$E$1</f>
        <v>2291.3253000000004</v>
      </c>
      <c r="E4" s="55">
        <v>2291</v>
      </c>
      <c r="F4" s="41">
        <f>-D4+E4</f>
        <v>-0.3253000000004249</v>
      </c>
      <c r="G4" s="42"/>
    </row>
    <row r="5" spans="1:7" s="37" customFormat="1" ht="15">
      <c r="A5" s="7" t="s">
        <v>721</v>
      </c>
      <c r="B5" s="46">
        <v>13.18</v>
      </c>
      <c r="C5" s="7"/>
      <c r="D5" s="39">
        <f>(B5+C5)*$E$1</f>
        <v>766.8783</v>
      </c>
      <c r="E5" s="40">
        <v>767</v>
      </c>
      <c r="F5" s="41">
        <f>-D5+E5</f>
        <v>0.12170000000003256</v>
      </c>
      <c r="G5" s="42"/>
    </row>
    <row r="6" spans="1:7" s="37" customFormat="1" ht="15">
      <c r="A6" s="7" t="s">
        <v>537</v>
      </c>
      <c r="B6" s="7">
        <v>61.56</v>
      </c>
      <c r="C6" s="7"/>
      <c r="D6" s="39">
        <f>(B6+C6)*$E$1</f>
        <v>3581.8686000000002</v>
      </c>
      <c r="E6" s="55"/>
      <c r="F6" s="41">
        <f>-D6+E6</f>
        <v>-3581.8686000000002</v>
      </c>
      <c r="G6" s="42"/>
    </row>
    <row r="7" spans="1:7" s="37" customFormat="1" ht="15">
      <c r="A7" s="7" t="s">
        <v>995</v>
      </c>
      <c r="B7" s="7">
        <v>55.64</v>
      </c>
      <c r="C7" s="7"/>
      <c r="D7" s="39">
        <f>(B7+C7)*$E$1</f>
        <v>3237.4134000000004</v>
      </c>
      <c r="E7" s="55">
        <v>5828</v>
      </c>
      <c r="F7" s="41">
        <f>-D7+E7</f>
        <v>2590.5865999999996</v>
      </c>
      <c r="G7" s="42"/>
    </row>
    <row r="8" spans="1:6" s="44" customFormat="1" ht="15">
      <c r="A8" s="43"/>
      <c r="B8" s="43"/>
      <c r="C8" s="43"/>
      <c r="D8" s="43"/>
      <c r="E8" s="43"/>
      <c r="F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43013</v>
      </c>
      <c r="C1" s="29"/>
      <c r="D1" s="30" t="s">
        <v>815</v>
      </c>
      <c r="E1" s="31">
        <v>58.5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1067</v>
      </c>
      <c r="B4" s="7">
        <v>15.27</v>
      </c>
      <c r="C4" s="7"/>
      <c r="D4" s="39">
        <f aca="true" t="shared" si="0" ref="D4:D12">(B4+C4)*$E$1</f>
        <v>893.295</v>
      </c>
      <c r="E4" s="55">
        <v>893</v>
      </c>
      <c r="F4" s="41">
        <f aca="true" t="shared" si="1" ref="F4:F12">-D4+E4</f>
        <v>-0.2949999999999591</v>
      </c>
      <c r="G4" s="42"/>
    </row>
    <row r="5" spans="1:7" s="37" customFormat="1" ht="15">
      <c r="A5" s="7" t="s">
        <v>252</v>
      </c>
      <c r="B5" s="46">
        <v>16.58</v>
      </c>
      <c r="C5" s="7"/>
      <c r="D5" s="39">
        <f t="shared" si="0"/>
        <v>969.93</v>
      </c>
      <c r="E5" s="40">
        <v>970</v>
      </c>
      <c r="F5" s="41">
        <f t="shared" si="1"/>
        <v>0.07000000000005002</v>
      </c>
      <c r="G5" s="42"/>
    </row>
    <row r="6" spans="1:7" s="37" customFormat="1" ht="15">
      <c r="A6" s="7" t="s">
        <v>591</v>
      </c>
      <c r="B6" s="7">
        <v>7.14</v>
      </c>
      <c r="C6" s="7">
        <v>1.43</v>
      </c>
      <c r="D6" s="39">
        <f t="shared" si="0"/>
        <v>501.345</v>
      </c>
      <c r="E6" s="40">
        <v>501</v>
      </c>
      <c r="F6" s="41">
        <f t="shared" si="1"/>
        <v>-0.3450000000000273</v>
      </c>
      <c r="G6" s="42"/>
    </row>
    <row r="7" spans="1:7" s="37" customFormat="1" ht="15">
      <c r="A7" s="7" t="s">
        <v>856</v>
      </c>
      <c r="B7" s="7">
        <v>9.09</v>
      </c>
      <c r="C7" s="7"/>
      <c r="D7" s="39">
        <f>(B7+C7)*$E$1</f>
        <v>531.765</v>
      </c>
      <c r="E7" s="55">
        <v>531</v>
      </c>
      <c r="F7" s="41">
        <f>-D7+E7</f>
        <v>-0.7649999999999864</v>
      </c>
      <c r="G7" s="42"/>
    </row>
    <row r="8" spans="1:7" s="37" customFormat="1" ht="15">
      <c r="A8" s="7" t="s">
        <v>440</v>
      </c>
      <c r="B8" s="7">
        <v>7.99</v>
      </c>
      <c r="C8" s="7">
        <v>1.11</v>
      </c>
      <c r="D8" s="39">
        <f>(B8+C8)*$E$1</f>
        <v>532.35</v>
      </c>
      <c r="E8" s="55">
        <v>532</v>
      </c>
      <c r="F8" s="41">
        <f>-D8+E8</f>
        <v>-0.35000000000002274</v>
      </c>
      <c r="G8" s="42"/>
    </row>
    <row r="9" spans="1:7" s="37" customFormat="1" ht="15">
      <c r="A9" s="7" t="s">
        <v>728</v>
      </c>
      <c r="B9" s="7">
        <v>3.82</v>
      </c>
      <c r="C9" s="7"/>
      <c r="D9" s="39">
        <f>(B9+C9)*$E$1</f>
        <v>223.47</v>
      </c>
      <c r="E9" s="40">
        <v>223</v>
      </c>
      <c r="F9" s="41">
        <f>-D9+E9</f>
        <v>-0.46999999999999886</v>
      </c>
      <c r="G9" s="42"/>
    </row>
    <row r="10" spans="1:7" s="37" customFormat="1" ht="15">
      <c r="A10" s="7" t="s">
        <v>627</v>
      </c>
      <c r="B10" s="7">
        <v>7.55</v>
      </c>
      <c r="C10" s="7"/>
      <c r="D10" s="39">
        <f t="shared" si="0"/>
        <v>441.675</v>
      </c>
      <c r="E10" s="55"/>
      <c r="F10" s="41">
        <f t="shared" si="1"/>
        <v>-441.675</v>
      </c>
      <c r="G10" s="42"/>
    </row>
    <row r="11" spans="1:7" s="37" customFormat="1" ht="15">
      <c r="A11" s="7" t="s">
        <v>1066</v>
      </c>
      <c r="B11" s="86">
        <v>18.63</v>
      </c>
      <c r="C11" s="7"/>
      <c r="D11" s="39">
        <f t="shared" si="0"/>
        <v>1089.855</v>
      </c>
      <c r="E11" s="55">
        <v>1090</v>
      </c>
      <c r="F11" s="41">
        <f t="shared" si="1"/>
        <v>0.1449999999999818</v>
      </c>
      <c r="G11" s="42"/>
    </row>
    <row r="12" spans="1:7" s="37" customFormat="1" ht="15">
      <c r="A12" s="7" t="s">
        <v>395</v>
      </c>
      <c r="B12" s="86">
        <v>12.3</v>
      </c>
      <c r="C12" s="7"/>
      <c r="D12" s="39">
        <f t="shared" si="0"/>
        <v>719.5500000000001</v>
      </c>
      <c r="E12" s="55">
        <v>1578</v>
      </c>
      <c r="F12" s="41">
        <f t="shared" si="1"/>
        <v>858.4499999999999</v>
      </c>
      <c r="G12" s="42"/>
    </row>
    <row r="13" spans="1:7" s="37" customFormat="1" ht="15">
      <c r="A13" s="7" t="s">
        <v>466</v>
      </c>
      <c r="B13" s="81">
        <v>24.26</v>
      </c>
      <c r="C13" s="7">
        <v>2.04</v>
      </c>
      <c r="D13" s="39">
        <f>(B13+C13)*$E$1</f>
        <v>1538.55</v>
      </c>
      <c r="E13" s="40">
        <v>1538</v>
      </c>
      <c r="F13" s="41">
        <f>-D13+E13</f>
        <v>-0.5499999999999545</v>
      </c>
      <c r="G13" s="42"/>
    </row>
    <row r="14" spans="1:6" s="44" customFormat="1" ht="15">
      <c r="A14" s="43"/>
      <c r="B14" s="43"/>
      <c r="C14" s="43"/>
      <c r="D14" s="43"/>
      <c r="E14" s="83"/>
      <c r="F14" s="43"/>
    </row>
    <row r="18" spans="2:3" ht="15">
      <c r="B18" s="45"/>
      <c r="C18" s="45"/>
    </row>
    <row r="19" spans="2:3" ht="15">
      <c r="B19" s="45"/>
      <c r="C19" s="45"/>
    </row>
    <row r="20" spans="2:3" ht="15">
      <c r="B20" s="45"/>
      <c r="C20" s="45"/>
    </row>
    <row r="24" spans="5:6" ht="15">
      <c r="E24" s="10"/>
      <c r="F24" s="13"/>
    </row>
    <row r="35" spans="5:6" ht="15">
      <c r="E35" s="10"/>
      <c r="F35" s="13"/>
    </row>
    <row r="103" spans="5:6" ht="15">
      <c r="E103" s="10">
        <f>'[1]539'!G12+'[1]564'!G9</f>
        <v>0.21879999999998745</v>
      </c>
      <c r="F103" t="s">
        <v>822</v>
      </c>
    </row>
    <row r="120" spans="5:6" ht="15">
      <c r="E120" s="10">
        <f>'[1]562'!G7+'[1]564'!G10</f>
        <v>-0.48919999999986885</v>
      </c>
      <c r="F120" t="s">
        <v>225</v>
      </c>
    </row>
    <row r="131" spans="5:6" ht="15">
      <c r="E131" s="10">
        <f>B131+D131+'[1]309'!G4+'[1]316'!G4+'[1]319'!G4+'[1]339'!G9+'[1]340'!G4+'[1]372'!G7+'[1]381'!G4+'[1]391'!G7+'[1]404'!G6+'[1]411'!G4+'[1]412'!G8+'[1]416'!G4+'[1]429'!G4+'[1]485'!G4+'[1]522'!G5</f>
        <v>4.579371965812413</v>
      </c>
      <c r="F131" s="13" t="s">
        <v>823</v>
      </c>
    </row>
    <row r="136" spans="5:6" ht="15">
      <c r="E136" s="10">
        <f>B136+D136+'[1]325'!G9+'[1]328'!G5+'[1]344'!G9+'[1]378'!G7+'[1]384'!G6+'[1]387'!G4+'[1]391'!G9+'[1]399'!G4+'[1]441'!G4+'[1]522'!G4</f>
        <v>-1.887614562767908</v>
      </c>
      <c r="F136" s="13" t="s">
        <v>824</v>
      </c>
    </row>
    <row r="173" spans="1:6" ht="15">
      <c r="A173" t="s">
        <v>370</v>
      </c>
      <c r="B173">
        <v>0</v>
      </c>
      <c r="E173" s="10">
        <f>'[1]522'!G7</f>
        <v>0.15050000000002228</v>
      </c>
      <c r="F173">
        <v>522</v>
      </c>
    </row>
    <row r="185" spans="5:6" ht="15">
      <c r="E185" s="10">
        <f>'[1]469'!G6+'[1]564'!G8</f>
        <v>0.0795999999995729</v>
      </c>
      <c r="F185" t="s">
        <v>825</v>
      </c>
    </row>
    <row r="192" spans="5:6" ht="15">
      <c r="E192" s="10">
        <f>'[1]388'!G4+'[1]413'!G5+'[1]427'!G5+'[1]428'!G6+'[1]560'!G7+'[1]561'!G4+'[1]564'!G4</f>
        <v>0.6078799999989428</v>
      </c>
      <c r="F192" t="s">
        <v>826</v>
      </c>
    </row>
    <row r="261" spans="5:6" ht="15">
      <c r="E261" s="10">
        <f>B261+D261+'[1]306'!G6+'[1]344'!G5+'[1]348'!G9+'[1]394'!G4+'[1]395'!G6+'[1]397'!G4+'[1]487'!G4+'[1]564'!G5</f>
        <v>0.2569838709675878</v>
      </c>
      <c r="F261" s="13" t="s">
        <v>827</v>
      </c>
    </row>
    <row r="267" spans="5:6" ht="15">
      <c r="E267" s="10">
        <f>'[1]435'!G4+'[1]521'!G6</f>
        <v>0.19920000000001892</v>
      </c>
      <c r="F267" t="s">
        <v>828</v>
      </c>
    </row>
    <row r="293" spans="5:6" ht="15">
      <c r="E293" s="10">
        <f>B293+D293+'[1]344'!G7+'[1]442'!G5+'[1]475'!G12+'[1]511'!G5+'[1]517'!G8+'[1]564'!G12</f>
        <v>0.18759999999952015</v>
      </c>
      <c r="F293" t="s">
        <v>829</v>
      </c>
    </row>
    <row r="325" spans="5:6" ht="15">
      <c r="E325" s="10">
        <f>B325+D325+'[1]339'!G6+'[1]359'!G7+'[1]362'!G8+'[1]422'!G4+'[1]425'!G7+'[1]470'!G6+'[1]479'!G7+'[1]514'!G6+'[1]522'!G6</f>
        <v>-0.18308000000028812</v>
      </c>
      <c r="F325" t="s">
        <v>830</v>
      </c>
    </row>
    <row r="355" spans="2:6" ht="15">
      <c r="B355">
        <v>0</v>
      </c>
      <c r="E355" s="10">
        <f>'[1]485'!G8+'[1]488'!G6+'[1]489'!G6+'[1]491'!G4+'[1]494'!G6+'[1]495'!G4+'[1]498'!G8+'[1]502'!G5+'[1]504'!G4+'[1]508'!G5+'[1]511'!G4+'[1]514'!G7+'[1]521'!G4+'[1]522'!G8</f>
        <v>0.3647999999984677</v>
      </c>
      <c r="F355" t="s">
        <v>831</v>
      </c>
    </row>
    <row r="357" spans="5:6" ht="15">
      <c r="E357" s="10">
        <f>'[1]485'!G8+'[1]488'!G6+'[1]489'!G6+'[1]491'!G4+'[1]494'!G6+'[1]495'!G4+'[1]498'!G8+'[1]502'!G5+'[1]504'!G4+'[1]508'!G5+'[1]511'!G4+'[1]514'!G7+'[1]521'!G4</f>
        <v>-0.41860000000156106</v>
      </c>
      <c r="F357" t="s">
        <v>832</v>
      </c>
    </row>
    <row r="376" spans="5:6" ht="15">
      <c r="E376" s="10">
        <f>'[1]381'!G5+'[1]411'!G5+'[1]419'!G6+'[1]468'!G4+'[1]506'!G7+'[1]511'!G6+'[1]528'!G4+'[1]531'!G6+'[1]554'!G8+'[1]558'!G5+'[1]559'!G9+'[1]564'!G11</f>
        <v>0.12918000000126995</v>
      </c>
      <c r="F376" t="s">
        <v>833</v>
      </c>
    </row>
    <row r="391" spans="5:6" ht="15">
      <c r="E391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1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43080</v>
      </c>
      <c r="C1" s="29"/>
      <c r="D1" s="30" t="s">
        <v>815</v>
      </c>
      <c r="E1" s="31">
        <v>59.835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293</v>
      </c>
      <c r="B4" s="7">
        <v>6.04</v>
      </c>
      <c r="C4" s="7"/>
      <c r="D4" s="39">
        <f aca="true" t="shared" si="0" ref="D4:D9">(B4+C4)*$E$1</f>
        <v>361.40340000000003</v>
      </c>
      <c r="E4" s="55">
        <v>361</v>
      </c>
      <c r="F4" s="41">
        <f aca="true" t="shared" si="1" ref="F4:F9">-D4+E4</f>
        <v>-0.4034000000000333</v>
      </c>
      <c r="G4" s="42"/>
    </row>
    <row r="5" spans="1:7" s="37" customFormat="1" ht="15">
      <c r="A5" s="7" t="s">
        <v>947</v>
      </c>
      <c r="B5" s="46">
        <v>21.84</v>
      </c>
      <c r="C5" s="7"/>
      <c r="D5" s="39">
        <f t="shared" si="0"/>
        <v>1306.7964</v>
      </c>
      <c r="E5" s="55">
        <v>1307</v>
      </c>
      <c r="F5" s="41">
        <f t="shared" si="1"/>
        <v>0.2036000000000513</v>
      </c>
      <c r="G5" s="42"/>
    </row>
    <row r="6" spans="1:7" s="37" customFormat="1" ht="15">
      <c r="A6" s="7" t="s">
        <v>319</v>
      </c>
      <c r="B6" s="7">
        <v>4.19</v>
      </c>
      <c r="C6" s="7"/>
      <c r="D6" s="39">
        <f t="shared" si="0"/>
        <v>250.70865000000003</v>
      </c>
      <c r="E6" s="55">
        <v>251</v>
      </c>
      <c r="F6" s="41">
        <f t="shared" si="1"/>
        <v>0.2913499999999658</v>
      </c>
      <c r="G6" s="42"/>
    </row>
    <row r="7" spans="1:7" s="37" customFormat="1" ht="15">
      <c r="A7" s="7" t="s">
        <v>958</v>
      </c>
      <c r="B7" s="7">
        <v>52.18</v>
      </c>
      <c r="C7" s="7"/>
      <c r="D7" s="39">
        <f t="shared" si="0"/>
        <v>3122.1903</v>
      </c>
      <c r="E7" s="55">
        <v>3122</v>
      </c>
      <c r="F7" s="41">
        <f t="shared" si="1"/>
        <v>-0.19030000000020664</v>
      </c>
      <c r="G7" s="42"/>
    </row>
    <row r="8" spans="1:7" s="37" customFormat="1" ht="15">
      <c r="A8" s="7" t="s">
        <v>1196</v>
      </c>
      <c r="B8" s="7">
        <v>42.43</v>
      </c>
      <c r="C8" s="7"/>
      <c r="D8" s="39">
        <f t="shared" si="0"/>
        <v>2538.79905</v>
      </c>
      <c r="E8" s="55">
        <v>2539</v>
      </c>
      <c r="F8" s="41">
        <f t="shared" si="1"/>
        <v>0.2009499999999207</v>
      </c>
      <c r="G8" s="42"/>
    </row>
    <row r="9" spans="1:7" s="37" customFormat="1" ht="15">
      <c r="A9" s="7" t="s">
        <v>800</v>
      </c>
      <c r="B9" s="7">
        <v>47.03</v>
      </c>
      <c r="C9" s="7"/>
      <c r="D9" s="39">
        <f t="shared" si="0"/>
        <v>2814.04005</v>
      </c>
      <c r="E9" s="40">
        <v>2814</v>
      </c>
      <c r="F9" s="41">
        <f t="shared" si="1"/>
        <v>-0.040050000000064756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2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43012</v>
      </c>
      <c r="C1" s="29"/>
      <c r="D1" s="30" t="s">
        <v>815</v>
      </c>
      <c r="E1" s="31">
        <v>58.39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954</v>
      </c>
      <c r="B4" s="7">
        <v>141.56</v>
      </c>
      <c r="C4" s="7"/>
      <c r="D4" s="39">
        <f>(B4+C4)*$E$1</f>
        <v>8265.688400000001</v>
      </c>
      <c r="E4" s="55">
        <v>10304</v>
      </c>
      <c r="F4" s="41">
        <f>-D4+E4</f>
        <v>2038.311599999999</v>
      </c>
      <c r="G4" s="42"/>
    </row>
    <row r="5" spans="1:6" s="44" customFormat="1" ht="15">
      <c r="A5" s="43"/>
      <c r="B5" s="43"/>
      <c r="C5" s="43"/>
      <c r="D5" s="43"/>
      <c r="E5" s="43"/>
      <c r="F5" s="43"/>
    </row>
    <row r="9" spans="2:3" ht="15">
      <c r="B9" s="45"/>
      <c r="C9" s="45"/>
    </row>
    <row r="10" spans="2:3" ht="15">
      <c r="B10" s="45"/>
      <c r="C10" s="45"/>
    </row>
    <row r="11" spans="2:3" ht="15">
      <c r="B11" s="45"/>
      <c r="C11" s="45"/>
    </row>
    <row r="15" spans="5:6" ht="15">
      <c r="E15" s="10"/>
      <c r="F15" s="13"/>
    </row>
    <row r="26" spans="5:6" ht="15">
      <c r="E26" s="10"/>
      <c r="F26" s="13"/>
    </row>
    <row r="94" spans="5:6" ht="15">
      <c r="E94" s="10">
        <f>'[1]539'!G12+'[1]564'!G9</f>
        <v>0.21879999999998745</v>
      </c>
      <c r="F94" t="s">
        <v>822</v>
      </c>
    </row>
    <row r="111" spans="5:6" ht="15">
      <c r="E111" s="10">
        <f>'[1]562'!G7+'[1]564'!G10</f>
        <v>-0.48919999999986885</v>
      </c>
      <c r="F111" t="s">
        <v>225</v>
      </c>
    </row>
    <row r="122" spans="5:6" ht="15">
      <c r="E122" s="10">
        <f>B122+D122+'[1]309'!G4+'[1]316'!G4+'[1]319'!G4+'[1]339'!G9+'[1]340'!G4+'[1]372'!G7+'[1]381'!G4+'[1]391'!G7+'[1]404'!G6+'[1]411'!G4+'[1]412'!G8+'[1]416'!G4+'[1]429'!G4+'[1]485'!G4+'[1]522'!G5</f>
        <v>4.579371965812413</v>
      </c>
      <c r="F122" s="13" t="s">
        <v>823</v>
      </c>
    </row>
    <row r="127" spans="5:6" ht="15">
      <c r="E127" s="10">
        <f>B127+D127+'[1]325'!G9+'[1]328'!G5+'[1]344'!G9+'[1]378'!G7+'[1]384'!G6+'[1]387'!G4+'[1]391'!G9+'[1]399'!G4+'[1]441'!G4+'[1]522'!G4</f>
        <v>-1.887614562767908</v>
      </c>
      <c r="F127" s="13" t="s">
        <v>824</v>
      </c>
    </row>
    <row r="164" spans="1:6" ht="15">
      <c r="A164" t="s">
        <v>370</v>
      </c>
      <c r="B164">
        <v>0</v>
      </c>
      <c r="E164" s="10">
        <f>'[1]522'!G7</f>
        <v>0.15050000000002228</v>
      </c>
      <c r="F164">
        <v>522</v>
      </c>
    </row>
    <row r="176" spans="5:6" ht="15">
      <c r="E176" s="10">
        <f>'[1]469'!G6+'[1]564'!G8</f>
        <v>0.0795999999995729</v>
      </c>
      <c r="F176" t="s">
        <v>825</v>
      </c>
    </row>
    <row r="183" spans="5:6" ht="15">
      <c r="E183" s="10">
        <f>'[1]388'!G4+'[1]413'!G5+'[1]427'!G5+'[1]428'!G6+'[1]560'!G7+'[1]561'!G4+'[1]564'!G4</f>
        <v>0.6078799999989428</v>
      </c>
      <c r="F183" t="s">
        <v>826</v>
      </c>
    </row>
    <row r="252" spans="5:6" ht="15">
      <c r="E252" s="10">
        <f>B252+D252+'[1]306'!G6+'[1]344'!G5+'[1]348'!G9+'[1]394'!G4+'[1]395'!G6+'[1]397'!G4+'[1]487'!G4+'[1]564'!G5</f>
        <v>0.2569838709675878</v>
      </c>
      <c r="F252" s="13" t="s">
        <v>827</v>
      </c>
    </row>
    <row r="258" spans="5:6" ht="15">
      <c r="E258" s="10">
        <f>'[1]435'!G4+'[1]521'!G6</f>
        <v>0.19920000000001892</v>
      </c>
      <c r="F258" t="s">
        <v>828</v>
      </c>
    </row>
    <row r="284" spans="5:6" ht="15">
      <c r="E284" s="10">
        <f>B284+D284+'[1]344'!G7+'[1]442'!G5+'[1]475'!G12+'[1]511'!G5+'[1]517'!G8+'[1]564'!G12</f>
        <v>0.18759999999952015</v>
      </c>
      <c r="F284" t="s">
        <v>829</v>
      </c>
    </row>
    <row r="316" spans="5:6" ht="15">
      <c r="E316" s="10">
        <f>B316+D316+'[1]339'!G6+'[1]359'!G7+'[1]362'!G8+'[1]422'!G4+'[1]425'!G7+'[1]470'!G6+'[1]479'!G7+'[1]514'!G6+'[1]522'!G6</f>
        <v>-0.18308000000028812</v>
      </c>
      <c r="F316" t="s">
        <v>830</v>
      </c>
    </row>
    <row r="346" spans="2:6" ht="15">
      <c r="B346">
        <v>0</v>
      </c>
      <c r="E346" s="10">
        <f>'[1]485'!G8+'[1]488'!G6+'[1]489'!G6+'[1]491'!G4+'[1]494'!G6+'[1]495'!G4+'[1]498'!G8+'[1]502'!G5+'[1]504'!G4+'[1]508'!G5+'[1]511'!G4+'[1]514'!G7+'[1]521'!G4+'[1]522'!G8</f>
        <v>0.3647999999984677</v>
      </c>
      <c r="F346" t="s">
        <v>831</v>
      </c>
    </row>
    <row r="348" spans="5:6" ht="15">
      <c r="E348" s="10">
        <f>'[1]485'!G8+'[1]488'!G6+'[1]489'!G6+'[1]491'!G4+'[1]494'!G6+'[1]495'!G4+'[1]498'!G8+'[1]502'!G5+'[1]504'!G4+'[1]508'!G5+'[1]511'!G4+'[1]514'!G7+'[1]521'!G4</f>
        <v>-0.41860000000156106</v>
      </c>
      <c r="F348" t="s">
        <v>832</v>
      </c>
    </row>
    <row r="367" spans="5:6" ht="15">
      <c r="E367" s="10">
        <f>'[1]381'!G5+'[1]411'!G5+'[1]419'!G6+'[1]468'!G4+'[1]506'!G7+'[1]511'!G6+'[1]528'!G4+'[1]531'!G6+'[1]554'!G8+'[1]558'!G5+'[1]559'!G9+'[1]564'!G11</f>
        <v>0.12918000000126995</v>
      </c>
      <c r="F367" t="s">
        <v>833</v>
      </c>
    </row>
    <row r="382" spans="5:6" ht="15">
      <c r="E382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43012</v>
      </c>
      <c r="C1" s="29"/>
      <c r="D1" s="30" t="s">
        <v>815</v>
      </c>
      <c r="E1" s="31">
        <v>58.39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1062</v>
      </c>
      <c r="B4" s="7">
        <v>9.6</v>
      </c>
      <c r="C4" s="7">
        <v>0.71</v>
      </c>
      <c r="D4" s="39">
        <f aca="true" t="shared" si="0" ref="D4:D11">(B4+C4)*$E$1</f>
        <v>602.0008999999999</v>
      </c>
      <c r="E4" s="55">
        <v>1584</v>
      </c>
      <c r="F4" s="41">
        <f aca="true" t="shared" si="1" ref="F4:F11">-D4+E4</f>
        <v>981.9991000000001</v>
      </c>
      <c r="G4" s="42"/>
    </row>
    <row r="5" spans="1:7" s="37" customFormat="1" ht="15">
      <c r="A5" s="7" t="s">
        <v>1038</v>
      </c>
      <c r="B5" s="46">
        <v>46.13</v>
      </c>
      <c r="C5" s="7">
        <v>1</v>
      </c>
      <c r="D5" s="39">
        <f t="shared" si="0"/>
        <v>2751.9207</v>
      </c>
      <c r="E5" s="55">
        <v>2739</v>
      </c>
      <c r="F5" s="41">
        <f t="shared" si="1"/>
        <v>-12.920700000000124</v>
      </c>
      <c r="G5" s="42"/>
    </row>
    <row r="6" spans="1:7" s="37" customFormat="1" ht="15">
      <c r="A6" s="7" t="s">
        <v>907</v>
      </c>
      <c r="B6" s="7">
        <v>7.19</v>
      </c>
      <c r="C6" s="7"/>
      <c r="D6" s="39">
        <f t="shared" si="0"/>
        <v>419.82410000000004</v>
      </c>
      <c r="E6" s="55">
        <v>418</v>
      </c>
      <c r="F6" s="41">
        <f t="shared" si="1"/>
        <v>-1.824100000000044</v>
      </c>
      <c r="G6" s="42"/>
    </row>
    <row r="7" spans="1:7" s="37" customFormat="1" ht="15">
      <c r="A7" s="7" t="s">
        <v>472</v>
      </c>
      <c r="B7" s="7">
        <v>20.102</v>
      </c>
      <c r="C7" s="7">
        <v>1.28</v>
      </c>
      <c r="D7" s="39">
        <f>(B7+C7)*$E$1</f>
        <v>1248.4949800000002</v>
      </c>
      <c r="E7" s="55">
        <v>2138</v>
      </c>
      <c r="F7" s="41">
        <f>-D7+E7</f>
        <v>889.5050199999998</v>
      </c>
      <c r="G7" s="42"/>
    </row>
    <row r="8" spans="1:7" s="37" customFormat="1" ht="15">
      <c r="A8" s="7" t="s">
        <v>591</v>
      </c>
      <c r="B8" s="7">
        <v>7.19</v>
      </c>
      <c r="C8" s="7"/>
      <c r="D8" s="39">
        <f>(B8+C8)*$E$1</f>
        <v>419.82410000000004</v>
      </c>
      <c r="E8" s="55">
        <v>418</v>
      </c>
      <c r="F8" s="41">
        <f>-D8+E8</f>
        <v>-1.824100000000044</v>
      </c>
      <c r="G8" s="42"/>
    </row>
    <row r="9" spans="1:7" s="37" customFormat="1" ht="15">
      <c r="A9" s="7" t="s">
        <v>954</v>
      </c>
      <c r="B9" s="7">
        <v>7.35</v>
      </c>
      <c r="C9" s="7"/>
      <c r="D9" s="39">
        <f t="shared" si="0"/>
        <v>429.1665</v>
      </c>
      <c r="E9" s="55"/>
      <c r="F9" s="41">
        <f t="shared" si="1"/>
        <v>-429.1665</v>
      </c>
      <c r="G9" s="42"/>
    </row>
    <row r="10" spans="1:7" s="37" customFormat="1" ht="15">
      <c r="A10" s="7" t="s">
        <v>459</v>
      </c>
      <c r="B10" s="86">
        <v>23.922</v>
      </c>
      <c r="C10" s="7">
        <v>1.28</v>
      </c>
      <c r="D10" s="39">
        <f t="shared" si="0"/>
        <v>1471.5447800000002</v>
      </c>
      <c r="E10" s="55">
        <f>1465+31</f>
        <v>1496</v>
      </c>
      <c r="F10" s="41">
        <f t="shared" si="1"/>
        <v>24.455219999999827</v>
      </c>
      <c r="G10" s="42"/>
    </row>
    <row r="11" spans="1:7" s="37" customFormat="1" ht="15">
      <c r="A11" s="7" t="s">
        <v>1045</v>
      </c>
      <c r="B11" s="81">
        <v>15.13</v>
      </c>
      <c r="C11" s="7"/>
      <c r="D11" s="39">
        <f t="shared" si="0"/>
        <v>883.4407000000001</v>
      </c>
      <c r="E11" s="55">
        <v>879</v>
      </c>
      <c r="F11" s="41">
        <f t="shared" si="1"/>
        <v>-4.440700000000106</v>
      </c>
      <c r="G11" s="42"/>
    </row>
    <row r="12" spans="1:6" s="44" customFormat="1" ht="15">
      <c r="A12" s="43"/>
      <c r="B12" s="43"/>
      <c r="C12" s="43"/>
      <c r="D12" s="43"/>
      <c r="E12" s="43"/>
      <c r="F12" s="43"/>
    </row>
    <row r="16" spans="2:3" ht="15">
      <c r="B16" s="45"/>
      <c r="C16" s="45"/>
    </row>
    <row r="17" spans="2:3" ht="15">
      <c r="B17" s="45"/>
      <c r="C17" s="45"/>
    </row>
    <row r="18" spans="2:3" ht="15">
      <c r="B18" s="45"/>
      <c r="C18" s="45"/>
    </row>
    <row r="22" spans="5:6" ht="15">
      <c r="E22" s="10"/>
      <c r="F22" s="13"/>
    </row>
    <row r="33" spans="5:6" ht="15">
      <c r="E33" s="10"/>
      <c r="F33" s="13"/>
    </row>
    <row r="101" spans="5:6" ht="15">
      <c r="E101" s="10">
        <f>'[1]539'!G12+'[1]564'!G9</f>
        <v>0.21879999999998745</v>
      </c>
      <c r="F101" t="s">
        <v>822</v>
      </c>
    </row>
    <row r="118" spans="5:6" ht="15">
      <c r="E118" s="10">
        <f>'[1]562'!G7+'[1]564'!G10</f>
        <v>-0.48919999999986885</v>
      </c>
      <c r="F118" t="s">
        <v>225</v>
      </c>
    </row>
    <row r="129" spans="5:6" ht="15">
      <c r="E129" s="10">
        <f>B129+D129+'[1]309'!G4+'[1]316'!G4+'[1]319'!G4+'[1]339'!G9+'[1]340'!G4+'[1]372'!G7+'[1]381'!G4+'[1]391'!G7+'[1]404'!G6+'[1]411'!G4+'[1]412'!G8+'[1]416'!G4+'[1]429'!G4+'[1]485'!G4+'[1]522'!G5</f>
        <v>4.579371965812413</v>
      </c>
      <c r="F129" s="13" t="s">
        <v>823</v>
      </c>
    </row>
    <row r="134" spans="5:6" ht="15">
      <c r="E134" s="10">
        <f>B134+D134+'[1]325'!G9+'[1]328'!G5+'[1]344'!G9+'[1]378'!G7+'[1]384'!G6+'[1]387'!G4+'[1]391'!G9+'[1]399'!G4+'[1]441'!G4+'[1]522'!G4</f>
        <v>-1.887614562767908</v>
      </c>
      <c r="F134" s="13" t="s">
        <v>824</v>
      </c>
    </row>
    <row r="171" spans="1:6" ht="15">
      <c r="A171" t="s">
        <v>370</v>
      </c>
      <c r="B171">
        <v>0</v>
      </c>
      <c r="E171" s="10">
        <f>'[1]522'!G7</f>
        <v>0.15050000000002228</v>
      </c>
      <c r="F171">
        <v>522</v>
      </c>
    </row>
    <row r="183" spans="5:6" ht="15">
      <c r="E183" s="10">
        <f>'[1]469'!G6+'[1]564'!G8</f>
        <v>0.0795999999995729</v>
      </c>
      <c r="F183" t="s">
        <v>825</v>
      </c>
    </row>
    <row r="190" spans="5:6" ht="15">
      <c r="E190" s="10">
        <f>'[1]388'!G4+'[1]413'!G5+'[1]427'!G5+'[1]428'!G6+'[1]560'!G7+'[1]561'!G4+'[1]564'!G4</f>
        <v>0.6078799999989428</v>
      </c>
      <c r="F190" t="s">
        <v>826</v>
      </c>
    </row>
    <row r="259" spans="5:6" ht="15">
      <c r="E259" s="10">
        <f>B259+D259+'[1]306'!G6+'[1]344'!G5+'[1]348'!G9+'[1]394'!G4+'[1]395'!G6+'[1]397'!G4+'[1]487'!G4+'[1]564'!G5</f>
        <v>0.2569838709675878</v>
      </c>
      <c r="F259" s="13" t="s">
        <v>827</v>
      </c>
    </row>
    <row r="265" spans="5:6" ht="15">
      <c r="E265" s="10">
        <f>'[1]435'!G4+'[1]521'!G6</f>
        <v>0.19920000000001892</v>
      </c>
      <c r="F265" t="s">
        <v>828</v>
      </c>
    </row>
    <row r="291" spans="5:6" ht="15">
      <c r="E291" s="10">
        <f>B291+D291+'[1]344'!G7+'[1]442'!G5+'[1]475'!G12+'[1]511'!G5+'[1]517'!G8+'[1]564'!G12</f>
        <v>0.18759999999952015</v>
      </c>
      <c r="F291" t="s">
        <v>829</v>
      </c>
    </row>
    <row r="323" spans="5:6" ht="15">
      <c r="E323" s="10">
        <f>B323+D323+'[1]339'!G6+'[1]359'!G7+'[1]362'!G8+'[1]422'!G4+'[1]425'!G7+'[1]470'!G6+'[1]479'!G7+'[1]514'!G6+'[1]522'!G6</f>
        <v>-0.18308000000028812</v>
      </c>
      <c r="F323" t="s">
        <v>830</v>
      </c>
    </row>
    <row r="353" spans="2:6" ht="15">
      <c r="B353">
        <v>0</v>
      </c>
      <c r="E353" s="10">
        <f>'[1]485'!G8+'[1]488'!G6+'[1]489'!G6+'[1]491'!G4+'[1]494'!G6+'[1]495'!G4+'[1]498'!G8+'[1]502'!G5+'[1]504'!G4+'[1]508'!G5+'[1]511'!G4+'[1]514'!G7+'[1]521'!G4+'[1]522'!G8</f>
        <v>0.3647999999984677</v>
      </c>
      <c r="F353" t="s">
        <v>831</v>
      </c>
    </row>
    <row r="355" spans="5:6" ht="15">
      <c r="E355" s="10">
        <f>'[1]485'!G8+'[1]488'!G6+'[1]489'!G6+'[1]491'!G4+'[1]494'!G6+'[1]495'!G4+'[1]498'!G8+'[1]502'!G5+'[1]504'!G4+'[1]508'!G5+'[1]511'!G4+'[1]514'!G7+'[1]521'!G4</f>
        <v>-0.41860000000156106</v>
      </c>
      <c r="F355" t="s">
        <v>832</v>
      </c>
    </row>
    <row r="374" spans="5:6" ht="15">
      <c r="E374" s="10">
        <f>'[1]381'!G5+'[1]411'!G5+'[1]419'!G6+'[1]468'!G4+'[1]506'!G7+'[1]511'!G6+'[1]528'!G4+'[1]531'!G6+'[1]554'!G8+'[1]558'!G5+'[1]559'!G9+'[1]564'!G11</f>
        <v>0.12918000000126995</v>
      </c>
      <c r="F374" t="s">
        <v>833</v>
      </c>
    </row>
    <row r="389" spans="5:6" ht="15">
      <c r="E389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43012</v>
      </c>
      <c r="C1" s="29"/>
      <c r="D1" s="30" t="s">
        <v>815</v>
      </c>
      <c r="E1" s="31">
        <v>58.39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30">
      <c r="A4" s="7" t="s">
        <v>1064</v>
      </c>
      <c r="B4" s="7">
        <v>14.72</v>
      </c>
      <c r="C4" s="7"/>
      <c r="D4" s="39">
        <f aca="true" t="shared" si="0" ref="D4:D9">(B4+C4)*$E$1</f>
        <v>859.5008</v>
      </c>
      <c r="E4" s="55"/>
      <c r="F4" s="41">
        <f aca="true" t="shared" si="1" ref="F4:F9">-D4+E4</f>
        <v>-859.5008</v>
      </c>
      <c r="G4" s="42"/>
    </row>
    <row r="5" spans="1:7" s="37" customFormat="1" ht="15">
      <c r="A5" s="7" t="s">
        <v>1065</v>
      </c>
      <c r="B5" s="46">
        <v>21.79</v>
      </c>
      <c r="C5" s="7"/>
      <c r="D5" s="39">
        <f t="shared" si="0"/>
        <v>1272.3181</v>
      </c>
      <c r="E5" s="55">
        <v>1272</v>
      </c>
      <c r="F5" s="41">
        <f t="shared" si="1"/>
        <v>-0.3180999999999585</v>
      </c>
      <c r="G5" s="42"/>
    </row>
    <row r="6" spans="1:7" s="37" customFormat="1" ht="15">
      <c r="A6" s="7" t="s">
        <v>211</v>
      </c>
      <c r="B6" s="7">
        <v>69.17</v>
      </c>
      <c r="C6" s="7"/>
      <c r="D6" s="39">
        <f t="shared" si="0"/>
        <v>4038.8363</v>
      </c>
      <c r="E6" s="55">
        <v>4039</v>
      </c>
      <c r="F6" s="41">
        <f t="shared" si="1"/>
        <v>0.16370000000006257</v>
      </c>
      <c r="G6" s="42"/>
    </row>
    <row r="7" spans="1:7" s="37" customFormat="1" ht="15">
      <c r="A7" s="7" t="s">
        <v>1066</v>
      </c>
      <c r="B7" s="7">
        <v>25.16</v>
      </c>
      <c r="C7" s="7"/>
      <c r="D7" s="39">
        <f t="shared" si="0"/>
        <v>1469.0924</v>
      </c>
      <c r="E7" s="55">
        <v>1469</v>
      </c>
      <c r="F7" s="41">
        <f t="shared" si="1"/>
        <v>-0.09239999999999782</v>
      </c>
      <c r="G7" s="42"/>
    </row>
    <row r="8" spans="1:7" s="37" customFormat="1" ht="15">
      <c r="A8" s="7" t="s">
        <v>440</v>
      </c>
      <c r="B8" s="86">
        <v>25.56</v>
      </c>
      <c r="C8" s="7"/>
      <c r="D8" s="39">
        <f t="shared" si="0"/>
        <v>1492.4484</v>
      </c>
      <c r="E8" s="40">
        <v>1493</v>
      </c>
      <c r="F8" s="41">
        <f t="shared" si="1"/>
        <v>0.5516000000000076</v>
      </c>
      <c r="G8" s="42"/>
    </row>
    <row r="9" spans="1:7" s="37" customFormat="1" ht="15">
      <c r="A9" s="7" t="s">
        <v>688</v>
      </c>
      <c r="B9" s="81">
        <v>11.52</v>
      </c>
      <c r="C9" s="7"/>
      <c r="D9" s="39">
        <f t="shared" si="0"/>
        <v>672.6528</v>
      </c>
      <c r="E9" s="55"/>
      <c r="F9" s="41">
        <f t="shared" si="1"/>
        <v>-672.6528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43011</v>
      </c>
      <c r="C1" s="29"/>
      <c r="D1" s="30" t="s">
        <v>815</v>
      </c>
      <c r="E1" s="31">
        <v>58.39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627</v>
      </c>
      <c r="B4" s="7">
        <v>26.86</v>
      </c>
      <c r="C4" s="7"/>
      <c r="D4" s="39">
        <f>(B4+C4)*$E$1</f>
        <v>1568.3554</v>
      </c>
      <c r="E4" s="55">
        <v>2016</v>
      </c>
      <c r="F4" s="41">
        <f>-D4+E4</f>
        <v>447.6446000000001</v>
      </c>
      <c r="G4" s="42"/>
    </row>
    <row r="5" spans="1:7" s="37" customFormat="1" ht="15">
      <c r="A5" s="7" t="s">
        <v>455</v>
      </c>
      <c r="B5" s="46">
        <v>9.74</v>
      </c>
      <c r="C5" s="7"/>
      <c r="D5" s="39">
        <f>(B5+C5)*$E$1</f>
        <v>568.7186</v>
      </c>
      <c r="E5" s="40">
        <v>569</v>
      </c>
      <c r="F5" s="41">
        <f>-D5+E5</f>
        <v>0.28139999999996235</v>
      </c>
      <c r="G5" s="42"/>
    </row>
    <row r="6" spans="1:7" s="37" customFormat="1" ht="15">
      <c r="A6" s="7" t="s">
        <v>856</v>
      </c>
      <c r="B6" s="7">
        <v>12</v>
      </c>
      <c r="C6" s="7"/>
      <c r="D6" s="39">
        <f>(B6+C6)*$E$1</f>
        <v>700.6800000000001</v>
      </c>
      <c r="E6" s="55">
        <v>701</v>
      </c>
      <c r="F6" s="41">
        <f>-D6+E6</f>
        <v>0.31999999999993634</v>
      </c>
      <c r="G6" s="42"/>
    </row>
    <row r="7" spans="1:7" s="37" customFormat="1" ht="15">
      <c r="A7" s="7" t="s">
        <v>632</v>
      </c>
      <c r="B7" s="7">
        <v>27.2</v>
      </c>
      <c r="C7" s="7"/>
      <c r="D7" s="39">
        <f>(B7+C7)*$E$1</f>
        <v>1588.208</v>
      </c>
      <c r="E7" s="55">
        <v>1588</v>
      </c>
      <c r="F7" s="41">
        <f>-D7+E7</f>
        <v>-0.20800000000008367</v>
      </c>
      <c r="G7" s="42"/>
    </row>
    <row r="8" spans="1:7" s="37" customFormat="1" ht="15" customHeight="1">
      <c r="A8" s="7" t="s">
        <v>472</v>
      </c>
      <c r="B8" s="86">
        <v>61.53</v>
      </c>
      <c r="C8" s="7"/>
      <c r="D8" s="39">
        <f>(B8+C8)*$E$1</f>
        <v>3592.7367</v>
      </c>
      <c r="E8" s="55">
        <f>2698</f>
        <v>2698</v>
      </c>
      <c r="F8" s="41">
        <f>-D8+E8</f>
        <v>-894.7366999999999</v>
      </c>
      <c r="G8" s="42"/>
    </row>
    <row r="9" spans="1:6" s="44" customFormat="1" ht="15">
      <c r="A9" s="43"/>
      <c r="B9" s="43"/>
      <c r="C9" s="43"/>
      <c r="D9" s="43"/>
      <c r="E9" s="43"/>
      <c r="F9" s="43"/>
    </row>
    <row r="13" spans="2:3" ht="15">
      <c r="B13" s="45"/>
      <c r="C13" s="45"/>
    </row>
    <row r="14" spans="2:3" ht="15">
      <c r="B14" s="45"/>
      <c r="C14" s="45"/>
    </row>
    <row r="15" spans="2:3" ht="15">
      <c r="B15" s="45"/>
      <c r="C15" s="45"/>
    </row>
    <row r="19" spans="5:6" ht="15">
      <c r="E19" s="10"/>
      <c r="F19" s="13"/>
    </row>
    <row r="30" spans="5:6" ht="15">
      <c r="E30" s="10"/>
      <c r="F30" s="13"/>
    </row>
    <row r="98" spans="5:6" ht="15">
      <c r="E98" s="10">
        <f>'[1]539'!G12+'[1]564'!G9</f>
        <v>0.21879999999998745</v>
      </c>
      <c r="F98" t="s">
        <v>822</v>
      </c>
    </row>
    <row r="115" spans="5:6" ht="15">
      <c r="E115" s="10">
        <f>'[1]562'!G7+'[1]564'!G10</f>
        <v>-0.48919999999986885</v>
      </c>
      <c r="F115" t="s">
        <v>225</v>
      </c>
    </row>
    <row r="126" spans="5:6" ht="15">
      <c r="E126" s="10">
        <f>B126+D126+'[1]309'!G4+'[1]316'!G4+'[1]319'!G4+'[1]339'!G9+'[1]340'!G4+'[1]372'!G7+'[1]381'!G4+'[1]391'!G7+'[1]404'!G6+'[1]411'!G4+'[1]412'!G8+'[1]416'!G4+'[1]429'!G4+'[1]485'!G4+'[1]522'!G5</f>
        <v>4.579371965812413</v>
      </c>
      <c r="F126" s="13" t="s">
        <v>823</v>
      </c>
    </row>
    <row r="131" spans="5:6" ht="15">
      <c r="E131" s="10">
        <f>B131+D131+'[1]325'!G9+'[1]328'!G5+'[1]344'!G9+'[1]378'!G7+'[1]384'!G6+'[1]387'!G4+'[1]391'!G9+'[1]399'!G4+'[1]441'!G4+'[1]522'!G4</f>
        <v>-1.887614562767908</v>
      </c>
      <c r="F131" s="13" t="s">
        <v>824</v>
      </c>
    </row>
    <row r="168" spans="1:6" ht="15">
      <c r="A168" t="s">
        <v>370</v>
      </c>
      <c r="B168">
        <v>0</v>
      </c>
      <c r="E168" s="10">
        <f>'[1]522'!G7</f>
        <v>0.15050000000002228</v>
      </c>
      <c r="F168">
        <v>522</v>
      </c>
    </row>
    <row r="180" spans="5:6" ht="15">
      <c r="E180" s="10">
        <f>'[1]469'!G6+'[1]564'!G8</f>
        <v>0.0795999999995729</v>
      </c>
      <c r="F180" t="s">
        <v>825</v>
      </c>
    </row>
    <row r="187" spans="5:6" ht="15">
      <c r="E187" s="10">
        <f>'[1]388'!G4+'[1]413'!G5+'[1]427'!G5+'[1]428'!G6+'[1]560'!G7+'[1]561'!G4+'[1]564'!G4</f>
        <v>0.6078799999989428</v>
      </c>
      <c r="F187" t="s">
        <v>826</v>
      </c>
    </row>
    <row r="256" spans="5:6" ht="15">
      <c r="E256" s="10">
        <f>B256+D256+'[1]306'!G6+'[1]344'!G5+'[1]348'!G9+'[1]394'!G4+'[1]395'!G6+'[1]397'!G4+'[1]487'!G4+'[1]564'!G5</f>
        <v>0.2569838709675878</v>
      </c>
      <c r="F256" s="13" t="s">
        <v>827</v>
      </c>
    </row>
    <row r="262" spans="5:6" ht="15">
      <c r="E262" s="10">
        <f>'[1]435'!G4+'[1]521'!G6</f>
        <v>0.19920000000001892</v>
      </c>
      <c r="F262" t="s">
        <v>828</v>
      </c>
    </row>
    <row r="288" spans="5:6" ht="15">
      <c r="E288" s="10">
        <f>B288+D288+'[1]344'!G7+'[1]442'!G5+'[1]475'!G12+'[1]511'!G5+'[1]517'!G8+'[1]564'!G12</f>
        <v>0.18759999999952015</v>
      </c>
      <c r="F288" t="s">
        <v>829</v>
      </c>
    </row>
    <row r="320" spans="5:6" ht="15">
      <c r="E320" s="10">
        <f>B320+D320+'[1]339'!G6+'[1]359'!G7+'[1]362'!G8+'[1]422'!G4+'[1]425'!G7+'[1]470'!G6+'[1]479'!G7+'[1]514'!G6+'[1]522'!G6</f>
        <v>-0.18308000000028812</v>
      </c>
      <c r="F320" t="s">
        <v>830</v>
      </c>
    </row>
    <row r="350" spans="2:6" ht="15">
      <c r="B350">
        <v>0</v>
      </c>
      <c r="E350" s="10">
        <f>'[1]485'!G8+'[1]488'!G6+'[1]489'!G6+'[1]491'!G4+'[1]494'!G6+'[1]495'!G4+'[1]498'!G8+'[1]502'!G5+'[1]504'!G4+'[1]508'!G5+'[1]511'!G4+'[1]514'!G7+'[1]521'!G4+'[1]522'!G8</f>
        <v>0.3647999999984677</v>
      </c>
      <c r="F350" t="s">
        <v>831</v>
      </c>
    </row>
    <row r="352" spans="5:6" ht="15">
      <c r="E352" s="10">
        <f>'[1]485'!G8+'[1]488'!G6+'[1]489'!G6+'[1]491'!G4+'[1]494'!G6+'[1]495'!G4+'[1]498'!G8+'[1]502'!G5+'[1]504'!G4+'[1]508'!G5+'[1]511'!G4+'[1]514'!G7+'[1]521'!G4</f>
        <v>-0.41860000000156106</v>
      </c>
      <c r="F352" t="s">
        <v>832</v>
      </c>
    </row>
    <row r="371" spans="5:6" ht="15">
      <c r="E371" s="10">
        <f>'[1]381'!G5+'[1]411'!G5+'[1]419'!G6+'[1]468'!G4+'[1]506'!G7+'[1]511'!G6+'[1]528'!G4+'[1]531'!G6+'[1]554'!G8+'[1]558'!G5+'[1]559'!G9+'[1]564'!G11</f>
        <v>0.12918000000126995</v>
      </c>
      <c r="F371" t="s">
        <v>833</v>
      </c>
    </row>
    <row r="386" spans="5:6" ht="15">
      <c r="E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43010</v>
      </c>
      <c r="C1" s="29"/>
      <c r="D1" s="30" t="s">
        <v>815</v>
      </c>
      <c r="E1" s="31">
        <v>58.12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856</v>
      </c>
      <c r="B4" s="7">
        <v>11.3</v>
      </c>
      <c r="C4" s="7"/>
      <c r="D4" s="39">
        <f aca="true" t="shared" si="0" ref="D4:D9">(B4+C4)*$E$1</f>
        <v>656.756</v>
      </c>
      <c r="E4" s="55">
        <v>657</v>
      </c>
      <c r="F4" s="41">
        <f aca="true" t="shared" si="1" ref="F4:F9">-D4+E4</f>
        <v>0.2440000000000282</v>
      </c>
      <c r="G4" s="42"/>
    </row>
    <row r="5" spans="1:7" s="37" customFormat="1" ht="15">
      <c r="A5" s="7" t="s">
        <v>455</v>
      </c>
      <c r="B5" s="46">
        <v>9.74</v>
      </c>
      <c r="C5" s="7"/>
      <c r="D5" s="39">
        <f t="shared" si="0"/>
        <v>566.0888</v>
      </c>
      <c r="E5" s="40">
        <v>566</v>
      </c>
      <c r="F5" s="41">
        <f t="shared" si="1"/>
        <v>-0.088799999999992</v>
      </c>
      <c r="G5" s="42"/>
    </row>
    <row r="6" spans="1:7" s="37" customFormat="1" ht="15">
      <c r="A6" s="7" t="s">
        <v>1062</v>
      </c>
      <c r="B6" s="7">
        <v>16.94</v>
      </c>
      <c r="C6" s="7"/>
      <c r="D6" s="39">
        <f t="shared" si="0"/>
        <v>984.5528</v>
      </c>
      <c r="E6" s="55"/>
      <c r="F6" s="41">
        <f t="shared" si="1"/>
        <v>-984.5528</v>
      </c>
      <c r="G6" s="42"/>
    </row>
    <row r="7" spans="1:7" s="37" customFormat="1" ht="15">
      <c r="A7" s="7" t="s">
        <v>51</v>
      </c>
      <c r="B7" s="7">
        <v>22.42</v>
      </c>
      <c r="C7" s="7"/>
      <c r="D7" s="39">
        <f t="shared" si="0"/>
        <v>1303.0504</v>
      </c>
      <c r="E7" s="55">
        <v>1303</v>
      </c>
      <c r="F7" s="41">
        <f t="shared" si="1"/>
        <v>-0.05040000000008149</v>
      </c>
      <c r="G7" s="42"/>
    </row>
    <row r="8" spans="1:7" s="37" customFormat="1" ht="15">
      <c r="A8" s="7" t="s">
        <v>1063</v>
      </c>
      <c r="B8" s="86">
        <v>40.12</v>
      </c>
      <c r="C8" s="7"/>
      <c r="D8" s="39">
        <f t="shared" si="0"/>
        <v>2331.7744</v>
      </c>
      <c r="E8" s="55">
        <f>1400+932</f>
        <v>2332</v>
      </c>
      <c r="F8" s="41">
        <f t="shared" si="1"/>
        <v>0.22560000000021319</v>
      </c>
      <c r="G8" s="42"/>
    </row>
    <row r="9" spans="1:7" s="37" customFormat="1" ht="15">
      <c r="A9" s="7" t="s">
        <v>989</v>
      </c>
      <c r="B9" s="81">
        <v>19.67</v>
      </c>
      <c r="C9" s="7"/>
      <c r="D9" s="39">
        <f t="shared" si="0"/>
        <v>1143.2204000000002</v>
      </c>
      <c r="E9" s="55">
        <v>1143</v>
      </c>
      <c r="F9" s="41">
        <f t="shared" si="1"/>
        <v>-0.22040000000015425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43010</v>
      </c>
      <c r="C1" s="29"/>
      <c r="D1" s="30" t="s">
        <v>815</v>
      </c>
      <c r="E1" s="31">
        <v>58.12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1061</v>
      </c>
      <c r="B4" s="7">
        <v>16.89</v>
      </c>
      <c r="C4" s="7">
        <v>0.82</v>
      </c>
      <c r="D4" s="39">
        <f aca="true" t="shared" si="0" ref="D4:D9">(B4+C4)*$E$1</f>
        <v>1029.3052</v>
      </c>
      <c r="E4" s="55">
        <f>1000+29</f>
        <v>1029</v>
      </c>
      <c r="F4" s="41">
        <f aca="true" t="shared" si="1" ref="F4:F9">-D4+E4</f>
        <v>-0.30520000000001346</v>
      </c>
      <c r="G4" s="42"/>
    </row>
    <row r="5" spans="1:7" s="37" customFormat="1" ht="15">
      <c r="A5" s="7" t="s">
        <v>641</v>
      </c>
      <c r="B5" s="46">
        <v>3.48</v>
      </c>
      <c r="C5" s="7">
        <v>0.9</v>
      </c>
      <c r="D5" s="39">
        <f t="shared" si="0"/>
        <v>254.5656</v>
      </c>
      <c r="E5" s="40">
        <v>255</v>
      </c>
      <c r="F5" s="41">
        <f t="shared" si="1"/>
        <v>0.4344000000000108</v>
      </c>
      <c r="G5" s="42"/>
    </row>
    <row r="6" spans="1:7" s="37" customFormat="1" ht="15">
      <c r="A6" s="7" t="s">
        <v>38</v>
      </c>
      <c r="B6" s="7">
        <v>9.36</v>
      </c>
      <c r="C6" s="7">
        <v>0.92</v>
      </c>
      <c r="D6" s="39">
        <f t="shared" si="0"/>
        <v>597.4735999999999</v>
      </c>
      <c r="E6" s="55">
        <v>597</v>
      </c>
      <c r="F6" s="41">
        <f t="shared" si="1"/>
        <v>-0.4735999999999194</v>
      </c>
      <c r="G6" s="42"/>
    </row>
    <row r="7" spans="1:7" s="37" customFormat="1" ht="15">
      <c r="A7" s="7" t="s">
        <v>979</v>
      </c>
      <c r="B7" s="7">
        <v>23.98</v>
      </c>
      <c r="C7" s="7">
        <v>3.62</v>
      </c>
      <c r="D7" s="39">
        <f t="shared" si="0"/>
        <v>1604.112</v>
      </c>
      <c r="E7" s="55">
        <v>1650</v>
      </c>
      <c r="F7" s="41">
        <f t="shared" si="1"/>
        <v>45.88799999999992</v>
      </c>
      <c r="G7" s="42"/>
    </row>
    <row r="8" spans="1:7" s="37" customFormat="1" ht="15.75" thickBot="1">
      <c r="A8" s="7" t="s">
        <v>591</v>
      </c>
      <c r="B8" s="86">
        <v>7.14</v>
      </c>
      <c r="C8" s="7">
        <v>1.38</v>
      </c>
      <c r="D8" s="39">
        <f t="shared" si="0"/>
        <v>495.1824</v>
      </c>
      <c r="E8" s="56">
        <v>495</v>
      </c>
      <c r="F8" s="41">
        <f t="shared" si="1"/>
        <v>-0.1823999999999728</v>
      </c>
      <c r="G8" s="42"/>
    </row>
    <row r="9" spans="1:7" s="37" customFormat="1" ht="15">
      <c r="A9" s="7" t="s">
        <v>222</v>
      </c>
      <c r="B9" s="81">
        <v>15.8</v>
      </c>
      <c r="C9" s="7">
        <v>2.72</v>
      </c>
      <c r="D9" s="39">
        <f t="shared" si="0"/>
        <v>1076.3824</v>
      </c>
      <c r="E9" s="55">
        <v>1076</v>
      </c>
      <c r="F9" s="41">
        <f t="shared" si="1"/>
        <v>-0.38239999999996144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43010</v>
      </c>
      <c r="C1" s="29"/>
      <c r="D1" s="30" t="s">
        <v>815</v>
      </c>
      <c r="E1" s="31">
        <v>58.12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800</v>
      </c>
      <c r="B4" s="7">
        <v>9.03</v>
      </c>
      <c r="C4" s="7"/>
      <c r="D4" s="39">
        <f>(B4+C4)*$E$1</f>
        <v>524.8235999999999</v>
      </c>
      <c r="E4" s="40">
        <v>525</v>
      </c>
      <c r="F4" s="41">
        <f>-D4+E4</f>
        <v>0.17640000000005784</v>
      </c>
      <c r="G4" s="42"/>
    </row>
    <row r="5" spans="1:7" s="37" customFormat="1" ht="15">
      <c r="A5" s="7" t="s">
        <v>995</v>
      </c>
      <c r="B5" s="46">
        <v>14.95</v>
      </c>
      <c r="C5" s="7"/>
      <c r="D5" s="39">
        <f>(B5+C5)*$E$1</f>
        <v>868.8939999999999</v>
      </c>
      <c r="E5" s="40"/>
      <c r="F5" s="41">
        <f>-D5+E5</f>
        <v>-868.8939999999999</v>
      </c>
      <c r="G5" s="42"/>
    </row>
    <row r="6" spans="1:7" s="37" customFormat="1" ht="15">
      <c r="A6" s="7" t="s">
        <v>293</v>
      </c>
      <c r="B6" s="7">
        <v>19.98</v>
      </c>
      <c r="C6" s="7"/>
      <c r="D6" s="39">
        <f>(B6+C6)*$E$1</f>
        <v>1161.2376</v>
      </c>
      <c r="E6" s="55">
        <v>1161</v>
      </c>
      <c r="F6" s="41">
        <f>-D6+E6</f>
        <v>-0.23759999999992942</v>
      </c>
      <c r="G6" s="42"/>
    </row>
    <row r="7" spans="1:6" s="44" customFormat="1" ht="15">
      <c r="A7" s="43"/>
      <c r="B7" s="43"/>
      <c r="C7" s="43"/>
      <c r="D7" s="43"/>
      <c r="E7" s="43"/>
      <c r="F7" s="43"/>
    </row>
    <row r="11" spans="2:3" ht="15">
      <c r="B11" s="45"/>
      <c r="C11" s="45"/>
    </row>
    <row r="12" spans="2:3" ht="15">
      <c r="B12" s="45"/>
      <c r="C12" s="45"/>
    </row>
    <row r="13" spans="2:3" ht="15">
      <c r="B13" s="45"/>
      <c r="C13" s="45"/>
    </row>
    <row r="17" spans="5:6" ht="15">
      <c r="E17" s="10"/>
      <c r="F17" s="13"/>
    </row>
    <row r="28" spans="5:6" ht="15">
      <c r="E28" s="10"/>
      <c r="F28" s="13"/>
    </row>
    <row r="96" spans="5:6" ht="15">
      <c r="E96" s="10">
        <f>'[1]539'!G12+'[1]564'!G9</f>
        <v>0.21879999999998745</v>
      </c>
      <c r="F96" t="s">
        <v>822</v>
      </c>
    </row>
    <row r="113" spans="5:6" ht="15">
      <c r="E113" s="10">
        <f>'[1]562'!G7+'[1]564'!G10</f>
        <v>-0.48919999999986885</v>
      </c>
      <c r="F113" t="s">
        <v>225</v>
      </c>
    </row>
    <row r="124" spans="5:6" ht="15">
      <c r="E124" s="10">
        <f>B124+D124+'[1]309'!G4+'[1]316'!G4+'[1]319'!G4+'[1]339'!G9+'[1]340'!G4+'[1]372'!G7+'[1]381'!G4+'[1]391'!G7+'[1]404'!G6+'[1]411'!G4+'[1]412'!G8+'[1]416'!G4+'[1]429'!G4+'[1]485'!G4+'[1]522'!G5</f>
        <v>4.579371965812413</v>
      </c>
      <c r="F124" s="13" t="s">
        <v>823</v>
      </c>
    </row>
    <row r="129" spans="5:6" ht="15">
      <c r="E129" s="10">
        <f>B129+D129+'[1]325'!G9+'[1]328'!G5+'[1]344'!G9+'[1]378'!G7+'[1]384'!G6+'[1]387'!G4+'[1]391'!G9+'[1]399'!G4+'[1]441'!G4+'[1]522'!G4</f>
        <v>-1.887614562767908</v>
      </c>
      <c r="F129" s="13" t="s">
        <v>824</v>
      </c>
    </row>
    <row r="166" spans="1:6" ht="15">
      <c r="A166" t="s">
        <v>370</v>
      </c>
      <c r="B166">
        <v>0</v>
      </c>
      <c r="E166" s="10">
        <f>'[1]522'!G7</f>
        <v>0.15050000000002228</v>
      </c>
      <c r="F166">
        <v>522</v>
      </c>
    </row>
    <row r="178" spans="5:6" ht="15">
      <c r="E178" s="10">
        <f>'[1]469'!G6+'[1]564'!G8</f>
        <v>0.0795999999995729</v>
      </c>
      <c r="F178" t="s">
        <v>825</v>
      </c>
    </row>
    <row r="185" spans="5:6" ht="15">
      <c r="E185" s="10">
        <f>'[1]388'!G4+'[1]413'!G5+'[1]427'!G5+'[1]428'!G6+'[1]560'!G7+'[1]561'!G4+'[1]564'!G4</f>
        <v>0.6078799999989428</v>
      </c>
      <c r="F185" t="s">
        <v>826</v>
      </c>
    </row>
    <row r="254" spans="5:6" ht="15">
      <c r="E254" s="10">
        <f>B254+D254+'[1]306'!G6+'[1]344'!G5+'[1]348'!G9+'[1]394'!G4+'[1]395'!G6+'[1]397'!G4+'[1]487'!G4+'[1]564'!G5</f>
        <v>0.2569838709675878</v>
      </c>
      <c r="F254" s="13" t="s">
        <v>827</v>
      </c>
    </row>
    <row r="260" spans="5:6" ht="15">
      <c r="E260" s="10">
        <f>'[1]435'!G4+'[1]521'!G6</f>
        <v>0.19920000000001892</v>
      </c>
      <c r="F260" t="s">
        <v>828</v>
      </c>
    </row>
    <row r="286" spans="5:6" ht="15">
      <c r="E286" s="10">
        <f>B286+D286+'[1]344'!G7+'[1]442'!G5+'[1]475'!G12+'[1]511'!G5+'[1]517'!G8+'[1]564'!G12</f>
        <v>0.18759999999952015</v>
      </c>
      <c r="F286" t="s">
        <v>829</v>
      </c>
    </row>
    <row r="318" spans="5:6" ht="15">
      <c r="E318" s="10">
        <f>B318+D318+'[1]339'!G6+'[1]359'!G7+'[1]362'!G8+'[1]422'!G4+'[1]425'!G7+'[1]470'!G6+'[1]479'!G7+'[1]514'!G6+'[1]522'!G6</f>
        <v>-0.18308000000028812</v>
      </c>
      <c r="F318" t="s">
        <v>830</v>
      </c>
    </row>
    <row r="348" spans="2:6" ht="15">
      <c r="B348">
        <v>0</v>
      </c>
      <c r="E348" s="10">
        <f>'[1]485'!G8+'[1]488'!G6+'[1]489'!G6+'[1]491'!G4+'[1]494'!G6+'[1]495'!G4+'[1]498'!G8+'[1]502'!G5+'[1]504'!G4+'[1]508'!G5+'[1]511'!G4+'[1]514'!G7+'[1]521'!G4+'[1]522'!G8</f>
        <v>0.3647999999984677</v>
      </c>
      <c r="F348" t="s">
        <v>831</v>
      </c>
    </row>
    <row r="350" spans="5:6" ht="15">
      <c r="E350" s="10">
        <f>'[1]485'!G8+'[1]488'!G6+'[1]489'!G6+'[1]491'!G4+'[1]494'!G6+'[1]495'!G4+'[1]498'!G8+'[1]502'!G5+'[1]504'!G4+'[1]508'!G5+'[1]511'!G4+'[1]514'!G7+'[1]521'!G4</f>
        <v>-0.41860000000156106</v>
      </c>
      <c r="F350" t="s">
        <v>832</v>
      </c>
    </row>
    <row r="369" spans="5:6" ht="15">
      <c r="E369" s="10">
        <f>'[1]381'!G5+'[1]411'!G5+'[1]419'!G6+'[1]468'!G4+'[1]506'!G7+'[1]511'!G6+'[1]528'!G4+'[1]531'!G6+'[1]554'!G8+'[1]558'!G5+'[1]559'!G9+'[1]564'!G11</f>
        <v>0.12918000000126995</v>
      </c>
      <c r="F369" t="s">
        <v>833</v>
      </c>
    </row>
    <row r="384" spans="5:6" ht="15">
      <c r="E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43010</v>
      </c>
      <c r="C1" s="29"/>
      <c r="D1" s="30" t="s">
        <v>815</v>
      </c>
      <c r="E1" s="31">
        <v>58.12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995</v>
      </c>
      <c r="B4" s="7">
        <v>80.33</v>
      </c>
      <c r="C4" s="7">
        <v>7.06</v>
      </c>
      <c r="D4" s="39">
        <f>(B4+C4)*$E$1</f>
        <v>5079.1068</v>
      </c>
      <c r="E4" s="55">
        <v>5948</v>
      </c>
      <c r="F4" s="41">
        <f>-D4+E4</f>
        <v>868.8932000000004</v>
      </c>
      <c r="G4" s="42"/>
    </row>
    <row r="5" spans="1:7" s="37" customFormat="1" ht="15">
      <c r="A5" s="7" t="s">
        <v>800</v>
      </c>
      <c r="B5" s="46">
        <v>12.6</v>
      </c>
      <c r="C5" s="7"/>
      <c r="D5" s="39">
        <f>(B5+C5)*$E$1</f>
        <v>732.3119999999999</v>
      </c>
      <c r="E5" s="40">
        <v>732</v>
      </c>
      <c r="F5" s="41">
        <f>-D5+E5</f>
        <v>-0.31199999999989814</v>
      </c>
      <c r="G5" s="42"/>
    </row>
    <row r="6" spans="1:7" s="37" customFormat="1" ht="15">
      <c r="A6" s="7" t="s">
        <v>49</v>
      </c>
      <c r="B6" s="7">
        <v>12.62</v>
      </c>
      <c r="C6" s="7"/>
      <c r="D6" s="39">
        <f>(B6+C6)*$E$1</f>
        <v>733.4744</v>
      </c>
      <c r="E6" s="55">
        <v>733</v>
      </c>
      <c r="F6" s="41">
        <f>-D6+E6</f>
        <v>-0.474399999999946</v>
      </c>
      <c r="G6" s="42"/>
    </row>
    <row r="7" spans="1:6" s="44" customFormat="1" ht="15">
      <c r="A7" s="43"/>
      <c r="B7" s="43"/>
      <c r="C7" s="43"/>
      <c r="D7" s="43"/>
      <c r="E7" s="43"/>
      <c r="F7" s="43"/>
    </row>
    <row r="11" spans="2:3" ht="15">
      <c r="B11" s="45"/>
      <c r="C11" s="45"/>
    </row>
    <row r="12" spans="2:3" ht="15">
      <c r="B12" s="45"/>
      <c r="C12" s="45"/>
    </row>
    <row r="13" spans="2:3" ht="15">
      <c r="B13" s="45"/>
      <c r="C13" s="45"/>
    </row>
    <row r="17" spans="5:6" ht="15">
      <c r="E17" s="10"/>
      <c r="F17" s="13"/>
    </row>
    <row r="28" spans="5:6" ht="15">
      <c r="E28" s="10"/>
      <c r="F28" s="13"/>
    </row>
    <row r="96" spans="5:6" ht="15">
      <c r="E96" s="10">
        <f>'[1]539'!G12+'[1]564'!G9</f>
        <v>0.21879999999998745</v>
      </c>
      <c r="F96" t="s">
        <v>822</v>
      </c>
    </row>
    <row r="113" spans="5:6" ht="15">
      <c r="E113" s="10">
        <f>'[1]562'!G7+'[1]564'!G10</f>
        <v>-0.48919999999986885</v>
      </c>
      <c r="F113" t="s">
        <v>225</v>
      </c>
    </row>
    <row r="124" spans="5:6" ht="15">
      <c r="E124" s="10">
        <f>B124+D124+'[1]309'!G4+'[1]316'!G4+'[1]319'!G4+'[1]339'!G9+'[1]340'!G4+'[1]372'!G7+'[1]381'!G4+'[1]391'!G7+'[1]404'!G6+'[1]411'!G4+'[1]412'!G8+'[1]416'!G4+'[1]429'!G4+'[1]485'!G4+'[1]522'!G5</f>
        <v>4.579371965812413</v>
      </c>
      <c r="F124" s="13" t="s">
        <v>823</v>
      </c>
    </row>
    <row r="129" spans="5:6" ht="15">
      <c r="E129" s="10">
        <f>B129+D129+'[1]325'!G9+'[1]328'!G5+'[1]344'!G9+'[1]378'!G7+'[1]384'!G6+'[1]387'!G4+'[1]391'!G9+'[1]399'!G4+'[1]441'!G4+'[1]522'!G4</f>
        <v>-1.887614562767908</v>
      </c>
      <c r="F129" s="13" t="s">
        <v>824</v>
      </c>
    </row>
    <row r="166" spans="1:6" ht="15">
      <c r="A166" t="s">
        <v>370</v>
      </c>
      <c r="B166">
        <v>0</v>
      </c>
      <c r="E166" s="10">
        <f>'[1]522'!G7</f>
        <v>0.15050000000002228</v>
      </c>
      <c r="F166">
        <v>522</v>
      </c>
    </row>
    <row r="178" spans="5:6" ht="15">
      <c r="E178" s="10">
        <f>'[1]469'!G6+'[1]564'!G8</f>
        <v>0.0795999999995729</v>
      </c>
      <c r="F178" t="s">
        <v>825</v>
      </c>
    </row>
    <row r="185" spans="5:6" ht="15">
      <c r="E185" s="10">
        <f>'[1]388'!G4+'[1]413'!G5+'[1]427'!G5+'[1]428'!G6+'[1]560'!G7+'[1]561'!G4+'[1]564'!G4</f>
        <v>0.6078799999989428</v>
      </c>
      <c r="F185" t="s">
        <v>826</v>
      </c>
    </row>
    <row r="254" spans="5:6" ht="15">
      <c r="E254" s="10">
        <f>B254+D254+'[1]306'!G6+'[1]344'!G5+'[1]348'!G9+'[1]394'!G4+'[1]395'!G6+'[1]397'!G4+'[1]487'!G4+'[1]564'!G5</f>
        <v>0.2569838709675878</v>
      </c>
      <c r="F254" s="13" t="s">
        <v>827</v>
      </c>
    </row>
    <row r="260" spans="5:6" ht="15">
      <c r="E260" s="10">
        <f>'[1]435'!G4+'[1]521'!G6</f>
        <v>0.19920000000001892</v>
      </c>
      <c r="F260" t="s">
        <v>828</v>
      </c>
    </row>
    <row r="286" spans="5:6" ht="15">
      <c r="E286" s="10">
        <f>B286+D286+'[1]344'!G7+'[1]442'!G5+'[1]475'!G12+'[1]511'!G5+'[1]517'!G8+'[1]564'!G12</f>
        <v>0.18759999999952015</v>
      </c>
      <c r="F286" t="s">
        <v>829</v>
      </c>
    </row>
    <row r="318" spans="5:6" ht="15">
      <c r="E318" s="10">
        <f>B318+D318+'[1]339'!G6+'[1]359'!G7+'[1]362'!G8+'[1]422'!G4+'[1]425'!G7+'[1]470'!G6+'[1]479'!G7+'[1]514'!G6+'[1]522'!G6</f>
        <v>-0.18308000000028812</v>
      </c>
      <c r="F318" t="s">
        <v>830</v>
      </c>
    </row>
    <row r="348" spans="2:6" ht="15">
      <c r="B348">
        <v>0</v>
      </c>
      <c r="E348" s="10">
        <f>'[1]485'!G8+'[1]488'!G6+'[1]489'!G6+'[1]491'!G4+'[1]494'!G6+'[1]495'!G4+'[1]498'!G8+'[1]502'!G5+'[1]504'!G4+'[1]508'!G5+'[1]511'!G4+'[1]514'!G7+'[1]521'!G4+'[1]522'!G8</f>
        <v>0.3647999999984677</v>
      </c>
      <c r="F348" t="s">
        <v>831</v>
      </c>
    </row>
    <row r="350" spans="5:6" ht="15">
      <c r="E350" s="10">
        <f>'[1]485'!G8+'[1]488'!G6+'[1]489'!G6+'[1]491'!G4+'[1]494'!G6+'[1]495'!G4+'[1]498'!G8+'[1]502'!G5+'[1]504'!G4+'[1]508'!G5+'[1]511'!G4+'[1]514'!G7+'[1]521'!G4</f>
        <v>-0.41860000000156106</v>
      </c>
      <c r="F350" t="s">
        <v>832</v>
      </c>
    </row>
    <row r="369" spans="5:6" ht="15">
      <c r="E369" s="10">
        <f>'[1]381'!G5+'[1]411'!G5+'[1]419'!G6+'[1]468'!G4+'[1]506'!G7+'[1]511'!G6+'[1]528'!G4+'[1]531'!G6+'[1]554'!G8+'[1]558'!G5+'[1]559'!G9+'[1]564'!G11</f>
        <v>0.12918000000126995</v>
      </c>
      <c r="F369" t="s">
        <v>833</v>
      </c>
    </row>
    <row r="384" spans="5:6" ht="15">
      <c r="E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43007</v>
      </c>
      <c r="C1" s="29"/>
      <c r="D1" s="30" t="s">
        <v>815</v>
      </c>
      <c r="E1" s="31">
        <v>58.652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889</v>
      </c>
      <c r="B4" s="7">
        <v>9.13</v>
      </c>
      <c r="C4" s="7"/>
      <c r="D4" s="39">
        <f>(B4+C4)*$E$1</f>
        <v>535.4927600000001</v>
      </c>
      <c r="E4" s="55">
        <v>535</v>
      </c>
      <c r="F4" s="41">
        <f>-D4+E4</f>
        <v>-0.49276000000008935</v>
      </c>
      <c r="G4" s="42"/>
    </row>
    <row r="5" spans="1:7" s="37" customFormat="1" ht="15">
      <c r="A5" s="7" t="s">
        <v>741</v>
      </c>
      <c r="B5" s="46">
        <v>27.01</v>
      </c>
      <c r="C5" s="7">
        <v>1.48</v>
      </c>
      <c r="D5" s="39">
        <f>(B5+C5)*$E$1</f>
        <v>1670.99548</v>
      </c>
      <c r="E5" s="55">
        <v>1671</v>
      </c>
      <c r="F5" s="41">
        <f>-D5+E5</f>
        <v>0.004519999999956781</v>
      </c>
      <c r="G5" s="42"/>
    </row>
    <row r="6" spans="1:7" s="37" customFormat="1" ht="15.75" thickBot="1">
      <c r="A6" s="7" t="s">
        <v>932</v>
      </c>
      <c r="B6" s="7">
        <v>28.78</v>
      </c>
      <c r="C6" s="7">
        <v>4.38</v>
      </c>
      <c r="D6" s="39">
        <f>(B6+C6)*$E$1</f>
        <v>1944.9003200000002</v>
      </c>
      <c r="E6" s="56">
        <v>1945</v>
      </c>
      <c r="F6" s="41">
        <f>-D6+E6</f>
        <v>0.09967999999980748</v>
      </c>
      <c r="G6" s="42"/>
    </row>
    <row r="7" spans="1:7" s="37" customFormat="1" ht="15">
      <c r="A7" s="7" t="s">
        <v>674</v>
      </c>
      <c r="B7" s="7">
        <v>37.43</v>
      </c>
      <c r="C7" s="7">
        <v>3.62</v>
      </c>
      <c r="D7" s="39">
        <f>(B7+C7)*$E$1</f>
        <v>2407.6646</v>
      </c>
      <c r="E7" s="55">
        <v>2408</v>
      </c>
      <c r="F7" s="41">
        <f>-D7+E7</f>
        <v>0.33539999999993597</v>
      </c>
      <c r="G7" s="42"/>
    </row>
    <row r="8" spans="1:6" s="44" customFormat="1" ht="15">
      <c r="A8" s="43"/>
      <c r="B8" s="43"/>
      <c r="C8" s="43"/>
      <c r="D8" s="43"/>
      <c r="E8" s="43"/>
      <c r="F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43007</v>
      </c>
      <c r="C1" s="29"/>
      <c r="D1" s="30" t="s">
        <v>815</v>
      </c>
      <c r="E1" s="31">
        <v>58.66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603</v>
      </c>
      <c r="B4" s="7">
        <v>8.02</v>
      </c>
      <c r="C4" s="7"/>
      <c r="D4" s="39">
        <f>(B4+C4)*$E$1</f>
        <v>470.4531999999999</v>
      </c>
      <c r="E4" s="55">
        <v>470</v>
      </c>
      <c r="F4" s="41">
        <f>-D4+E4</f>
        <v>-0.45319999999992433</v>
      </c>
      <c r="G4" s="42"/>
    </row>
    <row r="5" spans="1:7" s="37" customFormat="1" ht="15">
      <c r="A5" s="7" t="s">
        <v>947</v>
      </c>
      <c r="B5" s="46">
        <v>18.17</v>
      </c>
      <c r="C5" s="7"/>
      <c r="D5" s="39">
        <f>(B5+C5)*$E$1</f>
        <v>1065.8522</v>
      </c>
      <c r="E5" s="55">
        <v>1066</v>
      </c>
      <c r="F5" s="41">
        <f>-D5+E5</f>
        <v>0.14779999999996107</v>
      </c>
      <c r="G5" s="42"/>
    </row>
    <row r="6" spans="1:7" s="37" customFormat="1" ht="15">
      <c r="A6" s="7" t="s">
        <v>542</v>
      </c>
      <c r="B6" s="7">
        <v>10.4</v>
      </c>
      <c r="C6" s="7"/>
      <c r="D6" s="39">
        <f>(B6+C6)*$E$1</f>
        <v>610.064</v>
      </c>
      <c r="E6" s="55">
        <v>610</v>
      </c>
      <c r="F6" s="41">
        <f>-D6+E6</f>
        <v>-0.06399999999996453</v>
      </c>
      <c r="G6" s="42"/>
    </row>
    <row r="7" spans="1:7" s="37" customFormat="1" ht="15">
      <c r="A7" s="7" t="s">
        <v>1060</v>
      </c>
      <c r="B7" s="7">
        <v>9.19</v>
      </c>
      <c r="C7" s="7"/>
      <c r="D7" s="39">
        <f>(B7+C7)*$E$1</f>
        <v>539.0853999999999</v>
      </c>
      <c r="E7" s="55">
        <v>539</v>
      </c>
      <c r="F7" s="41">
        <f>-D7+E7</f>
        <v>-0.08539999999993597</v>
      </c>
      <c r="G7" s="42"/>
    </row>
    <row r="8" spans="1:7" s="37" customFormat="1" ht="15">
      <c r="A8" s="7" t="s">
        <v>516</v>
      </c>
      <c r="B8" s="86">
        <v>26.19</v>
      </c>
      <c r="C8" s="7"/>
      <c r="D8" s="39">
        <f>(B8+C8)*$E$1</f>
        <v>1536.3054</v>
      </c>
      <c r="E8" s="55">
        <v>1536</v>
      </c>
      <c r="F8" s="41">
        <f>-D8+E8</f>
        <v>-0.30539999999996326</v>
      </c>
      <c r="G8" s="42"/>
    </row>
    <row r="9" spans="1:6" s="44" customFormat="1" ht="15">
      <c r="A9" s="43"/>
      <c r="B9" s="43"/>
      <c r="C9" s="43"/>
      <c r="D9" s="43"/>
      <c r="E9" s="43"/>
      <c r="F9" s="43"/>
    </row>
    <row r="13" spans="2:3" ht="15">
      <c r="B13" s="45"/>
      <c r="C13" s="45"/>
    </row>
    <row r="14" spans="2:3" ht="15">
      <c r="B14" s="45"/>
      <c r="C14" s="45"/>
    </row>
    <row r="15" spans="2:3" ht="15">
      <c r="B15" s="45"/>
      <c r="C15" s="45"/>
    </row>
    <row r="19" spans="5:6" ht="15">
      <c r="E19" s="10"/>
      <c r="F19" s="13"/>
    </row>
    <row r="30" spans="5:6" ht="15">
      <c r="E30" s="10"/>
      <c r="F30" s="13"/>
    </row>
    <row r="98" spans="5:6" ht="15">
      <c r="E98" s="10">
        <f>'[1]539'!G12+'[1]564'!G9</f>
        <v>0.21879999999998745</v>
      </c>
      <c r="F98" t="s">
        <v>822</v>
      </c>
    </row>
    <row r="115" spans="5:6" ht="15">
      <c r="E115" s="10">
        <f>'[1]562'!G7+'[1]564'!G10</f>
        <v>-0.48919999999986885</v>
      </c>
      <c r="F115" t="s">
        <v>225</v>
      </c>
    </row>
    <row r="126" spans="5:6" ht="15">
      <c r="E126" s="10">
        <f>B126+D126+'[1]309'!G4+'[1]316'!G4+'[1]319'!G4+'[1]339'!G9+'[1]340'!G4+'[1]372'!G7+'[1]381'!G4+'[1]391'!G7+'[1]404'!G6+'[1]411'!G4+'[1]412'!G8+'[1]416'!G4+'[1]429'!G4+'[1]485'!G4+'[1]522'!G5</f>
        <v>4.579371965812413</v>
      </c>
      <c r="F126" s="13" t="s">
        <v>823</v>
      </c>
    </row>
    <row r="131" spans="5:6" ht="15">
      <c r="E131" s="10">
        <f>B131+D131+'[1]325'!G9+'[1]328'!G5+'[1]344'!G9+'[1]378'!G7+'[1]384'!G6+'[1]387'!G4+'[1]391'!G9+'[1]399'!G4+'[1]441'!G4+'[1]522'!G4</f>
        <v>-1.887614562767908</v>
      </c>
      <c r="F131" s="13" t="s">
        <v>824</v>
      </c>
    </row>
    <row r="168" spans="1:6" ht="15">
      <c r="A168" t="s">
        <v>370</v>
      </c>
      <c r="B168">
        <v>0</v>
      </c>
      <c r="E168" s="10">
        <f>'[1]522'!G7</f>
        <v>0.15050000000002228</v>
      </c>
      <c r="F168">
        <v>522</v>
      </c>
    </row>
    <row r="180" spans="5:6" ht="15">
      <c r="E180" s="10">
        <f>'[1]469'!G6+'[1]564'!G8</f>
        <v>0.0795999999995729</v>
      </c>
      <c r="F180" t="s">
        <v>825</v>
      </c>
    </row>
    <row r="187" spans="5:6" ht="15">
      <c r="E187" s="10">
        <f>'[1]388'!G4+'[1]413'!G5+'[1]427'!G5+'[1]428'!G6+'[1]560'!G7+'[1]561'!G4+'[1]564'!G4</f>
        <v>0.6078799999989428</v>
      </c>
      <c r="F187" t="s">
        <v>826</v>
      </c>
    </row>
    <row r="256" spans="5:6" ht="15">
      <c r="E256" s="10">
        <f>B256+D256+'[1]306'!G6+'[1]344'!G5+'[1]348'!G9+'[1]394'!G4+'[1]395'!G6+'[1]397'!G4+'[1]487'!G4+'[1]564'!G5</f>
        <v>0.2569838709675878</v>
      </c>
      <c r="F256" s="13" t="s">
        <v>827</v>
      </c>
    </row>
    <row r="262" spans="5:6" ht="15">
      <c r="E262" s="10">
        <f>'[1]435'!G4+'[1]521'!G6</f>
        <v>0.19920000000001892</v>
      </c>
      <c r="F262" t="s">
        <v>828</v>
      </c>
    </row>
    <row r="288" spans="5:6" ht="15">
      <c r="E288" s="10">
        <f>B288+D288+'[1]344'!G7+'[1]442'!G5+'[1]475'!G12+'[1]511'!G5+'[1]517'!G8+'[1]564'!G12</f>
        <v>0.18759999999952015</v>
      </c>
      <c r="F288" t="s">
        <v>829</v>
      </c>
    </row>
    <row r="320" spans="5:6" ht="15">
      <c r="E320" s="10">
        <f>B320+D320+'[1]339'!G6+'[1]359'!G7+'[1]362'!G8+'[1]422'!G4+'[1]425'!G7+'[1]470'!G6+'[1]479'!G7+'[1]514'!G6+'[1]522'!G6</f>
        <v>-0.18308000000028812</v>
      </c>
      <c r="F320" t="s">
        <v>830</v>
      </c>
    </row>
    <row r="350" spans="2:6" ht="15">
      <c r="B350">
        <v>0</v>
      </c>
      <c r="E350" s="10">
        <f>'[1]485'!G8+'[1]488'!G6+'[1]489'!G6+'[1]491'!G4+'[1]494'!G6+'[1]495'!G4+'[1]498'!G8+'[1]502'!G5+'[1]504'!G4+'[1]508'!G5+'[1]511'!G4+'[1]514'!G7+'[1]521'!G4+'[1]522'!G8</f>
        <v>0.3647999999984677</v>
      </c>
      <c r="F350" t="s">
        <v>831</v>
      </c>
    </row>
    <row r="352" spans="5:6" ht="15">
      <c r="E352" s="10">
        <f>'[1]485'!G8+'[1]488'!G6+'[1]489'!G6+'[1]491'!G4+'[1]494'!G6+'[1]495'!G4+'[1]498'!G8+'[1]502'!G5+'[1]504'!G4+'[1]508'!G5+'[1]511'!G4+'[1]514'!G7+'[1]521'!G4</f>
        <v>-0.41860000000156106</v>
      </c>
      <c r="F352" t="s">
        <v>832</v>
      </c>
    </row>
    <row r="371" spans="5:6" ht="15">
      <c r="E371" s="10">
        <f>'[1]381'!G5+'[1]411'!G5+'[1]419'!G6+'[1]468'!G4+'[1]506'!G7+'[1]511'!G6+'[1]528'!G4+'[1]531'!G6+'[1]554'!G8+'[1]558'!G5+'[1]559'!G9+'[1]564'!G11</f>
        <v>0.12918000000126995</v>
      </c>
      <c r="F371" t="s">
        <v>833</v>
      </c>
    </row>
    <row r="386" spans="5:6" ht="15">
      <c r="E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9.2812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43079</v>
      </c>
      <c r="C1" s="29"/>
      <c r="D1" s="30" t="s">
        <v>815</v>
      </c>
      <c r="E1" s="31">
        <v>59.832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.75" thickBot="1">
      <c r="A4" s="7" t="s">
        <v>1077</v>
      </c>
      <c r="B4" s="7">
        <v>58.09</v>
      </c>
      <c r="C4" s="7"/>
      <c r="D4" s="39">
        <f>(B4+C4)*$E$1</f>
        <v>3475.6408800000004</v>
      </c>
      <c r="E4" s="56">
        <v>3476</v>
      </c>
      <c r="F4" s="41">
        <f>-D4+E4</f>
        <v>0.35911999999962063</v>
      </c>
      <c r="G4" s="42"/>
    </row>
    <row r="5" spans="1:7" s="37" customFormat="1" ht="15">
      <c r="A5" s="7" t="s">
        <v>1281</v>
      </c>
      <c r="B5" s="61">
        <v>7.12</v>
      </c>
      <c r="C5" s="7"/>
      <c r="D5" s="39">
        <f>(B5+C5)*$E$1</f>
        <v>426.00384</v>
      </c>
      <c r="E5" s="55">
        <v>426</v>
      </c>
      <c r="F5" s="41">
        <f>-D5+E5</f>
        <v>-0.0038400000000251566</v>
      </c>
      <c r="G5" s="42"/>
    </row>
    <row r="6" spans="1:7" s="37" customFormat="1" ht="15">
      <c r="A6" s="7" t="s">
        <v>954</v>
      </c>
      <c r="B6" s="7">
        <v>18</v>
      </c>
      <c r="C6" s="7"/>
      <c r="D6" s="39">
        <f>(B6+C6)*$E$1</f>
        <v>1076.976</v>
      </c>
      <c r="E6" s="40"/>
      <c r="F6" s="41">
        <f>-D6+E6</f>
        <v>-1076.976</v>
      </c>
      <c r="G6" s="42"/>
    </row>
    <row r="7" spans="1:7" s="37" customFormat="1" ht="15">
      <c r="A7" s="7" t="s">
        <v>941</v>
      </c>
      <c r="B7" s="7">
        <v>12.24</v>
      </c>
      <c r="C7" s="7"/>
      <c r="D7" s="39">
        <f>(B7+C7)*$E$1</f>
        <v>732.3436800000001</v>
      </c>
      <c r="E7" s="55">
        <v>732</v>
      </c>
      <c r="F7" s="41">
        <f>-D7+E7</f>
        <v>-0.34368000000006305</v>
      </c>
      <c r="G7" s="42"/>
    </row>
    <row r="8" spans="1:6" s="44" customFormat="1" ht="15">
      <c r="A8" s="43"/>
      <c r="B8" s="43"/>
      <c r="C8" s="43"/>
      <c r="D8" s="43"/>
      <c r="E8" s="43"/>
      <c r="F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43005</v>
      </c>
      <c r="C1" s="29"/>
      <c r="D1" s="30" t="s">
        <v>815</v>
      </c>
      <c r="E1" s="31">
        <v>58.263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510</v>
      </c>
      <c r="B4" s="7">
        <v>5.99</v>
      </c>
      <c r="C4" s="7"/>
      <c r="D4" s="39">
        <f aca="true" t="shared" si="0" ref="D4:D12">(B4+C4)*$E$1</f>
        <v>348.99537</v>
      </c>
      <c r="E4" s="55">
        <v>349</v>
      </c>
      <c r="F4" s="41">
        <f aca="true" t="shared" si="1" ref="F4:F12">-D4+E4</f>
        <v>0.004630000000020118</v>
      </c>
      <c r="G4" s="42"/>
    </row>
    <row r="5" spans="1:7" s="37" customFormat="1" ht="15">
      <c r="A5" s="7" t="s">
        <v>326</v>
      </c>
      <c r="B5" s="46">
        <v>15.97</v>
      </c>
      <c r="C5" s="7"/>
      <c r="D5" s="39">
        <f t="shared" si="0"/>
        <v>930.46011</v>
      </c>
      <c r="E5" s="55">
        <v>930</v>
      </c>
      <c r="F5" s="41">
        <f t="shared" si="1"/>
        <v>-0.46010999999998603</v>
      </c>
      <c r="G5" s="42"/>
    </row>
    <row r="6" spans="1:7" s="37" customFormat="1" ht="15">
      <c r="A6" s="7" t="s">
        <v>440</v>
      </c>
      <c r="B6" s="7">
        <v>9.35</v>
      </c>
      <c r="C6" s="7"/>
      <c r="D6" s="39">
        <f t="shared" si="0"/>
        <v>544.75905</v>
      </c>
      <c r="E6" s="55">
        <v>545</v>
      </c>
      <c r="F6" s="41">
        <f t="shared" si="1"/>
        <v>0.240949999999998</v>
      </c>
      <c r="G6" s="42"/>
    </row>
    <row r="7" spans="1:7" s="37" customFormat="1" ht="15">
      <c r="A7" s="7" t="s">
        <v>856</v>
      </c>
      <c r="B7" s="7">
        <v>13.18</v>
      </c>
      <c r="C7" s="7"/>
      <c r="D7" s="39">
        <f t="shared" si="0"/>
        <v>767.90634</v>
      </c>
      <c r="E7" s="55">
        <v>768</v>
      </c>
      <c r="F7" s="41">
        <f t="shared" si="1"/>
        <v>0.09365999999999985</v>
      </c>
      <c r="G7" s="42"/>
    </row>
    <row r="8" spans="1:7" s="37" customFormat="1" ht="15">
      <c r="A8" s="7" t="s">
        <v>1038</v>
      </c>
      <c r="B8" s="86">
        <v>6.26</v>
      </c>
      <c r="C8" s="7"/>
      <c r="D8" s="39">
        <f t="shared" si="0"/>
        <v>364.72637999999995</v>
      </c>
      <c r="E8" s="55"/>
      <c r="F8" s="41">
        <f t="shared" si="1"/>
        <v>-364.72637999999995</v>
      </c>
      <c r="G8" s="42"/>
    </row>
    <row r="9" spans="1:7" s="37" customFormat="1" ht="15">
      <c r="A9" s="7" t="s">
        <v>38</v>
      </c>
      <c r="B9" s="7">
        <v>6</v>
      </c>
      <c r="C9" s="7"/>
      <c r="D9" s="39">
        <f>(B9+C9)*$E$1</f>
        <v>349.578</v>
      </c>
      <c r="E9" s="55">
        <v>350</v>
      </c>
      <c r="F9" s="41">
        <f>-D9+E9</f>
        <v>0.42200000000002547</v>
      </c>
      <c r="G9" s="42"/>
    </row>
    <row r="10" spans="1:7" s="37" customFormat="1" ht="15">
      <c r="A10" s="7" t="s">
        <v>999</v>
      </c>
      <c r="B10" s="7">
        <v>9.1</v>
      </c>
      <c r="C10" s="7"/>
      <c r="D10" s="39">
        <f>(B10+C10)*$E$1</f>
        <v>530.1932999999999</v>
      </c>
      <c r="E10" s="55">
        <v>530</v>
      </c>
      <c r="F10" s="41">
        <f>-D10+E10</f>
        <v>-0.19329999999990832</v>
      </c>
      <c r="G10" s="42"/>
    </row>
    <row r="11" spans="1:7" s="37" customFormat="1" ht="15">
      <c r="A11" s="7" t="s">
        <v>509</v>
      </c>
      <c r="B11" s="86">
        <v>10.3</v>
      </c>
      <c r="C11" s="7"/>
      <c r="D11" s="39">
        <f>(B11+C11)*$E$1</f>
        <v>600.1089000000001</v>
      </c>
      <c r="E11" s="55">
        <v>600</v>
      </c>
      <c r="F11" s="41">
        <f>-D11+E11</f>
        <v>-0.10890000000006239</v>
      </c>
      <c r="G11" s="42"/>
    </row>
    <row r="12" spans="1:7" s="37" customFormat="1" ht="15">
      <c r="A12" s="7" t="s">
        <v>1059</v>
      </c>
      <c r="B12" s="81">
        <v>6.35</v>
      </c>
      <c r="C12" s="7"/>
      <c r="D12" s="39">
        <f t="shared" si="0"/>
        <v>369.97004999999996</v>
      </c>
      <c r="E12" s="55">
        <v>370</v>
      </c>
      <c r="F12" s="41">
        <f t="shared" si="1"/>
        <v>0.02995000000004211</v>
      </c>
      <c r="G12" s="42"/>
    </row>
    <row r="13" spans="1:6" s="44" customFormat="1" ht="15">
      <c r="A13" s="43"/>
      <c r="B13" s="43"/>
      <c r="C13" s="43"/>
      <c r="D13" s="43"/>
      <c r="E13" s="43"/>
      <c r="F13" s="43"/>
    </row>
    <row r="17" spans="2:3" ht="15">
      <c r="B17" s="45"/>
      <c r="C17" s="45"/>
    </row>
    <row r="18" spans="2:3" ht="15">
      <c r="B18" s="45"/>
      <c r="C18" s="45"/>
    </row>
    <row r="19" spans="2:3" ht="15">
      <c r="B19" s="45"/>
      <c r="C19" s="45"/>
    </row>
    <row r="23" spans="5:6" ht="15">
      <c r="E23" s="10"/>
      <c r="F23" s="13"/>
    </row>
    <row r="34" spans="5:6" ht="15">
      <c r="E34" s="10"/>
      <c r="F34" s="13"/>
    </row>
    <row r="102" spans="5:6" ht="15">
      <c r="E102" s="10">
        <f>'[1]539'!G12+'[1]564'!G9</f>
        <v>0.21879999999998745</v>
      </c>
      <c r="F102" t="s">
        <v>822</v>
      </c>
    </row>
    <row r="119" spans="5:6" ht="15">
      <c r="E119" s="10">
        <f>'[1]562'!G7+'[1]564'!G10</f>
        <v>-0.48919999999986885</v>
      </c>
      <c r="F119" t="s">
        <v>225</v>
      </c>
    </row>
    <row r="130" spans="5:6" ht="15">
      <c r="E130" s="10">
        <f>B130+D130+'[1]309'!G4+'[1]316'!G4+'[1]319'!G4+'[1]339'!G9+'[1]340'!G4+'[1]372'!G7+'[1]381'!G4+'[1]391'!G7+'[1]404'!G6+'[1]411'!G4+'[1]412'!G8+'[1]416'!G4+'[1]429'!G4+'[1]485'!G4+'[1]522'!G5</f>
        <v>4.579371965812413</v>
      </c>
      <c r="F130" s="13" t="s">
        <v>823</v>
      </c>
    </row>
    <row r="135" spans="5:6" ht="15">
      <c r="E135" s="10">
        <f>B135+D135+'[1]325'!G9+'[1]328'!G5+'[1]344'!G9+'[1]378'!G7+'[1]384'!G6+'[1]387'!G4+'[1]391'!G9+'[1]399'!G4+'[1]441'!G4+'[1]522'!G4</f>
        <v>-1.887614562767908</v>
      </c>
      <c r="F135" s="13" t="s">
        <v>824</v>
      </c>
    </row>
    <row r="172" spans="1:6" ht="15">
      <c r="A172" t="s">
        <v>370</v>
      </c>
      <c r="B172">
        <v>0</v>
      </c>
      <c r="E172" s="10">
        <f>'[1]522'!G7</f>
        <v>0.15050000000002228</v>
      </c>
      <c r="F172">
        <v>522</v>
      </c>
    </row>
    <row r="184" spans="5:6" ht="15">
      <c r="E184" s="10">
        <f>'[1]469'!G6+'[1]564'!G8</f>
        <v>0.0795999999995729</v>
      </c>
      <c r="F184" t="s">
        <v>825</v>
      </c>
    </row>
    <row r="191" spans="5:6" ht="15">
      <c r="E191" s="10">
        <f>'[1]388'!G4+'[1]413'!G5+'[1]427'!G5+'[1]428'!G6+'[1]560'!G7+'[1]561'!G4+'[1]564'!G4</f>
        <v>0.6078799999989428</v>
      </c>
      <c r="F191" t="s">
        <v>826</v>
      </c>
    </row>
    <row r="260" spans="5:6" ht="15">
      <c r="E260" s="10">
        <f>B260+D260+'[1]306'!G6+'[1]344'!G5+'[1]348'!G9+'[1]394'!G4+'[1]395'!G6+'[1]397'!G4+'[1]487'!G4+'[1]564'!G5</f>
        <v>0.2569838709675878</v>
      </c>
      <c r="F260" s="13" t="s">
        <v>827</v>
      </c>
    </row>
    <row r="266" spans="5:6" ht="15">
      <c r="E266" s="10">
        <f>'[1]435'!G4+'[1]521'!G6</f>
        <v>0.19920000000001892</v>
      </c>
      <c r="F266" t="s">
        <v>828</v>
      </c>
    </row>
    <row r="292" spans="5:6" ht="15">
      <c r="E292" s="10">
        <f>B292+D292+'[1]344'!G7+'[1]442'!G5+'[1]475'!G12+'[1]511'!G5+'[1]517'!G8+'[1]564'!G12</f>
        <v>0.18759999999952015</v>
      </c>
      <c r="F292" t="s">
        <v>829</v>
      </c>
    </row>
    <row r="324" spans="5:6" ht="15">
      <c r="E324" s="10">
        <f>B324+D324+'[1]339'!G6+'[1]359'!G7+'[1]362'!G8+'[1]422'!G4+'[1]425'!G7+'[1]470'!G6+'[1]479'!G7+'[1]514'!G6+'[1]522'!G6</f>
        <v>-0.18308000000028812</v>
      </c>
      <c r="F324" t="s">
        <v>830</v>
      </c>
    </row>
    <row r="354" spans="2:6" ht="15">
      <c r="B354">
        <v>0</v>
      </c>
      <c r="E354" s="10">
        <f>'[1]485'!G8+'[1]488'!G6+'[1]489'!G6+'[1]491'!G4+'[1]494'!G6+'[1]495'!G4+'[1]498'!G8+'[1]502'!G5+'[1]504'!G4+'[1]508'!G5+'[1]511'!G4+'[1]514'!G7+'[1]521'!G4+'[1]522'!G8</f>
        <v>0.3647999999984677</v>
      </c>
      <c r="F354" t="s">
        <v>831</v>
      </c>
    </row>
    <row r="356" spans="5:6" ht="15">
      <c r="E356" s="10">
        <f>'[1]485'!G8+'[1]488'!G6+'[1]489'!G6+'[1]491'!G4+'[1]494'!G6+'[1]495'!G4+'[1]498'!G8+'[1]502'!G5+'[1]504'!G4+'[1]508'!G5+'[1]511'!G4+'[1]514'!G7+'[1]521'!G4</f>
        <v>-0.41860000000156106</v>
      </c>
      <c r="F356" t="s">
        <v>832</v>
      </c>
    </row>
    <row r="375" spans="5:6" ht="15">
      <c r="E375" s="10">
        <f>'[1]381'!G5+'[1]411'!G5+'[1]419'!G6+'[1]468'!G4+'[1]506'!G7+'[1]511'!G6+'[1]528'!G4+'[1]531'!G6+'[1]554'!G8+'[1]558'!G5+'[1]559'!G9+'[1]564'!G11</f>
        <v>0.12918000000126995</v>
      </c>
      <c r="F375" t="s">
        <v>833</v>
      </c>
    </row>
    <row r="390" spans="5:6" ht="15">
      <c r="E390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43005</v>
      </c>
      <c r="C1" s="29"/>
      <c r="D1" s="30" t="s">
        <v>815</v>
      </c>
      <c r="E1" s="31">
        <v>58.122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682</v>
      </c>
      <c r="B4" s="7">
        <v>38.47</v>
      </c>
      <c r="C4" s="7"/>
      <c r="D4" s="39">
        <f aca="true" t="shared" si="0" ref="D4:D9">(B4+C4)*$E$1</f>
        <v>2235.95334</v>
      </c>
      <c r="E4" s="55">
        <v>2236</v>
      </c>
      <c r="F4" s="41">
        <f aca="true" t="shared" si="1" ref="F4:F9">-D4+E4</f>
        <v>0.04665999999997439</v>
      </c>
      <c r="G4" s="42"/>
    </row>
    <row r="5" spans="1:7" s="37" customFormat="1" ht="15">
      <c r="A5" s="7" t="s">
        <v>1038</v>
      </c>
      <c r="B5" s="46">
        <v>52.76</v>
      </c>
      <c r="C5" s="7"/>
      <c r="D5" s="39">
        <f t="shared" si="0"/>
        <v>3066.51672</v>
      </c>
      <c r="E5" s="55">
        <v>3432</v>
      </c>
      <c r="F5" s="41">
        <f t="shared" si="1"/>
        <v>365.4832799999999</v>
      </c>
      <c r="G5" s="42"/>
    </row>
    <row r="6" spans="1:7" s="37" customFormat="1" ht="15">
      <c r="A6" s="7" t="s">
        <v>1057</v>
      </c>
      <c r="B6" s="7">
        <v>11.43</v>
      </c>
      <c r="C6" s="7"/>
      <c r="D6" s="39">
        <f t="shared" si="0"/>
        <v>664.33446</v>
      </c>
      <c r="E6" s="55">
        <v>664</v>
      </c>
      <c r="F6" s="41">
        <f t="shared" si="1"/>
        <v>-0.3344600000000355</v>
      </c>
      <c r="G6" s="42"/>
    </row>
    <row r="7" spans="1:7" s="37" customFormat="1" ht="15">
      <c r="A7" s="7" t="s">
        <v>907</v>
      </c>
      <c r="B7" s="7">
        <v>4.8</v>
      </c>
      <c r="C7" s="7"/>
      <c r="D7" s="39">
        <f t="shared" si="0"/>
        <v>278.9856</v>
      </c>
      <c r="E7" s="55">
        <v>279</v>
      </c>
      <c r="F7" s="41">
        <f t="shared" si="1"/>
        <v>0.014400000000023283</v>
      </c>
      <c r="G7" s="42"/>
    </row>
    <row r="8" spans="1:7" s="37" customFormat="1" ht="15">
      <c r="A8" s="7" t="s">
        <v>947</v>
      </c>
      <c r="B8" s="86">
        <v>37.23</v>
      </c>
      <c r="C8" s="7"/>
      <c r="D8" s="39">
        <f t="shared" si="0"/>
        <v>2163.88206</v>
      </c>
      <c r="E8" s="40">
        <v>2164</v>
      </c>
      <c r="F8" s="41">
        <f t="shared" si="1"/>
        <v>0.11794000000008964</v>
      </c>
      <c r="G8" s="42"/>
    </row>
    <row r="9" spans="1:7" s="37" customFormat="1" ht="15">
      <c r="A9" s="7" t="s">
        <v>1058</v>
      </c>
      <c r="B9" s="81">
        <v>13.83</v>
      </c>
      <c r="C9" s="7"/>
      <c r="D9" s="39">
        <f t="shared" si="0"/>
        <v>803.82726</v>
      </c>
      <c r="E9" s="55">
        <v>804</v>
      </c>
      <c r="F9" s="41">
        <f t="shared" si="1"/>
        <v>0.17273999999997613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43002</v>
      </c>
      <c r="C1" s="29"/>
      <c r="D1" s="30" t="s">
        <v>815</v>
      </c>
      <c r="E1" s="31">
        <v>58.252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271</v>
      </c>
      <c r="B4" s="7">
        <v>20.74</v>
      </c>
      <c r="C4" s="7"/>
      <c r="D4" s="39">
        <f aca="true" t="shared" si="0" ref="D4:D9">(B4+C4)*$E$1</f>
        <v>1208.1464799999999</v>
      </c>
      <c r="E4" s="55">
        <v>1208</v>
      </c>
      <c r="F4" s="41">
        <f aca="true" t="shared" si="1" ref="F4:F9">-D4+E4</f>
        <v>-0.14647999999988315</v>
      </c>
      <c r="G4" s="42"/>
    </row>
    <row r="5" spans="1:7" s="37" customFormat="1" ht="15">
      <c r="A5" s="7" t="s">
        <v>728</v>
      </c>
      <c r="B5" s="46">
        <v>15.97</v>
      </c>
      <c r="C5" s="7"/>
      <c r="D5" s="39">
        <f t="shared" si="0"/>
        <v>930.2844400000001</v>
      </c>
      <c r="E5" s="40">
        <v>930</v>
      </c>
      <c r="F5" s="41">
        <f t="shared" si="1"/>
        <v>-0.2844400000001315</v>
      </c>
      <c r="G5" s="42"/>
    </row>
    <row r="6" spans="1:7" s="37" customFormat="1" ht="15">
      <c r="A6" s="7" t="s">
        <v>469</v>
      </c>
      <c r="B6" s="7">
        <v>28.86</v>
      </c>
      <c r="C6" s="7"/>
      <c r="D6" s="39">
        <f t="shared" si="0"/>
        <v>1681.15272</v>
      </c>
      <c r="E6" s="55">
        <v>1681</v>
      </c>
      <c r="F6" s="41">
        <f t="shared" si="1"/>
        <v>-0.15272000000004482</v>
      </c>
      <c r="G6" s="42"/>
    </row>
    <row r="7" spans="1:7" s="37" customFormat="1" ht="15">
      <c r="A7" s="7" t="s">
        <v>1054</v>
      </c>
      <c r="B7" s="7">
        <v>4.97</v>
      </c>
      <c r="C7" s="7"/>
      <c r="D7" s="39">
        <f t="shared" si="0"/>
        <v>289.51243999999997</v>
      </c>
      <c r="E7" s="55">
        <v>289</v>
      </c>
      <c r="F7" s="41">
        <f t="shared" si="1"/>
        <v>-0.5124399999999696</v>
      </c>
      <c r="G7" s="42"/>
    </row>
    <row r="8" spans="1:7" s="37" customFormat="1" ht="15">
      <c r="A8" s="7" t="s">
        <v>641</v>
      </c>
      <c r="B8" s="86">
        <v>10.02</v>
      </c>
      <c r="C8" s="7"/>
      <c r="D8" s="39">
        <f t="shared" si="0"/>
        <v>583.68504</v>
      </c>
      <c r="E8" s="55">
        <v>589</v>
      </c>
      <c r="F8" s="41">
        <f t="shared" si="1"/>
        <v>5.314960000000042</v>
      </c>
      <c r="G8" s="42"/>
    </row>
    <row r="9" spans="1:7" s="37" customFormat="1" ht="15">
      <c r="A9" s="7" t="s">
        <v>1055</v>
      </c>
      <c r="B9" s="81">
        <v>21.86</v>
      </c>
      <c r="C9" s="7"/>
      <c r="D9" s="39">
        <f t="shared" si="0"/>
        <v>1273.38872</v>
      </c>
      <c r="E9" s="55">
        <v>1273</v>
      </c>
      <c r="F9" s="41">
        <f t="shared" si="1"/>
        <v>-0.38871999999992113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43000</v>
      </c>
      <c r="C1" s="29"/>
      <c r="D1" s="30" t="s">
        <v>815</v>
      </c>
      <c r="E1" s="31">
        <v>58.63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390</v>
      </c>
      <c r="B4" s="7">
        <v>8.36</v>
      </c>
      <c r="C4" s="7"/>
      <c r="D4" s="39">
        <f>(B4+C4)*$E$1</f>
        <v>490.1468</v>
      </c>
      <c r="E4" s="55">
        <v>490</v>
      </c>
      <c r="F4" s="41">
        <f>-D4+E4</f>
        <v>-0.14679999999998472</v>
      </c>
      <c r="G4" s="42"/>
    </row>
    <row r="5" spans="1:7" s="37" customFormat="1" ht="15">
      <c r="A5" s="7" t="s">
        <v>658</v>
      </c>
      <c r="B5" s="7">
        <v>20.61</v>
      </c>
      <c r="C5" s="7"/>
      <c r="D5" s="39">
        <f>(B5+C5)*$E$1</f>
        <v>1208.3643</v>
      </c>
      <c r="E5" s="55">
        <v>1208</v>
      </c>
      <c r="F5" s="41">
        <f>-D5+E5</f>
        <v>-0.36429999999995744</v>
      </c>
      <c r="G5" s="42"/>
    </row>
    <row r="6" spans="1:7" s="37" customFormat="1" ht="15">
      <c r="A6" s="7" t="s">
        <v>293</v>
      </c>
      <c r="B6" s="7">
        <v>12.13</v>
      </c>
      <c r="C6" s="7"/>
      <c r="D6" s="39">
        <f>(B6+C6)*$E$1</f>
        <v>711.1819</v>
      </c>
      <c r="E6" s="55">
        <v>711</v>
      </c>
      <c r="F6" s="41">
        <f>-D6+E6</f>
        <v>-0.18190000000004147</v>
      </c>
      <c r="G6" s="42"/>
    </row>
    <row r="7" spans="1:7" s="37" customFormat="1" ht="15">
      <c r="A7" s="7" t="s">
        <v>1053</v>
      </c>
      <c r="B7" s="80">
        <v>18.14</v>
      </c>
      <c r="C7" s="7"/>
      <c r="D7" s="39">
        <f>(B7+C7)*$E$1</f>
        <v>1063.5482000000002</v>
      </c>
      <c r="E7" s="55">
        <v>1063</v>
      </c>
      <c r="F7" s="41">
        <f>-D7+E7</f>
        <v>-0.548200000000179</v>
      </c>
      <c r="G7" s="42"/>
    </row>
    <row r="8" spans="1:6" s="44" customFormat="1" ht="15">
      <c r="A8" s="43"/>
      <c r="B8" s="43"/>
      <c r="C8" s="43"/>
      <c r="D8" s="43"/>
      <c r="E8" s="43"/>
      <c r="F8" s="43"/>
    </row>
    <row r="12" spans="2:3" ht="15">
      <c r="B12" s="45"/>
      <c r="C12" s="45"/>
    </row>
    <row r="13" spans="2:3" ht="15">
      <c r="B13" s="45"/>
      <c r="C13" s="45"/>
    </row>
    <row r="14" spans="2:3" ht="15">
      <c r="B14" s="45"/>
      <c r="C14" s="45"/>
    </row>
    <row r="18" spans="5:6" ht="15">
      <c r="E18" s="10"/>
      <c r="F18" s="13"/>
    </row>
    <row r="29" spans="5:6" ht="15">
      <c r="E29" s="10"/>
      <c r="F29" s="13"/>
    </row>
    <row r="97" spans="5:6" ht="15">
      <c r="E97" s="10">
        <f>'[1]539'!G12+'[1]564'!G9</f>
        <v>0.21879999999998745</v>
      </c>
      <c r="F97" t="s">
        <v>822</v>
      </c>
    </row>
    <row r="114" spans="5:6" ht="15">
      <c r="E114" s="10">
        <f>'[1]562'!G7+'[1]564'!G10</f>
        <v>-0.48919999999986885</v>
      </c>
      <c r="F114" t="s">
        <v>225</v>
      </c>
    </row>
    <row r="125" spans="5:6" ht="15">
      <c r="E125" s="10">
        <f>B125+D125+'[1]309'!G4+'[1]316'!G4+'[1]319'!G4+'[1]339'!G9+'[1]340'!G4+'[1]372'!G7+'[1]381'!G4+'[1]391'!G7+'[1]404'!G6+'[1]411'!G4+'[1]412'!G8+'[1]416'!G4+'[1]429'!G4+'[1]485'!G4+'[1]522'!G5</f>
        <v>4.579371965812413</v>
      </c>
      <c r="F125" s="13" t="s">
        <v>823</v>
      </c>
    </row>
    <row r="130" spans="5:6" ht="15">
      <c r="E130" s="10">
        <f>B130+D130+'[1]325'!G9+'[1]328'!G5+'[1]344'!G9+'[1]378'!G7+'[1]384'!G6+'[1]387'!G4+'[1]391'!G9+'[1]399'!G4+'[1]441'!G4+'[1]522'!G4</f>
        <v>-1.887614562767908</v>
      </c>
      <c r="F130" s="13" t="s">
        <v>824</v>
      </c>
    </row>
    <row r="167" spans="1:6" ht="15">
      <c r="A167" t="s">
        <v>370</v>
      </c>
      <c r="B167">
        <v>0</v>
      </c>
      <c r="E167" s="10">
        <f>'[1]522'!G7</f>
        <v>0.15050000000002228</v>
      </c>
      <c r="F167">
        <v>522</v>
      </c>
    </row>
    <row r="179" spans="5:6" ht="15">
      <c r="E179" s="10">
        <f>'[1]469'!G6+'[1]564'!G8</f>
        <v>0.0795999999995729</v>
      </c>
      <c r="F179" t="s">
        <v>825</v>
      </c>
    </row>
    <row r="186" spans="5:6" ht="15">
      <c r="E186" s="10">
        <f>'[1]388'!G4+'[1]413'!G5+'[1]427'!G5+'[1]428'!G6+'[1]560'!G7+'[1]561'!G4+'[1]564'!G4</f>
        <v>0.6078799999989428</v>
      </c>
      <c r="F186" t="s">
        <v>826</v>
      </c>
    </row>
    <row r="255" spans="5:6" ht="15">
      <c r="E255" s="10">
        <f>B255+D255+'[1]306'!G6+'[1]344'!G5+'[1]348'!G9+'[1]394'!G4+'[1]395'!G6+'[1]397'!G4+'[1]487'!G4+'[1]564'!G5</f>
        <v>0.2569838709675878</v>
      </c>
      <c r="F255" s="13" t="s">
        <v>827</v>
      </c>
    </row>
    <row r="261" spans="5:6" ht="15">
      <c r="E261" s="10">
        <f>'[1]435'!G4+'[1]521'!G6</f>
        <v>0.19920000000001892</v>
      </c>
      <c r="F261" t="s">
        <v>828</v>
      </c>
    </row>
    <row r="287" spans="5:6" ht="15">
      <c r="E287" s="10">
        <f>B287+D287+'[1]344'!G7+'[1]442'!G5+'[1]475'!G12+'[1]511'!G5+'[1]517'!G8+'[1]564'!G12</f>
        <v>0.18759999999952015</v>
      </c>
      <c r="F287" t="s">
        <v>829</v>
      </c>
    </row>
    <row r="319" spans="5:6" ht="15">
      <c r="E319" s="10">
        <f>B319+D319+'[1]339'!G6+'[1]359'!G7+'[1]362'!G8+'[1]422'!G4+'[1]425'!G7+'[1]470'!G6+'[1]479'!G7+'[1]514'!G6+'[1]522'!G6</f>
        <v>-0.18308000000028812</v>
      </c>
      <c r="F319" t="s">
        <v>830</v>
      </c>
    </row>
    <row r="349" spans="2:6" ht="15">
      <c r="B349">
        <v>0</v>
      </c>
      <c r="E349" s="10">
        <f>'[1]485'!G8+'[1]488'!G6+'[1]489'!G6+'[1]491'!G4+'[1]494'!G6+'[1]495'!G4+'[1]498'!G8+'[1]502'!G5+'[1]504'!G4+'[1]508'!G5+'[1]511'!G4+'[1]514'!G7+'[1]521'!G4+'[1]522'!G8</f>
        <v>0.3647999999984677</v>
      </c>
      <c r="F349" t="s">
        <v>831</v>
      </c>
    </row>
    <row r="351" spans="5:6" ht="15">
      <c r="E351" s="10">
        <f>'[1]485'!G8+'[1]488'!G6+'[1]489'!G6+'[1]491'!G4+'[1]494'!G6+'[1]495'!G4+'[1]498'!G8+'[1]502'!G5+'[1]504'!G4+'[1]508'!G5+'[1]511'!G4+'[1]514'!G7+'[1]521'!G4</f>
        <v>-0.41860000000156106</v>
      </c>
      <c r="F351" t="s">
        <v>832</v>
      </c>
    </row>
    <row r="370" spans="5:6" ht="15">
      <c r="E370" s="10">
        <f>'[1]381'!G5+'[1]411'!G5+'[1]419'!G6+'[1]468'!G4+'[1]506'!G7+'[1]511'!G6+'[1]528'!G4+'[1]531'!G6+'[1]554'!G8+'[1]558'!G5+'[1]559'!G9+'[1]564'!G11</f>
        <v>0.12918000000126995</v>
      </c>
      <c r="F370" t="s">
        <v>833</v>
      </c>
    </row>
    <row r="385" spans="5:6" ht="15">
      <c r="E385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43000</v>
      </c>
      <c r="C1" s="29"/>
      <c r="D1" s="30" t="s">
        <v>815</v>
      </c>
      <c r="E1" s="31">
        <v>58.63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732</v>
      </c>
      <c r="B4" s="7">
        <v>7.94</v>
      </c>
      <c r="C4" s="7"/>
      <c r="D4" s="39">
        <f aca="true" t="shared" si="0" ref="D4:D10">(B4+C4)*$E$1</f>
        <v>465.52220000000005</v>
      </c>
      <c r="E4" s="55">
        <v>465</v>
      </c>
      <c r="F4" s="41">
        <f aca="true" t="shared" si="1" ref="F4:F10">-D4+E4</f>
        <v>-0.5222000000000548</v>
      </c>
      <c r="G4" s="42"/>
    </row>
    <row r="5" spans="1:7" s="37" customFormat="1" ht="15">
      <c r="A5" s="7" t="s">
        <v>612</v>
      </c>
      <c r="B5" s="7">
        <v>11.2</v>
      </c>
      <c r="C5" s="7"/>
      <c r="D5" s="39">
        <f t="shared" si="0"/>
        <v>656.656</v>
      </c>
      <c r="E5" s="55">
        <v>657</v>
      </c>
      <c r="F5" s="41">
        <f t="shared" si="1"/>
        <v>0.34400000000005093</v>
      </c>
      <c r="G5" s="42"/>
    </row>
    <row r="6" spans="1:7" s="37" customFormat="1" ht="15">
      <c r="A6" s="7" t="s">
        <v>1046</v>
      </c>
      <c r="B6" s="7">
        <v>24.61</v>
      </c>
      <c r="C6" s="7"/>
      <c r="D6" s="39">
        <f t="shared" si="0"/>
        <v>1442.8843</v>
      </c>
      <c r="E6" s="55">
        <v>1443</v>
      </c>
      <c r="F6" s="41">
        <f t="shared" si="1"/>
        <v>0.11570000000006075</v>
      </c>
      <c r="G6" s="42"/>
    </row>
    <row r="7" spans="1:7" s="37" customFormat="1" ht="15">
      <c r="A7" s="7" t="s">
        <v>496</v>
      </c>
      <c r="B7" s="7">
        <v>11.48</v>
      </c>
      <c r="C7" s="7"/>
      <c r="D7" s="39">
        <f t="shared" si="0"/>
        <v>673.0724</v>
      </c>
      <c r="E7" s="55">
        <v>673</v>
      </c>
      <c r="F7" s="41">
        <f t="shared" si="1"/>
        <v>-0.07240000000001601</v>
      </c>
      <c r="G7" s="42"/>
    </row>
    <row r="8" spans="1:7" s="37" customFormat="1" ht="15">
      <c r="A8" s="7" t="s">
        <v>947</v>
      </c>
      <c r="B8" s="81">
        <v>21.22</v>
      </c>
      <c r="C8" s="7"/>
      <c r="D8" s="39">
        <f t="shared" si="0"/>
        <v>1244.1286</v>
      </c>
      <c r="E8" s="55">
        <v>1244</v>
      </c>
      <c r="F8" s="41">
        <f t="shared" si="1"/>
        <v>-0.12860000000000582</v>
      </c>
      <c r="G8" s="42"/>
    </row>
    <row r="9" spans="1:7" s="37" customFormat="1" ht="15">
      <c r="A9" s="7" t="s">
        <v>1023</v>
      </c>
      <c r="B9" s="7">
        <v>32.95</v>
      </c>
      <c r="C9" s="7"/>
      <c r="D9" s="39">
        <f t="shared" si="0"/>
        <v>1931.8585000000003</v>
      </c>
      <c r="E9" s="55">
        <v>1932</v>
      </c>
      <c r="F9" s="41">
        <f t="shared" si="1"/>
        <v>0.1414999999997235</v>
      </c>
      <c r="G9" s="42"/>
    </row>
    <row r="10" spans="1:7" s="37" customFormat="1" ht="15">
      <c r="A10" s="7" t="s">
        <v>995</v>
      </c>
      <c r="B10" s="7">
        <v>26.73</v>
      </c>
      <c r="C10" s="7"/>
      <c r="D10" s="39">
        <f t="shared" si="0"/>
        <v>1567.1799</v>
      </c>
      <c r="E10" s="55"/>
      <c r="F10" s="41">
        <f t="shared" si="1"/>
        <v>-1567.1799</v>
      </c>
      <c r="G10" s="42"/>
    </row>
    <row r="11" spans="1:6" s="44" customFormat="1" ht="15">
      <c r="A11" s="43"/>
      <c r="B11" s="43"/>
      <c r="C11" s="43"/>
      <c r="D11" s="43"/>
      <c r="E11" s="43"/>
      <c r="F11" s="43"/>
    </row>
    <row r="15" spans="2:3" ht="15">
      <c r="B15" s="45"/>
      <c r="C15" s="45"/>
    </row>
    <row r="16" spans="2:3" ht="15">
      <c r="B16" s="45"/>
      <c r="C16" s="45"/>
    </row>
    <row r="17" spans="2:3" ht="15">
      <c r="B17" s="45"/>
      <c r="C17" s="45"/>
    </row>
    <row r="21" spans="5:6" ht="15">
      <c r="E21" s="10"/>
      <c r="F21" s="13"/>
    </row>
    <row r="32" spans="5:6" ht="15">
      <c r="E32" s="10"/>
      <c r="F32" s="13"/>
    </row>
    <row r="100" spans="5:6" ht="15">
      <c r="E100" s="10">
        <f>'[1]539'!G12+'[1]564'!G9</f>
        <v>0.21879999999998745</v>
      </c>
      <c r="F100" t="s">
        <v>822</v>
      </c>
    </row>
    <row r="117" spans="5:6" ht="15">
      <c r="E117" s="10">
        <f>'[1]562'!G7+'[1]564'!G10</f>
        <v>-0.48919999999986885</v>
      </c>
      <c r="F117" t="s">
        <v>225</v>
      </c>
    </row>
    <row r="128" spans="5:6" ht="15">
      <c r="E128" s="10">
        <f>B128+D128+'[1]309'!G4+'[1]316'!G4+'[1]319'!G4+'[1]339'!G9+'[1]340'!G4+'[1]372'!G7+'[1]381'!G4+'[1]391'!G7+'[1]404'!G6+'[1]411'!G4+'[1]412'!G8+'[1]416'!G4+'[1]429'!G4+'[1]485'!G4+'[1]522'!G5</f>
        <v>4.579371965812413</v>
      </c>
      <c r="F128" s="13" t="s">
        <v>823</v>
      </c>
    </row>
    <row r="133" spans="5:6" ht="15">
      <c r="E133" s="10">
        <f>B133+D133+'[1]325'!G9+'[1]328'!G5+'[1]344'!G9+'[1]378'!G7+'[1]384'!G6+'[1]387'!G4+'[1]391'!G9+'[1]399'!G4+'[1]441'!G4+'[1]522'!G4</f>
        <v>-1.887614562767908</v>
      </c>
      <c r="F133" s="13" t="s">
        <v>824</v>
      </c>
    </row>
    <row r="170" spans="1:6" ht="15">
      <c r="A170" t="s">
        <v>370</v>
      </c>
      <c r="B170">
        <v>0</v>
      </c>
      <c r="E170" s="10">
        <f>'[1]522'!G7</f>
        <v>0.15050000000002228</v>
      </c>
      <c r="F170">
        <v>522</v>
      </c>
    </row>
    <row r="182" spans="5:6" ht="15">
      <c r="E182" s="10">
        <f>'[1]469'!G6+'[1]564'!G8</f>
        <v>0.0795999999995729</v>
      </c>
      <c r="F182" t="s">
        <v>825</v>
      </c>
    </row>
    <row r="189" spans="5:6" ht="15">
      <c r="E189" s="10">
        <f>'[1]388'!G4+'[1]413'!G5+'[1]427'!G5+'[1]428'!G6+'[1]560'!G7+'[1]561'!G4+'[1]564'!G4</f>
        <v>0.6078799999989428</v>
      </c>
      <c r="F189" t="s">
        <v>826</v>
      </c>
    </row>
    <row r="258" spans="5:6" ht="15">
      <c r="E258" s="10">
        <f>B258+D258+'[1]306'!G6+'[1]344'!G5+'[1]348'!G9+'[1]394'!G4+'[1]395'!G6+'[1]397'!G4+'[1]487'!G4+'[1]564'!G5</f>
        <v>0.2569838709675878</v>
      </c>
      <c r="F258" s="13" t="s">
        <v>827</v>
      </c>
    </row>
    <row r="264" spans="5:6" ht="15">
      <c r="E264" s="10">
        <f>'[1]435'!G4+'[1]521'!G6</f>
        <v>0.19920000000001892</v>
      </c>
      <c r="F264" t="s">
        <v>828</v>
      </c>
    </row>
    <row r="290" spans="5:6" ht="15">
      <c r="E290" s="10">
        <f>B290+D290+'[1]344'!G7+'[1]442'!G5+'[1]475'!G12+'[1]511'!G5+'[1]517'!G8+'[1]564'!G12</f>
        <v>0.18759999999952015</v>
      </c>
      <c r="F290" t="s">
        <v>829</v>
      </c>
    </row>
    <row r="322" spans="5:6" ht="15">
      <c r="E322" s="10">
        <f>B322+D322+'[1]339'!G6+'[1]359'!G7+'[1]362'!G8+'[1]422'!G4+'[1]425'!G7+'[1]470'!G6+'[1]479'!G7+'[1]514'!G6+'[1]522'!G6</f>
        <v>-0.18308000000028812</v>
      </c>
      <c r="F322" t="s">
        <v>830</v>
      </c>
    </row>
    <row r="352" spans="2:6" ht="15">
      <c r="B352">
        <v>0</v>
      </c>
      <c r="E352" s="10">
        <f>'[1]485'!G8+'[1]488'!G6+'[1]489'!G6+'[1]491'!G4+'[1]494'!G6+'[1]495'!G4+'[1]498'!G8+'[1]502'!G5+'[1]504'!G4+'[1]508'!G5+'[1]511'!G4+'[1]514'!G7+'[1]521'!G4+'[1]522'!G8</f>
        <v>0.3647999999984677</v>
      </c>
      <c r="F352" t="s">
        <v>831</v>
      </c>
    </row>
    <row r="354" spans="5:6" ht="15">
      <c r="E354" s="10">
        <f>'[1]485'!G8+'[1]488'!G6+'[1]489'!G6+'[1]491'!G4+'[1]494'!G6+'[1]495'!G4+'[1]498'!G8+'[1]502'!G5+'[1]504'!G4+'[1]508'!G5+'[1]511'!G4+'[1]514'!G7+'[1]521'!G4</f>
        <v>-0.41860000000156106</v>
      </c>
      <c r="F354" t="s">
        <v>832</v>
      </c>
    </row>
    <row r="373" spans="5:6" ht="15">
      <c r="E373" s="10">
        <f>'[1]381'!G5+'[1]411'!G5+'[1]419'!G6+'[1]468'!G4+'[1]506'!G7+'[1]511'!G6+'[1]528'!G4+'[1]531'!G6+'[1]554'!G8+'[1]558'!G5+'[1]559'!G9+'[1]564'!G11</f>
        <v>0.12918000000126995</v>
      </c>
      <c r="F373" t="s">
        <v>833</v>
      </c>
    </row>
    <row r="388" spans="5:6" ht="15">
      <c r="E388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0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43000</v>
      </c>
      <c r="C1" s="29"/>
      <c r="D1" s="30" t="s">
        <v>815</v>
      </c>
      <c r="E1" s="31">
        <v>58.62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128</v>
      </c>
      <c r="B4" s="7" t="s">
        <v>1028</v>
      </c>
      <c r="C4" s="7"/>
      <c r="D4" s="39"/>
      <c r="E4" s="40"/>
      <c r="F4" s="41"/>
      <c r="G4" s="42"/>
    </row>
    <row r="5" spans="1:7" s="37" customFormat="1" ht="15">
      <c r="A5" s="7" t="s">
        <v>74</v>
      </c>
      <c r="B5" s="7">
        <v>38.9</v>
      </c>
      <c r="C5" s="7"/>
      <c r="D5" s="39">
        <f aca="true" t="shared" si="0" ref="D5:D12">(B5+C5)*$E$1</f>
        <v>2280.3179999999998</v>
      </c>
      <c r="E5" s="55">
        <v>2280</v>
      </c>
      <c r="F5" s="41">
        <f aca="true" t="shared" si="1" ref="F5:F12">-D5+E5</f>
        <v>-0.31799999999975626</v>
      </c>
      <c r="G5" s="42"/>
    </row>
    <row r="6" spans="1:7" s="37" customFormat="1" ht="15">
      <c r="A6" s="7" t="s">
        <v>1051</v>
      </c>
      <c r="B6" s="7">
        <v>3.74</v>
      </c>
      <c r="C6" s="7"/>
      <c r="D6" s="39">
        <f t="shared" si="0"/>
        <v>219.2388</v>
      </c>
      <c r="E6" s="40">
        <v>219</v>
      </c>
      <c r="F6" s="41">
        <f t="shared" si="1"/>
        <v>-0.23879999999999768</v>
      </c>
      <c r="G6" s="42"/>
    </row>
    <row r="7" spans="1:7" s="37" customFormat="1" ht="15">
      <c r="A7" s="7" t="s">
        <v>871</v>
      </c>
      <c r="B7" s="7">
        <v>4.57</v>
      </c>
      <c r="C7" s="7">
        <v>0.55</v>
      </c>
      <c r="D7" s="39">
        <f t="shared" si="0"/>
        <v>300.13439999999997</v>
      </c>
      <c r="E7" s="55">
        <v>300</v>
      </c>
      <c r="F7" s="41">
        <f t="shared" si="1"/>
        <v>-0.134399999999971</v>
      </c>
      <c r="G7" s="42"/>
    </row>
    <row r="8" spans="1:7" s="37" customFormat="1" ht="15">
      <c r="A8" s="7" t="s">
        <v>975</v>
      </c>
      <c r="B8" s="81">
        <v>14.98</v>
      </c>
      <c r="C8" s="7"/>
      <c r="D8" s="39">
        <f t="shared" si="0"/>
        <v>878.1276</v>
      </c>
      <c r="E8" s="55">
        <v>878</v>
      </c>
      <c r="F8" s="41">
        <f t="shared" si="1"/>
        <v>-0.12760000000002947</v>
      </c>
      <c r="G8" s="42"/>
    </row>
    <row r="9" spans="1:7" s="37" customFormat="1" ht="15">
      <c r="A9" s="7" t="s">
        <v>440</v>
      </c>
      <c r="B9" s="7">
        <v>36.57</v>
      </c>
      <c r="C9" s="7"/>
      <c r="D9" s="39">
        <f t="shared" si="0"/>
        <v>2143.7334</v>
      </c>
      <c r="E9" s="40">
        <v>2144</v>
      </c>
      <c r="F9" s="41">
        <f t="shared" si="1"/>
        <v>0.2665999999999258</v>
      </c>
      <c r="G9" s="42"/>
    </row>
    <row r="10" spans="1:7" s="37" customFormat="1" ht="15">
      <c r="A10" s="7" t="s">
        <v>112</v>
      </c>
      <c r="B10" s="7">
        <v>15.8</v>
      </c>
      <c r="C10" s="7"/>
      <c r="D10" s="39">
        <f t="shared" si="0"/>
        <v>926.196</v>
      </c>
      <c r="E10" s="55">
        <v>926</v>
      </c>
      <c r="F10" s="41">
        <f t="shared" si="1"/>
        <v>-0.19600000000002638</v>
      </c>
      <c r="G10" s="42"/>
    </row>
    <row r="11" spans="1:7" s="37" customFormat="1" ht="15">
      <c r="A11" s="7" t="s">
        <v>999</v>
      </c>
      <c r="B11" s="7">
        <v>34.62</v>
      </c>
      <c r="C11" s="7"/>
      <c r="D11" s="39">
        <f t="shared" si="0"/>
        <v>2029.4243999999997</v>
      </c>
      <c r="E11" s="55">
        <v>2029</v>
      </c>
      <c r="F11" s="41">
        <f t="shared" si="1"/>
        <v>-0.4243999999996504</v>
      </c>
      <c r="G11" s="42"/>
    </row>
    <row r="12" spans="1:7" s="37" customFormat="1" ht="15">
      <c r="A12" s="7" t="s">
        <v>979</v>
      </c>
      <c r="B12" s="81">
        <v>24.19</v>
      </c>
      <c r="C12" s="7">
        <v>1.1</v>
      </c>
      <c r="D12" s="39">
        <f t="shared" si="0"/>
        <v>1482.4998</v>
      </c>
      <c r="E12" s="55">
        <v>1500</v>
      </c>
      <c r="F12" s="41">
        <f t="shared" si="1"/>
        <v>17.50019999999995</v>
      </c>
      <c r="G12" s="42"/>
    </row>
    <row r="13" spans="1:6" s="44" customFormat="1" ht="15">
      <c r="A13" s="43"/>
      <c r="B13" s="43"/>
      <c r="C13" s="43"/>
      <c r="D13" s="43"/>
      <c r="E13" s="43"/>
      <c r="F13" s="43"/>
    </row>
    <row r="17" spans="2:3" ht="15">
      <c r="B17" s="45"/>
      <c r="C17" s="45"/>
    </row>
    <row r="18" spans="2:3" ht="15">
      <c r="B18" s="45"/>
      <c r="C18" s="45"/>
    </row>
    <row r="19" spans="2:3" ht="15">
      <c r="B19" s="45"/>
      <c r="C19" s="45"/>
    </row>
    <row r="23" spans="5:6" ht="15">
      <c r="E23" s="10"/>
      <c r="F23" s="13"/>
    </row>
    <row r="34" spans="5:6" ht="15">
      <c r="E34" s="10"/>
      <c r="F34" s="13"/>
    </row>
    <row r="102" spans="5:6" ht="15">
      <c r="E102" s="10">
        <f>'[1]539'!G12+'[1]564'!G9</f>
        <v>0.21879999999998745</v>
      </c>
      <c r="F102" t="s">
        <v>822</v>
      </c>
    </row>
    <row r="119" spans="5:6" ht="15">
      <c r="E119" s="10">
        <f>'[1]562'!G7+'[1]564'!G10</f>
        <v>-0.48919999999986885</v>
      </c>
      <c r="F119" t="s">
        <v>225</v>
      </c>
    </row>
    <row r="130" spans="5:6" ht="15">
      <c r="E130" s="10">
        <f>B130+D130+'[1]309'!G4+'[1]316'!G4+'[1]319'!G4+'[1]339'!G9+'[1]340'!G4+'[1]372'!G7+'[1]381'!G4+'[1]391'!G7+'[1]404'!G6+'[1]411'!G4+'[1]412'!G8+'[1]416'!G4+'[1]429'!G4+'[1]485'!G4+'[1]522'!G5</f>
        <v>4.579371965812413</v>
      </c>
      <c r="F130" s="13" t="s">
        <v>823</v>
      </c>
    </row>
    <row r="135" spans="5:6" ht="15">
      <c r="E135" s="10">
        <f>B135+D135+'[1]325'!G9+'[1]328'!G5+'[1]344'!G9+'[1]378'!G7+'[1]384'!G6+'[1]387'!G4+'[1]391'!G9+'[1]399'!G4+'[1]441'!G4+'[1]522'!G4</f>
        <v>-1.887614562767908</v>
      </c>
      <c r="F135" s="13" t="s">
        <v>824</v>
      </c>
    </row>
    <row r="172" spans="1:6" ht="15">
      <c r="A172" t="s">
        <v>370</v>
      </c>
      <c r="B172">
        <v>0</v>
      </c>
      <c r="E172" s="10">
        <f>'[1]522'!G7</f>
        <v>0.15050000000002228</v>
      </c>
      <c r="F172">
        <v>522</v>
      </c>
    </row>
    <row r="184" spans="5:6" ht="15">
      <c r="E184" s="10">
        <f>'[1]469'!G6+'[1]564'!G8</f>
        <v>0.0795999999995729</v>
      </c>
      <c r="F184" t="s">
        <v>825</v>
      </c>
    </row>
    <row r="191" spans="5:6" ht="15">
      <c r="E191" s="10">
        <f>'[1]388'!G4+'[1]413'!G5+'[1]427'!G5+'[1]428'!G6+'[1]560'!G7+'[1]561'!G4+'[1]564'!G4</f>
        <v>0.6078799999989428</v>
      </c>
      <c r="F191" t="s">
        <v>826</v>
      </c>
    </row>
    <row r="260" spans="5:6" ht="15">
      <c r="E260" s="10">
        <f>B260+D260+'[1]306'!G6+'[1]344'!G5+'[1]348'!G9+'[1]394'!G4+'[1]395'!G6+'[1]397'!G4+'[1]487'!G4+'[1]564'!G5</f>
        <v>0.2569838709675878</v>
      </c>
      <c r="F260" s="13" t="s">
        <v>827</v>
      </c>
    </row>
    <row r="266" spans="5:6" ht="15">
      <c r="E266" s="10">
        <f>'[1]435'!G4+'[1]521'!G6</f>
        <v>0.19920000000001892</v>
      </c>
      <c r="F266" t="s">
        <v>828</v>
      </c>
    </row>
    <row r="292" spans="5:6" ht="15">
      <c r="E292" s="10">
        <f>B292+D292+'[1]344'!G7+'[1]442'!G5+'[1]475'!G12+'[1]511'!G5+'[1]517'!G8+'[1]564'!G12</f>
        <v>0.18759999999952015</v>
      </c>
      <c r="F292" t="s">
        <v>829</v>
      </c>
    </row>
    <row r="324" spans="5:6" ht="15">
      <c r="E324" s="10">
        <f>B324+D324+'[1]339'!G6+'[1]359'!G7+'[1]362'!G8+'[1]422'!G4+'[1]425'!G7+'[1]470'!G6+'[1]479'!G7+'[1]514'!G6+'[1]522'!G6</f>
        <v>-0.18308000000028812</v>
      </c>
      <c r="F324" t="s">
        <v>830</v>
      </c>
    </row>
    <row r="354" spans="2:6" ht="15">
      <c r="B354">
        <v>0</v>
      </c>
      <c r="E354" s="10">
        <f>'[1]485'!G8+'[1]488'!G6+'[1]489'!G6+'[1]491'!G4+'[1]494'!G6+'[1]495'!G4+'[1]498'!G8+'[1]502'!G5+'[1]504'!G4+'[1]508'!G5+'[1]511'!G4+'[1]514'!G7+'[1]521'!G4+'[1]522'!G8</f>
        <v>0.3647999999984677</v>
      </c>
      <c r="F354" t="s">
        <v>831</v>
      </c>
    </row>
    <row r="356" spans="5:6" ht="15">
      <c r="E356" s="10">
        <f>'[1]485'!G8+'[1]488'!G6+'[1]489'!G6+'[1]491'!G4+'[1]494'!G6+'[1]495'!G4+'[1]498'!G8+'[1]502'!G5+'[1]504'!G4+'[1]508'!G5+'[1]511'!G4+'[1]514'!G7+'[1]521'!G4</f>
        <v>-0.41860000000156106</v>
      </c>
      <c r="F356" t="s">
        <v>832</v>
      </c>
    </row>
    <row r="375" spans="5:6" ht="15">
      <c r="E375" s="10">
        <f>'[1]381'!G5+'[1]411'!G5+'[1]419'!G6+'[1]468'!G4+'[1]506'!G7+'[1]511'!G6+'[1]528'!G4+'[1]531'!G6+'[1]554'!G8+'[1]558'!G5+'[1]559'!G9+'[1]564'!G11</f>
        <v>0.12918000000126995</v>
      </c>
      <c r="F375" t="s">
        <v>833</v>
      </c>
    </row>
    <row r="390" spans="5:6" ht="15">
      <c r="E390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2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3.851562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42996</v>
      </c>
      <c r="C1" s="29"/>
      <c r="D1" s="30" t="s">
        <v>815</v>
      </c>
      <c r="E1" s="31">
        <v>58.71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995</v>
      </c>
      <c r="B4" s="7">
        <v>137.71</v>
      </c>
      <c r="C4" s="7">
        <v>3.83</v>
      </c>
      <c r="D4" s="39">
        <f>(B4+C4)*$E$1</f>
        <v>8309.813400000001</v>
      </c>
      <c r="E4" s="55">
        <v>9877</v>
      </c>
      <c r="F4" s="41">
        <f>-D4+E4</f>
        <v>1567.186599999999</v>
      </c>
      <c r="G4" s="42"/>
    </row>
    <row r="5" spans="1:6" s="44" customFormat="1" ht="15">
      <c r="A5" s="43"/>
      <c r="B5" s="43"/>
      <c r="C5" s="43"/>
      <c r="D5" s="43"/>
      <c r="E5" s="43"/>
      <c r="F5" s="43"/>
    </row>
    <row r="9" spans="2:3" ht="15">
      <c r="B9" s="45"/>
      <c r="C9" s="45"/>
    </row>
    <row r="10" spans="2:3" ht="15">
      <c r="B10" s="45"/>
      <c r="C10" s="45"/>
    </row>
    <row r="11" spans="2:3" ht="15">
      <c r="B11" s="45"/>
      <c r="C11" s="45"/>
    </row>
    <row r="15" spans="5:6" ht="15">
      <c r="E15" s="10"/>
      <c r="F15" s="13"/>
    </row>
    <row r="26" spans="5:6" ht="15">
      <c r="E26" s="10"/>
      <c r="F26" s="13"/>
    </row>
    <row r="94" spans="5:6" ht="15">
      <c r="E94" s="10">
        <f>'[1]539'!G12+'[1]564'!G9</f>
        <v>0.21879999999998745</v>
      </c>
      <c r="F94" t="s">
        <v>822</v>
      </c>
    </row>
    <row r="111" spans="5:6" ht="15">
      <c r="E111" s="10">
        <f>'[1]562'!G7+'[1]564'!G10</f>
        <v>-0.48919999999986885</v>
      </c>
      <c r="F111" t="s">
        <v>225</v>
      </c>
    </row>
    <row r="122" spans="5:6" ht="15">
      <c r="E122" s="10">
        <f>B122+D122+'[1]309'!G4+'[1]316'!G4+'[1]319'!G4+'[1]339'!G9+'[1]340'!G4+'[1]372'!G7+'[1]381'!G4+'[1]391'!G7+'[1]404'!G6+'[1]411'!G4+'[1]412'!G8+'[1]416'!G4+'[1]429'!G4+'[1]485'!G4+'[1]522'!G5</f>
        <v>4.579371965812413</v>
      </c>
      <c r="F122" s="13" t="s">
        <v>823</v>
      </c>
    </row>
    <row r="127" spans="5:6" ht="15">
      <c r="E127" s="10">
        <f>B127+D127+'[1]325'!G9+'[1]328'!G5+'[1]344'!G9+'[1]378'!G7+'[1]384'!G6+'[1]387'!G4+'[1]391'!G9+'[1]399'!G4+'[1]441'!G4+'[1]522'!G4</f>
        <v>-1.887614562767908</v>
      </c>
      <c r="F127" s="13" t="s">
        <v>824</v>
      </c>
    </row>
    <row r="164" spans="1:6" ht="15">
      <c r="A164" t="s">
        <v>370</v>
      </c>
      <c r="B164">
        <v>0</v>
      </c>
      <c r="E164" s="10">
        <f>'[1]522'!G7</f>
        <v>0.15050000000002228</v>
      </c>
      <c r="F164">
        <v>522</v>
      </c>
    </row>
    <row r="176" spans="5:6" ht="15">
      <c r="E176" s="10">
        <f>'[1]469'!G6+'[1]564'!G8</f>
        <v>0.0795999999995729</v>
      </c>
      <c r="F176" t="s">
        <v>825</v>
      </c>
    </row>
    <row r="183" spans="5:6" ht="15">
      <c r="E183" s="10">
        <f>'[1]388'!G4+'[1]413'!G5+'[1]427'!G5+'[1]428'!G6+'[1]560'!G7+'[1]561'!G4+'[1]564'!G4</f>
        <v>0.6078799999989428</v>
      </c>
      <c r="F183" t="s">
        <v>826</v>
      </c>
    </row>
    <row r="252" spans="5:6" ht="15">
      <c r="E252" s="10">
        <f>B252+D252+'[1]306'!G6+'[1]344'!G5+'[1]348'!G9+'[1]394'!G4+'[1]395'!G6+'[1]397'!G4+'[1]487'!G4+'[1]564'!G5</f>
        <v>0.2569838709675878</v>
      </c>
      <c r="F252" s="13" t="s">
        <v>827</v>
      </c>
    </row>
    <row r="258" spans="5:6" ht="15">
      <c r="E258" s="10">
        <f>'[1]435'!G4+'[1]521'!G6</f>
        <v>0.19920000000001892</v>
      </c>
      <c r="F258" t="s">
        <v>828</v>
      </c>
    </row>
    <row r="284" spans="5:6" ht="15">
      <c r="E284" s="10">
        <f>B284+D284+'[1]344'!G7+'[1]442'!G5+'[1]475'!G12+'[1]511'!G5+'[1]517'!G8+'[1]564'!G12</f>
        <v>0.18759999999952015</v>
      </c>
      <c r="F284" t="s">
        <v>829</v>
      </c>
    </row>
    <row r="316" spans="5:6" ht="15">
      <c r="E316" s="10">
        <f>B316+D316+'[1]339'!G6+'[1]359'!G7+'[1]362'!G8+'[1]422'!G4+'[1]425'!G7+'[1]470'!G6+'[1]479'!G7+'[1]514'!G6+'[1]522'!G6</f>
        <v>-0.18308000000028812</v>
      </c>
      <c r="F316" t="s">
        <v>830</v>
      </c>
    </row>
    <row r="346" spans="2:6" ht="15">
      <c r="B346">
        <v>0</v>
      </c>
      <c r="E346" s="10">
        <f>'[1]485'!G8+'[1]488'!G6+'[1]489'!G6+'[1]491'!G4+'[1]494'!G6+'[1]495'!G4+'[1]498'!G8+'[1]502'!G5+'[1]504'!G4+'[1]508'!G5+'[1]511'!G4+'[1]514'!G7+'[1]521'!G4+'[1]522'!G8</f>
        <v>0.3647999999984677</v>
      </c>
      <c r="F346" t="s">
        <v>831</v>
      </c>
    </row>
    <row r="348" spans="5:6" ht="15">
      <c r="E348" s="10">
        <f>'[1]485'!G8+'[1]488'!G6+'[1]489'!G6+'[1]491'!G4+'[1]494'!G6+'[1]495'!G4+'[1]498'!G8+'[1]502'!G5+'[1]504'!G4+'[1]508'!G5+'[1]511'!G4+'[1]514'!G7+'[1]521'!G4</f>
        <v>-0.41860000000156106</v>
      </c>
      <c r="F348" t="s">
        <v>832</v>
      </c>
    </row>
    <row r="367" spans="5:6" ht="15">
      <c r="E367" s="10">
        <f>'[1]381'!G5+'[1]411'!G5+'[1]419'!G6+'[1]468'!G4+'[1]506'!G7+'[1]511'!G6+'[1]528'!G4+'[1]531'!G6+'[1]554'!G8+'[1]558'!G5+'[1]559'!G9+'[1]564'!G11</f>
        <v>0.12918000000126995</v>
      </c>
      <c r="F367" t="s">
        <v>833</v>
      </c>
    </row>
    <row r="382" spans="5:6" ht="15">
      <c r="E382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42998</v>
      </c>
      <c r="C1" s="29"/>
      <c r="D1" s="30" t="s">
        <v>815</v>
      </c>
      <c r="E1" s="31">
        <v>58.71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1004</v>
      </c>
      <c r="B4" s="7">
        <v>64.87</v>
      </c>
      <c r="C4" s="7"/>
      <c r="D4" s="39">
        <f>(B4+C4)*$E$1</f>
        <v>3808.5177000000003</v>
      </c>
      <c r="E4" s="40">
        <v>3809</v>
      </c>
      <c r="F4" s="41">
        <f>-D4+E4</f>
        <v>0.4822999999996682</v>
      </c>
      <c r="G4" s="42"/>
    </row>
    <row r="5" spans="1:7" s="37" customFormat="1" ht="15">
      <c r="A5" s="7" t="s">
        <v>612</v>
      </c>
      <c r="B5" s="7">
        <v>11.2</v>
      </c>
      <c r="C5" s="7"/>
      <c r="D5" s="39">
        <f>(B5+C5)*$E$1</f>
        <v>657.552</v>
      </c>
      <c r="E5" s="40">
        <v>657</v>
      </c>
      <c r="F5" s="41">
        <f>-D5+E5</f>
        <v>-0.5520000000000209</v>
      </c>
      <c r="G5" s="42"/>
    </row>
    <row r="6" spans="1:7" s="37" customFormat="1" ht="15">
      <c r="A6" s="7" t="s">
        <v>1046</v>
      </c>
      <c r="B6" s="7">
        <v>11.55</v>
      </c>
      <c r="C6" s="7"/>
      <c r="D6" s="39">
        <f>(B6+C6)*$E$1</f>
        <v>678.1005</v>
      </c>
      <c r="E6" s="40">
        <v>678</v>
      </c>
      <c r="F6" s="41">
        <f>-D6+E6</f>
        <v>-0.10050000000001091</v>
      </c>
      <c r="G6" s="42"/>
    </row>
    <row r="7" spans="1:7" s="37" customFormat="1" ht="15">
      <c r="A7" s="7" t="s">
        <v>955</v>
      </c>
      <c r="B7" s="7">
        <v>34.98</v>
      </c>
      <c r="C7" s="7"/>
      <c r="D7" s="39">
        <f>(B7+C7)*$E$1</f>
        <v>2053.6758</v>
      </c>
      <c r="E7" s="55">
        <v>2100</v>
      </c>
      <c r="F7" s="41">
        <f>-D7+E7</f>
        <v>46.32420000000002</v>
      </c>
      <c r="G7" s="42"/>
    </row>
    <row r="8" spans="1:7" s="37" customFormat="1" ht="15">
      <c r="A8" s="7" t="s">
        <v>632</v>
      </c>
      <c r="B8" s="81">
        <v>21.39</v>
      </c>
      <c r="C8" s="7"/>
      <c r="D8" s="39">
        <f>(B8+C8)*$E$1</f>
        <v>1255.8069</v>
      </c>
      <c r="E8" s="55">
        <v>1256</v>
      </c>
      <c r="F8" s="41">
        <f>-D8+E8</f>
        <v>0.19309999999995853</v>
      </c>
      <c r="G8" s="42"/>
    </row>
    <row r="9" spans="1:6" s="44" customFormat="1" ht="15">
      <c r="A9" s="43"/>
      <c r="B9" s="43"/>
      <c r="C9" s="43"/>
      <c r="D9" s="43"/>
      <c r="E9" s="43"/>
      <c r="F9" s="43"/>
    </row>
    <row r="13" spans="2:3" ht="15">
      <c r="B13" s="45"/>
      <c r="C13" s="45"/>
    </row>
    <row r="14" spans="2:3" ht="15">
      <c r="B14" s="45"/>
      <c r="C14" s="45"/>
    </row>
    <row r="15" spans="2:3" ht="15">
      <c r="B15" s="45"/>
      <c r="C15" s="45"/>
    </row>
    <row r="19" spans="5:6" ht="15">
      <c r="E19" s="10"/>
      <c r="F19" s="13"/>
    </row>
    <row r="30" spans="5:6" ht="15">
      <c r="E30" s="10"/>
      <c r="F30" s="13"/>
    </row>
    <row r="98" spans="5:6" ht="15">
      <c r="E98" s="10">
        <f>'[1]539'!G12+'[1]564'!G9</f>
        <v>0.21879999999998745</v>
      </c>
      <c r="F98" t="s">
        <v>822</v>
      </c>
    </row>
    <row r="115" spans="5:6" ht="15">
      <c r="E115" s="10">
        <f>'[1]562'!G7+'[1]564'!G10</f>
        <v>-0.48919999999986885</v>
      </c>
      <c r="F115" t="s">
        <v>225</v>
      </c>
    </row>
    <row r="126" spans="5:6" ht="15">
      <c r="E126" s="10">
        <f>B126+D126+'[1]309'!G4+'[1]316'!G4+'[1]319'!G4+'[1]339'!G9+'[1]340'!G4+'[1]372'!G7+'[1]381'!G4+'[1]391'!G7+'[1]404'!G6+'[1]411'!G4+'[1]412'!G8+'[1]416'!G4+'[1]429'!G4+'[1]485'!G4+'[1]522'!G5</f>
        <v>4.579371965812413</v>
      </c>
      <c r="F126" s="13" t="s">
        <v>823</v>
      </c>
    </row>
    <row r="131" spans="5:6" ht="15">
      <c r="E131" s="10">
        <f>B131+D131+'[1]325'!G9+'[1]328'!G5+'[1]344'!G9+'[1]378'!G7+'[1]384'!G6+'[1]387'!G4+'[1]391'!G9+'[1]399'!G4+'[1]441'!G4+'[1]522'!G4</f>
        <v>-1.887614562767908</v>
      </c>
      <c r="F131" s="13" t="s">
        <v>824</v>
      </c>
    </row>
    <row r="168" spans="1:6" ht="15">
      <c r="A168" t="s">
        <v>370</v>
      </c>
      <c r="B168">
        <v>0</v>
      </c>
      <c r="E168" s="10">
        <f>'[1]522'!G7</f>
        <v>0.15050000000002228</v>
      </c>
      <c r="F168">
        <v>522</v>
      </c>
    </row>
    <row r="180" spans="5:6" ht="15">
      <c r="E180" s="10">
        <f>'[1]469'!G6+'[1]564'!G8</f>
        <v>0.0795999999995729</v>
      </c>
      <c r="F180" t="s">
        <v>825</v>
      </c>
    </row>
    <row r="187" spans="5:6" ht="15">
      <c r="E187" s="10">
        <f>'[1]388'!G4+'[1]413'!G5+'[1]427'!G5+'[1]428'!G6+'[1]560'!G7+'[1]561'!G4+'[1]564'!G4</f>
        <v>0.6078799999989428</v>
      </c>
      <c r="F187" t="s">
        <v>826</v>
      </c>
    </row>
    <row r="256" spans="5:6" ht="15">
      <c r="E256" s="10">
        <f>B256+D256+'[1]306'!G6+'[1]344'!G5+'[1]348'!G9+'[1]394'!G4+'[1]395'!G6+'[1]397'!G4+'[1]487'!G4+'[1]564'!G5</f>
        <v>0.2569838709675878</v>
      </c>
      <c r="F256" s="13" t="s">
        <v>827</v>
      </c>
    </row>
    <row r="262" spans="5:6" ht="15">
      <c r="E262" s="10">
        <f>'[1]435'!G4+'[1]521'!G6</f>
        <v>0.19920000000001892</v>
      </c>
      <c r="F262" t="s">
        <v>828</v>
      </c>
    </row>
    <row r="288" spans="5:6" ht="15">
      <c r="E288" s="10">
        <f>B288+D288+'[1]344'!G7+'[1]442'!G5+'[1]475'!G12+'[1]511'!G5+'[1]517'!G8+'[1]564'!G12</f>
        <v>0.18759999999952015</v>
      </c>
      <c r="F288" t="s">
        <v>829</v>
      </c>
    </row>
    <row r="320" spans="5:6" ht="15">
      <c r="E320" s="10">
        <f>B320+D320+'[1]339'!G6+'[1]359'!G7+'[1]362'!G8+'[1]422'!G4+'[1]425'!G7+'[1]470'!G6+'[1]479'!G7+'[1]514'!G6+'[1]522'!G6</f>
        <v>-0.18308000000028812</v>
      </c>
      <c r="F320" t="s">
        <v>830</v>
      </c>
    </row>
    <row r="350" spans="2:6" ht="15">
      <c r="B350">
        <v>0</v>
      </c>
      <c r="E350" s="10">
        <f>'[1]485'!G8+'[1]488'!G6+'[1]489'!G6+'[1]491'!G4+'[1]494'!G6+'[1]495'!G4+'[1]498'!G8+'[1]502'!G5+'[1]504'!G4+'[1]508'!G5+'[1]511'!G4+'[1]514'!G7+'[1]521'!G4+'[1]522'!G8</f>
        <v>0.3647999999984677</v>
      </c>
      <c r="F350" t="s">
        <v>831</v>
      </c>
    </row>
    <row r="352" spans="5:6" ht="15">
      <c r="E352" s="10">
        <f>'[1]485'!G8+'[1]488'!G6+'[1]489'!G6+'[1]491'!G4+'[1]494'!G6+'[1]495'!G4+'[1]498'!G8+'[1]502'!G5+'[1]504'!G4+'[1]508'!G5+'[1]511'!G4+'[1]514'!G7+'[1]521'!G4</f>
        <v>-0.41860000000156106</v>
      </c>
      <c r="F352" t="s">
        <v>832</v>
      </c>
    </row>
    <row r="371" spans="5:6" ht="15">
      <c r="E371" s="10">
        <f>'[1]381'!G5+'[1]411'!G5+'[1]419'!G6+'[1]468'!G4+'[1]506'!G7+'[1]511'!G6+'[1]528'!G4+'[1]531'!G6+'[1]554'!G8+'[1]558'!G5+'[1]559'!G9+'[1]564'!G11</f>
        <v>0.12918000000126995</v>
      </c>
      <c r="F371" t="s">
        <v>833</v>
      </c>
    </row>
    <row r="386" spans="5:6" ht="15">
      <c r="E386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42998</v>
      </c>
      <c r="C1" s="29"/>
      <c r="D1" s="30" t="s">
        <v>815</v>
      </c>
      <c r="E1" s="31">
        <v>58.41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166</v>
      </c>
      <c r="B4" s="7">
        <v>3.79</v>
      </c>
      <c r="C4" s="7"/>
      <c r="D4" s="39">
        <f aca="true" t="shared" si="0" ref="D4:D9">(B4+C4)*$E$1</f>
        <v>221.3739</v>
      </c>
      <c r="E4" s="55">
        <v>232</v>
      </c>
      <c r="F4" s="41">
        <f aca="true" t="shared" si="1" ref="F4:F9">-D4+E4</f>
        <v>10.626100000000008</v>
      </c>
      <c r="G4" s="42"/>
    </row>
    <row r="5" spans="1:7" s="37" customFormat="1" ht="15">
      <c r="A5" s="7" t="s">
        <v>75</v>
      </c>
      <c r="B5" s="7">
        <v>44.7</v>
      </c>
      <c r="C5" s="7"/>
      <c r="D5" s="39">
        <f t="shared" si="0"/>
        <v>2610.927</v>
      </c>
      <c r="E5" s="40">
        <v>2611</v>
      </c>
      <c r="F5" s="41">
        <f t="shared" si="1"/>
        <v>0.0729999999998654</v>
      </c>
      <c r="G5" s="42"/>
    </row>
    <row r="6" spans="1:7" s="37" customFormat="1" ht="15">
      <c r="A6" s="7" t="s">
        <v>741</v>
      </c>
      <c r="B6" s="7">
        <v>6.04</v>
      </c>
      <c r="C6" s="7"/>
      <c r="D6" s="39">
        <f t="shared" si="0"/>
        <v>352.7964</v>
      </c>
      <c r="E6" s="40">
        <v>353</v>
      </c>
      <c r="F6" s="41">
        <f t="shared" si="1"/>
        <v>0.20359999999999445</v>
      </c>
      <c r="G6" s="42"/>
    </row>
    <row r="7" spans="1:7" s="37" customFormat="1" ht="15">
      <c r="A7" s="7" t="s">
        <v>839</v>
      </c>
      <c r="B7" s="7">
        <v>14.06</v>
      </c>
      <c r="C7" s="7"/>
      <c r="D7" s="39">
        <f t="shared" si="0"/>
        <v>821.2446</v>
      </c>
      <c r="E7" s="55">
        <v>822</v>
      </c>
      <c r="F7" s="41">
        <f t="shared" si="1"/>
        <v>0.7554000000000087</v>
      </c>
      <c r="G7" s="42"/>
    </row>
    <row r="8" spans="1:7" s="37" customFormat="1" ht="15">
      <c r="A8" s="7" t="s">
        <v>1045</v>
      </c>
      <c r="B8" s="85">
        <v>23.98</v>
      </c>
      <c r="C8" s="7"/>
      <c r="D8" s="39">
        <f t="shared" si="0"/>
        <v>1400.6717999999998</v>
      </c>
      <c r="E8" s="40">
        <v>1401</v>
      </c>
      <c r="F8" s="41">
        <f t="shared" si="1"/>
        <v>0.3282000000001517</v>
      </c>
      <c r="G8" s="42"/>
    </row>
    <row r="9" spans="1:7" s="37" customFormat="1" ht="15">
      <c r="A9" s="7" t="s">
        <v>932</v>
      </c>
      <c r="B9" s="81">
        <v>8.18</v>
      </c>
      <c r="C9" s="7"/>
      <c r="D9" s="39">
        <f t="shared" si="0"/>
        <v>477.7938</v>
      </c>
      <c r="E9" s="40">
        <v>478</v>
      </c>
      <c r="F9" s="41">
        <f t="shared" si="1"/>
        <v>0.20620000000002392</v>
      </c>
      <c r="G9" s="42"/>
    </row>
    <row r="10" spans="1:6" s="44" customFormat="1" ht="15">
      <c r="A10" s="43"/>
      <c r="B10" s="43"/>
      <c r="C10" s="43"/>
      <c r="D10" s="43"/>
      <c r="E10" s="43"/>
      <c r="F10" s="43"/>
    </row>
    <row r="14" spans="2:3" ht="15">
      <c r="B14" s="45"/>
      <c r="C14" s="45"/>
    </row>
    <row r="15" spans="2:3" ht="15">
      <c r="B15" s="45"/>
      <c r="C15" s="45"/>
    </row>
    <row r="16" spans="2:3" ht="15">
      <c r="B16" s="45"/>
      <c r="C16" s="45"/>
    </row>
    <row r="20" spans="5:6" ht="15">
      <c r="E20" s="10"/>
      <c r="F20" s="13"/>
    </row>
    <row r="31" spans="5:6" ht="15">
      <c r="E31" s="10"/>
      <c r="F31" s="13"/>
    </row>
    <row r="99" spans="5:6" ht="15">
      <c r="E99" s="10">
        <f>'[1]539'!G12+'[1]564'!G9</f>
        <v>0.21879999999998745</v>
      </c>
      <c r="F99" t="s">
        <v>822</v>
      </c>
    </row>
    <row r="116" spans="5:6" ht="15">
      <c r="E116" s="10">
        <f>'[1]562'!G7+'[1]564'!G10</f>
        <v>-0.48919999999986885</v>
      </c>
      <c r="F116" t="s">
        <v>225</v>
      </c>
    </row>
    <row r="127" spans="5:6" ht="15">
      <c r="E127" s="10">
        <f>B127+D127+'[1]309'!G4+'[1]316'!G4+'[1]319'!G4+'[1]339'!G9+'[1]340'!G4+'[1]372'!G7+'[1]381'!G4+'[1]391'!G7+'[1]404'!G6+'[1]411'!G4+'[1]412'!G8+'[1]416'!G4+'[1]429'!G4+'[1]485'!G4+'[1]522'!G5</f>
        <v>4.579371965812413</v>
      </c>
      <c r="F127" s="13" t="s">
        <v>823</v>
      </c>
    </row>
    <row r="132" spans="5:6" ht="15">
      <c r="E132" s="10">
        <f>B132+D132+'[1]325'!G9+'[1]328'!G5+'[1]344'!G9+'[1]378'!G7+'[1]384'!G6+'[1]387'!G4+'[1]391'!G9+'[1]399'!G4+'[1]441'!G4+'[1]522'!G4</f>
        <v>-1.887614562767908</v>
      </c>
      <c r="F132" s="13" t="s">
        <v>824</v>
      </c>
    </row>
    <row r="169" spans="1:6" ht="15">
      <c r="A169" t="s">
        <v>370</v>
      </c>
      <c r="B169">
        <v>0</v>
      </c>
      <c r="E169" s="10">
        <f>'[1]522'!G7</f>
        <v>0.15050000000002228</v>
      </c>
      <c r="F169">
        <v>522</v>
      </c>
    </row>
    <row r="181" spans="5:6" ht="15">
      <c r="E181" s="10">
        <f>'[1]469'!G6+'[1]564'!G8</f>
        <v>0.0795999999995729</v>
      </c>
      <c r="F181" t="s">
        <v>825</v>
      </c>
    </row>
    <row r="188" spans="5:6" ht="15">
      <c r="E188" s="10">
        <f>'[1]388'!G4+'[1]413'!G5+'[1]427'!G5+'[1]428'!G6+'[1]560'!G7+'[1]561'!G4+'[1]564'!G4</f>
        <v>0.6078799999989428</v>
      </c>
      <c r="F188" t="s">
        <v>826</v>
      </c>
    </row>
    <row r="257" spans="5:6" ht="15">
      <c r="E257" s="10">
        <f>B257+D257+'[1]306'!G6+'[1]344'!G5+'[1]348'!G9+'[1]394'!G4+'[1]395'!G6+'[1]397'!G4+'[1]487'!G4+'[1]564'!G5</f>
        <v>0.2569838709675878</v>
      </c>
      <c r="F257" s="13" t="s">
        <v>827</v>
      </c>
    </row>
    <row r="263" spans="5:6" ht="15">
      <c r="E263" s="10">
        <f>'[1]435'!G4+'[1]521'!G6</f>
        <v>0.19920000000001892</v>
      </c>
      <c r="F263" t="s">
        <v>828</v>
      </c>
    </row>
    <row r="289" spans="5:6" ht="15">
      <c r="E289" s="10">
        <f>B289+D289+'[1]344'!G7+'[1]442'!G5+'[1]475'!G12+'[1]511'!G5+'[1]517'!G8+'[1]564'!G12</f>
        <v>0.18759999999952015</v>
      </c>
      <c r="F289" t="s">
        <v>829</v>
      </c>
    </row>
    <row r="321" spans="5:6" ht="15">
      <c r="E321" s="10">
        <f>B321+D321+'[1]339'!G6+'[1]359'!G7+'[1]362'!G8+'[1]422'!G4+'[1]425'!G7+'[1]470'!G6+'[1]479'!G7+'[1]514'!G6+'[1]522'!G6</f>
        <v>-0.18308000000028812</v>
      </c>
      <c r="F321" t="s">
        <v>830</v>
      </c>
    </row>
    <row r="351" spans="2:6" ht="15">
      <c r="B351">
        <v>0</v>
      </c>
      <c r="E351" s="10">
        <f>'[1]485'!G8+'[1]488'!G6+'[1]489'!G6+'[1]491'!G4+'[1]494'!G6+'[1]495'!G4+'[1]498'!G8+'[1]502'!G5+'[1]504'!G4+'[1]508'!G5+'[1]511'!G4+'[1]514'!G7+'[1]521'!G4+'[1]522'!G8</f>
        <v>0.3647999999984677</v>
      </c>
      <c r="F351" t="s">
        <v>831</v>
      </c>
    </row>
    <row r="353" spans="5:6" ht="15">
      <c r="E353" s="10">
        <f>'[1]485'!G8+'[1]488'!G6+'[1]489'!G6+'[1]491'!G4+'[1]494'!G6+'[1]495'!G4+'[1]498'!G8+'[1]502'!G5+'[1]504'!G4+'[1]508'!G5+'[1]511'!G4+'[1]514'!G7+'[1]521'!G4</f>
        <v>-0.41860000000156106</v>
      </c>
      <c r="F353" t="s">
        <v>832</v>
      </c>
    </row>
    <row r="372" spans="5:6" ht="15">
      <c r="E372" s="10">
        <f>'[1]381'!G5+'[1]411'!G5+'[1]419'!G6+'[1]468'!G4+'[1]506'!G7+'[1]511'!G6+'[1]528'!G4+'[1]531'!G6+'[1]554'!G8+'[1]558'!G5+'[1]559'!G9+'[1]564'!G11</f>
        <v>0.12918000000126995</v>
      </c>
      <c r="F372" t="s">
        <v>833</v>
      </c>
    </row>
    <row r="387" spans="5:6" ht="15">
      <c r="E387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2" customFormat="1" ht="21">
      <c r="A1" s="28" t="s">
        <v>814</v>
      </c>
      <c r="B1" s="29">
        <v>42996</v>
      </c>
      <c r="C1" s="29"/>
      <c r="D1" s="30" t="s">
        <v>815</v>
      </c>
      <c r="E1" s="31">
        <v>58.19</v>
      </c>
      <c r="F1" s="32" t="s">
        <v>816</v>
      </c>
    </row>
    <row r="2" s="32" customFormat="1" ht="15">
      <c r="A2" s="33"/>
    </row>
    <row r="3" spans="1:6" s="37" customFormat="1" ht="30" customHeight="1">
      <c r="A3" s="34" t="s">
        <v>817</v>
      </c>
      <c r="B3" s="35" t="s">
        <v>818</v>
      </c>
      <c r="C3" s="35" t="s">
        <v>1037</v>
      </c>
      <c r="D3" s="34" t="s">
        <v>819</v>
      </c>
      <c r="E3" s="34" t="s">
        <v>820</v>
      </c>
      <c r="F3" s="36" t="s">
        <v>821</v>
      </c>
    </row>
    <row r="4" spans="1:7" s="37" customFormat="1" ht="15">
      <c r="A4" s="7" t="s">
        <v>613</v>
      </c>
      <c r="B4" s="7">
        <v>54.71</v>
      </c>
      <c r="C4" s="7"/>
      <c r="D4" s="39">
        <f>(B4+C4)*$E$1</f>
        <v>3183.5749</v>
      </c>
      <c r="E4" s="55">
        <v>3183</v>
      </c>
      <c r="F4" s="41">
        <f>-D4+E4</f>
        <v>-0.5749000000000706</v>
      </c>
      <c r="G4" s="42"/>
    </row>
    <row r="5" spans="1:7" s="37" customFormat="1" ht="15">
      <c r="A5" s="7" t="s">
        <v>273</v>
      </c>
      <c r="B5" s="7">
        <v>47.79</v>
      </c>
      <c r="C5" s="7"/>
      <c r="D5" s="39">
        <f>(B5+C5)*$E$1</f>
        <v>2780.9001</v>
      </c>
      <c r="E5" s="40">
        <v>2781</v>
      </c>
      <c r="F5" s="41">
        <f>-D5+E5</f>
        <v>0.09990000000016153</v>
      </c>
      <c r="G5" s="42"/>
    </row>
    <row r="6" spans="1:7" s="37" customFormat="1" ht="15">
      <c r="A6" s="7" t="s">
        <v>55</v>
      </c>
      <c r="B6" s="7">
        <v>19.87</v>
      </c>
      <c r="C6" s="7"/>
      <c r="D6" s="39">
        <f>(B6+C6)*$E$1</f>
        <v>1156.2353</v>
      </c>
      <c r="E6" s="55">
        <v>1156</v>
      </c>
      <c r="F6" s="41">
        <f>-D6+E6</f>
        <v>-0.23530000000005202</v>
      </c>
      <c r="G6" s="42"/>
    </row>
    <row r="7" spans="1:6" s="44" customFormat="1" ht="15">
      <c r="A7" s="43"/>
      <c r="B7" s="43"/>
      <c r="C7" s="43"/>
      <c r="D7" s="43"/>
      <c r="E7" s="43"/>
      <c r="F7" s="43"/>
    </row>
    <row r="11" spans="2:3" ht="15">
      <c r="B11" s="45"/>
      <c r="C11" s="45"/>
    </row>
    <row r="12" spans="2:3" ht="15">
      <c r="B12" s="45"/>
      <c r="C12" s="45"/>
    </row>
    <row r="13" spans="2:3" ht="15">
      <c r="B13" s="45"/>
      <c r="C13" s="45"/>
    </row>
    <row r="17" spans="5:6" ht="15">
      <c r="E17" s="10"/>
      <c r="F17" s="13"/>
    </row>
    <row r="28" spans="5:6" ht="15">
      <c r="E28" s="10"/>
      <c r="F28" s="13"/>
    </row>
    <row r="96" spans="5:6" ht="15">
      <c r="E96" s="10">
        <f>'[1]539'!G12+'[1]564'!G9</f>
        <v>0.21879999999998745</v>
      </c>
      <c r="F96" t="s">
        <v>822</v>
      </c>
    </row>
    <row r="113" spans="5:6" ht="15">
      <c r="E113" s="10">
        <f>'[1]562'!G7+'[1]564'!G10</f>
        <v>-0.48919999999986885</v>
      </c>
      <c r="F113" t="s">
        <v>225</v>
      </c>
    </row>
    <row r="124" spans="5:6" ht="15">
      <c r="E124" s="10">
        <f>B124+D124+'[1]309'!G4+'[1]316'!G4+'[1]319'!G4+'[1]339'!G9+'[1]340'!G4+'[1]372'!G7+'[1]381'!G4+'[1]391'!G7+'[1]404'!G6+'[1]411'!G4+'[1]412'!G8+'[1]416'!G4+'[1]429'!G4+'[1]485'!G4+'[1]522'!G5</f>
        <v>4.579371965812413</v>
      </c>
      <c r="F124" s="13" t="s">
        <v>823</v>
      </c>
    </row>
    <row r="129" spans="5:6" ht="15">
      <c r="E129" s="10">
        <f>B129+D129+'[1]325'!G9+'[1]328'!G5+'[1]344'!G9+'[1]378'!G7+'[1]384'!G6+'[1]387'!G4+'[1]391'!G9+'[1]399'!G4+'[1]441'!G4+'[1]522'!G4</f>
        <v>-1.887614562767908</v>
      </c>
      <c r="F129" s="13" t="s">
        <v>824</v>
      </c>
    </row>
    <row r="166" spans="1:6" ht="15">
      <c r="A166" t="s">
        <v>370</v>
      </c>
      <c r="B166">
        <v>0</v>
      </c>
      <c r="E166" s="10">
        <f>'[1]522'!G7</f>
        <v>0.15050000000002228</v>
      </c>
      <c r="F166">
        <v>522</v>
      </c>
    </row>
    <row r="178" spans="5:6" ht="15">
      <c r="E178" s="10">
        <f>'[1]469'!G6+'[1]564'!G8</f>
        <v>0.0795999999995729</v>
      </c>
      <c r="F178" t="s">
        <v>825</v>
      </c>
    </row>
    <row r="185" spans="5:6" ht="15">
      <c r="E185" s="10">
        <f>'[1]388'!G4+'[1]413'!G5+'[1]427'!G5+'[1]428'!G6+'[1]560'!G7+'[1]561'!G4+'[1]564'!G4</f>
        <v>0.6078799999989428</v>
      </c>
      <c r="F185" t="s">
        <v>826</v>
      </c>
    </row>
    <row r="254" spans="5:6" ht="15">
      <c r="E254" s="10">
        <f>B254+D254+'[1]306'!G6+'[1]344'!G5+'[1]348'!G9+'[1]394'!G4+'[1]395'!G6+'[1]397'!G4+'[1]487'!G4+'[1]564'!G5</f>
        <v>0.2569838709675878</v>
      </c>
      <c r="F254" s="13" t="s">
        <v>827</v>
      </c>
    </row>
    <row r="260" spans="5:6" ht="15">
      <c r="E260" s="10">
        <f>'[1]435'!G4+'[1]521'!G6</f>
        <v>0.19920000000001892</v>
      </c>
      <c r="F260" t="s">
        <v>828</v>
      </c>
    </row>
    <row r="286" spans="5:6" ht="15">
      <c r="E286" s="10">
        <f>B286+D286+'[1]344'!G7+'[1]442'!G5+'[1]475'!G12+'[1]511'!G5+'[1]517'!G8+'[1]564'!G12</f>
        <v>0.18759999999952015</v>
      </c>
      <c r="F286" t="s">
        <v>829</v>
      </c>
    </row>
    <row r="318" spans="5:6" ht="15">
      <c r="E318" s="10">
        <f>B318+D318+'[1]339'!G6+'[1]359'!G7+'[1]362'!G8+'[1]422'!G4+'[1]425'!G7+'[1]470'!G6+'[1]479'!G7+'[1]514'!G6+'[1]522'!G6</f>
        <v>-0.18308000000028812</v>
      </c>
      <c r="F318" t="s">
        <v>830</v>
      </c>
    </row>
    <row r="348" spans="2:6" ht="15">
      <c r="B348">
        <v>0</v>
      </c>
      <c r="E348" s="10">
        <f>'[1]485'!G8+'[1]488'!G6+'[1]489'!G6+'[1]491'!G4+'[1]494'!G6+'[1]495'!G4+'[1]498'!G8+'[1]502'!G5+'[1]504'!G4+'[1]508'!G5+'[1]511'!G4+'[1]514'!G7+'[1]521'!G4+'[1]522'!G8</f>
        <v>0.3647999999984677</v>
      </c>
      <c r="F348" t="s">
        <v>831</v>
      </c>
    </row>
    <row r="350" spans="5:6" ht="15">
      <c r="E350" s="10">
        <f>'[1]485'!G8+'[1]488'!G6+'[1]489'!G6+'[1]491'!G4+'[1]494'!G6+'[1]495'!G4+'[1]498'!G8+'[1]502'!G5+'[1]504'!G4+'[1]508'!G5+'[1]511'!G4+'[1]514'!G7+'[1]521'!G4</f>
        <v>-0.41860000000156106</v>
      </c>
      <c r="F350" t="s">
        <v>832</v>
      </c>
    </row>
    <row r="369" spans="5:6" ht="15">
      <c r="E369" s="10">
        <f>'[1]381'!G5+'[1]411'!G5+'[1]419'!G6+'[1]468'!G4+'[1]506'!G7+'[1]511'!G6+'[1]528'!G4+'[1]531'!G6+'[1]554'!G8+'[1]558'!G5+'[1]559'!G9+'[1]564'!G11</f>
        <v>0.12918000000126995</v>
      </c>
      <c r="F369" t="s">
        <v>833</v>
      </c>
    </row>
    <row r="384" spans="5:6" ht="15">
      <c r="E384" s="10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2017-12-19T05:35:17Z</dcterms:modified>
  <cp:category/>
  <cp:version/>
  <cp:contentType/>
  <cp:contentStatus/>
</cp:coreProperties>
</file>