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5" activeTab="43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</sheets>
  <calcPr calcId="162913"/>
</workbook>
</file>

<file path=xl/calcChain.xml><?xml version="1.0" encoding="utf-8"?>
<calcChain xmlns="http://schemas.openxmlformats.org/spreadsheetml/2006/main">
  <c r="E7" i="45" l="1"/>
  <c r="B78" i="6" l="1"/>
  <c r="H19" i="46"/>
  <c r="I19" i="46" s="1"/>
  <c r="D19" i="46"/>
  <c r="E19" i="46" s="1"/>
  <c r="H18" i="46"/>
  <c r="I18" i="46" s="1"/>
  <c r="D18" i="46"/>
  <c r="E18" i="46" s="1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B106" i="6" s="1"/>
  <c r="E9" i="46"/>
  <c r="J9" i="46" s="1"/>
  <c r="J8" i="46" s="1"/>
  <c r="L8" i="46" s="1"/>
  <c r="B191" i="6" s="1"/>
  <c r="J17" i="46"/>
  <c r="J14" i="46"/>
  <c r="J18" i="46"/>
  <c r="J7" i="46"/>
  <c r="J6" i="46" s="1"/>
  <c r="L6" i="46" s="1"/>
  <c r="B8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E12" i="45"/>
  <c r="D12" i="45"/>
  <c r="H10" i="45"/>
  <c r="I10" i="45" s="1"/>
  <c r="D10" i="45"/>
  <c r="E10" i="45" s="1"/>
  <c r="H9" i="45"/>
  <c r="I9" i="45" s="1"/>
  <c r="D9" i="45"/>
  <c r="H7" i="45"/>
  <c r="I7" i="45" s="1"/>
  <c r="D7" i="45"/>
  <c r="J12" i="46" l="1"/>
  <c r="L12" i="46" s="1"/>
  <c r="J20" i="45"/>
  <c r="J22" i="45"/>
  <c r="J19" i="45"/>
  <c r="J18" i="45"/>
  <c r="J21" i="45"/>
  <c r="J7" i="45"/>
  <c r="J6" i="45" s="1"/>
  <c r="L6" i="45" s="1"/>
  <c r="B76" i="6" s="1"/>
  <c r="E9" i="45"/>
  <c r="J9" i="45" s="1"/>
  <c r="J12" i="45"/>
  <c r="J11" i="45" s="1"/>
  <c r="L11" i="45" s="1"/>
  <c r="B99" i="6" s="1"/>
  <c r="E15" i="45"/>
  <c r="J15" i="45" s="1"/>
  <c r="E17" i="45"/>
  <c r="J17" i="45" s="1"/>
  <c r="J14" i="45"/>
  <c r="J16" i="45"/>
  <c r="J10" i="45"/>
  <c r="J8" i="45" l="1"/>
  <c r="L8" i="45" s="1"/>
  <c r="B85" i="6" s="1"/>
  <c r="J13" i="45"/>
  <c r="L13" i="45" s="1"/>
  <c r="B96" i="6" s="1"/>
  <c r="K8" i="44" l="1"/>
  <c r="K26" i="44"/>
  <c r="K19" i="44"/>
  <c r="K13" i="44"/>
  <c r="H9" i="44" l="1"/>
  <c r="F17" i="6" l="1"/>
  <c r="F17" i="44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5" i="6"/>
  <c r="B181" i="44"/>
  <c r="B183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2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5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2" i="6" s="1"/>
  <c r="J19" i="43"/>
  <c r="J13" i="43"/>
  <c r="J12" i="43" s="1"/>
  <c r="E30" i="43"/>
  <c r="J30" i="43" s="1"/>
  <c r="J29" i="43" s="1"/>
  <c r="L29" i="43" s="1"/>
  <c r="B157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2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2" i="6" s="1"/>
  <c r="J18" i="43"/>
  <c r="L18" i="43" s="1"/>
  <c r="B98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5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2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6" i="6" s="1"/>
  <c r="E23" i="41"/>
  <c r="J23" i="41" s="1"/>
  <c r="J22" i="41" s="1"/>
  <c r="L22" i="41" s="1"/>
  <c r="J19" i="41"/>
  <c r="J18" i="41" s="1"/>
  <c r="L18" i="41" s="1"/>
  <c r="B111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3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1" i="6" s="1"/>
  <c r="J9" i="39"/>
  <c r="J8" i="39" s="1"/>
  <c r="L8" i="39" s="1"/>
  <c r="B173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4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8" i="6" s="1"/>
  <c r="E9" i="38"/>
  <c r="J9" i="38" s="1"/>
  <c r="J8" i="38" s="1"/>
  <c r="L8" i="38" s="1"/>
  <c r="E11" i="38"/>
  <c r="J11" i="38" s="1"/>
  <c r="J10" i="38" s="1"/>
  <c r="L10" i="38" s="1"/>
  <c r="B138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1" i="6" s="1"/>
  <c r="J13" i="37"/>
  <c r="J12" i="37" s="1"/>
  <c r="L12" i="37" s="1"/>
  <c r="B10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0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3" i="6" s="1"/>
  <c r="J25" i="36"/>
  <c r="J24" i="36" s="1"/>
  <c r="L24" i="36" s="1"/>
  <c r="B159" i="6" s="1"/>
  <c r="J19" i="36"/>
  <c r="J18" i="36" s="1"/>
  <c r="L18" i="36" s="1"/>
  <c r="B175" i="6" s="1"/>
  <c r="J21" i="36"/>
  <c r="J20" i="36" s="1"/>
  <c r="L20" i="36" s="1"/>
  <c r="B81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6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2" i="6" s="1"/>
  <c r="J11" i="35"/>
  <c r="J10" i="35" s="1"/>
  <c r="L10" i="35" s="1"/>
  <c r="B100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7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4" i="6" s="1"/>
  <c r="E15" i="33"/>
  <c r="J15" i="33" s="1"/>
  <c r="J14" i="33" s="1"/>
  <c r="L14" i="33" s="1"/>
  <c r="B185" i="6" s="1"/>
  <c r="E11" i="33"/>
  <c r="J11" i="33" s="1"/>
  <c r="J10" i="33" s="1"/>
  <c r="L10" i="33" s="1"/>
  <c r="J13" i="33"/>
  <c r="J12" i="33" s="1"/>
  <c r="L12" i="33" s="1"/>
  <c r="B193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E43" i="31"/>
  <c r="J43" i="31" s="1"/>
  <c r="J42" i="31" s="1"/>
  <c r="L42" i="31" s="1"/>
  <c r="J45" i="31"/>
  <c r="J44" i="31" s="1"/>
  <c r="L44" i="31" s="1"/>
  <c r="B142" i="6" s="1"/>
  <c r="J35" i="31"/>
  <c r="J34" i="31" s="1"/>
  <c r="L34" i="31" s="1"/>
  <c r="B136" i="6" s="1"/>
  <c r="J37" i="31"/>
  <c r="J36" i="31" s="1"/>
  <c r="L36" i="31" s="1"/>
  <c r="B141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9" i="6" s="1"/>
  <c r="E14" i="31"/>
  <c r="J14" i="31" s="1"/>
  <c r="E21" i="31"/>
  <c r="J21" i="31" s="1"/>
  <c r="J15" i="30"/>
  <c r="J14" i="30" s="1"/>
  <c r="L14" i="30" s="1"/>
  <c r="B105" i="44" l="1"/>
  <c r="B107" i="6"/>
  <c r="J25" i="33"/>
  <c r="L25" i="33" s="1"/>
  <c r="J26" i="34"/>
  <c r="L26" i="34" s="1"/>
  <c r="B186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6" i="6" s="1"/>
  <c r="J12" i="32"/>
  <c r="L12" i="32" s="1"/>
  <c r="J17" i="32"/>
  <c r="L17" i="32" s="1"/>
  <c r="J25" i="32"/>
  <c r="L25" i="32" s="1"/>
  <c r="B171" i="6" s="1"/>
  <c r="J28" i="32"/>
  <c r="L28" i="32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7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4" i="6" s="1"/>
  <c r="K13" i="27"/>
  <c r="K6" i="13"/>
  <c r="J11" i="28" l="1"/>
  <c r="L11" i="28" s="1"/>
  <c r="B190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7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5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3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7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3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2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0" i="6" s="1"/>
  <c r="J7" i="22"/>
  <c r="J16" i="22"/>
  <c r="E8" i="22"/>
  <c r="J8" i="22" s="1"/>
  <c r="E21" i="22"/>
  <c r="J21" i="22" s="1"/>
  <c r="J20" i="22" s="1"/>
  <c r="L20" i="22" s="1"/>
  <c r="B165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0" i="6" s="1"/>
  <c r="J14" i="20"/>
  <c r="J13" i="20" s="1"/>
  <c r="L13" i="20" s="1"/>
  <c r="J8" i="20"/>
  <c r="J7" i="20"/>
  <c r="E10" i="20"/>
  <c r="J10" i="20" s="1"/>
  <c r="J9" i="20" s="1"/>
  <c r="L9" i="20" s="1"/>
  <c r="B170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9" i="6" s="1"/>
  <c r="J12" i="19"/>
  <c r="E30" i="19"/>
  <c r="J30" i="19" s="1"/>
  <c r="J29" i="19" s="1"/>
  <c r="L29" i="19" s="1"/>
  <c r="B16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8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8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8" i="6" s="1"/>
  <c r="J17" i="16"/>
  <c r="L17" i="16" s="1"/>
  <c r="J26" i="16"/>
  <c r="L26" i="16" s="1"/>
  <c r="B120" i="6" s="1"/>
  <c r="J12" i="16"/>
  <c r="L12" i="16" s="1"/>
  <c r="B179" i="6" s="1"/>
  <c r="J30" i="16"/>
  <c r="L30" i="16" s="1"/>
  <c r="B127" i="44" l="1"/>
  <c r="B12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3" i="6" s="1"/>
  <c r="J28" i="14"/>
  <c r="J31" i="14"/>
  <c r="J24" i="14"/>
  <c r="E25" i="14"/>
  <c r="J25" i="14" s="1"/>
  <c r="J9" i="14"/>
  <c r="J42" i="14"/>
  <c r="J41" i="14" s="1"/>
  <c r="L41" i="14" s="1"/>
  <c r="B15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7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51" i="6" s="1"/>
  <c r="J15" i="12"/>
  <c r="J19" i="12"/>
  <c r="E22" i="12"/>
  <c r="J22" i="12" s="1"/>
  <c r="J21" i="12" l="1"/>
  <c r="L21" i="12" s="1"/>
  <c r="J12" i="12"/>
  <c r="L12" i="12" s="1"/>
  <c r="B114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7" i="6" s="1"/>
  <c r="J7" i="11"/>
  <c r="J6" i="11" s="1"/>
  <c r="L6" i="11" s="1"/>
  <c r="B188" i="6" s="1"/>
  <c r="J49" i="11"/>
  <c r="E38" i="11"/>
  <c r="J38" i="11" s="1"/>
  <c r="J26" i="11" l="1"/>
  <c r="L26" i="11" s="1"/>
  <c r="B134" i="6" s="1"/>
  <c r="J23" i="11"/>
  <c r="L23" i="11" s="1"/>
  <c r="J17" i="11"/>
  <c r="L17" i="11" s="1"/>
  <c r="B82" i="6" s="1"/>
  <c r="J10" i="11"/>
  <c r="L10" i="11" s="1"/>
  <c r="B87" i="6" s="1"/>
  <c r="J42" i="11"/>
  <c r="L42" i="11" s="1"/>
  <c r="J32" i="11"/>
  <c r="L32" i="11" s="1"/>
  <c r="J35" i="11"/>
  <c r="L35" i="11" s="1"/>
  <c r="B9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4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8" i="6" s="1"/>
  <c r="J33" i="9"/>
  <c r="L33" i="9" s="1"/>
  <c r="B13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3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4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6" i="6" s="1"/>
  <c r="J85" i="5"/>
  <c r="J84" i="5" s="1"/>
  <c r="L84" i="5" s="1"/>
  <c r="B70" i="6" s="1"/>
  <c r="J46" i="5"/>
  <c r="J50" i="5"/>
  <c r="J18" i="5"/>
  <c r="L18" i="5" s="1"/>
  <c r="B189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9" i="6" s="1"/>
  <c r="J25" i="5"/>
  <c r="L25" i="5" s="1"/>
  <c r="B7" i="6" s="1"/>
  <c r="E98" i="5"/>
  <c r="J98" i="5" s="1"/>
  <c r="J63" i="5"/>
  <c r="J60" i="5" s="1"/>
  <c r="J12" i="5"/>
  <c r="L12" i="5" s="1"/>
  <c r="B83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8" i="6" s="1"/>
  <c r="L31" i="5"/>
  <c r="B169" i="6" s="1"/>
  <c r="J65" i="5"/>
  <c r="L65" i="5" s="1"/>
  <c r="L20" i="5"/>
  <c r="L27" i="5"/>
  <c r="B131" i="6" s="1"/>
  <c r="J44" i="5"/>
  <c r="L44" i="5" s="1"/>
  <c r="L14" i="5"/>
  <c r="L60" i="5"/>
  <c r="J97" i="5"/>
  <c r="K51" i="3"/>
  <c r="K15" i="3"/>
  <c r="K61" i="3"/>
  <c r="L97" i="5" l="1"/>
  <c r="B178" i="6" s="1"/>
  <c r="K20" i="4"/>
  <c r="K41" i="4"/>
  <c r="H99" i="4" l="1"/>
  <c r="I99" i="4" s="1"/>
  <c r="F99" i="4"/>
  <c r="D99" i="4"/>
  <c r="E99" i="4" l="1"/>
  <c r="J99" i="4" s="1"/>
  <c r="J98" i="4" s="1"/>
  <c r="L98" i="4" s="1"/>
  <c r="B115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7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4" i="6" s="1"/>
  <c r="J13" i="4"/>
  <c r="J46" i="4"/>
  <c r="J14" i="4"/>
  <c r="J72" i="4"/>
  <c r="J45" i="4"/>
  <c r="J28" i="4"/>
  <c r="J52" i="4"/>
  <c r="J87" i="4"/>
  <c r="J86" i="4" s="1"/>
  <c r="L86" i="4" s="1"/>
  <c r="B126" i="6" s="1"/>
  <c r="J93" i="4"/>
  <c r="J92" i="4" s="1"/>
  <c r="L92" i="4" s="1"/>
  <c r="B84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7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0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6" i="6" s="1"/>
  <c r="I75" i="3"/>
  <c r="J75" i="3" s="1"/>
  <c r="J74" i="3" s="1"/>
  <c r="L74" i="3" s="1"/>
  <c r="B161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2" i="6" s="1"/>
  <c r="J33" i="3"/>
  <c r="L33" i="3" s="1"/>
  <c r="B56" i="6" s="1"/>
  <c r="J26" i="3"/>
  <c r="L26" i="3" s="1"/>
  <c r="J65" i="3"/>
  <c r="L65" i="3" s="1"/>
  <c r="B48" i="6" s="1"/>
  <c r="J51" i="3"/>
  <c r="L51" i="3" s="1"/>
  <c r="B174" i="6" s="1"/>
  <c r="J30" i="3"/>
  <c r="L30" i="3" s="1"/>
  <c r="B180" i="6" s="1"/>
  <c r="J42" i="3"/>
  <c r="L42" i="3" s="1"/>
  <c r="B135" i="6" s="1"/>
  <c r="J15" i="3"/>
  <c r="L15" i="3" s="1"/>
  <c r="B58" i="6" s="1"/>
  <c r="J45" i="3"/>
  <c r="L45" i="3" s="1"/>
  <c r="J55" i="3"/>
  <c r="L55" i="3" s="1"/>
  <c r="B40" i="6" s="1"/>
  <c r="J10" i="3"/>
  <c r="L10" i="3" s="1"/>
  <c r="B9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<sst xmlns="http://schemas.openxmlformats.org/spreadsheetml/2006/main" count="2349" uniqueCount="927">
  <si>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</si>
  <si>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</si>
  <si>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</si>
  <si>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</si>
  <si>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</si>
  <si>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</si>
  <si>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</si>
  <si>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</si>
  <si>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</si>
  <si>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</si>
  <si>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</si>
  <si>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</si>
  <si>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</si>
  <si>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</si>
  <si>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</si>
  <si>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</si>
  <si>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</si>
  <si>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</si>
  <si>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</si>
  <si>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</si>
  <si>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</si>
  <si>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</si>
  <si>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</si>
  <si>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</si>
  <si>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</si>
  <si>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</si>
  <si>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</si>
  <si>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</si>
  <si>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</si>
  <si>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</si>
  <si>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</si>
  <si>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</si>
  <si>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</si>
  <si>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</si>
  <si>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</si>
  <si>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</si>
  <si>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</si>
  <si>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</si>
  <si>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</si>
  <si>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</si>
  <si>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</si>
  <si>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</si>
  <si>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</si>
  <si>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</si>
  <si>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</si>
  <si>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</si>
  <si>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</si>
  <si>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</si>
  <si>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</si>
  <si>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</si>
  <si>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</si>
  <si>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</si>
  <si>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</si>
  <si>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</si>
  <si>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</si>
  <si>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</si>
  <si>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</si>
  <si>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</si>
  <si>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</si>
  <si>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</si>
  <si>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</si>
  <si>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</si>
  <si>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</si>
  <si>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</si>
  <si>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</si>
  <si>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</si>
  <si>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</si>
  <si>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</si>
  <si>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</si>
  <si>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</si>
  <si>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</si>
  <si>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</si>
  <si>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</si>
  <si>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</si>
  <si>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</si>
  <si>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</si>
  <si>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</si>
  <si>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</si>
  <si>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</si>
  <si>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</si>
  <si>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</si>
  <si>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</si>
  <si>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</si>
  <si>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</si>
  <si>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</si>
  <si>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</si>
  <si>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</si>
  <si>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</si>
  <si>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</si>
  <si>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</si>
  <si>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</si>
  <si>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</si>
  <si>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</si>
  <si>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</si>
  <si>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</si>
  <si>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</si>
  <si>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</si>
  <si>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</si>
  <si>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</si>
  <si>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</si>
  <si>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</si>
  <si>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</si>
  <si>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</si>
  <si>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</si>
  <si>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</si>
  <si>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</si>
  <si>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</si>
  <si>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</si>
  <si>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</si>
  <si>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</si>
  <si>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</si>
  <si>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</si>
  <si>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</si>
  <si>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</si>
  <si>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</si>
  <si>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</si>
  <si>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</si>
  <si>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</si>
  <si>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</si>
  <si>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</si>
  <si>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</si>
  <si>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</si>
  <si>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</si>
  <si>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</si>
  <si>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</si>
  <si>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</si>
  <si>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</si>
  <si>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</si>
  <si>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</si>
  <si>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</si>
  <si>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</si>
  <si>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</si>
  <si>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</si>
  <si>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</si>
  <si>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</si>
  <si>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</si>
  <si>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</si>
  <si>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</si>
  <si>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</si>
  <si>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</si>
  <si>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</si>
  <si>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</si>
  <si>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</si>
  <si>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</si>
  <si>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</si>
  <si>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</si>
  <si>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</si>
  <si>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</si>
  <si>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</si>
  <si>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</si>
  <si>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</si>
  <si>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</si>
  <si>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</si>
  <si>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</si>
  <si>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</si>
  <si>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</si>
  <si>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</si>
  <si>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</si>
  <si>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</si>
  <si>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</si>
  <si>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</si>
  <si>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</si>
  <si>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</si>
  <si>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</si>
  <si>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</si>
  <si>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</si>
  <si>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</si>
  <si>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</si>
  <si>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</si>
  <si>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</si>
  <si>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</si>
  <si>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</si>
  <si>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</si>
  <si>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</si>
  <si>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</si>
  <si>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</si>
  <si>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</si>
  <si>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</si>
  <si>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</si>
  <si>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</si>
  <si>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</si>
  <si>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</si>
  <si>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</si>
  <si>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</si>
  <si>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</si>
  <si>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</si>
  <si>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</si>
  <si>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</si>
  <si>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</si>
  <si>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</si>
  <si>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</si>
  <si>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</si>
  <si>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</si>
  <si>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</si>
  <si>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</si>
  <si>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</si>
  <si>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</si>
  <si>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</si>
  <si>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</si>
  <si>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</si>
  <si>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</si>
  <si>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</si>
  <si>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</si>
  <si>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</si>
  <si>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</si>
  <si>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</si>
  <si>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</si>
  <si>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</si>
  <si>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</si>
  <si>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</si>
  <si>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</si>
  <si>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</si>
  <si>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</si>
  <si>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</si>
  <si>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</si>
  <si>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</si>
  <si>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</si>
  <si>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</si>
  <si>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</si>
  <si>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</si>
  <si>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</si>
  <si>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</si>
  <si>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</si>
  <si>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</si>
  <si>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</si>
  <si>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</si>
  <si>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</si>
  <si>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</si>
  <si>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</si>
  <si>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</si>
  <si>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</si>
  <si>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</si>
  <si>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</si>
  <si>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</si>
  <si>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</si>
  <si>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</si>
  <si>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</si>
  <si>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</si>
  <si>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</si>
  <si>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</si>
  <si>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</si>
  <si>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</si>
  <si>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</si>
  <si>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</si>
  <si>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</si>
  <si>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</si>
  <si>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</si>
  <si>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</si>
  <si>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</si>
  <si>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</si>
  <si>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</si>
  <si>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</si>
  <si>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</si>
  <si>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</si>
  <si>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</si>
  <si>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</si>
  <si>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</si>
  <si>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</si>
  <si>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</si>
  <si>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</si>
  <si>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</si>
  <si>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</si>
  <si>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</si>
  <si>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</si>
  <si>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</si>
  <si>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</si>
  <si>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</si>
  <si>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</si>
  <si>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</si>
  <si>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</si>
  <si>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</si>
  <si>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</si>
  <si>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</si>
  <si>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</si>
  <si>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</si>
  <si>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</si>
  <si>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</si>
  <si>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</si>
  <si>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</si>
  <si>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</si>
  <si>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</si>
  <si>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</si>
  <si>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</si>
  <si>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</si>
  <si>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</si>
  <si>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</si>
  <si>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</si>
  <si>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</si>
  <si>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</si>
  <si>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</si>
  <si>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</si>
  <si>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</si>
  <si>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</si>
  <si>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</si>
  <si>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</si>
  <si>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</si>
  <si>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</si>
  <si>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</si>
  <si>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</si>
  <si>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</si>
  <si>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</si>
  <si>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</si>
  <si>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</si>
  <si>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</si>
  <si>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</si>
  <si>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</si>
  <si>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</si>
  <si>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</si>
  <si>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</si>
  <si>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</si>
  <si>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</si>
  <si>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</si>
  <si>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</si>
  <si>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</si>
  <si>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</si>
  <si>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</si>
  <si>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</si>
  <si>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</si>
  <si>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</si>
  <si>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</si>
  <si>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</si>
  <si>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</si>
  <si>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</si>
  <si>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</si>
  <si>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</si>
  <si>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</si>
  <si>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</si>
  <si>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</si>
  <si>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</si>
  <si>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</si>
  <si>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</si>
  <si>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</si>
  <si>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</si>
  <si>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</si>
  <si>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</si>
  <si>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</si>
  <si>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</si>
  <si>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</si>
  <si>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</si>
  <si>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</si>
  <si>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</si>
  <si>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</si>
  <si>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</si>
  <si>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</si>
  <si>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</si>
  <si>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</si>
  <si>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</si>
  <si>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</si>
  <si>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</si>
  <si>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</si>
  <si>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</si>
  <si>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</si>
  <si>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</si>
  <si>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</si>
  <si>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</si>
  <si>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</si>
  <si>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</si>
  <si>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</si>
  <si>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</si>
  <si>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</si>
  <si>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</si>
  <si>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</si>
  <si>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</si>
  <si>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</si>
  <si>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</si>
  <si>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</si>
  <si>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</si>
  <si>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</si>
  <si>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</si>
  <si>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</si>
  <si>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</si>
  <si>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</si>
  <si>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</si>
  <si>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</si>
  <si>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</si>
  <si>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</si>
  <si>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</si>
  <si>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</si>
  <si>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</si>
  <si>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</si>
  <si>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</si>
  <si>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</si>
  <si>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</si>
  <si>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</si>
  <si>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</si>
  <si>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</si>
  <si>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</si>
  <si>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</si>
  <si>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</si>
  <si>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</si>
  <si>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</si>
  <si>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</si>
  <si>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</si>
  <si>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</si>
  <si>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</si>
  <si>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</si>
  <si>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</si>
  <si>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</si>
  <si>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</si>
  <si>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</si>
  <si>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</si>
  <si>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</si>
  <si>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</si>
  <si>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</si>
  <si>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</si>
  <si>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</si>
  <si>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</si>
  <si>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</si>
  <si>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</si>
  <si>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</si>
  <si>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</si>
  <si>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</si>
  <si>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</si>
  <si>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</si>
  <si>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</si>
  <si>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</si>
  <si>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</si>
  <si>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</si>
  <si>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</si>
  <si>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</si>
  <si>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</si>
  <si>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</si>
  <si>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</si>
  <si>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</si>
  <si>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</si>
  <si>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</si>
  <si>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</si>
  <si>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</si>
  <si>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</si>
  <si>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</si>
  <si>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</si>
  <si>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</si>
  <si>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</si>
  <si>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</si>
  <si>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</si>
  <si>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</si>
  <si>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</si>
  <si>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</si>
  <si>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</si>
  <si>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</si>
  <si>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</si>
  <si>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</si>
  <si>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</si>
  <si>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</si>
  <si>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</si>
  <si>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</si>
  <si>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</si>
  <si>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</si>
  <si>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</si>
  <si>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</si>
  <si>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</si>
  <si>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</si>
  <si>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</si>
  <si>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</si>
  <si>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</si>
  <si>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</si>
  <si>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</si>
  <si>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</si>
  <si>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</si>
  <si>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</si>
  <si>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</si>
  <si>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</si>
  <si>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</si>
  <si>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</si>
  <si>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</si>
  <si>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</si>
  <si>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</si>
  <si>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</si>
  <si>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</si>
  <si>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</si>
  <si>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</si>
  <si>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</si>
  <si>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</si>
  <si>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</si>
  <si>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</si>
  <si>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</si>
  <si>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</si>
  <si>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</si>
  <si>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</si>
  <si>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</si>
  <si>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</si>
  <si>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</si>
  <si>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</si>
  <si>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</si>
  <si>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</si>
  <si>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</si>
  <si>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</si>
  <si>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</si>
  <si>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</si>
  <si>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</si>
  <si>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</si>
  <si>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</si>
  <si>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</si>
  <si>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</si>
  <si>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</si>
  <si>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</si>
  <si>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</si>
  <si>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</si>
  <si>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</si>
  <si>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</si>
  <si>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</si>
  <si>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</si>
  <si>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</si>
  <si>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</si>
  <si>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</si>
  <si>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</si>
  <si>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</si>
  <si>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</si>
  <si>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</si>
  <si>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</si>
  <si>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</si>
  <si>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</si>
  <si>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</si>
  <si>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</si>
  <si>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</si>
  <si>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</si>
  <si>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</si>
  <si>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</si>
  <si>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</si>
  <si>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</si>
  <si>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</si>
  <si>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</si>
  <si>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</si>
  <si>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</si>
  <si>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</si>
  <si>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</si>
  <si>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</si>
  <si>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</si>
  <si>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</si>
  <si>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</si>
  <si>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</si>
  <si>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</si>
  <si>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</si>
  <si>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</si>
  <si>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</si>
  <si>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</si>
  <si>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</si>
  <si>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</si>
  <si>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</si>
  <si>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</si>
  <si>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</si>
  <si>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</si>
  <si>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</si>
  <si>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</si>
  <si>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</si>
  <si>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</si>
  <si>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</si>
  <si>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</si>
  <si>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</si>
  <si>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</si>
  <si>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</si>
  <si>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</si>
  <si>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</si>
  <si>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</si>
  <si>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</si>
  <si>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</si>
  <si>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</si>
  <si>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</si>
  <si>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</si>
  <si>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</si>
  <si>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</si>
  <si>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</si>
  <si>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</si>
  <si>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</si>
  <si>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</si>
  <si>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</si>
  <si>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</si>
  <si>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</si>
  <si>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</si>
  <si>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</si>
  <si>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</si>
  <si>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</si>
  <si>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</si>
  <si>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</si>
  <si>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</si>
  <si>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</si>
  <si>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</si>
  <si>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</si>
  <si>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</si>
  <si>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</si>
  <si>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</si>
  <si>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</si>
  <si>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</si>
  <si>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</si>
  <si>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</si>
  <si>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</si>
  <si>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</si>
  <si>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</si>
  <si>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</si>
  <si>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</si>
  <si>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</si>
  <si>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</si>
  <si>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</si>
  <si>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</si>
  <si>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</si>
  <si>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</si>
  <si>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</si>
  <si>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</si>
  <si>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</si>
  <si>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</si>
  <si>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</si>
  <si>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</si>
  <si>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</si>
  <si>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</si>
  <si>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</si>
  <si>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</si>
  <si>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</si>
  <si>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</si>
  <si>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</si>
  <si>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</si>
  <si>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</si>
  <si>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</si>
  <si>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</si>
  <si>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</si>
  <si>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</si>
  <si>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</si>
  <si>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</si>
  <si>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</si>
  <si>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</si>
  <si>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</si>
  <si>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</si>
  <si>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</si>
  <si>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</si>
  <si>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</si>
  <si>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</si>
  <si>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</si>
  <si>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</si>
  <si>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</si>
  <si>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</si>
  <si>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</si>
  <si>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</si>
  <si>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</si>
  <si>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</si>
  <si>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</si>
  <si>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</si>
  <si>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</si>
  <si>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</si>
  <si>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</si>
  <si>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</si>
  <si>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</si>
  <si>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</si>
  <si>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</si>
  <si>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</si>
  <si>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</si>
  <si>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</si>
  <si>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</si>
  <si>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</si>
  <si>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</si>
  <si>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</si>
  <si>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</si>
  <si>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</si>
  <si>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</si>
  <si>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</si>
  <si>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</si>
  <si>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</si>
  <si>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</si>
  <si>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</si>
  <si>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</si>
  <si>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</si>
  <si>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</si>
  <si>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</si>
  <si>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</si>
  <si>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</si>
  <si>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</si>
  <si>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</si>
  <si>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</si>
  <si>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</si>
  <si>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</si>
  <si>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</si>
  <si>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</si>
  <si>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</si>
  <si>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</si>
  <si>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</si>
  <si>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</si>
  <si>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</si>
  <si>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</si>
  <si>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</si>
  <si>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</si>
  <si>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</si>
  <si>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</si>
  <si>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</si>
  <si>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</si>
  <si>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</si>
  <si>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</si>
  <si>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</si>
  <si>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</si>
  <si>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</si>
  <si>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</si>
  <si>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</si>
  <si>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</si>
  <si>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</si>
  <si>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</si>
  <si>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</si>
  <si>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</si>
  <si>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</si>
  <si>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</si>
  <si>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</si>
  <si>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</si>
  <si>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</si>
  <si>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</si>
  <si>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</si>
  <si>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</si>
  <si>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</si>
  <si>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</si>
  <si>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</si>
  <si>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</si>
  <si>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</si>
  <si>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</si>
  <si>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</si>
  <si>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</si>
  <si>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</si>
  <si>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</si>
  <si>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</si>
  <si>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</si>
  <si>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</si>
  <si>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</si>
  <si>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</si>
  <si>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</si>
  <si>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</si>
  <si>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</si>
  <si>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</si>
  <si>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</si>
  <si>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</si>
  <si>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</si>
  <si>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</si>
  <si>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</si>
  <si>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</si>
  <si>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</si>
  <si>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</si>
  <si>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</si>
  <si>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</si>
  <si>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</si>
  <si>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</si>
  <si>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</si>
  <si>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</si>
  <si>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</si>
  <si>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</si>
  <si>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</si>
  <si>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</si>
  <si>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</si>
  <si>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</si>
  <si>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</si>
  <si>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</si>
  <si>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</si>
  <si>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</si>
  <si>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</si>
  <si>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</si>
  <si>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</si>
  <si>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</si>
  <si>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</si>
  <si>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</si>
  <si>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</si>
  <si>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</si>
  <si>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</si>
  <si>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</si>
  <si>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</si>
  <si>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</si>
  <si>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</si>
  <si>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</si>
  <si>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</si>
  <si>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</si>
  <si>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</si>
  <si>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</si>
  <si>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</si>
  <si>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</si>
  <si>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</si>
  <si>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</si>
  <si>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</si>
  <si>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</si>
  <si>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</si>
  <si>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</si>
  <si>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</si>
  <si>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</si>
  <si>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</si>
  <si>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</si>
  <si>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</si>
  <si>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</si>
  <si>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</si>
  <si>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</si>
  <si>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</si>
  <si>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</si>
  <si>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</si>
  <si>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</si>
  <si>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</si>
  <si>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</si>
  <si>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</si>
  <si>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</si>
  <si>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</si>
  <si>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</si>
  <si>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</si>
  <si>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</si>
  <si>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</si>
  <si>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</si>
  <si>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</si>
  <si>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</si>
  <si>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</si>
  <si>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</si>
  <si>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</si>
  <si>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</si>
  <si>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</si>
  <si>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</si>
  <si>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</si>
  <si>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</si>
  <si>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</si>
  <si>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</si>
  <si>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</si>
  <si>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</si>
  <si>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</si>
  <si>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</si>
  <si>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</si>
  <si>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</si>
  <si>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</si>
  <si>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</si>
  <si>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</si>
  <si>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</si>
  <si>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</si>
  <si>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</si>
  <si>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</si>
  <si>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</si>
  <si>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</si>
  <si>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</si>
  <si>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</si>
  <si>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</si>
  <si>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</si>
  <si>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</si>
  <si>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</si>
  <si>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</si>
  <si>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</si>
  <si>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</si>
  <si>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</si>
  <si>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</si>
  <si>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</si>
  <si>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</si>
  <si>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</si>
  <si>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</si>
  <si>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</si>
  <si>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</si>
  <si>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</si>
  <si>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</si>
  <si>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</si>
  <si>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</si>
  <si>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</si>
  <si>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</si>
  <si>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</si>
  <si>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</si>
  <si>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</si>
  <si>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</si>
  <si>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</si>
  <si>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</si>
  <si>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</si>
  <si>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</si>
  <si>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</si>
  <si>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</si>
  <si>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</si>
  <si>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</si>
  <si>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</si>
  <si>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</si>
  <si>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</si>
  <si>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</si>
  <si>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</si>
  <si>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</si>
  <si>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</si>
  <si>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</si>
  <si>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</si>
  <si>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</si>
  <si>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</si>
  <si>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</si>
  <si>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</si>
  <si>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</si>
  <si>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</si>
  <si>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</si>
  <si>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</si>
  <si>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</si>
  <si>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</si>
  <si>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</si>
  <si>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</si>
  <si>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</si>
  <si>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</si>
  <si>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</si>
  <si>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</si>
  <si>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</si>
  <si>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</si>
  <si>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</si>
  <si>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</si>
  <si>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</si>
  <si>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</si>
  <si>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</si>
  <si>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</si>
  <si>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</si>
  <si>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</si>
  <si>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</si>
  <si>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</si>
  <si>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</si>
  <si>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</si>
  <si>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</si>
  <si>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</si>
  <si>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</si>
  <si>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</si>
  <si>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</si>
  <si>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</si>
  <si>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</si>
  <si>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</si>
  <si>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</si>
  <si>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</si>
  <si>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</si>
  <si>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</si>
  <si>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</si>
  <si>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</si>
  <si>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</si>
  <si>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</si>
  <si>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</si>
  <si>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</si>
  <si>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</si>
  <si>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43, 44</t>
  </si>
  <si>
    <t>36, 38, 44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</si>
  <si>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</si>
  <si>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</si>
  <si>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</si>
  <si>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</si>
  <si>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</si>
  <si>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</si>
  <si>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</si>
  <si>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</si>
  <si>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</si>
  <si>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</si>
  <si>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2, 14, 30, 45</t>
  </si>
  <si>
    <t>30, 41, 45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</si>
</sst>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A85" zoomScale="80" zoomScaleNormal="80" workbookViewId="0">
      <selection activeCell="B81" sqref="B81"/>
    </sheetView>
  </sheetViews>
  <sheetFormatPr defaultRowHeight="14.5" x14ac:dyDescent="0.35"/>
  <cols>
    <col min="1" max="1" width="28" style="27" customWidth="1"/>
    <col min="2" max="2" width="16.7265625" style="161" customWidth="1"/>
    <col min="3" max="3" width="24.453125" customWidth="1"/>
  </cols>
  <sheetData>
    <row r="1" spans="1:11" ht="45" x14ac:dyDescent="0.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11" ht="21" x14ac:dyDescent="0.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11" ht="21" x14ac:dyDescent="0.5">
      <c r="A3" s="22" t="s">
        <v>449</v>
      </c>
      <c r="B3" s="51">
        <f>'18'!L27</f>
        <v>0.17795000000000982</v>
      </c>
      <c r="C3" s="70">
        <v>18</v>
      </c>
      <c r="D3" s="217" t="s">
        <v>818</v>
      </c>
    </row>
    <row r="4" spans="1:11" ht="21" x14ac:dyDescent="0.5">
      <c r="A4" s="22" t="s">
        <v>707</v>
      </c>
      <c r="B4" s="51">
        <f>'34'!L6</f>
        <v>0.1591200000000299</v>
      </c>
      <c r="C4" s="70">
        <v>34</v>
      </c>
      <c r="D4" s="217"/>
    </row>
    <row r="5" spans="1:11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11" x14ac:dyDescent="0.35">
      <c r="A6" s="22" t="s">
        <v>336</v>
      </c>
      <c r="B6" s="51">
        <f>'12'!L17+'13'!L20</f>
        <v>3.954810000000009</v>
      </c>
      <c r="C6" s="70" t="s">
        <v>367</v>
      </c>
      <c r="D6" s="69"/>
      <c r="K6">
        <v>624</v>
      </c>
    </row>
    <row r="7" spans="1:11" x14ac:dyDescent="0.35">
      <c r="A7" s="22" t="s">
        <v>179</v>
      </c>
      <c r="B7" s="51">
        <f>'4'!L25</f>
        <v>6.0853999999999928</v>
      </c>
      <c r="C7" s="70">
        <v>4</v>
      </c>
    </row>
    <row r="8" spans="1:11" x14ac:dyDescent="0.35">
      <c r="A8" s="22" t="s">
        <v>639</v>
      </c>
      <c r="B8" s="51">
        <f>'31'!L21</f>
        <v>16.747600000000148</v>
      </c>
      <c r="C8" s="70">
        <v>31</v>
      </c>
      <c r="K8">
        <v>1827</v>
      </c>
    </row>
    <row r="9" spans="1:11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11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11" x14ac:dyDescent="0.35">
      <c r="A11" s="22" t="s">
        <v>677</v>
      </c>
      <c r="B11" s="51">
        <f>'32'!L41+'34'!L24</f>
        <v>-0.44236000000000786</v>
      </c>
      <c r="C11" s="70" t="s">
        <v>723</v>
      </c>
      <c r="D11" s="69"/>
      <c r="K11">
        <v>737</v>
      </c>
    </row>
    <row r="12" spans="1:11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11" x14ac:dyDescent="0.35">
      <c r="A13" s="22" t="s">
        <v>31</v>
      </c>
      <c r="B13" s="51">
        <f>'2итог'!L68+'8'!L6+'41'!L12</f>
        <v>8.3399999999983265E-2</v>
      </c>
      <c r="C13" s="70" t="s">
        <v>858</v>
      </c>
      <c r="K13">
        <v>1198</v>
      </c>
    </row>
    <row r="14" spans="1:11" x14ac:dyDescent="0.35">
      <c r="A14" s="23" t="s">
        <v>522</v>
      </c>
      <c r="B14" s="51">
        <f>'23'!L43</f>
        <v>5.7899999999904139E-2</v>
      </c>
      <c r="C14" s="70">
        <v>23</v>
      </c>
    </row>
    <row r="15" spans="1:11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11" x14ac:dyDescent="0.35">
      <c r="A16" s="22" t="s">
        <v>130</v>
      </c>
      <c r="B16" s="51">
        <f>'3'!L12+'4'!L8</f>
        <v>4.0525399999999649</v>
      </c>
      <c r="C16" s="70">
        <v>3.4</v>
      </c>
      <c r="K16">
        <v>2046</v>
      </c>
    </row>
    <row r="17" spans="1:11" x14ac:dyDescent="0.35">
      <c r="A17" s="22" t="s">
        <v>213</v>
      </c>
      <c r="B17" s="51">
        <f>'5'!L12</f>
        <v>-2.7871300000000048</v>
      </c>
      <c r="C17" s="70">
        <v>5</v>
      </c>
      <c r="F17">
        <f>2500/4*2</f>
        <v>1250</v>
      </c>
    </row>
    <row r="18" spans="1:11" x14ac:dyDescent="0.35">
      <c r="A18" s="23" t="s">
        <v>519</v>
      </c>
      <c r="B18" s="51">
        <f>'23'!L39</f>
        <v>5.7899999999904139E-2</v>
      </c>
      <c r="C18" s="70">
        <v>23</v>
      </c>
    </row>
    <row r="19" spans="1:11" x14ac:dyDescent="0.35">
      <c r="A19" s="22" t="s">
        <v>339</v>
      </c>
      <c r="B19" s="51">
        <f>'12'!L23+'13'!L13</f>
        <v>7.8253999999999451</v>
      </c>
      <c r="C19" s="70" t="s">
        <v>367</v>
      </c>
      <c r="K19">
        <v>506</v>
      </c>
    </row>
    <row r="20" spans="1:11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11" x14ac:dyDescent="0.35">
      <c r="A21" s="22" t="s">
        <v>739</v>
      </c>
      <c r="B21" s="51">
        <f>'35'!L38</f>
        <v>0.43110000000001492</v>
      </c>
      <c r="C21" s="70">
        <v>35</v>
      </c>
      <c r="K21">
        <v>970</v>
      </c>
    </row>
    <row r="22" spans="1:11" x14ac:dyDescent="0.35">
      <c r="A22" s="22" t="s">
        <v>441</v>
      </c>
      <c r="B22" s="51">
        <f>'18'!L19</f>
        <v>1.4999999999872671E-2</v>
      </c>
      <c r="C22" s="70">
        <v>18</v>
      </c>
    </row>
    <row r="23" spans="1:11" x14ac:dyDescent="0.35">
      <c r="A23" s="22" t="s">
        <v>814</v>
      </c>
      <c r="B23" s="51">
        <f>'39'!L8</f>
        <v>0.47559999999975844</v>
      </c>
      <c r="C23" s="70">
        <v>39</v>
      </c>
      <c r="K23">
        <v>1830</v>
      </c>
    </row>
    <row r="24" spans="1:11" x14ac:dyDescent="0.35">
      <c r="A24" s="22" t="s">
        <v>198</v>
      </c>
      <c r="B24" s="51">
        <f>'5'!L20</f>
        <v>0.12885999999997466</v>
      </c>
      <c r="C24" s="70">
        <v>5</v>
      </c>
    </row>
    <row r="25" spans="1:11" x14ac:dyDescent="0.35">
      <c r="A25" s="22" t="s">
        <v>829</v>
      </c>
      <c r="B25" s="51">
        <f>'40'!L20</f>
        <v>-0.48509999999998854</v>
      </c>
      <c r="C25" s="70">
        <v>40</v>
      </c>
    </row>
    <row r="26" spans="1:11" x14ac:dyDescent="0.35">
      <c r="A26" s="22" t="s">
        <v>123</v>
      </c>
      <c r="B26" s="51">
        <f>'3'!L82+'5'!L27+'40'!L22</f>
        <v>0.44867999999995334</v>
      </c>
      <c r="C26" s="70" t="s">
        <v>836</v>
      </c>
      <c r="K26">
        <v>506</v>
      </c>
    </row>
    <row r="27" spans="1:11" x14ac:dyDescent="0.35">
      <c r="A27" s="22" t="s">
        <v>38</v>
      </c>
      <c r="B27" s="51">
        <f>'2итог'!L76</f>
        <v>3.6608099999999695</v>
      </c>
      <c r="C27" s="70">
        <v>2</v>
      </c>
    </row>
    <row r="28" spans="1:11" x14ac:dyDescent="0.35">
      <c r="A28" s="22" t="s">
        <v>550</v>
      </c>
      <c r="B28" s="51">
        <f>'27'!L6</f>
        <v>-873.08860000000004</v>
      </c>
      <c r="C28" s="70">
        <v>27</v>
      </c>
      <c r="K28">
        <v>2105</v>
      </c>
    </row>
    <row r="29" spans="1:11" x14ac:dyDescent="0.35">
      <c r="A29" s="22" t="s">
        <v>761</v>
      </c>
      <c r="B29" s="51">
        <f>'36'!L14</f>
        <v>0.46999999999997044</v>
      </c>
      <c r="C29" s="70">
        <v>36</v>
      </c>
    </row>
    <row r="30" spans="1:11" x14ac:dyDescent="0.35">
      <c r="A30" s="22" t="s">
        <v>738</v>
      </c>
      <c r="B30" s="51">
        <f>'35'!L36</f>
        <v>0.43110000000001492</v>
      </c>
      <c r="C30" s="70">
        <v>35</v>
      </c>
    </row>
    <row r="31" spans="1:11" x14ac:dyDescent="0.35">
      <c r="A31" s="22" t="s">
        <v>377</v>
      </c>
      <c r="B31" s="51">
        <f>'14'!L45</f>
        <v>-0.11673999999999296</v>
      </c>
      <c r="C31" s="70">
        <v>14</v>
      </c>
    </row>
    <row r="32" spans="1:11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783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865</v>
      </c>
      <c r="B36" s="51">
        <f>'42'!L12</f>
        <v>0.26933000000008178</v>
      </c>
      <c r="C36" s="70">
        <v>42</v>
      </c>
    </row>
    <row r="37" spans="1:3" x14ac:dyDescent="0.35">
      <c r="A37" s="23" t="s">
        <v>684</v>
      </c>
      <c r="B37" s="51">
        <f>'33'!L12+'34'!L12+'38'!L14</f>
        <v>-5.8059100000001536</v>
      </c>
      <c r="C37" s="70" t="s">
        <v>807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680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657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690</v>
      </c>
      <c r="B46" s="51">
        <f>'33'!L21+'38'!L40</f>
        <v>-0.57717700000011973</v>
      </c>
      <c r="C46" s="70" t="s">
        <v>810</v>
      </c>
    </row>
    <row r="47" spans="1:3" x14ac:dyDescent="0.35">
      <c r="A47" s="22" t="s">
        <v>619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902</v>
      </c>
    </row>
    <row r="51" spans="1:3" x14ac:dyDescent="0.35">
      <c r="A51" s="23" t="s">
        <v>884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882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883</v>
      </c>
      <c r="B60" s="51" t="e">
        <f>'42'!#REF!</f>
        <v>#REF!</v>
      </c>
      <c r="C60" s="70">
        <v>42</v>
      </c>
    </row>
    <row r="61" spans="1:3" x14ac:dyDescent="0.35">
      <c r="A61" s="22" t="s">
        <v>561</v>
      </c>
      <c r="B61" s="51">
        <f>'27'!L22+'32'!L25</f>
        <v>0.30173333333345909</v>
      </c>
      <c r="C61" s="70" t="s">
        <v>681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752</v>
      </c>
      <c r="B64" s="51">
        <f>'35'!L32+'37'!L15+'43'!L21</f>
        <v>-12.330452166666532</v>
      </c>
      <c r="C64" s="70" t="s">
        <v>906</v>
      </c>
    </row>
    <row r="65" spans="1:3" x14ac:dyDescent="0.35">
      <c r="A65" s="22" t="s">
        <v>893</v>
      </c>
      <c r="B65" s="51">
        <f>'43'!L13</f>
        <v>0.45487199999979566</v>
      </c>
      <c r="C65" s="70">
        <v>43</v>
      </c>
    </row>
    <row r="66" spans="1:3" x14ac:dyDescent="0.35">
      <c r="A66" s="22" t="s">
        <v>613</v>
      </c>
      <c r="B66" s="51">
        <f>'30'!L32+'31'!L6</f>
        <v>319.11960000000045</v>
      </c>
      <c r="C66" s="70" t="s">
        <v>651</v>
      </c>
    </row>
    <row r="67" spans="1:3" x14ac:dyDescent="0.35">
      <c r="A67" s="22" t="s">
        <v>563</v>
      </c>
      <c r="B67" s="51">
        <f>'27'!L24</f>
        <v>-0.12247999999999593</v>
      </c>
      <c r="C67" s="70">
        <v>27</v>
      </c>
    </row>
    <row r="68" spans="1:3" x14ac:dyDescent="0.3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35">
      <c r="A69" s="22" t="s">
        <v>242</v>
      </c>
      <c r="B69" s="51">
        <f>'7'!L10</f>
        <v>0.34850000000000136</v>
      </c>
      <c r="C69" s="70">
        <v>7</v>
      </c>
    </row>
    <row r="70" spans="1:3" x14ac:dyDescent="0.35">
      <c r="A70" s="22" t="s">
        <v>151</v>
      </c>
      <c r="B70" s="51">
        <f>'4'!L84</f>
        <v>15.043000000000006</v>
      </c>
      <c r="C70" s="70">
        <v>4</v>
      </c>
    </row>
    <row r="71" spans="1:3" x14ac:dyDescent="0.35">
      <c r="A71" s="23" t="s">
        <v>267</v>
      </c>
      <c r="B71" s="51">
        <f>'7'!L37</f>
        <v>-38.592800000000352</v>
      </c>
      <c r="C71" s="70">
        <v>7</v>
      </c>
    </row>
    <row r="72" spans="1:3" x14ac:dyDescent="0.35">
      <c r="A72" s="23" t="s">
        <v>407</v>
      </c>
      <c r="B72" s="51">
        <f>'15'!L10+'30'!L42</f>
        <v>10.796320000000094</v>
      </c>
      <c r="C72" s="70" t="s">
        <v>630</v>
      </c>
    </row>
    <row r="73" spans="1:3" x14ac:dyDescent="0.35">
      <c r="A73" s="23" t="s">
        <v>713</v>
      </c>
      <c r="B73" s="51">
        <f>'34'!L14+'37'!L8</f>
        <v>7.4962400000000571</v>
      </c>
      <c r="C73" s="70" t="s">
        <v>776</v>
      </c>
    </row>
    <row r="74" spans="1:3" x14ac:dyDescent="0.35">
      <c r="A74" s="23" t="s">
        <v>524</v>
      </c>
      <c r="B74" s="51">
        <f>'23'!L49</f>
        <v>0.36810000000002674</v>
      </c>
      <c r="C74" s="70">
        <v>23</v>
      </c>
    </row>
    <row r="75" spans="1:3" x14ac:dyDescent="0.3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35">
      <c r="A76" s="22" t="s">
        <v>646</v>
      </c>
      <c r="B76" s="51">
        <f>'31'!L28+'44'!L6</f>
        <v>-146.20776000000001</v>
      </c>
      <c r="C76" s="70" t="s">
        <v>912</v>
      </c>
    </row>
    <row r="77" spans="1:3" x14ac:dyDescent="0.35">
      <c r="A77" s="23" t="s">
        <v>354</v>
      </c>
      <c r="B77" s="51">
        <f>'12'!L38+'13'!L22+'17'!L16+'23'!L11+'32'!L34+'35'!L44</f>
        <v>0.30054599999994025</v>
      </c>
      <c r="C77" s="70" t="s">
        <v>753</v>
      </c>
    </row>
    <row r="78" spans="1:3" x14ac:dyDescent="0.35">
      <c r="A78" s="23" t="s">
        <v>618</v>
      </c>
      <c r="B78" s="51">
        <f>'30'!L38+'41'!L31+'45'!L12</f>
        <v>-5939.4852999999994</v>
      </c>
      <c r="C78" s="70" t="s">
        <v>926</v>
      </c>
    </row>
    <row r="79" spans="1:3" x14ac:dyDescent="0.35">
      <c r="A79" s="22" t="s">
        <v>322</v>
      </c>
      <c r="B79" s="51">
        <f>'10'!L8</f>
        <v>-0.73066666666665014</v>
      </c>
      <c r="C79" s="70">
        <v>10</v>
      </c>
    </row>
    <row r="80" spans="1:3" x14ac:dyDescent="0.35">
      <c r="A80" s="22" t="s">
        <v>915</v>
      </c>
      <c r="B80" s="51">
        <f>'45'!L6</f>
        <v>0.11250000000001137</v>
      </c>
      <c r="C80" s="70">
        <v>45</v>
      </c>
    </row>
    <row r="81" spans="1:3" x14ac:dyDescent="0.35">
      <c r="A81" s="22" t="s">
        <v>731</v>
      </c>
      <c r="B81" s="51">
        <f>'35'!L20</f>
        <v>-0.38751000000002023</v>
      </c>
      <c r="C81" s="70">
        <v>35</v>
      </c>
    </row>
    <row r="82" spans="1:3" x14ac:dyDescent="0.35">
      <c r="A82" s="22" t="s">
        <v>297</v>
      </c>
      <c r="B82" s="51">
        <f>'9'!L17+'10'!L17+'12'!L26</f>
        <v>0.41207499999973152</v>
      </c>
      <c r="C82" s="70" t="s">
        <v>352</v>
      </c>
    </row>
    <row r="83" spans="1:3" x14ac:dyDescent="0.35">
      <c r="A83" s="22" t="s">
        <v>181</v>
      </c>
      <c r="B83" s="51">
        <f>'4'!L12+'5'!L34+'6'!L21+'10'!L17+'34'!L18+'35'!L22</f>
        <v>0.28793000000018765</v>
      </c>
      <c r="C83" s="70" t="s">
        <v>748</v>
      </c>
    </row>
    <row r="84" spans="1:3" x14ac:dyDescent="0.35">
      <c r="A84" s="23" t="s">
        <v>160</v>
      </c>
      <c r="B84" s="51">
        <f>'3'!L92+'4'!L60+'22'!L10+'23'!L24+'25'!L16</f>
        <v>0.14769999999964512</v>
      </c>
      <c r="C84" s="70" t="s">
        <v>545</v>
      </c>
    </row>
    <row r="85" spans="1:3" x14ac:dyDescent="0.35">
      <c r="A85" s="23" t="s">
        <v>898</v>
      </c>
      <c r="B85" s="51">
        <f>'43'!L26+'44'!L8</f>
        <v>-15.00133500000004</v>
      </c>
      <c r="C85" s="70" t="s">
        <v>913</v>
      </c>
    </row>
    <row r="86" spans="1:3" x14ac:dyDescent="0.35">
      <c r="A86" s="22" t="s">
        <v>271</v>
      </c>
      <c r="B86" s="51">
        <f>'8'!L10</f>
        <v>-513.98759999999993</v>
      </c>
      <c r="C86" s="70">
        <v>8</v>
      </c>
    </row>
    <row r="87" spans="1:3" x14ac:dyDescent="0.35">
      <c r="A87" s="22" t="s">
        <v>302</v>
      </c>
      <c r="B87" s="51">
        <f>'9'!L10+'10'!L10+'28'!L10</f>
        <v>-0.39733333333361998</v>
      </c>
      <c r="C87" s="70" t="s">
        <v>580</v>
      </c>
    </row>
    <row r="88" spans="1:3" x14ac:dyDescent="0.35">
      <c r="A88" s="22" t="s">
        <v>169</v>
      </c>
      <c r="B88" s="51">
        <f>'4'!L40+'12'!L13+'21'!L32+'22'!L6+'33'!L15</f>
        <v>2.4106666666625642E-2</v>
      </c>
      <c r="C88" s="70" t="s">
        <v>701</v>
      </c>
    </row>
    <row r="89" spans="1:3" x14ac:dyDescent="0.35">
      <c r="A89" s="22" t="s">
        <v>728</v>
      </c>
      <c r="B89" s="51">
        <f>'35'!L10</f>
        <v>-0.38751000000002023</v>
      </c>
      <c r="C89" s="70">
        <v>35</v>
      </c>
    </row>
    <row r="90" spans="1:3" x14ac:dyDescent="0.35">
      <c r="A90" s="22" t="s">
        <v>771</v>
      </c>
      <c r="B90" s="51">
        <f>'37'!L12+'38'!L32</f>
        <v>21.110982666666587</v>
      </c>
      <c r="C90" s="70" t="s">
        <v>809</v>
      </c>
    </row>
    <row r="91" spans="1:3" x14ac:dyDescent="0.35">
      <c r="A91" s="22" t="s">
        <v>19</v>
      </c>
      <c r="B91" s="51">
        <f>'2итог'!L10+'3'!L26</f>
        <v>0.39273999999977605</v>
      </c>
      <c r="C91" s="70" t="s">
        <v>185</v>
      </c>
    </row>
    <row r="92" spans="1:3" x14ac:dyDescent="0.35">
      <c r="A92" s="22" t="s">
        <v>325</v>
      </c>
      <c r="B92" s="51">
        <f>'11'!L15</f>
        <v>-26.911399999999958</v>
      </c>
      <c r="C92" s="70">
        <v>11</v>
      </c>
    </row>
    <row r="93" spans="1:3" x14ac:dyDescent="0.35">
      <c r="A93" s="22" t="s">
        <v>288</v>
      </c>
      <c r="B93" s="51">
        <f>'9'!L35+'11'!L6+'13'!L24+'26'!L8+'30'!L19</f>
        <v>235.05027000000041</v>
      </c>
      <c r="C93" s="70" t="s">
        <v>628</v>
      </c>
    </row>
    <row r="94" spans="1:3" x14ac:dyDescent="0.35">
      <c r="A94" s="22" t="s">
        <v>204</v>
      </c>
      <c r="B94" s="51">
        <f>'5'!L38</f>
        <v>-0.15830500000015491</v>
      </c>
      <c r="C94" s="70">
        <v>5</v>
      </c>
    </row>
    <row r="95" spans="1:3" x14ac:dyDescent="0.35">
      <c r="A95" s="22" t="s">
        <v>895</v>
      </c>
      <c r="B95" s="51">
        <f>'43'!L19</f>
        <v>-0.23391800000001695</v>
      </c>
      <c r="C95" s="70">
        <v>43</v>
      </c>
    </row>
    <row r="96" spans="1:3" x14ac:dyDescent="0.35">
      <c r="A96" s="22" t="s">
        <v>765</v>
      </c>
      <c r="B96" s="51">
        <f>'36'!L21+'38'!L36+'44'!L13</f>
        <v>768.43970599999966</v>
      </c>
      <c r="C96" s="70" t="s">
        <v>914</v>
      </c>
    </row>
    <row r="97" spans="1:5" ht="43.5" x14ac:dyDescent="0.35">
      <c r="A97" s="23" t="s">
        <v>331</v>
      </c>
      <c r="B97" s="51">
        <f>'12'!L6+'13'!L6+'14'!L17+'17'!L21+'18'!L13+'21'!L24+'22'!L22+'23'!L27+'27'!L8+'29'!L10+'30'!L27+'31'!L17+'32'!L31+'34'!L20+'38'!L24+'40'!L6+'41'!L27+'43'!L23</f>
        <v>-128.02903216666641</v>
      </c>
      <c r="C97" s="70" t="s">
        <v>905</v>
      </c>
    </row>
    <row r="98" spans="1:5" x14ac:dyDescent="0.35">
      <c r="A98" s="23" t="s">
        <v>872</v>
      </c>
      <c r="B98" s="51">
        <f>'42'!L18</f>
        <v>0.34047999999984313</v>
      </c>
      <c r="C98" s="70">
        <v>42</v>
      </c>
    </row>
    <row r="99" spans="1:5" x14ac:dyDescent="0.35">
      <c r="A99" s="23" t="s">
        <v>907</v>
      </c>
      <c r="B99" s="51">
        <f>'44'!L11</f>
        <v>-0.25829399999997804</v>
      </c>
      <c r="C99" s="70">
        <v>44</v>
      </c>
    </row>
    <row r="100" spans="1:5" x14ac:dyDescent="0.35">
      <c r="A100" s="23" t="s">
        <v>711</v>
      </c>
      <c r="B100" s="51">
        <f>'34'!L10</f>
        <v>-0.37227999999993244</v>
      </c>
      <c r="C100" s="70">
        <v>34</v>
      </c>
    </row>
    <row r="101" spans="1:5" x14ac:dyDescent="0.35">
      <c r="A101" s="22" t="s">
        <v>466</v>
      </c>
      <c r="B101" s="51">
        <f>'20'!L15</f>
        <v>-0.17499999999995453</v>
      </c>
      <c r="C101" s="70">
        <v>20</v>
      </c>
    </row>
    <row r="102" spans="1:5" x14ac:dyDescent="0.35">
      <c r="A102" s="22" t="s">
        <v>29</v>
      </c>
      <c r="B102" s="51">
        <f>'2итог'!L61+'3'!L47+'4'!L70+'5'!L10+'7'!L25+'8'!L16+'9'!L45+'11'!L11+'20'!L9</f>
        <v>-0.18192700000054174</v>
      </c>
      <c r="C102" s="70" t="s">
        <v>468</v>
      </c>
    </row>
    <row r="103" spans="1:5" x14ac:dyDescent="0.35">
      <c r="A103" s="23" t="s">
        <v>520</v>
      </c>
      <c r="B103" s="51">
        <f>'23'!L41</f>
        <v>5.7899999999904139E-2</v>
      </c>
      <c r="C103" s="70">
        <v>23</v>
      </c>
    </row>
    <row r="104" spans="1:5" x14ac:dyDescent="0.35">
      <c r="A104" s="23" t="s">
        <v>663</v>
      </c>
      <c r="B104" s="51">
        <f>'32'!L16</f>
        <v>134.9849999999999</v>
      </c>
      <c r="C104" s="70">
        <v>32</v>
      </c>
    </row>
    <row r="105" spans="1:5" x14ac:dyDescent="0.35">
      <c r="A105" s="23" t="s">
        <v>759</v>
      </c>
      <c r="B105" s="51">
        <f>'36'!L12</f>
        <v>-1.0000000000331966E-3</v>
      </c>
      <c r="C105" s="70">
        <v>36</v>
      </c>
    </row>
    <row r="106" spans="1:5" x14ac:dyDescent="0.35">
      <c r="A106" s="22" t="s">
        <v>22</v>
      </c>
      <c r="B106" s="51">
        <f>'2итог'!L26+'14'!L37+'30'!L13+'45'!L10</f>
        <v>-0.15039999999984843</v>
      </c>
      <c r="C106" s="70" t="s">
        <v>925</v>
      </c>
    </row>
    <row r="107" spans="1:5" x14ac:dyDescent="0.35">
      <c r="A107" s="164" t="s">
        <v>682</v>
      </c>
      <c r="B107" s="127">
        <f>'33'!L8+'36'!L16+'38'!L28+'40'!L13+'43'!L11</f>
        <v>6.0097999999998137</v>
      </c>
      <c r="C107" s="128" t="s">
        <v>904</v>
      </c>
    </row>
    <row r="108" spans="1:5" x14ac:dyDescent="0.35">
      <c r="A108" s="164" t="s">
        <v>768</v>
      </c>
      <c r="B108" s="127">
        <f>'37'!L6</f>
        <v>-15.708799999999997</v>
      </c>
      <c r="C108" s="128">
        <v>37</v>
      </c>
    </row>
    <row r="109" spans="1:5" x14ac:dyDescent="0.35">
      <c r="A109" s="164" t="s">
        <v>145</v>
      </c>
      <c r="B109" s="127">
        <f>'4'!L100</f>
        <v>7.1284999999999741</v>
      </c>
      <c r="C109" s="128">
        <v>4</v>
      </c>
    </row>
    <row r="110" spans="1:5" ht="15" thickBot="1" x14ac:dyDescent="0.4">
      <c r="A110" s="164" t="s">
        <v>460</v>
      </c>
      <c r="B110" s="127">
        <f>'20'!L6+'21'!L22</f>
        <v>0.45680000000004384</v>
      </c>
      <c r="C110" s="128" t="s">
        <v>486</v>
      </c>
      <c r="D110" s="112"/>
      <c r="E110" s="112"/>
    </row>
    <row r="111" spans="1:5" x14ac:dyDescent="0.35">
      <c r="A111" s="22" t="s">
        <v>827</v>
      </c>
      <c r="B111" s="51">
        <f>'40'!L18+'41'!L10+'42'!L37</f>
        <v>-13.193450000000041</v>
      </c>
      <c r="C111" s="70" t="s">
        <v>886</v>
      </c>
      <c r="D111" s="176"/>
      <c r="E111" s="176"/>
    </row>
    <row r="112" spans="1:5" x14ac:dyDescent="0.35">
      <c r="A112" s="165" t="s">
        <v>894</v>
      </c>
      <c r="B112" s="110">
        <f>'43'!L16</f>
        <v>158.62328600000001</v>
      </c>
      <c r="C112" s="111">
        <v>43</v>
      </c>
      <c r="D112" s="176"/>
      <c r="E112" s="176"/>
    </row>
    <row r="113" spans="1:3" x14ac:dyDescent="0.35">
      <c r="A113" s="165" t="s">
        <v>344</v>
      </c>
      <c r="B113" s="110">
        <f>'12'!L36+'17'!L14+'18'!L7+'25'!L14+'26'!L11+'28'!L8</f>
        <v>9.8051999999938744E-2</v>
      </c>
      <c r="C113" s="111" t="s">
        <v>579</v>
      </c>
    </row>
    <row r="114" spans="1:3" x14ac:dyDescent="0.35">
      <c r="A114" s="22" t="s">
        <v>315</v>
      </c>
      <c r="B114" s="51">
        <f>'10'!L12</f>
        <v>-0.33226666666632809</v>
      </c>
      <c r="C114" s="70">
        <v>10</v>
      </c>
    </row>
    <row r="115" spans="1:3" x14ac:dyDescent="0.35">
      <c r="A115" s="22" t="s">
        <v>373</v>
      </c>
      <c r="B115" s="51">
        <f>'3'!L98+'7'!L12+'14'!L39+'35'!L8</f>
        <v>-3.236686666666742</v>
      </c>
      <c r="C115" s="70" t="s">
        <v>747</v>
      </c>
    </row>
    <row r="116" spans="1:3" x14ac:dyDescent="0.35">
      <c r="A116" s="22" t="s">
        <v>729</v>
      </c>
      <c r="B116" s="51">
        <f>'35'!L14</f>
        <v>-0.38751000000002023</v>
      </c>
      <c r="C116" s="70">
        <v>35</v>
      </c>
    </row>
    <row r="117" spans="1:3" x14ac:dyDescent="0.35">
      <c r="A117" s="22" t="s">
        <v>546</v>
      </c>
      <c r="B117" s="51">
        <f>'26'!L6+'30'!L23+'32'!L20+'35'!L6</f>
        <v>-2.8495100000000093</v>
      </c>
      <c r="C117" s="70" t="s">
        <v>746</v>
      </c>
    </row>
    <row r="118" spans="1:3" x14ac:dyDescent="0.35">
      <c r="A118" s="22" t="s">
        <v>412</v>
      </c>
      <c r="B118" s="51">
        <f>'15'!L16+'25'!L6</f>
        <v>-0.16707999999994172</v>
      </c>
      <c r="C118" s="70" t="s">
        <v>544</v>
      </c>
    </row>
    <row r="119" spans="1:3" x14ac:dyDescent="0.35">
      <c r="A119" s="22" t="s">
        <v>611</v>
      </c>
      <c r="B119" s="51">
        <f>'30'!L30</f>
        <v>-0.12299999999999045</v>
      </c>
      <c r="C119" s="70">
        <v>30</v>
      </c>
    </row>
    <row r="120" spans="1:3" x14ac:dyDescent="0.35">
      <c r="A120" s="22" t="s">
        <v>384</v>
      </c>
      <c r="B120" s="51">
        <f>'14'!L26</f>
        <v>0.30554000000006454</v>
      </c>
      <c r="C120" s="70">
        <v>14</v>
      </c>
    </row>
    <row r="121" spans="1:3" x14ac:dyDescent="0.35">
      <c r="A121" s="22" t="s">
        <v>780</v>
      </c>
      <c r="B121" s="51">
        <f>'38'!L6+'40'!L16</f>
        <v>-0.42564666666675066</v>
      </c>
      <c r="C121" s="70" t="s">
        <v>835</v>
      </c>
    </row>
    <row r="122" spans="1:3" x14ac:dyDescent="0.35">
      <c r="A122" s="22" t="s">
        <v>848</v>
      </c>
      <c r="B122" s="51">
        <f>'41'!L24</f>
        <v>-4.4399999999995998E-2</v>
      </c>
      <c r="C122" s="70">
        <v>41</v>
      </c>
    </row>
    <row r="123" spans="1:3" x14ac:dyDescent="0.35">
      <c r="A123" s="23" t="s">
        <v>513</v>
      </c>
      <c r="B123" s="51">
        <f>'23'!L29</f>
        <v>-0.1440000000000623</v>
      </c>
      <c r="C123" s="70">
        <v>23</v>
      </c>
    </row>
    <row r="124" spans="1:3" x14ac:dyDescent="0.35">
      <c r="A124" s="22" t="s">
        <v>492</v>
      </c>
      <c r="B124" s="51">
        <f>'22'!L14+'29'!L6</f>
        <v>-4.7300000000063847E-2</v>
      </c>
      <c r="C124" s="70" t="s">
        <v>589</v>
      </c>
    </row>
    <row r="125" spans="1:3" x14ac:dyDescent="0.35">
      <c r="A125" s="22" t="s">
        <v>399</v>
      </c>
      <c r="B125" s="51">
        <f>'7'!L18</f>
        <v>-1.4548666666666747</v>
      </c>
      <c r="C125" s="70">
        <v>7</v>
      </c>
    </row>
    <row r="126" spans="1:3" x14ac:dyDescent="0.35">
      <c r="A126" s="22" t="s">
        <v>119</v>
      </c>
      <c r="B126" s="51">
        <f>'3'!L86</f>
        <v>0.19479999999995812</v>
      </c>
      <c r="C126" s="70">
        <v>3</v>
      </c>
    </row>
    <row r="127" spans="1:3" x14ac:dyDescent="0.35">
      <c r="A127" s="22" t="s">
        <v>294</v>
      </c>
      <c r="B127" s="51">
        <f>'9'!L30</f>
        <v>-464.01600000000002</v>
      </c>
      <c r="C127" s="70">
        <v>9</v>
      </c>
    </row>
    <row r="128" spans="1:3" x14ac:dyDescent="0.35">
      <c r="A128" s="23" t="s">
        <v>364</v>
      </c>
      <c r="B128" s="51">
        <f>'13'!L26+'21'!L30+'23'!L47+'24'!L6+'26'!L13</f>
        <v>0.21915000000001328</v>
      </c>
      <c r="C128" s="70" t="s">
        <v>549</v>
      </c>
    </row>
    <row r="129" spans="1:3" ht="43.5" customHeight="1" x14ac:dyDescent="0.35">
      <c r="A129" s="23" t="s">
        <v>382</v>
      </c>
      <c r="B129" s="51">
        <f>'14'!L22+'15'!L24+'19'!L6+'22'!L18+'23'!L20+'24'!L12+'25'!L18+'28'!L17+'30'!L16+'32'!L22+'33'!L6+'34'!L16+'36'!L8+'41'!L18+'43'!L8</f>
        <v>0.3627319999993972</v>
      </c>
      <c r="C129" s="70" t="s">
        <v>903</v>
      </c>
    </row>
    <row r="130" spans="1:3" x14ac:dyDescent="0.35">
      <c r="A130" s="23" t="s">
        <v>131</v>
      </c>
      <c r="B130" s="51">
        <f>'3'!L80+'4'!L91+'9'!L32+'12'!L20+'13'!L10+'14'!L43+'23'!L22</f>
        <v>-0.45483333333339715</v>
      </c>
      <c r="C130" s="70" t="s">
        <v>526</v>
      </c>
    </row>
    <row r="131" spans="1:3" x14ac:dyDescent="0.35">
      <c r="A131" s="22" t="s">
        <v>177</v>
      </c>
      <c r="B131" s="51">
        <f>'4'!L27+'5'!L55</f>
        <v>-6.702649999999835</v>
      </c>
      <c r="C131" s="70" t="s">
        <v>212</v>
      </c>
    </row>
    <row r="132" spans="1:3" x14ac:dyDescent="0.35">
      <c r="A132" s="22" t="s">
        <v>260</v>
      </c>
      <c r="B132" s="51">
        <f>'7'!L33+'9'!L42+'22'!L26</f>
        <v>-1.8000000002302841E-3</v>
      </c>
      <c r="C132" s="70" t="s">
        <v>502</v>
      </c>
    </row>
    <row r="133" spans="1:3" x14ac:dyDescent="0.35">
      <c r="A133" s="22" t="s">
        <v>812</v>
      </c>
      <c r="B133" s="51">
        <f>'39'!L6</f>
        <v>0.24300000000005184</v>
      </c>
      <c r="C133" s="70">
        <v>39</v>
      </c>
    </row>
    <row r="134" spans="1:3" x14ac:dyDescent="0.35">
      <c r="A134" s="22" t="s">
        <v>311</v>
      </c>
      <c r="B134" s="51">
        <f>'9'!L26</f>
        <v>30.248000000000047</v>
      </c>
      <c r="C134" s="70">
        <v>9</v>
      </c>
    </row>
    <row r="135" spans="1:3" x14ac:dyDescent="0.35">
      <c r="A135" s="22" t="s">
        <v>26</v>
      </c>
      <c r="B135" s="51">
        <f>'2итог'!L42+'4'!L20+'5'!L24+'14'!L33</f>
        <v>1.8727999999999554</v>
      </c>
      <c r="C135" s="70" t="s">
        <v>400</v>
      </c>
    </row>
    <row r="136" spans="1:3" x14ac:dyDescent="0.35">
      <c r="A136" s="22" t="s">
        <v>615</v>
      </c>
      <c r="B136" s="51">
        <f>'30'!L34</f>
        <v>7.6499999999999773</v>
      </c>
      <c r="C136" s="70">
        <v>30</v>
      </c>
    </row>
    <row r="137" spans="1:3" x14ac:dyDescent="0.35">
      <c r="A137" s="23" t="s">
        <v>516</v>
      </c>
      <c r="B137" s="51">
        <f>'23'!L33</f>
        <v>5.7899999999904139E-2</v>
      </c>
      <c r="C137" s="70">
        <v>23</v>
      </c>
    </row>
    <row r="138" spans="1:3" x14ac:dyDescent="0.35">
      <c r="A138" s="23" t="s">
        <v>777</v>
      </c>
      <c r="B138" s="51">
        <f>'37'!L10</f>
        <v>-0.2720000000000482</v>
      </c>
      <c r="C138" s="70">
        <v>37</v>
      </c>
    </row>
    <row r="139" spans="1:3" ht="29" x14ac:dyDescent="0.35">
      <c r="A139" s="22" t="s">
        <v>500</v>
      </c>
      <c r="B139" s="51">
        <f>'22'!L28+'25'!L12+'28'!L6+'29'!L8+'32'!L28+'33'!L10+'34'!L27+'35'!L34+'38'!L21</f>
        <v>-129.20393700000136</v>
      </c>
      <c r="C139" s="70" t="s">
        <v>808</v>
      </c>
    </row>
    <row r="140" spans="1:3" x14ac:dyDescent="0.35">
      <c r="A140" s="22" t="s">
        <v>479</v>
      </c>
      <c r="B140" s="51">
        <f>'21'!L18+'31'!L12</f>
        <v>66.089624999999955</v>
      </c>
      <c r="C140" s="70" t="s">
        <v>652</v>
      </c>
    </row>
    <row r="141" spans="1:3" x14ac:dyDescent="0.35">
      <c r="A141" s="22" t="s">
        <v>629</v>
      </c>
      <c r="B141" s="51">
        <f>'30'!L36</f>
        <v>0.14750000000003638</v>
      </c>
      <c r="C141" s="70">
        <v>30</v>
      </c>
    </row>
    <row r="142" spans="1:3" x14ac:dyDescent="0.35">
      <c r="A142" s="22" t="s">
        <v>621</v>
      </c>
      <c r="B142" s="51">
        <f>'30'!L44+'42'!L27</f>
        <v>0.32949999999996749</v>
      </c>
      <c r="C142" s="70" t="s">
        <v>881</v>
      </c>
    </row>
    <row r="143" spans="1:3" x14ac:dyDescent="0.35">
      <c r="A143" s="23" t="s">
        <v>458</v>
      </c>
      <c r="B143" s="51">
        <f>'6'!L12+'19'!L13+'23'!L17+'32'!L8+'35'!L40</f>
        <v>-0.73690000000016198</v>
      </c>
      <c r="C143" s="70" t="s">
        <v>749</v>
      </c>
    </row>
    <row r="144" spans="1:3" x14ac:dyDescent="0.35">
      <c r="A144" s="22" t="s">
        <v>268</v>
      </c>
      <c r="B144" s="51">
        <f>'7'!L8</f>
        <v>-5.2999999999883585E-2</v>
      </c>
      <c r="C144" s="70">
        <v>7</v>
      </c>
    </row>
    <row r="145" spans="1:3" x14ac:dyDescent="0.35">
      <c r="A145" s="22" t="s">
        <v>885</v>
      </c>
      <c r="B145" s="51">
        <f>'42'!L35</f>
        <v>1.0135500000000093</v>
      </c>
      <c r="C145" s="70">
        <v>42</v>
      </c>
    </row>
    <row r="146" spans="1:3" x14ac:dyDescent="0.35">
      <c r="A146" s="22" t="s">
        <v>590</v>
      </c>
      <c r="B146" s="51">
        <f>'29'!L14+'30'!L6</f>
        <v>0.3159899999998288</v>
      </c>
      <c r="C146" s="70" t="s">
        <v>627</v>
      </c>
    </row>
    <row r="147" spans="1:3" x14ac:dyDescent="0.35">
      <c r="A147" s="22" t="s">
        <v>132</v>
      </c>
      <c r="B147" s="51">
        <f>'3'!L74</f>
        <v>0.20140000000000668</v>
      </c>
      <c r="C147" s="70">
        <v>3</v>
      </c>
    </row>
    <row r="148" spans="1:3" x14ac:dyDescent="0.35">
      <c r="A148" s="22" t="s">
        <v>429</v>
      </c>
      <c r="B148" s="51">
        <f>'17'!L18+'18'!L31</f>
        <v>2.072428000000059</v>
      </c>
      <c r="C148" s="70" t="s">
        <v>451</v>
      </c>
    </row>
    <row r="149" spans="1:3" x14ac:dyDescent="0.35">
      <c r="A149" s="22" t="s">
        <v>447</v>
      </c>
      <c r="B149" s="51">
        <f>'18'!L25+'21'!L6+'42'!L39</f>
        <v>-0.36147500000004129</v>
      </c>
      <c r="C149" s="70" t="s">
        <v>887</v>
      </c>
    </row>
    <row r="150" spans="1:3" x14ac:dyDescent="0.35">
      <c r="A150" s="22" t="s">
        <v>346</v>
      </c>
      <c r="B150" s="51">
        <f>'12'!L41+'14'!L30+'15'!L21+'17'!L8</f>
        <v>1.9577440000000479</v>
      </c>
      <c r="C150" s="70" t="s">
        <v>436</v>
      </c>
    </row>
    <row r="151" spans="1:3" x14ac:dyDescent="0.35">
      <c r="A151" s="22" t="s">
        <v>314</v>
      </c>
      <c r="B151" s="51">
        <f>'10'!L6+'18'!L21</f>
        <v>-0.46703333333331898</v>
      </c>
      <c r="C151" s="70" t="s">
        <v>452</v>
      </c>
    </row>
    <row r="152" spans="1:3" x14ac:dyDescent="0.35">
      <c r="A152" s="22" t="s">
        <v>860</v>
      </c>
      <c r="B152" s="51">
        <f>'42'!L6</f>
        <v>0.49729999999999563</v>
      </c>
      <c r="C152" s="70">
        <v>42</v>
      </c>
    </row>
    <row r="153" spans="1:3" x14ac:dyDescent="0.35">
      <c r="A153" s="22" t="s">
        <v>733</v>
      </c>
      <c r="B153" s="51">
        <f>'35'!L26</f>
        <v>-48.345210000000066</v>
      </c>
      <c r="C153" s="70">
        <v>35</v>
      </c>
    </row>
    <row r="154" spans="1:3" x14ac:dyDescent="0.35">
      <c r="A154" s="22" t="s">
        <v>559</v>
      </c>
      <c r="B154" s="51">
        <f>'27'!L20</f>
        <v>0.47519999999985885</v>
      </c>
      <c r="C154" s="70">
        <v>27</v>
      </c>
    </row>
    <row r="155" spans="1:3" x14ac:dyDescent="0.35">
      <c r="A155" s="22" t="s">
        <v>843</v>
      </c>
      <c r="B155" s="51">
        <f>'41'!L14</f>
        <v>-0.14599999999995816</v>
      </c>
      <c r="C155" s="70">
        <v>41</v>
      </c>
    </row>
    <row r="156" spans="1:3" x14ac:dyDescent="0.35">
      <c r="A156" s="22" t="s">
        <v>158</v>
      </c>
      <c r="B156" s="51">
        <f>'4'!L67</f>
        <v>10.197400000000016</v>
      </c>
      <c r="C156" s="70">
        <v>4</v>
      </c>
    </row>
    <row r="157" spans="1:3" x14ac:dyDescent="0.35">
      <c r="A157" s="22" t="s">
        <v>874</v>
      </c>
      <c r="B157" s="51">
        <f>'42'!L29</f>
        <v>0.11940000000004147</v>
      </c>
      <c r="C157" s="70">
        <v>42</v>
      </c>
    </row>
    <row r="158" spans="1:3" x14ac:dyDescent="0.35">
      <c r="A158" s="22" t="s">
        <v>398</v>
      </c>
      <c r="B158" s="51">
        <f>'14'!L6+'40'!L26+'41'!L6</f>
        <v>1.3850766666666345</v>
      </c>
      <c r="C158" s="70" t="s">
        <v>854</v>
      </c>
    </row>
    <row r="159" spans="1:3" x14ac:dyDescent="0.35">
      <c r="A159" s="22" t="s">
        <v>732</v>
      </c>
      <c r="B159" s="51">
        <f>'35'!L24</f>
        <v>-0.18632000000002336</v>
      </c>
      <c r="C159" s="70">
        <v>35</v>
      </c>
    </row>
    <row r="160" spans="1:3" x14ac:dyDescent="0.35">
      <c r="A160" s="22" t="s">
        <v>443</v>
      </c>
      <c r="B160" s="51">
        <f>'18'!L29</f>
        <v>0.23699999999996635</v>
      </c>
      <c r="C160" s="70">
        <v>18</v>
      </c>
    </row>
    <row r="161" spans="1:3" x14ac:dyDescent="0.35">
      <c r="A161" s="22" t="s">
        <v>37</v>
      </c>
      <c r="B161" s="51">
        <f>'2итог'!L74</f>
        <v>3.6608099999999695</v>
      </c>
      <c r="C161" s="70">
        <v>2</v>
      </c>
    </row>
    <row r="162" spans="1:3" x14ac:dyDescent="0.35">
      <c r="A162" s="22" t="s">
        <v>876</v>
      </c>
      <c r="B162" s="51">
        <f>'42'!L31</f>
        <v>-8.8054500000000644</v>
      </c>
      <c r="C162" s="70">
        <v>42</v>
      </c>
    </row>
    <row r="163" spans="1:3" x14ac:dyDescent="0.35">
      <c r="A163" s="22" t="s">
        <v>665</v>
      </c>
      <c r="B163" s="51">
        <f>'32'!L18</f>
        <v>73.960000000000036</v>
      </c>
      <c r="C163" s="70">
        <v>32</v>
      </c>
    </row>
    <row r="164" spans="1:3" x14ac:dyDescent="0.35">
      <c r="A164" s="22" t="s">
        <v>788</v>
      </c>
      <c r="B164" s="51">
        <f>'38'!L16+'42'!L21</f>
        <v>126.37200333333328</v>
      </c>
      <c r="C164" s="70" t="s">
        <v>880</v>
      </c>
    </row>
    <row r="165" spans="1:3" x14ac:dyDescent="0.35">
      <c r="A165" s="22" t="s">
        <v>480</v>
      </c>
      <c r="B165" s="51">
        <f>'21'!L20</f>
        <v>-0.15755000000001473</v>
      </c>
      <c r="C165" s="70">
        <v>21</v>
      </c>
    </row>
    <row r="166" spans="1:3" x14ac:dyDescent="0.35">
      <c r="A166" s="22" t="s">
        <v>832</v>
      </c>
      <c r="B166" s="51">
        <f>'40'!L24+'41'!L8</f>
        <v>2.1206666666666365</v>
      </c>
      <c r="C166" s="70" t="s">
        <v>855</v>
      </c>
    </row>
    <row r="167" spans="1:3" x14ac:dyDescent="0.35">
      <c r="A167" s="22" t="s">
        <v>587</v>
      </c>
      <c r="B167" s="51">
        <f>'29'!L12</f>
        <v>-0.14359999999999218</v>
      </c>
      <c r="C167" s="70">
        <v>29</v>
      </c>
    </row>
    <row r="168" spans="1:3" x14ac:dyDescent="0.35">
      <c r="A168" s="22" t="s">
        <v>251</v>
      </c>
      <c r="B168" s="51">
        <f>'7'!L22</f>
        <v>0.30279999999993379</v>
      </c>
      <c r="C168" s="70">
        <v>7</v>
      </c>
    </row>
    <row r="169" spans="1:3" x14ac:dyDescent="0.35">
      <c r="A169" s="22" t="s">
        <v>175</v>
      </c>
      <c r="B169" s="51">
        <f>'4'!L31+'5'!L22+'6'!L10+'14'!L35+'22'!L24+'41'!L16</f>
        <v>-511.07674266666669</v>
      </c>
      <c r="C169" s="70" t="s">
        <v>856</v>
      </c>
    </row>
    <row r="170" spans="1:3" x14ac:dyDescent="0.35">
      <c r="A170" s="22" t="s">
        <v>455</v>
      </c>
      <c r="B170" s="51">
        <f>'19'!L9</f>
        <v>0.20499999999992724</v>
      </c>
      <c r="C170" s="70">
        <v>19</v>
      </c>
    </row>
    <row r="171" spans="1:3" x14ac:dyDescent="0.35">
      <c r="A171" s="22" t="s">
        <v>643</v>
      </c>
      <c r="B171" s="51">
        <f>'31'!L25</f>
        <v>-0.40159999999991669</v>
      </c>
      <c r="C171" s="70">
        <v>31</v>
      </c>
    </row>
    <row r="172" spans="1:3" x14ac:dyDescent="0.35">
      <c r="A172" s="22" t="s">
        <v>709</v>
      </c>
      <c r="B172" s="51">
        <f>'34'!L8+'38'!L12+'41'!L21</f>
        <v>-18.240473333333284</v>
      </c>
      <c r="C172" s="70" t="s">
        <v>857</v>
      </c>
    </row>
    <row r="173" spans="1:3" x14ac:dyDescent="0.35">
      <c r="A173" s="22" t="s">
        <v>782</v>
      </c>
      <c r="B173" s="51">
        <f>'38'!L8</f>
        <v>-6.0313333333340324E-2</v>
      </c>
      <c r="C173" s="70">
        <v>38</v>
      </c>
    </row>
    <row r="174" spans="1:3" x14ac:dyDescent="0.35">
      <c r="A174" s="22" t="s">
        <v>27</v>
      </c>
      <c r="B174" s="51">
        <f>'2итог'!L51+'3'!L18+'3'!L15+'4'!L65</f>
        <v>14.655219999999872</v>
      </c>
      <c r="C174" s="70" t="s">
        <v>184</v>
      </c>
    </row>
    <row r="175" spans="1:3" x14ac:dyDescent="0.35">
      <c r="A175" s="22" t="s">
        <v>730</v>
      </c>
      <c r="B175" s="51">
        <f>'35'!L18</f>
        <v>0.22497999999995955</v>
      </c>
      <c r="C175" s="70">
        <v>35</v>
      </c>
    </row>
    <row r="176" spans="1:3" x14ac:dyDescent="0.35">
      <c r="A176" s="22" t="s">
        <v>36</v>
      </c>
      <c r="B176" s="51">
        <f>'2итог'!L72+'3'!L78</f>
        <v>6.7244199999999523</v>
      </c>
      <c r="C176" s="70" t="s">
        <v>185</v>
      </c>
    </row>
    <row r="177" spans="1:3" x14ac:dyDescent="0.35">
      <c r="A177" s="22" t="s">
        <v>104</v>
      </c>
      <c r="B177" s="51">
        <f>'3'!L41+'4'!L77+'5'!L14+'8'!L19+'9'!L8+'15'!L18+'22'!L20</f>
        <v>0.72930000000025075</v>
      </c>
      <c r="C177" s="70" t="s">
        <v>501</v>
      </c>
    </row>
    <row r="178" spans="1:3" x14ac:dyDescent="0.35">
      <c r="A178" s="22" t="s">
        <v>146</v>
      </c>
      <c r="B178" s="51">
        <f>'4'!L97</f>
        <v>0.31649999999990541</v>
      </c>
      <c r="C178" s="70">
        <v>4</v>
      </c>
    </row>
    <row r="179" spans="1:3" x14ac:dyDescent="0.35">
      <c r="A179" s="22" t="s">
        <v>385</v>
      </c>
      <c r="B179" s="51">
        <f>'14'!L12</f>
        <v>0.47583400000030451</v>
      </c>
      <c r="C179" s="70">
        <v>14</v>
      </c>
    </row>
    <row r="180" spans="1:3" x14ac:dyDescent="0.35">
      <c r="A180" s="22" t="s">
        <v>23</v>
      </c>
      <c r="B180" s="51">
        <f>'2итог'!L30+'3'!L94+'4'!L10+'21'!L28+'39'!L10</f>
        <v>-3.048000000006823E-2</v>
      </c>
      <c r="C180" s="70" t="s">
        <v>817</v>
      </c>
    </row>
    <row r="181" spans="1:3" x14ac:dyDescent="0.35">
      <c r="A181" s="22" t="s">
        <v>757</v>
      </c>
      <c r="B181" s="51">
        <f>'36'!L10</f>
        <v>1106.568</v>
      </c>
      <c r="C181" s="70">
        <v>36</v>
      </c>
    </row>
    <row r="182" spans="1:3" x14ac:dyDescent="0.35">
      <c r="A182" s="22" t="s">
        <v>867</v>
      </c>
      <c r="B182" s="51">
        <f>'42'!L23</f>
        <v>-0.19149999999990541</v>
      </c>
      <c r="C182" s="70">
        <v>42</v>
      </c>
    </row>
    <row r="183" spans="1:3" x14ac:dyDescent="0.35">
      <c r="A183" s="22" t="s">
        <v>899</v>
      </c>
      <c r="B183" s="51">
        <f>'43'!L28</f>
        <v>3.5413959999996223</v>
      </c>
      <c r="C183" s="70">
        <v>43</v>
      </c>
    </row>
    <row r="184" spans="1:3" x14ac:dyDescent="0.35">
      <c r="A184" s="22" t="s">
        <v>195</v>
      </c>
      <c r="B184" s="51">
        <f>'5'!L16+'6'!L16+'14'!L41+'40'!L10</f>
        <v>84.023439999999937</v>
      </c>
      <c r="C184" s="70" t="s">
        <v>837</v>
      </c>
    </row>
    <row r="185" spans="1:3" x14ac:dyDescent="0.35">
      <c r="A185" s="22" t="s">
        <v>662</v>
      </c>
      <c r="B185" s="51">
        <f>'32'!L14</f>
        <v>2.6883333333333326</v>
      </c>
      <c r="C185" s="70">
        <v>32</v>
      </c>
    </row>
    <row r="186" spans="1:3" x14ac:dyDescent="0.35">
      <c r="A186" s="22" t="s">
        <v>695</v>
      </c>
      <c r="B186" s="51">
        <f>'33'!L26</f>
        <v>-12.987500000000182</v>
      </c>
      <c r="C186" s="70">
        <v>33</v>
      </c>
    </row>
    <row r="187" spans="1:3" x14ac:dyDescent="0.35">
      <c r="A187" s="22" t="s">
        <v>734</v>
      </c>
      <c r="B187" s="51">
        <f>'35'!L28+'36'!L6</f>
        <v>27.733160000000225</v>
      </c>
      <c r="C187" s="70" t="s">
        <v>767</v>
      </c>
    </row>
    <row r="188" spans="1:3" x14ac:dyDescent="0.35">
      <c r="A188" s="22" t="s">
        <v>296</v>
      </c>
      <c r="B188" s="51">
        <f>'9'!L6</f>
        <v>0.37600000000000477</v>
      </c>
      <c r="C188" s="70">
        <v>9</v>
      </c>
    </row>
    <row r="189" spans="1:3" x14ac:dyDescent="0.35">
      <c r="A189" s="22" t="s">
        <v>180</v>
      </c>
      <c r="B189" s="51">
        <f>'4'!L18</f>
        <v>4.1119999999999948</v>
      </c>
      <c r="C189" s="70">
        <v>4</v>
      </c>
    </row>
    <row r="190" spans="1:3" x14ac:dyDescent="0.35">
      <c r="A190" s="22" t="s">
        <v>553</v>
      </c>
      <c r="B190" s="51">
        <f>'27'!L11</f>
        <v>0.17039999999997235</v>
      </c>
      <c r="C190" s="70">
        <v>27</v>
      </c>
    </row>
    <row r="191" spans="1:3" x14ac:dyDescent="0.35">
      <c r="A191" s="22" t="s">
        <v>922</v>
      </c>
      <c r="B191" s="51">
        <f>'45'!L8</f>
        <v>-8.3499999999958163E-2</v>
      </c>
      <c r="C191" s="70">
        <v>45</v>
      </c>
    </row>
    <row r="192" spans="1:3" x14ac:dyDescent="0.35">
      <c r="A192" s="22" t="s">
        <v>482</v>
      </c>
      <c r="B192" s="51">
        <f>'21'!L26+'38'!L18+'42'!L15</f>
        <v>0.22076866666645856</v>
      </c>
      <c r="C192" s="70" t="s">
        <v>879</v>
      </c>
    </row>
    <row r="193" spans="1:3" x14ac:dyDescent="0.35">
      <c r="A193" s="22" t="s">
        <v>661</v>
      </c>
      <c r="B193" s="51">
        <f>'32'!L12</f>
        <v>2.6883333333333326</v>
      </c>
      <c r="C193" s="70">
        <v>32</v>
      </c>
    </row>
    <row r="194" spans="1:3" x14ac:dyDescent="0.35">
      <c r="A194" s="22" t="s">
        <v>117</v>
      </c>
      <c r="B194" s="51">
        <f>'3'!L84</f>
        <v>0.38571999999993523</v>
      </c>
      <c r="C194" s="70">
        <v>3</v>
      </c>
    </row>
    <row r="195" spans="1:3" x14ac:dyDescent="0.35">
      <c r="A195" s="23" t="s">
        <v>525</v>
      </c>
      <c r="B195" s="51">
        <f>'23'!L51</f>
        <v>0.36810000000002674</v>
      </c>
      <c r="C195" s="70">
        <v>23</v>
      </c>
    </row>
  </sheetData>
  <sortState ref="A2:E123">
    <sortCondition ref="A2:A123"/>
  </sortState>
  <hyperlinks>
    <hyperlink ref="A164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3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3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3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3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3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3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3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3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3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3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" x14ac:dyDescent="0.7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" x14ac:dyDescent="0.7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4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3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3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3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4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3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3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3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3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3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4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3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3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3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3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3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8" t="s">
        <v>649</v>
      </c>
    </row>
    <row r="3" spans="1:13" ht="21" x14ac:dyDescent="0.5">
      <c r="A3" s="55" t="s">
        <v>240</v>
      </c>
      <c r="B3" s="4"/>
      <c r="C3" s="189">
        <v>5.2999999999999999E-2</v>
      </c>
      <c r="D3" s="30"/>
      <c r="E3" s="188" t="s">
        <v>650</v>
      </c>
    </row>
    <row r="4" spans="1:13" ht="21.5" thickBot="1" x14ac:dyDescent="0.55000000000000004">
      <c r="F4" s="188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656</v>
      </c>
    </row>
    <row r="7" spans="1:13" x14ac:dyDescent="0.3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1" t="s">
        <v>596</v>
      </c>
      <c r="B11" s="190" t="s">
        <v>653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2" t="s">
        <v>608</v>
      </c>
      <c r="B26" s="190" t="s">
        <v>653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" x14ac:dyDescent="0.7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654</v>
      </c>
    </row>
    <row r="45" spans="1:13" ht="15" thickBot="1" x14ac:dyDescent="0.4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" x14ac:dyDescent="0.6">
      <c r="A50" s="180" t="s">
        <v>604</v>
      </c>
    </row>
    <row r="51" spans="1:6" ht="31" x14ac:dyDescent="0.7">
      <c r="A51" s="153" t="s">
        <v>590</v>
      </c>
    </row>
    <row r="52" spans="1:6" x14ac:dyDescent="0.35">
      <c r="A52" s="36" t="s">
        <v>605</v>
      </c>
    </row>
    <row r="53" spans="1:6" ht="31" x14ac:dyDescent="0.7">
      <c r="A53" s="153" t="s">
        <v>288</v>
      </c>
    </row>
    <row r="54" spans="1:6" x14ac:dyDescent="0.35">
      <c r="A54" t="s">
        <v>539</v>
      </c>
    </row>
    <row r="55" spans="1:6" ht="31" x14ac:dyDescent="0.7">
      <c r="A55" s="153" t="s">
        <v>618</v>
      </c>
    </row>
    <row r="56" spans="1:6" x14ac:dyDescent="0.35">
      <c r="A56" s="36" t="s">
        <v>623</v>
      </c>
      <c r="F56" s="134" t="s">
        <v>626</v>
      </c>
    </row>
    <row r="57" spans="1:6" ht="31" x14ac:dyDescent="0.7">
      <c r="A57" s="153" t="s">
        <v>621</v>
      </c>
      <c r="F57" s="134"/>
    </row>
    <row r="58" spans="1:6" x14ac:dyDescent="0.3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633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634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634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634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635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634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634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634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1" t="s">
        <v>636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1" t="s">
        <v>637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1" t="s">
        <v>638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3" t="s">
        <v>639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859</v>
      </c>
    </row>
    <row r="22" spans="1:13" x14ac:dyDescent="0.35">
      <c r="A22" s="39" t="s">
        <v>640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641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642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3" t="s">
        <v>643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655</v>
      </c>
    </row>
    <row r="26" spans="1:13" x14ac:dyDescent="0.35">
      <c r="A26" s="39" t="s">
        <v>644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645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3" t="s">
        <v>646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647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648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80" t="s">
        <v>631</v>
      </c>
    </row>
    <row r="36" spans="1:12" ht="31" x14ac:dyDescent="0.7">
      <c r="A36" s="153" t="s">
        <v>613</v>
      </c>
    </row>
    <row r="37" spans="1:12" x14ac:dyDescent="0.35">
      <c r="A37" s="36" t="s">
        <v>632</v>
      </c>
    </row>
    <row r="38" spans="1:12" ht="31" x14ac:dyDescent="0.7">
      <c r="A38" s="153" t="s">
        <v>479</v>
      </c>
    </row>
    <row r="39" spans="1:12" x14ac:dyDescent="0.35">
      <c r="A39" s="36" t="s">
        <v>632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657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658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3" t="s">
        <v>659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660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3" t="s">
        <v>661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660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3" t="s">
        <v>662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660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3" t="s">
        <v>663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664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3" t="s">
        <v>665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666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667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668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3" t="s">
        <v>669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660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670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671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1" t="s">
        <v>672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673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704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674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675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676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673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3" t="s">
        <v>677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705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678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679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4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3" t="s">
        <v>682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683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670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685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702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686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687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703</v>
      </c>
    </row>
    <row r="19" spans="1:13" x14ac:dyDescent="0.35">
      <c r="A19" s="17" t="s">
        <v>688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689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3" t="s">
        <v>690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691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692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693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694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3" t="s">
        <v>695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696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697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698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3" t="s">
        <v>699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5" t="s">
        <v>700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725</v>
      </c>
    </row>
    <row r="3" spans="1:12" ht="21" x14ac:dyDescent="0.5">
      <c r="A3" s="55" t="s">
        <v>240</v>
      </c>
      <c r="B3" s="4"/>
      <c r="C3" s="174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707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708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3" t="s">
        <v>709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710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3" t="s">
        <v>711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3" t="s">
        <v>638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712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3" t="s">
        <v>713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722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714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715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716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717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3" t="s">
        <v>677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718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719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3" t="s">
        <v>720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724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721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670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727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727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3" t="s">
        <v>728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727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727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3" t="s">
        <v>729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727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727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3" t="s">
        <v>730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727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3" t="s">
        <v>731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727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3" t="s">
        <v>732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3" t="s">
        <v>733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3" t="s">
        <v>734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9" t="s">
        <v>735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736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3" t="s">
        <v>752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670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1" t="s">
        <v>737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3" t="s">
        <v>738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3" t="s">
        <v>739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754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3" t="s">
        <v>750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200" t="s">
        <v>751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8" t="s">
        <v>735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740</v>
      </c>
    </row>
    <row r="48" spans="1:13" ht="31" x14ac:dyDescent="0.7">
      <c r="A48" s="153" t="s">
        <v>733</v>
      </c>
      <c r="B48" s="36" t="s">
        <v>744</v>
      </c>
    </row>
    <row r="49" spans="1:2" x14ac:dyDescent="0.35">
      <c r="A49" t="s">
        <v>741</v>
      </c>
    </row>
    <row r="50" spans="1:2" ht="31" x14ac:dyDescent="0.7">
      <c r="A50" s="153" t="s">
        <v>732</v>
      </c>
    </row>
    <row r="51" spans="1:2" x14ac:dyDescent="0.35">
      <c r="A51" t="s">
        <v>745</v>
      </c>
      <c r="B51" s="36" t="s">
        <v>742</v>
      </c>
    </row>
    <row r="52" spans="1:2" x14ac:dyDescent="0.35">
      <c r="A52" t="s">
        <v>745</v>
      </c>
      <c r="B52" s="36" t="s">
        <v>743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3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726</v>
      </c>
    </row>
    <row r="3" spans="1:13" ht="21" x14ac:dyDescent="0.5">
      <c r="A3" s="55" t="s">
        <v>240</v>
      </c>
      <c r="B3" s="4"/>
      <c r="C3" s="174">
        <v>5.8000000000000003E-2</v>
      </c>
      <c r="D3" s="30" t="s">
        <v>706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734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755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1" t="s">
        <v>756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3" t="s">
        <v>757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758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3" t="s">
        <v>759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760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3" t="s">
        <v>761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778</v>
      </c>
    </row>
    <row r="15" spans="1:13" x14ac:dyDescent="0.35">
      <c r="A15" s="39" t="s">
        <v>762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3" t="s">
        <v>682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763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779</v>
      </c>
    </row>
    <row r="19" spans="1:13" x14ac:dyDescent="0.35">
      <c r="A19" s="39" t="s">
        <v>764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764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3" t="s">
        <v>765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766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3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726</v>
      </c>
    </row>
    <row r="3" spans="1:12" ht="21" x14ac:dyDescent="0.5">
      <c r="A3" s="55" t="s">
        <v>240</v>
      </c>
      <c r="B3" s="4"/>
      <c r="C3" s="174">
        <v>5.6000000000000001E-2</v>
      </c>
      <c r="D3" s="30" t="s">
        <v>706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8" t="s">
        <v>768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3" t="s">
        <v>713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775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3" t="s">
        <v>769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770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3" t="s">
        <v>771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772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3" t="s">
        <v>752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773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774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3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4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780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781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3" t="s">
        <v>782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781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3" t="s">
        <v>783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784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3" t="s">
        <v>785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786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811</v>
      </c>
    </row>
    <row r="14" spans="1:13" ht="31" x14ac:dyDescent="0.7">
      <c r="A14" s="153" t="s">
        <v>684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787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819</v>
      </c>
    </row>
    <row r="16" spans="1:13" ht="31" x14ac:dyDescent="0.7">
      <c r="A16" s="153" t="s">
        <v>788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789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781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790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670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791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792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35">
      <c r="A26" s="41" t="s">
        <v>793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794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8" t="s">
        <v>682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795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796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797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3" t="s">
        <v>771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798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781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5" t="s">
        <v>799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3" t="s">
        <v>765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800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801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802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3" t="s">
        <v>690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803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804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805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806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726</v>
      </c>
    </row>
    <row r="3" spans="1:12" ht="21" x14ac:dyDescent="0.5">
      <c r="A3" s="55" t="s">
        <v>240</v>
      </c>
      <c r="B3" s="4"/>
      <c r="C3" s="174">
        <v>6.0499999999999998E-2</v>
      </c>
      <c r="D3" s="30" t="s">
        <v>706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812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813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3" t="s">
        <v>814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815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816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3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9" t="s">
        <v>820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9" t="s">
        <v>821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9" t="s">
        <v>822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823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824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3" t="s">
        <v>682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825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826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3" t="s">
        <v>780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781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3" t="s">
        <v>827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828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3" t="s">
        <v>829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830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3" t="s">
        <v>831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838</v>
      </c>
    </row>
    <row r="23" spans="1:13" x14ac:dyDescent="0.35">
      <c r="A23" s="4" t="s">
        <v>823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3" t="s">
        <v>832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833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839</v>
      </c>
    </row>
    <row r="27" spans="1:13" ht="15" thickBot="1" x14ac:dyDescent="0.4">
      <c r="A27" s="17" t="s">
        <v>834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4">
        <v>6.0999999999999999E-2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35">
      <c r="A7" s="137" t="s">
        <v>840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" x14ac:dyDescent="0.7">
      <c r="A8" s="225" t="s">
        <v>832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35">
      <c r="A9" s="137" t="s">
        <v>840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" x14ac:dyDescent="0.7">
      <c r="A10" s="225" t="s">
        <v>827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35">
      <c r="A11" s="98" t="s">
        <v>841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" x14ac:dyDescent="0.7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35">
      <c r="A13" s="137" t="s">
        <v>842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" x14ac:dyDescent="0.7">
      <c r="A14" s="225" t="s">
        <v>843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35">
      <c r="A15" s="98" t="s">
        <v>844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" x14ac:dyDescent="0.7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35">
      <c r="A17" s="98" t="s">
        <v>853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" x14ac:dyDescent="0.7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35">
      <c r="A19" s="137" t="s">
        <v>845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35">
      <c r="A20" s="137" t="s">
        <v>846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" x14ac:dyDescent="0.7">
      <c r="A21" s="225" t="s">
        <v>709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35">
      <c r="A22" s="137" t="s">
        <v>840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35">
      <c r="A23" s="137" t="s">
        <v>847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" x14ac:dyDescent="0.7">
      <c r="A24" s="225" t="s">
        <v>848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3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35">
      <c r="A26" s="135" t="s">
        <v>849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5" customHeight="1" x14ac:dyDescent="0.7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35">
      <c r="A28" s="137" t="s">
        <v>850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35">
      <c r="A29" s="137" t="s">
        <v>851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35">
      <c r="A30" s="137" t="s">
        <v>793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" x14ac:dyDescent="0.7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35">
      <c r="A32" s="98" t="s">
        <v>852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" thickBot="1" x14ac:dyDescent="0.4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3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726</v>
      </c>
    </row>
    <row r="3" spans="1:12" ht="21" x14ac:dyDescent="0.5">
      <c r="A3" s="55" t="s">
        <v>240</v>
      </c>
      <c r="B3" s="4"/>
      <c r="C3" s="174">
        <v>6.0100000000000001E-2</v>
      </c>
      <c r="D3" s="30" t="s">
        <v>706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3.65" customHeight="1" x14ac:dyDescent="0.7">
      <c r="A6" s="225" t="s">
        <v>860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35">
      <c r="A7" s="235" t="s">
        <v>861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35">
      <c r="A8" s="235" t="s">
        <v>862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35">
      <c r="A9" s="98" t="s">
        <v>863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35">
      <c r="A10" s="98" t="s">
        <v>864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3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5" customHeight="1" x14ac:dyDescent="0.7">
      <c r="A12" s="225" t="s">
        <v>865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35">
      <c r="A13" s="98" t="s">
        <v>866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5" customHeight="1" x14ac:dyDescent="0.7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35">
      <c r="A17" s="98" t="s">
        <v>888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5" customHeight="1" x14ac:dyDescent="0.7">
      <c r="A18" s="225" t="s">
        <v>872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35">
      <c r="A19" s="98" t="s">
        <v>873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" x14ac:dyDescent="0.7">
      <c r="A21" s="225" t="s">
        <v>788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35">
      <c r="A22" s="98" t="s">
        <v>868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" x14ac:dyDescent="0.7">
      <c r="A23" s="225" t="s">
        <v>867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" x14ac:dyDescent="0.7">
      <c r="A25" s="225" t="s">
        <v>869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35">
      <c r="A26" s="98" t="s">
        <v>870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" x14ac:dyDescent="0.7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889</v>
      </c>
    </row>
    <row r="28" spans="1:13" x14ac:dyDescent="0.35">
      <c r="A28" s="98" t="s">
        <v>871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" x14ac:dyDescent="0.7">
      <c r="A29" s="225" t="s">
        <v>874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35">
      <c r="A30" s="98" t="s">
        <v>875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" x14ac:dyDescent="0.7">
      <c r="A31" s="225" t="s">
        <v>876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" thickBot="1" x14ac:dyDescent="0.4">
      <c r="A32" s="139" t="s">
        <v>877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" x14ac:dyDescent="0.7">
      <c r="A33" s="225" t="s">
        <v>884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" thickBot="1" x14ac:dyDescent="0.4">
      <c r="A34" s="4" t="s">
        <v>727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" x14ac:dyDescent="0.7">
      <c r="A35" s="225" t="s">
        <v>885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" thickBot="1" x14ac:dyDescent="0.4">
      <c r="A36" s="4" t="s">
        <v>727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" x14ac:dyDescent="0.7">
      <c r="A37" s="225" t="s">
        <v>827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" thickBot="1" x14ac:dyDescent="0.4">
      <c r="A38" s="4" t="s">
        <v>727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" x14ac:dyDescent="0.7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" thickBot="1" x14ac:dyDescent="0.4">
      <c r="A40" s="4" t="s">
        <v>727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3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4">
        <v>5.7410000000000003E-2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612.38385850000009</v>
      </c>
      <c r="K6" s="10">
        <v>624</v>
      </c>
      <c r="L6" s="226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8"/>
    </row>
    <row r="8" spans="1:12" ht="31" x14ac:dyDescent="0.7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2065.9160730000003</v>
      </c>
      <c r="K8" s="10">
        <f>1827+239</f>
        <v>2066</v>
      </c>
      <c r="L8" s="226">
        <f t="shared" ref="L8" si="3">K8-J8</f>
        <v>8.39269999996759E-2</v>
      </c>
    </row>
    <row r="9" spans="1:12" ht="29" x14ac:dyDescent="0.35">
      <c r="A9" s="7" t="s">
        <v>890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8"/>
    </row>
    <row r="10" spans="1:12" ht="29" x14ac:dyDescent="0.35">
      <c r="A10" s="7" t="s">
        <v>891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8"/>
    </row>
    <row r="11" spans="1:12" ht="31" x14ac:dyDescent="0.7">
      <c r="A11" s="153" t="s">
        <v>682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731.024494</v>
      </c>
      <c r="K11" s="10">
        <v>737</v>
      </c>
      <c r="L11" s="226">
        <f t="shared" ref="L11" si="9">K11-J11</f>
        <v>5.9755059999999958</v>
      </c>
    </row>
    <row r="12" spans="1:12" x14ac:dyDescent="0.35">
      <c r="A12" s="17" t="s">
        <v>892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8"/>
    </row>
    <row r="13" spans="1:12" ht="31" x14ac:dyDescent="0.7">
      <c r="A13" s="153" t="s">
        <v>893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1212.5451280000002</v>
      </c>
      <c r="K13" s="10">
        <f>1198+15</f>
        <v>1213</v>
      </c>
      <c r="L13" s="226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8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8"/>
    </row>
    <row r="16" spans="1:12" ht="31" x14ac:dyDescent="0.7">
      <c r="A16" s="153" t="s">
        <v>894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1887.376714</v>
      </c>
      <c r="K16" s="10">
        <v>2046</v>
      </c>
      <c r="L16" s="226">
        <f t="shared" ref="L16" si="15">K16-J16</f>
        <v>158.62328600000001</v>
      </c>
    </row>
    <row r="17" spans="1:12" x14ac:dyDescent="0.3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8"/>
    </row>
    <row r="18" spans="1:12" x14ac:dyDescent="0.35">
      <c r="A18" s="17" t="s">
        <v>901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8"/>
    </row>
    <row r="19" spans="1:12" ht="31" x14ac:dyDescent="0.7">
      <c r="A19" s="153" t="s">
        <v>895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513.23391800000002</v>
      </c>
      <c r="K19" s="10">
        <f>506+7</f>
        <v>513</v>
      </c>
      <c r="L19" s="226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8"/>
    </row>
    <row r="21" spans="1:12" ht="31" x14ac:dyDescent="0.7">
      <c r="A21" s="153" t="s">
        <v>752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982.14444549999996</v>
      </c>
      <c r="K21" s="10">
        <v>970</v>
      </c>
      <c r="L21" s="226">
        <f t="shared" ref="L21" si="20">K21-J21</f>
        <v>-12.144445499999961</v>
      </c>
    </row>
    <row r="22" spans="1:12" x14ac:dyDescent="0.35">
      <c r="A22" s="4" t="s">
        <v>763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8"/>
    </row>
    <row r="23" spans="1:12" ht="31" x14ac:dyDescent="0.7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1961.1399524999999</v>
      </c>
      <c r="K23" s="10">
        <v>1830</v>
      </c>
      <c r="L23" s="226">
        <f t="shared" ref="L23" si="23">K23-J23</f>
        <v>-131.13995249999994</v>
      </c>
    </row>
    <row r="24" spans="1:12" x14ac:dyDescent="0.35">
      <c r="A24" s="17" t="s">
        <v>896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8"/>
    </row>
    <row r="25" spans="1:12" x14ac:dyDescent="0.35">
      <c r="A25" s="17" t="s">
        <v>897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8"/>
    </row>
    <row r="26" spans="1:12" ht="31" x14ac:dyDescent="0.7">
      <c r="A26" s="153" t="s">
        <v>898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513.23391800000002</v>
      </c>
      <c r="K26" s="10">
        <f>506+7</f>
        <v>513</v>
      </c>
      <c r="L26" s="226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8"/>
    </row>
    <row r="28" spans="1:12" ht="31" x14ac:dyDescent="0.7">
      <c r="A28" s="153" t="s">
        <v>899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2101.4586040000004</v>
      </c>
      <c r="K28" s="10">
        <v>2105</v>
      </c>
      <c r="L28" s="226">
        <f t="shared" ref="L28" si="29">K28-J28</f>
        <v>3.5413959999996223</v>
      </c>
    </row>
    <row r="29" spans="1:12" x14ac:dyDescent="0.35">
      <c r="A29" s="4" t="s">
        <v>900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8"/>
    </row>
    <row r="50" spans="2:3" x14ac:dyDescent="0.35">
      <c r="B50" s="238">
        <f>'2итог'!L45+'3'!L30+'4'!L55+'5'!L44+'6'!L14+'8'!L12+'10'!L21+'12'!L34+'15'!L8+'17'!L10+'21'!L11+'23'!L6+'24'!L8+'28'!L13+'31'!L31+'32'!L37+'33'!L18+'35'!L16+'36'!L18+'43'!L6</f>
        <v>11.22031416666573</v>
      </c>
      <c r="C50" t="s">
        <v>902</v>
      </c>
    </row>
    <row r="64" spans="2:3" x14ac:dyDescent="0.35">
      <c r="B64" s="238">
        <f>'35'!L32+'37'!L15+'43'!L21</f>
        <v>-12.330452166666532</v>
      </c>
      <c r="C64" t="s">
        <v>906</v>
      </c>
    </row>
    <row r="65" spans="1:3" x14ac:dyDescent="0.35">
      <c r="A65" t="s">
        <v>893</v>
      </c>
      <c r="B65" s="238">
        <f>'43'!L13</f>
        <v>0.45487199999979566</v>
      </c>
      <c r="C65">
        <v>43</v>
      </c>
    </row>
    <row r="84" spans="1:3" x14ac:dyDescent="0.35">
      <c r="A84" t="s">
        <v>898</v>
      </c>
      <c r="B84" s="238">
        <f>'43'!L26</f>
        <v>-0.23391800000001695</v>
      </c>
      <c r="C84">
        <v>43</v>
      </c>
    </row>
    <row r="94" spans="1:3" x14ac:dyDescent="0.35">
      <c r="A94" t="s">
        <v>895</v>
      </c>
      <c r="B94" s="238">
        <f>'43'!L19</f>
        <v>-0.23391800000001695</v>
      </c>
      <c r="C94">
        <v>43</v>
      </c>
    </row>
    <row r="96" spans="1:3" x14ac:dyDescent="0.35">
      <c r="B96" s="238">
        <f>'12'!L6+'13'!L6+'14'!L17+'17'!L21+'18'!L13+'21'!L24+'22'!L22+'23'!L27+'27'!L8+'29'!L10+'30'!L27+'31'!L17+'32'!L31+'34'!L20+'38'!L24+'40'!L6+'41'!L27+'43'!L23</f>
        <v>-128.02903216666641</v>
      </c>
      <c r="C96" t="s">
        <v>905</v>
      </c>
    </row>
    <row r="105" spans="1:3" x14ac:dyDescent="0.35">
      <c r="B105" s="238">
        <f>'33'!L8+'36'!L16+'38'!L28+'40'!L13+'43'!L11</f>
        <v>6.0097999999998137</v>
      </c>
      <c r="C105" t="s">
        <v>904</v>
      </c>
    </row>
    <row r="110" spans="1:3" x14ac:dyDescent="0.35">
      <c r="A110" t="s">
        <v>894</v>
      </c>
      <c r="B110" s="238">
        <f>'43'!L16</f>
        <v>158.62328600000001</v>
      </c>
      <c r="C110">
        <v>43</v>
      </c>
    </row>
    <row r="127" spans="2:3" ht="43.5" customHeight="1" x14ac:dyDescent="0.35">
      <c r="B127" s="238">
        <f>'14'!L22+'15'!L24+'19'!L6+'22'!L18+'23'!L20+'24'!L12+'25'!L18+'28'!L17+'30'!L16+'32'!L22+'33'!L6+'34'!L16+'36'!L8+'41'!L18+'43'!L8</f>
        <v>0.3627319999993972</v>
      </c>
      <c r="C127" t="s">
        <v>903</v>
      </c>
    </row>
    <row r="181" spans="1:3" x14ac:dyDescent="0.35">
      <c r="A181" t="s">
        <v>899</v>
      </c>
      <c r="B181" s="238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abSelected="1" zoomScale="70" zoomScaleNormal="70" workbookViewId="0">
      <selection activeCell="E14" sqref="E14:E22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4">
        <v>5.629E-2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646</v>
      </c>
      <c r="B6" s="152"/>
      <c r="C6" s="152"/>
      <c r="D6" s="2"/>
      <c r="E6" s="97"/>
      <c r="F6" s="157"/>
      <c r="G6" s="236"/>
      <c r="H6" s="96"/>
      <c r="I6" s="2"/>
      <c r="J6" s="52">
        <f>J7</f>
        <v>1133.9057600000001</v>
      </c>
      <c r="K6" s="10">
        <v>989</v>
      </c>
      <c r="L6" s="226">
        <f t="shared" ref="L6" si="0">K6-J6</f>
        <v>-144.9057600000001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8"/>
    </row>
    <row r="8" spans="1:12" ht="31" x14ac:dyDescent="0.7">
      <c r="A8" s="153" t="s">
        <v>898</v>
      </c>
      <c r="B8" s="153"/>
      <c r="C8" s="152"/>
      <c r="D8" s="2"/>
      <c r="E8" s="97"/>
      <c r="F8" s="152"/>
      <c r="G8" s="152"/>
      <c r="H8" s="96"/>
      <c r="I8" s="2"/>
      <c r="J8" s="52">
        <f>SUM(J9:J10)</f>
        <v>1117.767417</v>
      </c>
      <c r="K8" s="10">
        <v>1103</v>
      </c>
      <c r="L8" s="226">
        <f t="shared" ref="L8" si="3">K8-J8</f>
        <v>-14.767417000000023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8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8"/>
    </row>
    <row r="11" spans="1:12" ht="31" x14ac:dyDescent="0.7">
      <c r="A11" s="153" t="s">
        <v>907</v>
      </c>
      <c r="B11" s="153"/>
      <c r="C11" s="153"/>
      <c r="D11" s="2"/>
      <c r="E11" s="97"/>
      <c r="F11" s="152"/>
      <c r="G11" s="152"/>
      <c r="H11" s="96"/>
      <c r="I11" s="2"/>
      <c r="J11" s="52">
        <f>SUM(J12:J12)</f>
        <v>562.25829399999998</v>
      </c>
      <c r="K11" s="10">
        <v>562</v>
      </c>
      <c r="L11" s="226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8"/>
    </row>
    <row r="13" spans="1:12" ht="31" x14ac:dyDescent="0.7">
      <c r="A13" s="153" t="s">
        <v>765</v>
      </c>
      <c r="B13" s="152"/>
      <c r="C13" s="152"/>
      <c r="D13" s="32"/>
      <c r="E13" s="92"/>
      <c r="F13" s="211"/>
      <c r="G13" s="152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3" si="13">B14*C14</f>
        <v>4900</v>
      </c>
      <c r="E14" s="39">
        <f t="shared" ref="E14:E23" si="14">D14*0.1</f>
        <v>490</v>
      </c>
      <c r="F14" s="60"/>
      <c r="G14" s="4">
        <v>0.1</v>
      </c>
      <c r="H14" s="37">
        <f t="shared" ref="H14:H23" si="15">G14*B14</f>
        <v>0.1</v>
      </c>
      <c r="I14" s="4">
        <f t="shared" ref="I14:I23" si="16">H14*$C$2</f>
        <v>861</v>
      </c>
      <c r="J14" s="51">
        <f t="shared" ref="J14:J23" si="17">(D14+E14+F14+I14)*$C$3</f>
        <v>351.86878999999999</v>
      </c>
      <c r="K14" s="6"/>
      <c r="L14" s="17"/>
    </row>
    <row r="15" spans="1:12" x14ac:dyDescent="0.35">
      <c r="A15" s="4" t="s">
        <v>908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908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909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910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911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70" zoomScaleNormal="70" workbookViewId="0">
      <selection activeCell="A12" sqref="A12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42585</v>
      </c>
      <c r="D1" s="30"/>
    </row>
    <row r="2" spans="1:12" ht="21" x14ac:dyDescent="0.5">
      <c r="A2" s="55" t="s">
        <v>239</v>
      </c>
      <c r="B2" s="4"/>
      <c r="C2" s="16">
        <v>8600</v>
      </c>
      <c r="D2" s="30" t="s">
        <v>726</v>
      </c>
    </row>
    <row r="3" spans="1:12" ht="21" x14ac:dyDescent="0.5">
      <c r="A3" s="55" t="s">
        <v>240</v>
      </c>
      <c r="B3" s="4"/>
      <c r="C3" s="174">
        <v>6.0749999999999998E-2</v>
      </c>
      <c r="D3" s="30" t="s">
        <v>706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915</v>
      </c>
      <c r="B6" s="152"/>
      <c r="C6" s="152"/>
      <c r="D6" s="2"/>
      <c r="E6" s="2"/>
      <c r="F6" s="152"/>
      <c r="G6" s="152"/>
      <c r="H6" s="2"/>
      <c r="I6" s="2"/>
      <c r="J6" s="52">
        <f>J7</f>
        <v>476.88749999999999</v>
      </c>
      <c r="K6" s="10">
        <v>477</v>
      </c>
      <c r="L6" s="10">
        <f t="shared" ref="L6" si="0">K6-J6</f>
        <v>0.11250000000001137</v>
      </c>
    </row>
    <row r="7" spans="1:12" x14ac:dyDescent="0.35">
      <c r="A7" s="4" t="s">
        <v>916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860</v>
      </c>
      <c r="J7" s="51">
        <f>(D7+E7+F7+I7)*$C$3</f>
        <v>476.88749999999999</v>
      </c>
      <c r="K7" s="6"/>
      <c r="L7" s="17"/>
    </row>
    <row r="8" spans="1:12" ht="31" x14ac:dyDescent="0.7">
      <c r="A8" s="153" t="s">
        <v>922</v>
      </c>
      <c r="B8" s="153"/>
      <c r="C8" s="153"/>
      <c r="D8" s="2"/>
      <c r="E8" s="2"/>
      <c r="F8" s="152"/>
      <c r="G8" s="152"/>
      <c r="H8" s="2"/>
      <c r="I8" s="2"/>
      <c r="J8" s="52">
        <f>SUM(J9:J9)</f>
        <v>956.08349999999996</v>
      </c>
      <c r="K8" s="10">
        <v>956</v>
      </c>
      <c r="L8" s="10">
        <f t="shared" ref="L8" si="3">K8-J8</f>
        <v>-8.3499999999958163E-2</v>
      </c>
    </row>
    <row r="9" spans="1:12" x14ac:dyDescent="0.35">
      <c r="A9" s="4" t="s">
        <v>923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1548</v>
      </c>
      <c r="J9" s="51">
        <f>(D9+E9+F9+I9)*$C$3</f>
        <v>956.08349999999996</v>
      </c>
      <c r="K9" s="6"/>
      <c r="L9" s="17"/>
    </row>
    <row r="10" spans="1:12" ht="31" x14ac:dyDescent="0.7">
      <c r="A10" s="153" t="s">
        <v>22</v>
      </c>
      <c r="B10" s="153"/>
      <c r="C10" s="153"/>
      <c r="D10" s="2"/>
      <c r="E10" s="2"/>
      <c r="F10" s="153"/>
      <c r="G10" s="153"/>
      <c r="H10" s="2"/>
      <c r="I10" s="2"/>
      <c r="J10" s="52">
        <f>SUM(J11:J11)</f>
        <v>533.26350000000002</v>
      </c>
      <c r="K10" s="10">
        <v>472</v>
      </c>
      <c r="L10" s="10">
        <f t="shared" ref="L10" si="5">K10-J10</f>
        <v>-61.263500000000022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1720</v>
      </c>
      <c r="J11" s="51">
        <f>(D11+E11+F11+I11)*$C$3</f>
        <v>533.26350000000002</v>
      </c>
      <c r="K11" s="6"/>
      <c r="L11" s="17"/>
    </row>
    <row r="12" spans="1:12" ht="31" x14ac:dyDescent="0.7">
      <c r="A12" s="153" t="s">
        <v>618</v>
      </c>
      <c r="B12" s="152"/>
      <c r="C12" s="152"/>
      <c r="D12" s="2"/>
      <c r="E12" s="2"/>
      <c r="F12" s="211"/>
      <c r="G12" s="152"/>
      <c r="H12" s="2"/>
      <c r="I12" s="2"/>
      <c r="J12" s="52">
        <f>SUM(J13:J19)</f>
        <v>5978.2860000000001</v>
      </c>
      <c r="K12" s="10"/>
      <c r="L12" s="10">
        <f t="shared" ref="L12" si="8">K12-J12</f>
        <v>-5978.2860000000001</v>
      </c>
    </row>
    <row r="13" spans="1:12" x14ac:dyDescent="0.35">
      <c r="A13" s="4" t="s">
        <v>924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860</v>
      </c>
      <c r="J13" s="51">
        <f t="shared" ref="J13:J19" si="13">(D13+E13+F13+I13)*$C$3</f>
        <v>854.14499999999998</v>
      </c>
      <c r="K13" s="6"/>
      <c r="L13" s="17"/>
    </row>
    <row r="14" spans="1:12" x14ac:dyDescent="0.35">
      <c r="A14" s="4" t="s">
        <v>917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3268</v>
      </c>
      <c r="J14" s="51">
        <f t="shared" si="13"/>
        <v>883.79099999999994</v>
      </c>
      <c r="K14" s="6"/>
      <c r="L14" s="17"/>
    </row>
    <row r="15" spans="1:12" x14ac:dyDescent="0.35">
      <c r="A15" s="4" t="s">
        <v>918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1720</v>
      </c>
      <c r="J15" s="51">
        <f t="shared" si="13"/>
        <v>462.3075</v>
      </c>
      <c r="K15" s="6"/>
      <c r="L15" s="17"/>
    </row>
    <row r="16" spans="1:12" x14ac:dyDescent="0.35">
      <c r="A16" s="4" t="s">
        <v>919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5160</v>
      </c>
      <c r="J16" s="51">
        <f t="shared" si="13"/>
        <v>1041.8625</v>
      </c>
      <c r="K16" s="6"/>
      <c r="L16" s="17"/>
    </row>
    <row r="17" spans="1:12" x14ac:dyDescent="0.35">
      <c r="A17" s="4" t="s">
        <v>920</v>
      </c>
      <c r="B17" s="4">
        <v>3</v>
      </c>
      <c r="C17" s="239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2580.0000000000005</v>
      </c>
      <c r="J17" s="51">
        <f t="shared" si="13"/>
        <v>758.16</v>
      </c>
      <c r="K17" s="6"/>
      <c r="L17" s="17"/>
    </row>
    <row r="18" spans="1:12" x14ac:dyDescent="0.35">
      <c r="A18" s="4" t="s">
        <v>57</v>
      </c>
      <c r="B18" s="4">
        <v>1</v>
      </c>
      <c r="C18" s="4">
        <v>12000</v>
      </c>
      <c r="D18" s="4">
        <f t="shared" si="9"/>
        <v>12000</v>
      </c>
      <c r="E18" s="4">
        <f t="shared" si="10"/>
        <v>1200</v>
      </c>
      <c r="F18" s="4">
        <v>0</v>
      </c>
      <c r="G18" s="4">
        <v>0.2</v>
      </c>
      <c r="H18" s="4">
        <f t="shared" si="11"/>
        <v>0.2</v>
      </c>
      <c r="I18" s="4">
        <f t="shared" si="12"/>
        <v>1720</v>
      </c>
      <c r="J18" s="51">
        <f t="shared" si="13"/>
        <v>906.39</v>
      </c>
      <c r="K18" s="6"/>
      <c r="L18" s="17"/>
    </row>
    <row r="19" spans="1:12" x14ac:dyDescent="0.35">
      <c r="A19" s="4" t="s">
        <v>921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3440</v>
      </c>
      <c r="J19" s="51">
        <f t="shared" si="13"/>
        <v>1071.6299999999999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2016-08-07T13:57:10Z</dcterms:modified>
</cp:coreProperties>
</file>