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83" activeTab="102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</sheets>
  <definedNames/>
  <calcPr calcMode="manual"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<sst xmlns="http://schemas.openxmlformats.org/spreadsheetml/2006/main" count="3407" uniqueCount="977">
  <si>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</si>
  <si>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</si>
  <si>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</si>
  <si>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</si>
  <si>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</si>
  <si>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</si>
  <si>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</si>
  <si>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</si>
  <si>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</si>
  <si>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</si>
  <si>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</si>
  <si>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</si>
  <si>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</si>
  <si>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</si>
  <si>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</si>
  <si>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</si>
  <si>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</si>
  <si>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</si>
  <si>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</si>
  <si>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</si>
  <si>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</si>
  <si>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</si>
  <si>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</si>
  <si>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</si>
  <si>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</si>
  <si>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</si>
  <si>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</si>
  <si>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</si>
  <si>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</si>
  <si>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</si>
  <si>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</si>
  <si>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</si>
  <si>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</si>
  <si>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</si>
  <si>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</si>
  <si>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</si>
  <si>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</si>
  <si>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</si>
  <si>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</si>
  <si>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</si>
  <si>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</si>
  <si>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</si>
  <si>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</si>
  <si>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</si>
  <si>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</si>
  <si>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</si>
  <si>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</si>
  <si>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</si>
  <si>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</si>
  <si>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</si>
  <si>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</si>
  <si>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</si>
  <si>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</si>
  <si>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</si>
  <si>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</si>
  <si>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</si>
  <si>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</si>
  <si>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</si>
  <si>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</si>
  <si>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</si>
  <si>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</si>
  <si>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</si>
  <si>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</si>
  <si>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</si>
  <si>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</si>
  <si>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</si>
  <si>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</si>
  <si>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</si>
  <si>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</si>
  <si>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</si>
  <si>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</si>
  <si>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</si>
  <si>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</si>
  <si>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</si>
  <si>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</si>
  <si>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</si>
  <si>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</si>
  <si>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</si>
  <si>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</si>
  <si>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</si>
  <si>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</si>
  <si>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</si>
  <si>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</si>
  <si>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</si>
  <si>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</si>
  <si>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</si>
  <si>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</si>
  <si>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</si>
  <si>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</si>
  <si>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</si>
  <si>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</si>
  <si>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</si>
  <si>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</si>
  <si>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</si>
  <si>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</si>
  <si>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</si>
  <si>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</si>
  <si>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</si>
  <si>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</si>
  <si>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</si>
  <si>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</si>
  <si>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</si>
  <si>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</si>
  <si>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</si>
  <si>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</si>
  <si>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</si>
  <si>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</si>
  <si>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</si>
  <si>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</si>
  <si>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</si>
  <si>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</si>
  <si>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</si>
  <si>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</si>
  <si>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</si>
  <si>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</si>
  <si>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</si>
  <si>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</si>
  <si>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</si>
  <si>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</si>
  <si>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</si>
  <si>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</si>
  <si>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</si>
  <si>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</si>
  <si>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</si>
  <si>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</si>
  <si>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</si>
  <si>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</si>
  <si>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</si>
  <si>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</si>
  <si>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</si>
  <si>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</si>
  <si>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</si>
  <si>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</si>
  <si>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</si>
  <si>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</si>
  <si>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</si>
  <si>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</si>
  <si>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</si>
  <si>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</si>
  <si>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</si>
  <si>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</si>
  <si>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</si>
  <si>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</si>
  <si>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</si>
  <si>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</si>
  <si>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</si>
  <si>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</si>
  <si>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</si>
  <si>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</si>
  <si>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</si>
  <si>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</si>
  <si>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</si>
  <si>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</si>
  <si>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</si>
  <si>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</si>
  <si>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</si>
  <si>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</si>
  <si>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</si>
  <si>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</si>
  <si>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</si>
  <si>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</si>
  <si>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</si>
  <si>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</si>
  <si>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</si>
  <si>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</si>
  <si>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</si>
  <si>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</si>
  <si>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</si>
  <si>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</si>
  <si>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</si>
  <si>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</si>
  <si>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</si>
  <si>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</si>
  <si>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</si>
  <si>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</si>
  <si>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</si>
  <si>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</si>
  <si>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</si>
  <si>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</si>
  <si>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</si>
  <si>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</si>
  <si>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</si>
  <si>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</si>
  <si>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</si>
  <si>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</si>
  <si>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</si>
  <si>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</si>
  <si>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</si>
  <si>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</si>
  <si>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</si>
  <si>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</si>
  <si>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</si>
  <si>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</si>
  <si>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</si>
  <si>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</si>
  <si>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</si>
  <si>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</si>
  <si>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</si>
  <si>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</si>
  <si>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</si>
  <si>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</si>
  <si>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</si>
  <si>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</si>
  <si>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</si>
  <si>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</si>
  <si>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</si>
  <si>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</si>
  <si>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</si>
  <si>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</si>
  <si>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</si>
  <si>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</si>
  <si>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</si>
  <si>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</si>
  <si>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</si>
  <si>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</si>
  <si>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</si>
  <si>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</si>
  <si>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</si>
  <si>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</si>
  <si>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</si>
  <si>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</si>
  <si>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</si>
  <si>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</si>
  <si>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</si>
  <si>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</si>
  <si>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</si>
  <si>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</si>
  <si>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</si>
  <si>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</si>
  <si>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</si>
  <si>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</si>
  <si>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</si>
  <si>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</si>
  <si>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</si>
  <si>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</si>
  <si>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</si>
  <si>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</si>
  <si>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</si>
  <si>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</si>
  <si>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</si>
  <si>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</si>
  <si>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</si>
  <si>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</si>
  <si>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</si>
  <si>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</si>
  <si>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</si>
  <si>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</si>
  <si>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</si>
  <si>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</si>
  <si>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</si>
  <si>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</si>
  <si>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</si>
  <si>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</si>
  <si>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</si>
  <si>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</si>
  <si>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</si>
  <si>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</si>
  <si>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</si>
  <si>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</si>
  <si>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</si>
  <si>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</si>
  <si>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</si>
  <si>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</si>
  <si>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</si>
  <si>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</si>
  <si>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</si>
  <si>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</si>
  <si>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</si>
  <si>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</si>
  <si>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</si>
  <si>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</si>
  <si>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</si>
  <si>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</si>
  <si>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</si>
  <si>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</si>
  <si>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</si>
  <si>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</si>
  <si>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</si>
  <si>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</si>
  <si>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</si>
  <si>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</si>
  <si>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</si>
  <si>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</si>
  <si>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</si>
  <si>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</si>
  <si>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</si>
  <si>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</si>
  <si>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</si>
  <si>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</si>
  <si>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</si>
  <si>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</si>
  <si>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</si>
  <si>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</si>
  <si>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</si>
  <si>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</si>
  <si>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</si>
  <si>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</si>
  <si>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</si>
  <si>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</si>
  <si>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</si>
  <si>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</si>
  <si>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</si>
  <si>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</si>
  <si>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</si>
  <si>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</si>
  <si>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</si>
  <si>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</si>
  <si>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</si>
  <si>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</si>
  <si>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</si>
  <si>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</si>
  <si>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</si>
  <si>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</si>
  <si>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</si>
  <si>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</si>
  <si>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</si>
  <si>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</si>
  <si>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</si>
  <si>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</si>
  <si>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</si>
  <si>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</si>
  <si>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</si>
  <si>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</si>
  <si>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</si>
  <si>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</si>
  <si>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</si>
  <si>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</si>
  <si>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</si>
  <si>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</si>
  <si>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</si>
  <si>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</si>
  <si>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</si>
  <si>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</si>
  <si>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</si>
  <si>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</si>
  <si>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</si>
  <si>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</si>
  <si>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</si>
  <si>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</si>
  <si>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</si>
  <si>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</si>
  <si>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</si>
  <si>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</si>
  <si>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</si>
  <si>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</si>
  <si>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</si>
  <si>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</si>
  <si>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</si>
  <si>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</si>
  <si>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</si>
  <si>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</si>
  <si>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</si>
  <si>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</si>
  <si>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</si>
  <si>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</si>
  <si>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</si>
  <si>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</si>
  <si>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</si>
  <si>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</si>
  <si>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</si>
  <si>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</si>
  <si>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</si>
  <si>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</si>
  <si>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</si>
  <si>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</si>
  <si>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</si>
  <si>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</si>
  <si>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</si>
  <si>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</si>
  <si>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</si>
  <si>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</si>
  <si>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</si>
  <si>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</si>
  <si>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</si>
  <si>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</si>
  <si>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</si>
  <si>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</si>
  <si>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</si>
  <si>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</si>
  <si>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</si>
  <si>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</si>
  <si>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</si>
  <si>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</si>
  <si>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</si>
  <si>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</si>
  <si>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</si>
  <si>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</si>
  <si>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</si>
  <si>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</si>
  <si>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</si>
  <si>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</si>
  <si>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</si>
  <si>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</si>
  <si>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</si>
  <si>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</si>
  <si>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</si>
  <si>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</si>
  <si>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</si>
  <si>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</si>
  <si>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</si>
  <si>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</si>
  <si>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</si>
  <si>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</si>
  <si>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</si>
  <si>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</si>
  <si>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</si>
  <si>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</si>
  <si>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</si>
  <si>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</si>
  <si>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</si>
  <si>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</si>
  <si>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</si>
  <si>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</si>
  <si>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</si>
  <si>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</si>
  <si>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</si>
  <si>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</si>
  <si>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</si>
  <si>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</si>
  <si>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</si>
  <si>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</si>
  <si>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</si>
  <si>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</si>
  <si>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</si>
  <si>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</si>
  <si>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</si>
  <si>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</si>
  <si>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</si>
  <si>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</si>
  <si>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</si>
  <si>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</si>
  <si>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</si>
  <si>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</si>
  <si>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</si>
  <si>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</si>
  <si>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</si>
  <si>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</si>
  <si>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</si>
  <si>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</si>
  <si>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</si>
  <si>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</si>
  <si>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</si>
  <si>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</si>
  <si>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</si>
  <si>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</si>
  <si>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</si>
  <si>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</si>
  <si>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</si>
  <si>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</si>
  <si>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</si>
  <si>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</si>
  <si>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</si>
  <si>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</si>
  <si>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</si>
  <si>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</si>
  <si>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</si>
  <si>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</si>
  <si>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</si>
  <si>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</si>
  <si>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</si>
  <si>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</si>
  <si>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</si>
  <si>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</si>
  <si>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</si>
  <si>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</si>
  <si>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</si>
  <si>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</si>
  <si>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</si>
  <si>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</si>
  <si>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</si>
  <si>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</si>
  <si>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</si>
  <si>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</si>
  <si>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</si>
  <si>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</si>
  <si>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</si>
  <si>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</si>
  <si>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</si>
  <si>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</si>
  <si>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</si>
  <si>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</si>
  <si>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</si>
  <si>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</si>
  <si>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</si>
  <si>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</si>
  <si>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</si>
  <si>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</si>
  <si>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</si>
  <si>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</si>
  <si>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</si>
  <si>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</si>
  <si>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</si>
  <si>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</si>
  <si>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</si>
  <si>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</si>
  <si>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</si>
  <si>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</si>
  <si>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</si>
  <si>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</si>
  <si>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</si>
  <si>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</si>
  <si>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</si>
  <si>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</si>
  <si>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</si>
  <si>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</si>
  <si>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</si>
  <si>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</si>
  <si>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</si>
  <si>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</si>
  <si>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</si>
  <si>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</si>
  <si>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</si>
  <si>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</si>
  <si>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</si>
  <si>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</si>
  <si>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</si>
  <si>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</si>
  <si>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</si>
  <si>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</si>
  <si>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</si>
  <si>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</si>
  <si>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</si>
  <si>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</si>
  <si>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</si>
  <si>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</si>
  <si>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</si>
  <si>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</si>
  <si>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</si>
  <si>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</si>
  <si>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</si>
  <si>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</si>
  <si>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</si>
  <si>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</si>
  <si>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</si>
  <si>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</si>
  <si>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</si>
  <si>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</si>
  <si>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</si>
  <si>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</si>
  <si>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</si>
  <si>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</si>
  <si>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</si>
  <si>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</si>
  <si>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</si>
  <si>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</si>
  <si>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</si>
  <si>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</si>
  <si>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</si>
  <si>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</si>
  <si>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</si>
  <si>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</si>
  <si>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</si>
  <si>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</si>
  <si>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</si>
  <si>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</si>
  <si>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</si>
  <si>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</si>
  <si>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</si>
  <si>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</si>
  <si>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</si>
  <si>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</si>
  <si>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</si>
  <si>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</si>
  <si>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</si>
  <si>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</si>
  <si>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</si>
  <si>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</si>
  <si>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</si>
  <si>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</si>
  <si>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</si>
  <si>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</si>
  <si>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</si>
  <si>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</si>
  <si>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</si>
  <si>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</si>
  <si>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</si>
  <si>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</si>
  <si>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</si>
  <si>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</si>
  <si>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</si>
  <si>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</si>
  <si>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</si>
  <si>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</si>
  <si>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</si>
  <si>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</si>
  <si>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</si>
  <si>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</si>
  <si>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</si>
  <si>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</si>
  <si>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</si>
  <si>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</si>
  <si>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</si>
  <si>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</si>
  <si>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</si>
  <si>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</si>
  <si>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</si>
  <si>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</si>
  <si>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</si>
  <si>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</si>
  <si>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</si>
  <si>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</si>
  <si>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</si>
  <si>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</si>
  <si>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</si>
  <si>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</si>
  <si>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</si>
  <si>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</si>
  <si>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</si>
  <si>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</si>
  <si>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</si>
  <si>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</si>
  <si>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</si>
  <si>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</si>
  <si>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</si>
  <si>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</si>
  <si>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</si>
  <si>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</si>
  <si>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</si>
  <si>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</si>
  <si>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</si>
  <si>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</si>
  <si>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</si>
  <si>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</si>
  <si>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</si>
  <si>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</si>
  <si>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</si>
  <si>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</si>
  <si>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</si>
  <si>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</si>
  <si>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</si>
  <si>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</si>
  <si>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</si>
  <si>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</si>
  <si>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</si>
  <si>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</si>
  <si>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</si>
  <si>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</si>
  <si>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</si>
  <si>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</si>
  <si>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</si>
  <si>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</si>
  <si>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</si>
  <si>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</si>
  <si>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</si>
  <si>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</si>
  <si>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</si>
  <si>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</si>
  <si>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</si>
  <si>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</si>
  <si>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</si>
  <si>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</si>
  <si>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</si>
  <si>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</si>
  <si>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</si>
  <si>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</si>
  <si>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</si>
  <si>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</si>
  <si>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</si>
  <si>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</si>
  <si>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</si>
  <si>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</si>
  <si>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</si>
  <si>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</si>
  <si>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</si>
  <si>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</si>
  <si>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</si>
  <si>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</si>
  <si>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</si>
  <si>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</si>
  <si>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</si>
  <si>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</si>
  <si>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</si>
  <si>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</si>
  <si>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</si>
  <si>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</si>
  <si>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</si>
  <si>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</si>
  <si>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</si>
  <si>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</si>
  <si>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</si>
  <si>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</si>
  <si>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</si>
  <si>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</si>
  <si>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</si>
  <si>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</si>
  <si>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</si>
  <si>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</si>
  <si>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</si>
  <si>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</si>
  <si>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</si>
  <si>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</si>
  <si>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</si>
  <si>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</si>
  <si>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</si>
  <si>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</si>
  <si>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</si>
  <si>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</si>
  <si>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</si>
  <si>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</si>
  <si>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</si>
  <si>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</si>
  <si>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</si>
  <si>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</si>
  <si>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</si>
  <si>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</si>
  <si>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</si>
  <si>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</si>
  <si>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</si>
  <si>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</si>
  <si>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</si>
  <si>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</si>
  <si>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</si>
  <si>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</si>
  <si>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</si>
  <si>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</si>
  <si>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</si>
  <si>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</si>
  <si>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</si>
  <si>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</si>
  <si>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</si>
  <si>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</si>
  <si>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</si>
  <si>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</si>
  <si>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</si>
  <si>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</si>
  <si>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</si>
  <si>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</si>
  <si>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</si>
  <si>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</si>
  <si>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</si>
  <si>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</si>
  <si>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</si>
  <si>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</si>
  <si>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</si>
  <si>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</si>
  <si>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</si>
  <si>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</si>
  <si>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</si>
  <si>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</si>
  <si>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</si>
  <si>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</si>
  <si>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</si>
  <si>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</si>
  <si>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</si>
  <si>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</si>
  <si>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</si>
  <si>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</si>
  <si>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</si>
  <si>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</si>
  <si>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</si>
  <si>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</si>
  <si>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</si>
  <si>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</si>
  <si>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</si>
  <si>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</si>
  <si>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</si>
  <si>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</si>
  <si>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</si>
  <si>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</si>
  <si>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</si>
  <si>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</si>
  <si>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</si>
  <si>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</si>
  <si>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</si>
  <si>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</si>
  <si>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</si>
  <si>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</si>
  <si>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</si>
  <si>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</si>
  <si>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</si>
  <si>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</si>
  <si>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</si>
  <si>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</si>
  <si>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</si>
  <si>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</si>
  <si>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</si>
  <si>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</si>
  <si>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</si>
  <si>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</si>
  <si>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</si>
  <si>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</si>
  <si>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</si>
  <si>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</si>
  <si>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</si>
  <si>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</si>
  <si>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</si>
  <si>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</si>
  <si>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</si>
  <si>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</si>
  <si>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</si>
  <si>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</si>
  <si>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</si>
  <si>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</si>
  <si>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</si>
  <si>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</si>
  <si>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</si>
  <si>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</si>
  <si>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</si>
  <si>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</si>
  <si>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</si>
  <si>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</si>
  <si>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</si>
  <si>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</si>
  <si>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</si>
  <si>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</si>
  <si>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</si>
  <si>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</si>
  <si>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</si>
  <si>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</si>
  <si>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</si>
  <si>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</si>
  <si>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</si>
  <si>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</si>
  <si>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</si>
  <si>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</si>
  <si>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</si>
  <si>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</si>
  <si>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</si>
  <si>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</si>
  <si>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</si>
  <si>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</si>
  <si>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</si>
  <si>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</si>
  <si>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</si>
  <si>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</si>
  <si>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</si>
  <si>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</si>
  <si>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</si>
  <si>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</si>
  <si>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</si>
  <si>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</si>
  <si>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</si>
  <si>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</si>
  <si>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</si>
  <si>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</si>
  <si>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</si>
  <si>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</si>
  <si>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</si>
  <si>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</si>
  <si>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</si>
  <si>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</si>
  <si>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</si>
  <si>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</si>
  <si>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</si>
  <si>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</si>
  <si>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</si>
  <si>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</si>
  <si>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</si>
  <si>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</si>
  <si>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</si>
  <si>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</si>
  <si>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</si>
  <si>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</si>
  <si>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</si>
  <si>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</si>
  <si>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</si>
  <si>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</si>
  <si>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</si>
  <si>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</si>
  <si>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</si>
  <si>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</si>
  <si>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</si>
  <si>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</si>
  <si>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</si>
  <si>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</si>
  <si>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</si>
  <si>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</si>
  <si>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</si>
  <si>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</si>
  <si>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</si>
  <si>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</si>
  <si>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</si>
  <si>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</si>
  <si>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</si>
  <si>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</si>
  <si>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</si>
  <si>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</si>
  <si>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</si>
  <si>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</si>
  <si>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</si>
  <si>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</si>
  <si>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</si>
  <si>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</si>
  <si>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</si>
  <si>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</si>
  <si>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</si>
  <si>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</si>
  <si>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</si>
  <si>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</si>
  <si>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</si>
  <si>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</si>
  <si>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</si>
  <si>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</si>
  <si>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</si>
  <si>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</si>
  <si>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</si>
  <si>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</si>
  <si>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</si>
  <si>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</si>
  <si>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</si>
  <si>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</si>
  <si>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</si>
  <si>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</si>
  <si>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</si>
  <si>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</si>
  <si>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</si>
  <si>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</si>
  <si>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</si>
  <si>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</si>
  <si>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</si>
  <si>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</si>
  <si>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</si>
  <si>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</si>
  <si>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</si>
  <si>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</si>
  <si>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</si>
  <si>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</si>
  <si>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</si>
  <si>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</si>
  <si>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</si>
  <si>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</si>
  <si>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</si>
  <si>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</si>
  <si>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</si>
  <si>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</si>
  <si>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</si>
  <si>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</si>
  <si>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</si>
  <si>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</si>
  <si>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</si>
  <si>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</si>
  <si>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</si>
  <si>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</si>
  <si>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</si>
  <si>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</si>
  <si>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</si>
  <si>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19, 21, 22, 29(1), 32, 40, 43, 54, 59, 65, 67, 69, 70, 75, 79, 84, 88, 92, 94, 95, 97</t>
  </si>
  <si>
    <t>77, 92, 97</t>
  </si>
  <si>
    <t>71, 97</t>
  </si>
  <si>
    <t>12 р перенесла на сверку по purepara10</t>
  </si>
  <si>
    <t>14 р перенесла на сверку по purepara10</t>
  </si>
  <si>
    <t>Курс будет уточнен после списания банком</t>
  </si>
  <si>
    <t>Выкуп 10.05.2016</t>
  </si>
  <si>
    <t xml:space="preserve">iwonna... </t>
  </si>
  <si>
    <t>Svetik_nv</t>
  </si>
  <si>
    <t>ЛёнаНСК</t>
  </si>
  <si>
    <t>Len4ik80</t>
  </si>
  <si>
    <t>1, 2, 4, 10, 12, 14, 16(1), 21, 24, 25, 28, 30, 97, 98</t>
  </si>
  <si>
    <t>58, 75, 98</t>
  </si>
  <si>
    <t>36, 51, 98</t>
  </si>
  <si>
    <t>19, 25, 28, 30, 34, 35,41, 51, 53, 64, 82, 87, 88, 92, 98</t>
  </si>
  <si>
    <t>80, 93, 98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</si>
  <si>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</si>
  <si>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</si>
  <si>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</si>
  <si>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</si>
  <si>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</si>
  <si>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</si>
  <si>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</si>
  <si>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</si>
  <si>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</si>
  <si>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</si>
  <si>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</si>
  <si>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</si>
  <si>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</si>
  <si>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Оплата до 27 мая, об оплате пишите в форму оплат из 1 поста</t>
  </si>
  <si>
    <t>41,42, 43, 45, 46, 47, 50, 51, 52, 53, 55, 56, 57, 58, 59, 60, 63, 65, 66, 67, 69, 71, 72, 75, 76, 79, 80, 82, 83, 84, 87, 89, 91, 93, 95, 100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</si>
  <si>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</si>
  <si>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</si>
  <si>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</si>
  <si>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</si>
  <si>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</si>
  <si>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</si>
  <si>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</si>
  <si>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</si>
  <si>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</si>
  <si>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9, 11, 13, 16(1), 17, 19, 20, 26, 29(2), 32, 35, 38, 41, 45, 59, 60, 68, 82, 101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</si>
</sst>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zoomScalePageLayoutView="0" workbookViewId="0" topLeftCell="A237">
      <selection activeCell="B264" sqref="B264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809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679</v>
      </c>
    </row>
    <row r="4" spans="1:3" ht="15">
      <c r="A4" s="10" t="s">
        <v>579</v>
      </c>
      <c r="B4" s="8">
        <f>'59'!I8+'93'!I5</f>
        <v>0.07968912931892191</v>
      </c>
      <c r="C4" s="9" t="s">
        <v>893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8" ht="15">
      <c r="A6" s="7" t="s">
        <v>5</v>
      </c>
      <c r="B6" s="8">
        <f>'12'!I7+'16(2)'!I4+'26'!G7+'29(1)'!G13+'62'!I14</f>
        <v>-0.25754055376455653</v>
      </c>
      <c r="C6" s="9" t="s">
        <v>619</v>
      </c>
      <c r="H6">
        <f>1315+59</f>
        <v>1374</v>
      </c>
    </row>
    <row r="7" spans="1:3" ht="15">
      <c r="A7" s="10" t="s">
        <v>650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721</v>
      </c>
    </row>
    <row r="9" spans="1:3" ht="30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950</v>
      </c>
    </row>
    <row r="10" spans="1:3" ht="15">
      <c r="A10" s="130" t="s">
        <v>705</v>
      </c>
      <c r="B10" s="8">
        <f>'72'!I12+'81'!I12</f>
        <v>9.354004513545306</v>
      </c>
      <c r="C10" s="9" t="s">
        <v>783</v>
      </c>
    </row>
    <row r="11" spans="1:3" ht="15">
      <c r="A11" s="130" t="s">
        <v>714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431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'27'!G4+'64'!I11+'71'!I6+'101'!I6</f>
        <v>-877.1608741427842</v>
      </c>
      <c r="C14" s="9" t="s">
        <v>974</v>
      </c>
    </row>
    <row r="15" spans="1:3" ht="15">
      <c r="A15" s="10" t="s">
        <v>776</v>
      </c>
      <c r="B15" s="8">
        <f>'81'!I16+'92'!I15</f>
        <v>4.657304825761912</v>
      </c>
      <c r="C15" s="9" t="s">
        <v>884</v>
      </c>
    </row>
    <row r="16" spans="1:3" ht="15">
      <c r="A16" s="10" t="s">
        <v>433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655</v>
      </c>
    </row>
    <row r="19" spans="1:3" ht="15">
      <c r="A19" s="10" t="s">
        <v>669</v>
      </c>
      <c r="B19" s="8">
        <f>'68'!I8+'89'!I10+'97'!I13</f>
        <v>0.7021043729439498</v>
      </c>
      <c r="C19" s="9" t="s">
        <v>933</v>
      </c>
    </row>
    <row r="20" spans="1:3" ht="15">
      <c r="A20" s="130" t="s">
        <v>487</v>
      </c>
      <c r="B20" s="8">
        <f>'49'!G6+'71'!I9</f>
        <v>-0.2951632217294673</v>
      </c>
      <c r="C20" s="9" t="s">
        <v>698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359</v>
      </c>
      <c r="B22" s="8">
        <f>'40'!G19+'44'!G12+'49'!G11+'66'!I4</f>
        <v>0.2031111913196071</v>
      </c>
      <c r="C22" s="9" t="s">
        <v>654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10" t="s">
        <v>929</v>
      </c>
      <c r="B24" s="8">
        <f>'97'!I11</f>
        <v>0.2493494660475335</v>
      </c>
      <c r="C24" s="9">
        <v>97</v>
      </c>
    </row>
    <row r="25" spans="1:3" ht="15">
      <c r="A25" s="7" t="s">
        <v>18</v>
      </c>
      <c r="B25" s="8">
        <f>9!I10+'16(1)'!I10</f>
        <v>-2.040680921612079</v>
      </c>
      <c r="C25" s="9" t="s">
        <v>19</v>
      </c>
    </row>
    <row r="26" spans="1:3" ht="15">
      <c r="A26" s="10" t="s">
        <v>774</v>
      </c>
      <c r="B26" s="8">
        <f>'81'!I11+'91'!I6</f>
        <v>5.623645130467651</v>
      </c>
      <c r="C26" s="9" t="s">
        <v>866</v>
      </c>
    </row>
    <row r="27" spans="1:3" ht="15">
      <c r="A27" s="10" t="s">
        <v>554</v>
      </c>
      <c r="B27" s="8">
        <f>'56'!I13+'80'!I4+'99'!I5</f>
        <v>-3.175572185214037</v>
      </c>
      <c r="C27" s="9" t="s">
        <v>958</v>
      </c>
    </row>
    <row r="28" spans="1:3" ht="15">
      <c r="A28" s="10" t="s">
        <v>872</v>
      </c>
      <c r="B28" s="8">
        <f>'92'!I10+'99'!I13</f>
        <v>0.12817189930660788</v>
      </c>
      <c r="C28" s="9" t="s">
        <v>960</v>
      </c>
    </row>
    <row r="29" spans="1:3" ht="15">
      <c r="A29" s="10" t="s">
        <v>20</v>
      </c>
      <c r="B29" s="8">
        <f>'12'!I14+'21'!G7</f>
        <v>5.670734018123653</v>
      </c>
      <c r="C29" s="9" t="s">
        <v>21</v>
      </c>
    </row>
    <row r="30" spans="1:3" ht="15">
      <c r="A30" s="10" t="s">
        <v>614</v>
      </c>
      <c r="B30" s="8">
        <f>'62'!I15+'82'!I6+'101'!I10</f>
        <v>-6260.048482902355</v>
      </c>
      <c r="C30" s="9" t="s">
        <v>973</v>
      </c>
    </row>
    <row r="31" spans="1:3" ht="15">
      <c r="A31" s="10" t="s">
        <v>22</v>
      </c>
      <c r="B31" s="8">
        <f>'21'!G15</f>
        <v>2.064372907545703</v>
      </c>
      <c r="C31" s="9">
        <v>21</v>
      </c>
    </row>
    <row r="32" spans="1:3" ht="15">
      <c r="A32" s="7" t="s">
        <v>552</v>
      </c>
      <c r="B32" s="8">
        <f>'56'!I4</f>
        <v>0.3152323779854669</v>
      </c>
      <c r="C32" s="9">
        <v>56</v>
      </c>
    </row>
    <row r="33" spans="1:3" ht="15">
      <c r="A33" s="10" t="s">
        <v>23</v>
      </c>
      <c r="B33" s="8">
        <f>9!I12+'10'!I5+'19'!I11+'26'!G12+'70'!I10+'96'!I10</f>
        <v>-11.949580180156033</v>
      </c>
      <c r="C33" s="9" t="s">
        <v>918</v>
      </c>
    </row>
    <row r="34" spans="1:3" ht="15">
      <c r="A34" s="10" t="s">
        <v>805</v>
      </c>
      <c r="B34" s="8">
        <f>'84'!I8</f>
        <v>-10.732486793002863</v>
      </c>
      <c r="C34" s="9">
        <v>84</v>
      </c>
    </row>
    <row r="35" spans="1:3" ht="15">
      <c r="A35" s="11" t="s">
        <v>24</v>
      </c>
      <c r="B35" s="8">
        <f>'29(2)'!G17+'30'!G8+'31'!G8+'47'!G6+'71'!I12+'82'!I17</f>
        <v>4.476686074476447</v>
      </c>
      <c r="C35" s="9" t="s">
        <v>796</v>
      </c>
    </row>
    <row r="36" spans="1:3" ht="15">
      <c r="A36" s="7" t="s">
        <v>412</v>
      </c>
      <c r="B36" s="8">
        <f>'40'!G8+'47'!G7</f>
        <v>-22.674280615426483</v>
      </c>
      <c r="C36" s="9" t="s">
        <v>475</v>
      </c>
    </row>
    <row r="37" spans="1:3" ht="15">
      <c r="A37" s="10" t="s">
        <v>694</v>
      </c>
      <c r="B37" s="8">
        <f>'71'!I7+'74'!I7</f>
        <v>27.336688945246237</v>
      </c>
      <c r="C37" s="9" t="s">
        <v>734</v>
      </c>
    </row>
    <row r="38" spans="1:3" ht="15">
      <c r="A38" s="10" t="s">
        <v>518</v>
      </c>
      <c r="B38" s="8">
        <f>'52'!H6+'56'!I5+'62'!I6</f>
        <v>8.687438034167826</v>
      </c>
      <c r="C38" s="9" t="s">
        <v>617</v>
      </c>
    </row>
    <row r="39" spans="1:3" ht="15">
      <c r="A39" s="10" t="s">
        <v>25</v>
      </c>
      <c r="B39" s="8">
        <f>'26'!G5</f>
        <v>-0.10356042451223857</v>
      </c>
      <c r="C39" s="9">
        <v>26</v>
      </c>
    </row>
    <row r="40" spans="1:3" ht="15">
      <c r="A40" s="7" t="s">
        <v>26</v>
      </c>
      <c r="B40" s="12">
        <v>0</v>
      </c>
      <c r="C40" s="9">
        <v>1</v>
      </c>
    </row>
    <row r="41" spans="1:3" ht="15">
      <c r="A41" s="10" t="s">
        <v>27</v>
      </c>
      <c r="B41" s="8">
        <f>'25'!G11+'30'!G5</f>
        <v>0.3381755466394907</v>
      </c>
      <c r="C41" s="9" t="s">
        <v>28</v>
      </c>
    </row>
    <row r="42" spans="1:3" ht="15">
      <c r="A42" s="10" t="s">
        <v>29</v>
      </c>
      <c r="B42" s="8">
        <f>'23'!G9</f>
        <v>0.3364005144694602</v>
      </c>
      <c r="C42" s="9">
        <v>23</v>
      </c>
    </row>
    <row r="43" spans="1:3" ht="15">
      <c r="A43" s="10" t="s">
        <v>30</v>
      </c>
      <c r="B43" s="8">
        <f>'16(2)'!I5</f>
        <v>-0.5701303712178856</v>
      </c>
      <c r="C43" s="9" t="s">
        <v>31</v>
      </c>
    </row>
    <row r="44" spans="1:3" ht="15">
      <c r="A44" s="10" t="s">
        <v>729</v>
      </c>
      <c r="B44" s="8">
        <f>'74'!I8</f>
        <v>0.2498641630900238</v>
      </c>
      <c r="C44" s="9">
        <v>74</v>
      </c>
    </row>
    <row r="45" spans="1:3" ht="15">
      <c r="A45" s="10" t="s">
        <v>446</v>
      </c>
      <c r="B45" s="8">
        <f>'44'!G7+'76'!I5</f>
        <v>23.25500408897142</v>
      </c>
      <c r="C45" s="9" t="s">
        <v>746</v>
      </c>
    </row>
    <row r="46" spans="1:3" ht="15">
      <c r="A46" s="10" t="s">
        <v>775</v>
      </c>
      <c r="B46" s="8">
        <f>'81'!I15</f>
        <v>10.157897261055723</v>
      </c>
      <c r="C46" s="9">
        <v>81</v>
      </c>
    </row>
    <row r="47" spans="1:3" ht="15">
      <c r="A47" s="10" t="s">
        <v>420</v>
      </c>
      <c r="B47" s="8">
        <f>'41'!G9</f>
        <v>0.3835863126616914</v>
      </c>
      <c r="C47" s="9">
        <v>41</v>
      </c>
    </row>
    <row r="48" spans="1:3" ht="15">
      <c r="A48" s="130" t="s">
        <v>806</v>
      </c>
      <c r="B48" s="8">
        <f>'84'!I9+'86'!I5+'92'!I12</f>
        <v>-0.23743167206487215</v>
      </c>
      <c r="C48" s="9" t="s">
        <v>883</v>
      </c>
    </row>
    <row r="49" spans="1:3" ht="15">
      <c r="A49" s="130" t="s">
        <v>858</v>
      </c>
      <c r="B49" s="8">
        <f>'90'!I7</f>
        <v>59.21313549497836</v>
      </c>
      <c r="C49" s="9">
        <v>90</v>
      </c>
    </row>
    <row r="50" spans="1:3" ht="15">
      <c r="A50" s="10" t="s">
        <v>630</v>
      </c>
      <c r="B50" s="8">
        <f>'64'!I8+'89'!I11</f>
        <v>-0.3134149111997431</v>
      </c>
      <c r="C50" s="9" t="s">
        <v>854</v>
      </c>
    </row>
    <row r="51" spans="1:3" ht="15">
      <c r="A51" s="10" t="s">
        <v>970</v>
      </c>
      <c r="B51" s="8">
        <f>'101'!I7</f>
        <v>-877.6265947357133</v>
      </c>
      <c r="C51" s="9">
        <v>101</v>
      </c>
    </row>
    <row r="52" spans="1:3" ht="15">
      <c r="A52" s="10" t="s">
        <v>32</v>
      </c>
      <c r="B52" s="8">
        <f>'25'!G13+'27'!G5+'29(1)'!G8</f>
        <v>1.20741018115433</v>
      </c>
      <c r="C52" s="9" t="s">
        <v>33</v>
      </c>
    </row>
    <row r="53" spans="1:3" ht="15">
      <c r="A53" s="10" t="s">
        <v>413</v>
      </c>
      <c r="B53" s="8">
        <f>'40'!G11</f>
        <v>2.5724866361206296</v>
      </c>
      <c r="C53" s="9">
        <v>40</v>
      </c>
    </row>
    <row r="54" spans="1:3" ht="15">
      <c r="A54" s="10" t="s">
        <v>34</v>
      </c>
      <c r="B54" s="8">
        <f>'14'!I8+'27'!G7+'29(2)'!G5+'38'!G12+'89'!I7</f>
        <v>-3.9384680425124543</v>
      </c>
      <c r="C54" s="9" t="s">
        <v>852</v>
      </c>
    </row>
    <row r="55" spans="1:3" ht="15">
      <c r="A55" s="10" t="s">
        <v>35</v>
      </c>
      <c r="B55" s="8">
        <f>'33'!G19</f>
        <v>3.223134153165347</v>
      </c>
      <c r="C55" s="9">
        <v>33</v>
      </c>
    </row>
    <row r="56" spans="1:3" ht="15">
      <c r="A56" s="10" t="s">
        <v>36</v>
      </c>
      <c r="B56" s="8">
        <f>'37'!G9+'39'!G9+'65'!I10+'88'!I13</f>
        <v>-31.691741395181907</v>
      </c>
      <c r="C56" s="9" t="s">
        <v>841</v>
      </c>
    </row>
    <row r="57" spans="1:3" ht="15">
      <c r="A57" s="130" t="s">
        <v>914</v>
      </c>
      <c r="B57" s="8">
        <f>'96'!I12</f>
        <v>-0.23008516483503172</v>
      </c>
      <c r="C57" s="9">
        <v>96</v>
      </c>
    </row>
    <row r="58" spans="1:3" ht="15">
      <c r="A58" s="10" t="s">
        <v>37</v>
      </c>
      <c r="B58" s="8">
        <f>'37'!G8+'41'!G5</f>
        <v>-0.21599757054173097</v>
      </c>
      <c r="C58" s="9">
        <v>37.41</v>
      </c>
    </row>
    <row r="59" spans="1:3" ht="15">
      <c r="A59" s="10" t="s">
        <v>798</v>
      </c>
      <c r="B59" s="8">
        <f>'83'!I8+'96'!I4</f>
        <v>6.182039065646677</v>
      </c>
      <c r="C59" s="9" t="s">
        <v>917</v>
      </c>
    </row>
    <row r="60" spans="1:3" ht="15">
      <c r="A60" s="10" t="s">
        <v>38</v>
      </c>
      <c r="B60" s="8">
        <f>'39'!G7+'45'!G11+'77'!I9</f>
        <v>1.7821592967039805</v>
      </c>
      <c r="C60" s="9" t="s">
        <v>750</v>
      </c>
    </row>
    <row r="61" spans="1:3" ht="15">
      <c r="A61" s="11" t="s">
        <v>489</v>
      </c>
      <c r="B61" s="8">
        <f>'49'!G10</f>
        <v>0.14422860052172837</v>
      </c>
      <c r="C61" s="9">
        <v>49</v>
      </c>
    </row>
    <row r="62" spans="1:3" ht="15">
      <c r="A62" s="11" t="s">
        <v>519</v>
      </c>
      <c r="B62" s="8">
        <f>'52'!H7+'78'!I10</f>
        <v>-0.14170503157475878</v>
      </c>
      <c r="C62" s="9" t="s">
        <v>756</v>
      </c>
    </row>
    <row r="63" spans="1:3" ht="15">
      <c r="A63" s="11" t="s">
        <v>646</v>
      </c>
      <c r="B63" s="8">
        <f>'66'!I12</f>
        <v>0.28408102803723523</v>
      </c>
      <c r="C63" s="9">
        <v>66</v>
      </c>
    </row>
    <row r="64" spans="1:3" ht="15">
      <c r="A64" s="11" t="s">
        <v>727</v>
      </c>
      <c r="B64" s="8">
        <f>'74'!I5+'96'!I8</f>
        <v>-26.711768215346865</v>
      </c>
      <c r="C64" s="9" t="s">
        <v>916</v>
      </c>
    </row>
    <row r="65" spans="1:3" ht="15">
      <c r="A65" s="10" t="s">
        <v>560</v>
      </c>
      <c r="B65" s="8">
        <f>'57'!I8</f>
        <v>-0.29378618863052</v>
      </c>
      <c r="C65" s="9">
        <v>57</v>
      </c>
    </row>
    <row r="66" spans="1:3" ht="15">
      <c r="A66" s="10" t="s">
        <v>685</v>
      </c>
      <c r="B66" s="8">
        <f>'70'!I7</f>
        <v>-0.38662327909878513</v>
      </c>
      <c r="C66" s="9">
        <v>70</v>
      </c>
    </row>
    <row r="67" spans="1:3" ht="15">
      <c r="A67" s="7" t="s">
        <v>598</v>
      </c>
      <c r="B67" s="8">
        <f>'61'!I7+'63'!I8+'80'!I12+'101'!I11</f>
        <v>-1107.0010051204463</v>
      </c>
      <c r="C67" s="9" t="s">
        <v>975</v>
      </c>
    </row>
    <row r="68" spans="1:3" ht="15">
      <c r="A68" s="10" t="s">
        <v>39</v>
      </c>
      <c r="B68" s="8">
        <f>'27'!G8</f>
        <v>3.157100286533023</v>
      </c>
      <c r="C68" s="9">
        <v>27</v>
      </c>
    </row>
    <row r="69" spans="1:3" ht="15">
      <c r="A69" s="10" t="s">
        <v>40</v>
      </c>
      <c r="B69" s="8">
        <f>'19'!I13</f>
        <v>-0.3500427184465025</v>
      </c>
      <c r="C69" s="9">
        <v>19</v>
      </c>
    </row>
    <row r="70" spans="1:3" ht="15">
      <c r="A70" s="10" t="s">
        <v>41</v>
      </c>
      <c r="B70" s="8">
        <f>'15'!I11+'31'!G6+'51'!H13+'60'!I24+'68'!I5+'81'!I7</f>
        <v>13.383318268918856</v>
      </c>
      <c r="C70" s="9" t="s">
        <v>779</v>
      </c>
    </row>
    <row r="71" spans="1:3" ht="15">
      <c r="A71" s="10" t="s">
        <v>830</v>
      </c>
      <c r="B71" s="8">
        <f>'87'!I9</f>
        <v>0.03405853606045639</v>
      </c>
      <c r="C71" s="9">
        <v>87</v>
      </c>
    </row>
    <row r="72" spans="1:3" ht="15">
      <c r="A72" s="10" t="s">
        <v>915</v>
      </c>
      <c r="B72" s="8">
        <f>'96'!I14</f>
        <v>0.3920759340659288</v>
      </c>
      <c r="C72" s="9">
        <v>96</v>
      </c>
    </row>
    <row r="73" spans="1:3" ht="15">
      <c r="A73" s="10" t="s">
        <v>908</v>
      </c>
      <c r="B73" s="8">
        <f>'95'!I11</f>
        <v>0.1707368053994287</v>
      </c>
      <c r="C73" s="9">
        <v>95</v>
      </c>
    </row>
    <row r="74" spans="1:3" ht="15">
      <c r="A74" s="11" t="s">
        <v>434</v>
      </c>
      <c r="B74" s="8">
        <f>'43'!G17+'44'!G10</f>
        <v>-0.34656613170989203</v>
      </c>
      <c r="C74" s="9" t="s">
        <v>451</v>
      </c>
    </row>
    <row r="75" spans="1:3" ht="15">
      <c r="A75" s="11" t="s">
        <v>526</v>
      </c>
      <c r="B75" s="8">
        <f>'52'!H8+'69'!I10+'78'!I5+'79'!I4</f>
        <v>-58.36647182369211</v>
      </c>
      <c r="C75" s="9" t="s">
        <v>760</v>
      </c>
    </row>
    <row r="76" spans="1:3" ht="15">
      <c r="A76" s="11" t="s">
        <v>686</v>
      </c>
      <c r="B76" s="8">
        <f>'70'!I9</f>
        <v>-0.48980403003770334</v>
      </c>
      <c r="C76" s="9">
        <v>70</v>
      </c>
    </row>
    <row r="77" spans="1:3" ht="15">
      <c r="A77" s="10" t="s">
        <v>462</v>
      </c>
      <c r="B77" s="8">
        <f>'46'!G7</f>
        <v>63.400171252566906</v>
      </c>
      <c r="C77" s="9">
        <v>46</v>
      </c>
    </row>
    <row r="78" spans="1:3" ht="15">
      <c r="A78" s="10" t="s">
        <v>661</v>
      </c>
      <c r="B78" s="8">
        <f>'67'!I6</f>
        <v>9.443398264462758</v>
      </c>
      <c r="C78" s="9">
        <v>67</v>
      </c>
    </row>
    <row r="79" spans="1:3" ht="15">
      <c r="A79" s="10" t="s">
        <v>474</v>
      </c>
      <c r="B79" s="8">
        <f>'47'!G15</f>
        <v>-0.20735142774333326</v>
      </c>
      <c r="C79" s="9">
        <v>47</v>
      </c>
    </row>
    <row r="80" spans="1:3" ht="15">
      <c r="A80" s="14" t="s">
        <v>42</v>
      </c>
      <c r="B80" s="8">
        <f>2!I12+3!I10+'10'!I7+'11'!I13+'13'!I8</f>
        <v>-0.0363352721572312</v>
      </c>
      <c r="C80" s="9" t="s">
        <v>43</v>
      </c>
    </row>
    <row r="81" spans="1:3" ht="15">
      <c r="A81" s="7" t="s">
        <v>44</v>
      </c>
      <c r="B81" s="8">
        <f>'33'!G7+'97'!I8</f>
        <v>9.457844875869455</v>
      </c>
      <c r="C81" s="9" t="s">
        <v>934</v>
      </c>
    </row>
    <row r="82" spans="1:3" ht="15">
      <c r="A82" s="10" t="s">
        <v>610</v>
      </c>
      <c r="B82" s="8">
        <f>'62'!I5+'66'!I20+'88'!I9</f>
        <v>-0.037626169142583876</v>
      </c>
      <c r="C82" s="9" t="s">
        <v>840</v>
      </c>
    </row>
    <row r="83" spans="1:3" ht="15">
      <c r="A83" s="10" t="s">
        <v>419</v>
      </c>
      <c r="B83" s="8">
        <f>'41'!G8+'45'!G6+'47'!G13+'50'!H4+'58'!I6+'63'!I13</f>
        <v>-0.17456852775217158</v>
      </c>
      <c r="C83" s="9" t="s">
        <v>626</v>
      </c>
    </row>
    <row r="84" spans="1:3" ht="15">
      <c r="A84" s="13" t="s">
        <v>45</v>
      </c>
      <c r="B84" s="8">
        <f>'36'!G14+'51'!H6+'98'!I8</f>
        <v>31.021435481563685</v>
      </c>
      <c r="C84" s="9" t="s">
        <v>949</v>
      </c>
    </row>
    <row r="85" spans="1:3" ht="15">
      <c r="A85" s="10" t="s">
        <v>436</v>
      </c>
      <c r="B85" s="8">
        <f>'43'!G9+'62'!I7</f>
        <v>0.683480336778473</v>
      </c>
      <c r="C85" s="9" t="s">
        <v>618</v>
      </c>
    </row>
    <row r="86" spans="1:3" ht="15">
      <c r="A86" s="10" t="s">
        <v>46</v>
      </c>
      <c r="B86" s="8">
        <f>'11'!I10</f>
        <v>-2.452766387141878</v>
      </c>
      <c r="C86" s="9">
        <v>11</v>
      </c>
    </row>
    <row r="87" spans="1:3" ht="15">
      <c r="A87" s="10" t="s">
        <v>47</v>
      </c>
      <c r="B87" s="8">
        <f>'32'!G6</f>
        <v>10.494947741433066</v>
      </c>
      <c r="C87" s="9">
        <v>32</v>
      </c>
    </row>
    <row r="88" spans="1:3" ht="15">
      <c r="A88" s="10" t="s">
        <v>955</v>
      </c>
      <c r="B88" s="8">
        <f>'99'!I9</f>
        <v>-37.40775077265141</v>
      </c>
      <c r="C88" s="9">
        <v>99</v>
      </c>
    </row>
    <row r="89" spans="1:3" ht="15">
      <c r="A89" s="10" t="s">
        <v>548</v>
      </c>
      <c r="B89" s="8">
        <f>'55'!I7</f>
        <v>-0.09191984476069592</v>
      </c>
      <c r="C89" s="9">
        <v>55</v>
      </c>
    </row>
    <row r="90" spans="1:3" ht="15">
      <c r="A90" s="167" t="s">
        <v>728</v>
      </c>
      <c r="B90" s="8">
        <f>'74'!I6+'86'!I8</f>
        <v>8.03431876490231</v>
      </c>
      <c r="C90" s="9" t="s">
        <v>824</v>
      </c>
    </row>
    <row r="91" spans="1:3" ht="15">
      <c r="A91" s="10" t="s">
        <v>48</v>
      </c>
      <c r="B91" s="8">
        <f>'10'!I4+'23'!G11+'24'!G4+'29(1)'!G6+'66'!I14</f>
        <v>-0.2774529748785426</v>
      </c>
      <c r="C91" s="9" t="s">
        <v>656</v>
      </c>
    </row>
    <row r="92" spans="1:3" ht="15">
      <c r="A92" s="10" t="s">
        <v>587</v>
      </c>
      <c r="B92" s="8">
        <f>'60'!I8+'78'!I7</f>
        <v>-0.3796686478909237</v>
      </c>
      <c r="C92" s="9" t="s">
        <v>755</v>
      </c>
    </row>
    <row r="93" spans="1:3" ht="15">
      <c r="A93" s="10" t="s">
        <v>425</v>
      </c>
      <c r="B93" s="8">
        <f>'42'!G5</f>
        <v>0.33312753340337053</v>
      </c>
      <c r="C93" s="9">
        <v>42</v>
      </c>
    </row>
    <row r="94" spans="1:3" ht="30">
      <c r="A94" s="10" t="s">
        <v>49</v>
      </c>
      <c r="B94" s="8">
        <f>2!I5+4!I5+'10'!I9+'12'!I5+'14'!I13+'16(1)'!I5+'21'!G5+'24'!G15+'25'!G5+'28'!G5+'30'!G10+'97'!I6+'98'!I4</f>
        <v>5.285707802945524</v>
      </c>
      <c r="C94" s="9" t="s">
        <v>947</v>
      </c>
    </row>
    <row r="95" spans="1:3" ht="15">
      <c r="A95" s="10" t="s">
        <v>389</v>
      </c>
      <c r="B95" s="8">
        <f>'55'!I13+'59'!I7+'79'!I7+'82'!I10+'91'!I4+'95'!I4</f>
        <v>15.614910832287023</v>
      </c>
      <c r="C95" s="9" t="s">
        <v>909</v>
      </c>
    </row>
    <row r="96" spans="1:3" ht="30">
      <c r="A96" s="10" t="s">
        <v>50</v>
      </c>
      <c r="B96" s="8">
        <f>2!I13+3!I6+'12'!I11+'16(2)'!I16+'20'!I11+'23'!G10+'25'!G9+'32'!G14+'35'!G6+'99'!I4</f>
        <v>0.4639260744072544</v>
      </c>
      <c r="C96" s="9" t="s">
        <v>959</v>
      </c>
    </row>
    <row r="97" spans="1:3" ht="15">
      <c r="A97" s="10" t="s">
        <v>51</v>
      </c>
      <c r="B97" s="8">
        <f>5!I8+8!I5+9!I13+'12'!I10+'15'!I5+'68'!I9</f>
        <v>1.3691730867433876</v>
      </c>
      <c r="C97" s="9" t="s">
        <v>671</v>
      </c>
    </row>
    <row r="98" spans="1:3" ht="15">
      <c r="A98" s="10" t="s">
        <v>52</v>
      </c>
      <c r="B98" s="8">
        <f>'33'!G16</f>
        <v>4.363128824681439</v>
      </c>
      <c r="C98" s="9">
        <v>33</v>
      </c>
    </row>
    <row r="99" spans="1:3" ht="30">
      <c r="A99" s="10" t="s">
        <v>53</v>
      </c>
      <c r="B99" s="8">
        <f>8!I9+'16(1)'!I11+'19'!I5+'20'!I6+'21'!G10+'22'!G9+'23'!G12+'24'!G13+'28'!G12+'46'!G9+'96'!I11</f>
        <v>18.763877063007783</v>
      </c>
      <c r="C99" s="9" t="s">
        <v>919</v>
      </c>
    </row>
    <row r="100" spans="1:3" ht="15">
      <c r="A100" s="10" t="s">
        <v>537</v>
      </c>
      <c r="B100" s="8">
        <f>'54'!I11</f>
        <v>-0.20883596180078712</v>
      </c>
      <c r="C100" s="9">
        <v>54</v>
      </c>
    </row>
    <row r="101" spans="1:3" ht="15">
      <c r="A101" s="10" t="s">
        <v>576</v>
      </c>
      <c r="B101" s="8">
        <f>'59'!I9+'60'!I23+'79'!I5+'81'!I6</f>
        <v>0.32759423050799796</v>
      </c>
      <c r="C101" s="9" t="s">
        <v>778</v>
      </c>
    </row>
    <row r="102" spans="1:3" ht="15">
      <c r="A102" s="10" t="s">
        <v>54</v>
      </c>
      <c r="B102" s="8">
        <f>'29(1)'!G11</f>
        <v>-0.1071081794194697</v>
      </c>
      <c r="C102" s="9" t="s">
        <v>13</v>
      </c>
    </row>
    <row r="103" spans="1:3" ht="15">
      <c r="A103" s="10" t="s">
        <v>486</v>
      </c>
      <c r="B103" s="8">
        <f>'49'!G4</f>
        <v>0.06415834022777744</v>
      </c>
      <c r="C103" s="9">
        <v>49</v>
      </c>
    </row>
    <row r="104" spans="1:3" ht="15">
      <c r="A104" s="10" t="s">
        <v>956</v>
      </c>
      <c r="B104" s="8">
        <f>'99'!I10</f>
        <v>-23.104626614785957</v>
      </c>
      <c r="C104" s="9">
        <v>99</v>
      </c>
    </row>
    <row r="105" spans="1:3" ht="15">
      <c r="A105" s="10" t="s">
        <v>649</v>
      </c>
      <c r="B105" s="8">
        <f>'66'!I17</f>
        <v>-0.2568770093458852</v>
      </c>
      <c r="C105" s="9">
        <v>66</v>
      </c>
    </row>
    <row r="106" spans="1:3" ht="15">
      <c r="A106" s="10" t="s">
        <v>471</v>
      </c>
      <c r="B106" s="8">
        <f>'47'!G4</f>
        <v>-0.21048304102055226</v>
      </c>
      <c r="C106" s="9">
        <v>47</v>
      </c>
    </row>
    <row r="107" spans="1:3" ht="15">
      <c r="A107" s="10" t="s">
        <v>625</v>
      </c>
      <c r="B107" s="8">
        <f>'63'!I7</f>
        <v>-0.06372126804103573</v>
      </c>
      <c r="C107" s="9">
        <v>63</v>
      </c>
    </row>
    <row r="108" spans="1:3" ht="15">
      <c r="A108" s="10" t="s">
        <v>632</v>
      </c>
      <c r="B108" s="8">
        <f>'64'!I12</f>
        <v>-7.637241291905184</v>
      </c>
      <c r="C108" s="9">
        <v>64</v>
      </c>
    </row>
    <row r="109" spans="1:3" ht="15">
      <c r="A109" s="10" t="s">
        <v>55</v>
      </c>
      <c r="B109" s="8">
        <f>'31'!G7+'34'!G10+'40'!G12</f>
        <v>-0.048372144602794265</v>
      </c>
      <c r="C109" s="9" t="s">
        <v>415</v>
      </c>
    </row>
    <row r="110" spans="1:3" ht="15">
      <c r="A110" s="10" t="s">
        <v>890</v>
      </c>
      <c r="B110" s="8">
        <f>'93'!I6</f>
        <v>863.4649194798009</v>
      </c>
      <c r="C110" s="9">
        <v>93</v>
      </c>
    </row>
    <row r="111" spans="1:3" ht="15">
      <c r="A111" s="13" t="s">
        <v>56</v>
      </c>
      <c r="B111" s="8">
        <f>7!I7+'16(2)'!I15</f>
        <v>-6.5199731532047736</v>
      </c>
      <c r="C111" s="9" t="s">
        <v>57</v>
      </c>
    </row>
    <row r="112" spans="1:3" ht="15">
      <c r="A112" s="13" t="s">
        <v>930</v>
      </c>
      <c r="B112" s="8">
        <f>'97'!I12</f>
        <v>0.20874168891486988</v>
      </c>
      <c r="C112" s="9">
        <v>97</v>
      </c>
    </row>
    <row r="113" spans="1:3" ht="15">
      <c r="A113" s="13" t="s">
        <v>648</v>
      </c>
      <c r="B113" s="8">
        <f>'66'!I16</f>
        <v>-0.42048205607488853</v>
      </c>
      <c r="C113" s="9">
        <v>66</v>
      </c>
    </row>
    <row r="114" spans="1:3" ht="15">
      <c r="A114" s="10" t="s">
        <v>58</v>
      </c>
      <c r="B114" s="8">
        <f>'25'!G4</f>
        <v>3.2010207252521923</v>
      </c>
      <c r="C114" s="9">
        <v>25</v>
      </c>
    </row>
    <row r="115" spans="1:3" ht="15">
      <c r="A115" s="7" t="s">
        <v>562</v>
      </c>
      <c r="B115" s="8">
        <f>'57'!I11</f>
        <v>2.671039870800996</v>
      </c>
      <c r="C115" s="9">
        <v>57</v>
      </c>
    </row>
    <row r="116" spans="1:3" ht="15">
      <c r="A116" s="13" t="s">
        <v>59</v>
      </c>
      <c r="B116" s="8">
        <f>'37'!G11</f>
        <v>-0.45558693767452496</v>
      </c>
      <c r="C116" s="9">
        <v>37</v>
      </c>
    </row>
    <row r="117" spans="1:3" ht="15">
      <c r="A117" s="13" t="str">
        <f>'15'!A13</f>
        <v>kuzia_1 </v>
      </c>
      <c r="B117" s="8">
        <f>'15'!I13</f>
        <v>2.0563573112376616</v>
      </c>
      <c r="C117" s="9">
        <v>15</v>
      </c>
    </row>
    <row r="118" spans="1:3" ht="15">
      <c r="A118" s="10" t="s">
        <v>60</v>
      </c>
      <c r="B118" s="8">
        <f>'12'!I6</f>
        <v>0.6413665167095246</v>
      </c>
      <c r="C118" s="9">
        <v>12</v>
      </c>
    </row>
    <row r="119" spans="1:3" ht="45">
      <c r="A119" s="11" t="s">
        <v>61</v>
      </c>
      <c r="B119" s="8">
        <f>4!I6+6!I4+8!I7+'10'!I6+'11'!I5+'12'!I4+'13'!I13+'14'!I4+'15'!I4+'16(1)'!I7+'17'!I12+'18'!I9+'20'!I10+'21'!G4+'22'!G5+'26'!G9+'29(1)'!G5+'31'!G15+'32'!G4+'38'!G7+'39'!G6+'40'!G18+'55'!I10+'99'!I7</f>
        <v>1.0027175069848226</v>
      </c>
      <c r="C119" s="9" t="s">
        <v>962</v>
      </c>
    </row>
    <row r="120" spans="1:3" ht="15">
      <c r="A120" s="7" t="s">
        <v>637</v>
      </c>
      <c r="B120" s="8">
        <f>'65'!I7</f>
        <v>-0.10071214285710539</v>
      </c>
      <c r="C120" s="9">
        <v>65</v>
      </c>
    </row>
    <row r="121" spans="1:3" ht="15">
      <c r="A121" s="7" t="s">
        <v>62</v>
      </c>
      <c r="B121" s="8">
        <f>5!I10+'24'!G8+'43'!G14</f>
        <v>0.31993872603135287</v>
      </c>
      <c r="C121" s="9" t="s">
        <v>444</v>
      </c>
    </row>
    <row r="122" spans="1:3" ht="15">
      <c r="A122" s="131" t="s">
        <v>768</v>
      </c>
      <c r="B122" s="8">
        <f>'80'!I17+'93'!I9+'98'!I12</f>
        <v>61.876666760517764</v>
      </c>
      <c r="C122" s="9" t="s">
        <v>951</v>
      </c>
    </row>
    <row r="123" spans="1:3" ht="15">
      <c r="A123" s="130" t="s">
        <v>946</v>
      </c>
      <c r="B123" s="8">
        <f>'98'!I11</f>
        <v>7.753732720989547</v>
      </c>
      <c r="C123" s="9">
        <v>98</v>
      </c>
    </row>
    <row r="124" spans="1:3" ht="15">
      <c r="A124" s="10" t="s">
        <v>644</v>
      </c>
      <c r="B124" s="8">
        <f>'66'!I10</f>
        <v>-0.4980801869158995</v>
      </c>
      <c r="C124" s="9">
        <v>66</v>
      </c>
    </row>
    <row r="125" spans="1:3" ht="15">
      <c r="A125" s="10" t="s">
        <v>63</v>
      </c>
      <c r="B125" s="8">
        <f>'20'!I16+'33'!G11+'42'!G7+'44'!G15+'45'!G10</f>
        <v>0.08527046455242271</v>
      </c>
      <c r="C125" s="9" t="s">
        <v>458</v>
      </c>
    </row>
    <row r="126" spans="1:3" ht="15">
      <c r="A126" s="10" t="s">
        <v>411</v>
      </c>
      <c r="B126" s="8">
        <f>'40'!G5</f>
        <v>8.634198167239447</v>
      </c>
      <c r="C126" s="9">
        <v>40</v>
      </c>
    </row>
    <row r="127" spans="1:3" ht="15">
      <c r="A127" s="10" t="s">
        <v>529</v>
      </c>
      <c r="B127" s="8">
        <f>'53'!H6</f>
        <v>0.23192791776432387</v>
      </c>
      <c r="C127" s="9">
        <v>53</v>
      </c>
    </row>
    <row r="128" spans="1:3" ht="15">
      <c r="A128" s="10" t="s">
        <v>64</v>
      </c>
      <c r="B128" s="8">
        <f>'15'!I10+'18'!I4</f>
        <v>1.9258538422906213</v>
      </c>
      <c r="C128" s="9" t="s">
        <v>65</v>
      </c>
    </row>
    <row r="129" spans="1:3" ht="15">
      <c r="A129" s="14" t="s">
        <v>66</v>
      </c>
      <c r="B129" s="8">
        <f>'17'!I8+'28'!G7</f>
        <v>0.8226967861533012</v>
      </c>
      <c r="C129" s="9" t="s">
        <v>67</v>
      </c>
    </row>
    <row r="130" spans="1:3" ht="15">
      <c r="A130" s="11" t="s">
        <v>68</v>
      </c>
      <c r="B130" s="8">
        <f>'29(2)'!G15</f>
        <v>-0.28377128352008185</v>
      </c>
      <c r="C130" s="9" t="s">
        <v>69</v>
      </c>
    </row>
    <row r="131" spans="1:3" ht="15">
      <c r="A131" s="11" t="s">
        <v>539</v>
      </c>
      <c r="B131" s="8">
        <f>'54'!I13</f>
        <v>0.4871589631651432</v>
      </c>
      <c r="C131" s="9">
        <v>54</v>
      </c>
    </row>
    <row r="132" spans="1:3" ht="15">
      <c r="A132" s="10" t="s">
        <v>70</v>
      </c>
      <c r="B132" s="8">
        <f>'17'!I10+'31'!G12+'33'!G18+'75'!I7</f>
        <v>0.4051732036039084</v>
      </c>
      <c r="C132" s="9" t="s">
        <v>741</v>
      </c>
    </row>
    <row r="133" spans="1:3" ht="15">
      <c r="A133" s="10" t="s">
        <v>837</v>
      </c>
      <c r="B133" s="8">
        <f>'88'!I7</f>
        <v>0.42999747572798697</v>
      </c>
      <c r="C133" s="9">
        <v>88</v>
      </c>
    </row>
    <row r="134" spans="1:3" ht="15">
      <c r="A134" s="10" t="s">
        <v>926</v>
      </c>
      <c r="B134" s="8">
        <f>'97'!I4</f>
        <v>253.82048239117807</v>
      </c>
      <c r="C134" s="9">
        <v>97</v>
      </c>
    </row>
    <row r="135" spans="1:3" ht="15">
      <c r="A135" s="10" t="s">
        <v>472</v>
      </c>
      <c r="B135" s="8">
        <f>'47'!G8</f>
        <v>-0.49154464415141774</v>
      </c>
      <c r="C135" s="9">
        <v>47</v>
      </c>
    </row>
    <row r="136" spans="1:3" ht="15">
      <c r="A136" s="7" t="s">
        <v>71</v>
      </c>
      <c r="B136" s="8">
        <f>'30'!G4</f>
        <v>-0.008503497517267533</v>
      </c>
      <c r="C136" s="9">
        <v>30</v>
      </c>
    </row>
    <row r="137" spans="1:3" ht="15">
      <c r="A137" s="16" t="s">
        <v>687</v>
      </c>
      <c r="B137" s="17">
        <f>'70'!I12</f>
        <v>0.28868200250303744</v>
      </c>
      <c r="C137" s="18">
        <v>70</v>
      </c>
    </row>
    <row r="138" spans="1:3" ht="15">
      <c r="A138" s="131" t="s">
        <v>766</v>
      </c>
      <c r="B138" s="17">
        <f>'80'!I13</f>
        <v>3.4840596190302904</v>
      </c>
      <c r="C138" s="18">
        <v>80</v>
      </c>
    </row>
    <row r="139" spans="1:3" ht="15">
      <c r="A139" s="16" t="s">
        <v>72</v>
      </c>
      <c r="B139" s="17">
        <f>'16(1)'!I13</f>
        <v>-0.838772261072279</v>
      </c>
      <c r="C139" s="123" t="s">
        <v>73</v>
      </c>
    </row>
    <row r="140" spans="1:3" ht="15">
      <c r="A140" s="10" t="s">
        <v>74</v>
      </c>
      <c r="B140" s="17">
        <f>'14'!I19</f>
        <v>5.716481931186308</v>
      </c>
      <c r="C140" s="18">
        <v>14</v>
      </c>
    </row>
    <row r="141" spans="1:3" ht="15">
      <c r="A141" s="10" t="s">
        <v>615</v>
      </c>
      <c r="B141" s="17">
        <f>'62'!I16+'78'!I9+'95'!I12</f>
        <v>85.56637370524845</v>
      </c>
      <c r="C141" s="18" t="s">
        <v>912</v>
      </c>
    </row>
    <row r="142" spans="1:3" ht="15">
      <c r="A142" s="10" t="s">
        <v>75</v>
      </c>
      <c r="B142" s="17">
        <f>'10'!I11+'31'!G10</f>
        <v>27.309661062351324</v>
      </c>
      <c r="C142" s="18" t="s">
        <v>76</v>
      </c>
    </row>
    <row r="143" spans="1:3" ht="15">
      <c r="A143" s="10" t="s">
        <v>969</v>
      </c>
      <c r="B143" s="17">
        <f>'101'!I5</f>
        <v>-3455.3584461513183</v>
      </c>
      <c r="C143" s="18">
        <v>101</v>
      </c>
    </row>
    <row r="144" spans="1:3" ht="15">
      <c r="A144" s="7" t="s">
        <v>77</v>
      </c>
      <c r="B144" s="8">
        <f>'13'!I15+'20'!I12+'22'!G12</f>
        <v>2.8479483632311258</v>
      </c>
      <c r="C144" s="9" t="s">
        <v>78</v>
      </c>
    </row>
    <row r="145" spans="1:3" ht="15">
      <c r="A145" s="10" t="s">
        <v>79</v>
      </c>
      <c r="B145" s="8">
        <f>'18'!I14</f>
        <v>-0.4312802534318507</v>
      </c>
      <c r="C145" s="9">
        <v>18</v>
      </c>
    </row>
    <row r="146" spans="1:3" ht="15">
      <c r="A146" s="10" t="s">
        <v>503</v>
      </c>
      <c r="B146" s="8">
        <f>'50'!H11+'51'!H10+'53'!H10+'71'!I5</f>
        <v>0.14013661978242453</v>
      </c>
      <c r="C146" s="9" t="s">
        <v>697</v>
      </c>
    </row>
    <row r="147" spans="1:3" ht="15">
      <c r="A147" s="10" t="s">
        <v>664</v>
      </c>
      <c r="B147" s="8">
        <f>'67'!I13+'73'!I5</f>
        <v>0.32078178079495956</v>
      </c>
      <c r="C147" s="9" t="s">
        <v>722</v>
      </c>
    </row>
    <row r="148" spans="1:3" ht="15">
      <c r="A148" s="10" t="s">
        <v>80</v>
      </c>
      <c r="B148" s="8">
        <f>'31'!G17+'51'!H8+'70'!I6</f>
        <v>1.828244467162449</v>
      </c>
      <c r="C148" s="9" t="s">
        <v>692</v>
      </c>
    </row>
    <row r="149" spans="1:3" ht="15">
      <c r="A149" s="10" t="s">
        <v>498</v>
      </c>
      <c r="B149" s="8">
        <f>'50'!H6</f>
        <v>-0.24607687331229045</v>
      </c>
      <c r="C149" s="9">
        <v>50</v>
      </c>
    </row>
    <row r="150" spans="1:3" ht="15">
      <c r="A150" s="10" t="s">
        <v>81</v>
      </c>
      <c r="B150" s="8">
        <f>'21'!G13</f>
        <v>0.3739248004119986</v>
      </c>
      <c r="C150" s="9">
        <v>21</v>
      </c>
    </row>
    <row r="151" spans="1:3" ht="15">
      <c r="A151" s="10" t="s">
        <v>559</v>
      </c>
      <c r="B151" s="8">
        <f>'57'!I6+'60'!I20+'87'!I10</f>
        <v>6.216436883630649</v>
      </c>
      <c r="C151" s="9" t="s">
        <v>834</v>
      </c>
    </row>
    <row r="152" spans="1:3" ht="15">
      <c r="A152" s="10" t="s">
        <v>582</v>
      </c>
      <c r="B152" s="8">
        <f>'59'!I15+'60'!I18</f>
        <v>0.3603045019796127</v>
      </c>
      <c r="C152" s="9" t="s">
        <v>596</v>
      </c>
    </row>
    <row r="153" spans="1:3" ht="15">
      <c r="A153" s="10" t="s">
        <v>791</v>
      </c>
      <c r="B153" s="8">
        <f>'82'!I5</f>
        <v>7.5758585080147895</v>
      </c>
      <c r="C153" s="9">
        <v>82</v>
      </c>
    </row>
    <row r="154" spans="1:3" ht="15">
      <c r="A154" s="10" t="s">
        <v>82</v>
      </c>
      <c r="B154" s="8">
        <f>'10'!I10</f>
        <v>1.4810559172731246</v>
      </c>
      <c r="C154" s="9">
        <v>10</v>
      </c>
    </row>
    <row r="155" spans="1:3" ht="15">
      <c r="A155" s="10" t="s">
        <v>432</v>
      </c>
      <c r="B155" s="8">
        <f>'43'!G13</f>
        <v>0.646448962712725</v>
      </c>
      <c r="C155" s="9">
        <v>43</v>
      </c>
    </row>
    <row r="156" spans="1:3" ht="15">
      <c r="A156" s="10" t="s">
        <v>680</v>
      </c>
      <c r="B156" s="8">
        <f>'69'!I8</f>
        <v>25.183370909090968</v>
      </c>
      <c r="C156" s="9">
        <v>69</v>
      </c>
    </row>
    <row r="157" spans="1:3" ht="15">
      <c r="A157" s="26" t="s">
        <v>83</v>
      </c>
      <c r="B157" s="8">
        <f>7!I8+'10'!I8+'15'!I6+'19'!I16</f>
        <v>0.15245603827096943</v>
      </c>
      <c r="C157" s="9" t="s">
        <v>84</v>
      </c>
    </row>
    <row r="158" spans="1:3" ht="15">
      <c r="A158" s="7" t="s">
        <v>85</v>
      </c>
      <c r="B158" s="8">
        <f>'14'!I10+'16(1)'!I6+'17'!I7+'23'!G6</f>
        <v>1.2452742754297788</v>
      </c>
      <c r="C158" s="9" t="s">
        <v>86</v>
      </c>
    </row>
    <row r="159" spans="1:3" ht="15">
      <c r="A159" s="19" t="s">
        <v>87</v>
      </c>
      <c r="B159" s="20">
        <f>'24'!G11+'61'!I6</f>
        <v>47.80501750630725</v>
      </c>
      <c r="C159" s="122" t="s">
        <v>607</v>
      </c>
    </row>
    <row r="160" spans="1:3" ht="15">
      <c r="A160" s="19" t="s">
        <v>683</v>
      </c>
      <c r="B160" s="20">
        <f>'70'!I4</f>
        <v>0.03548966207745252</v>
      </c>
      <c r="C160" s="122">
        <v>70</v>
      </c>
    </row>
    <row r="161" spans="1:3" ht="15">
      <c r="A161" s="7" t="s">
        <v>88</v>
      </c>
      <c r="B161" s="8">
        <f>'16(1)'!I4+'29(2)'!G12</f>
        <v>-2.5285534335403668</v>
      </c>
      <c r="C161" s="15" t="s">
        <v>89</v>
      </c>
    </row>
    <row r="162" spans="1:3" ht="15">
      <c r="A162" s="10" t="s">
        <v>453</v>
      </c>
      <c r="B162" s="8">
        <f>'45'!G5</f>
        <v>0.24381455290460963</v>
      </c>
      <c r="C162" s="15">
        <v>45</v>
      </c>
    </row>
    <row r="163" spans="1:3" ht="15">
      <c r="A163" s="131" t="s">
        <v>753</v>
      </c>
      <c r="B163" s="8">
        <f>'78'!I13+'80'!I7</f>
        <v>0.6728613535310046</v>
      </c>
      <c r="C163" s="15" t="s">
        <v>770</v>
      </c>
    </row>
    <row r="164" spans="1:3" ht="15">
      <c r="A164" s="131" t="s">
        <v>892</v>
      </c>
      <c r="B164" s="8">
        <f>'93'!I4</f>
        <v>9.677270337576147</v>
      </c>
      <c r="C164" s="15">
        <v>93</v>
      </c>
    </row>
    <row r="165" spans="1:3" ht="15">
      <c r="A165" s="131" t="s">
        <v>821</v>
      </c>
      <c r="B165" s="8">
        <f>'86'!I11</f>
        <v>23.143166666666616</v>
      </c>
      <c r="C165" s="15">
        <v>86</v>
      </c>
    </row>
    <row r="166" spans="1:3" ht="15">
      <c r="A166" s="7" t="s">
        <v>90</v>
      </c>
      <c r="B166" s="8">
        <f>2!I10</f>
        <v>-0.3856628318582125</v>
      </c>
      <c r="C166" s="9">
        <v>2</v>
      </c>
    </row>
    <row r="167" spans="1:3" ht="15">
      <c r="A167" s="10" t="s">
        <v>422</v>
      </c>
      <c r="B167" s="8">
        <f>'41'!G13</f>
        <v>-0.41171375443309444</v>
      </c>
      <c r="C167" s="9">
        <v>41</v>
      </c>
    </row>
    <row r="168" spans="1:3" ht="15">
      <c r="A168" s="7" t="s">
        <v>530</v>
      </c>
      <c r="B168" s="8">
        <f>'53'!H8</f>
        <v>-0.4393068002801783</v>
      </c>
      <c r="C168" s="9">
        <v>53</v>
      </c>
    </row>
    <row r="169" spans="1:3" ht="15">
      <c r="A169" s="10" t="s">
        <v>91</v>
      </c>
      <c r="B169" s="8">
        <f>'26'!G10+'27'!G13+'28'!G10+'29(1)'!G12+'31'!G11</f>
        <v>5.168956044584547</v>
      </c>
      <c r="C169" s="9" t="s">
        <v>92</v>
      </c>
    </row>
    <row r="170" spans="1:3" ht="15">
      <c r="A170" s="125" t="s">
        <v>93</v>
      </c>
      <c r="B170" s="20">
        <f>'33'!G6+'34'!G4+'37'!G4+'40'!G6+'47'!G12+'61'!I12+'63'!I6</f>
        <v>0.4658477146278983</v>
      </c>
      <c r="C170" s="21" t="s">
        <v>624</v>
      </c>
    </row>
    <row r="171" spans="1:3" ht="15">
      <c r="A171" s="10" t="s">
        <v>534</v>
      </c>
      <c r="B171" s="20">
        <f>'54'!I6+'69'!I12+'71'!I4</f>
        <v>-0.26983592542148926</v>
      </c>
      <c r="C171" s="21" t="s">
        <v>696</v>
      </c>
    </row>
    <row r="172" spans="1:3" ht="15">
      <c r="A172" s="14" t="s">
        <v>94</v>
      </c>
      <c r="B172" s="8">
        <f>'33'!G15+'34'!G9</f>
        <v>0.02674281241212384</v>
      </c>
      <c r="C172" s="9" t="s">
        <v>95</v>
      </c>
    </row>
    <row r="173" spans="1:3" ht="15">
      <c r="A173" s="7" t="s">
        <v>96</v>
      </c>
      <c r="B173" s="8">
        <f>'18'!I13+'19'!I9</f>
        <v>-0.3966240411717763</v>
      </c>
      <c r="C173" s="9" t="s">
        <v>97</v>
      </c>
    </row>
    <row r="174" spans="1:3" ht="15">
      <c r="A174" s="7" t="s">
        <v>819</v>
      </c>
      <c r="B174" s="8">
        <f>'86'!I6+'87'!I12</f>
        <v>-0.3985419519194693</v>
      </c>
      <c r="C174" s="9" t="s">
        <v>833</v>
      </c>
    </row>
    <row r="175" spans="1:3" ht="15">
      <c r="A175" s="7" t="s">
        <v>843</v>
      </c>
      <c r="B175" s="8">
        <f>'89'!I13</f>
        <v>0.41972364088383074</v>
      </c>
      <c r="C175" s="9">
        <v>89</v>
      </c>
    </row>
    <row r="176" spans="1:3" ht="30">
      <c r="A176" s="7" t="s">
        <v>98</v>
      </c>
      <c r="B176" s="8">
        <f>'12'!I13+'16(2)'!I6+'18'!I11+'19'!I17+'28'!G9+'29(1)'!G7+'34'!G12+'38'!G6+'39'!G10+'40'!G9+'41'!G11+'45'!G8+'52'!H4+'57'!I5+'78'!I8+'85'!I4</f>
        <v>-0.1522346620934627</v>
      </c>
      <c r="C176" s="9" t="s">
        <v>815</v>
      </c>
    </row>
    <row r="177" spans="1:3" ht="15">
      <c r="A177" s="10" t="s">
        <v>99</v>
      </c>
      <c r="B177" s="8">
        <f>8!I6+'19'!I12+'20'!I4+'40'!G16+'60'!I6</f>
        <v>-0.20309481798312845</v>
      </c>
      <c r="C177" s="9" t="s">
        <v>593</v>
      </c>
    </row>
    <row r="178" spans="1:3" ht="15">
      <c r="A178" s="7" t="s">
        <v>501</v>
      </c>
      <c r="B178" s="8">
        <f>'50'!H9</f>
        <v>0.3048380198019913</v>
      </c>
      <c r="C178" s="9">
        <v>50</v>
      </c>
    </row>
    <row r="179" spans="1:3" ht="15">
      <c r="A179" s="10" t="s">
        <v>591</v>
      </c>
      <c r="B179" s="8">
        <f>'60'!I21+'94'!I7+'97'!I5</f>
        <v>16.02651778658793</v>
      </c>
      <c r="C179" s="9" t="s">
        <v>935</v>
      </c>
    </row>
    <row r="180" spans="1:3" ht="15">
      <c r="A180" s="130" t="s">
        <v>765</v>
      </c>
      <c r="B180" s="8">
        <f>'80'!I8</f>
        <v>-2.3357553809696583</v>
      </c>
      <c r="C180" s="9">
        <v>80</v>
      </c>
    </row>
    <row r="181" spans="1:3" ht="15">
      <c r="A181" s="10" t="s">
        <v>502</v>
      </c>
      <c r="B181" s="8">
        <f>'50'!H10+'65'!I5</f>
        <v>-0.1057691580942901</v>
      </c>
      <c r="C181" s="9" t="s">
        <v>640</v>
      </c>
    </row>
    <row r="182" spans="1:3" ht="30">
      <c r="A182" s="11" t="s">
        <v>100</v>
      </c>
      <c r="B182" s="8">
        <f>'25'!G18+'27'!G12+'29(2)'!G18+'31'!G14+'33'!G4+'36'!G12+'39'!G5+'44'!G14+'48'!G9+'60'!I10</f>
        <v>-0.050709700096888355</v>
      </c>
      <c r="C182" s="9" t="s">
        <v>594</v>
      </c>
    </row>
    <row r="183" spans="1:3" ht="15">
      <c r="A183" s="10" t="s">
        <v>600</v>
      </c>
      <c r="B183" s="8">
        <f>'61'!I9+'63'!I16+'64'!I5</f>
        <v>0.016349170954981673</v>
      </c>
      <c r="C183" s="9" t="s">
        <v>634</v>
      </c>
    </row>
    <row r="184" spans="1:3" ht="15">
      <c r="A184" s="11" t="s">
        <v>547</v>
      </c>
      <c r="B184" s="8">
        <f>'55'!I6</f>
        <v>0.3086153169469412</v>
      </c>
      <c r="C184" s="9">
        <v>55</v>
      </c>
    </row>
    <row r="185" spans="1:3" ht="15">
      <c r="A185" s="11" t="s">
        <v>101</v>
      </c>
      <c r="B185" s="8">
        <f>'37'!G10</f>
        <v>0.07171679028988365</v>
      </c>
      <c r="C185" s="9">
        <v>37</v>
      </c>
    </row>
    <row r="186" spans="1:3" ht="15">
      <c r="A186" s="10" t="s">
        <v>484</v>
      </c>
      <c r="B186" s="8">
        <f>'48'!G8</f>
        <v>-0.010499617243226567</v>
      </c>
      <c r="C186" s="9">
        <v>48</v>
      </c>
    </row>
    <row r="187" spans="1:3" ht="15">
      <c r="A187" s="7" t="s">
        <v>102</v>
      </c>
      <c r="B187" s="8">
        <f>2!I4+7!I9+'20'!I7+'36'!G8</f>
        <v>6.691978610674255</v>
      </c>
      <c r="C187" s="9" t="s">
        <v>103</v>
      </c>
    </row>
    <row r="188" spans="1:3" ht="15">
      <c r="A188" s="16" t="s">
        <v>612</v>
      </c>
      <c r="B188" s="17">
        <f>'62'!I10</f>
        <v>0.09134678833697762</v>
      </c>
      <c r="C188" s="18">
        <v>62</v>
      </c>
    </row>
    <row r="189" spans="1:3" ht="15">
      <c r="A189" s="16" t="s">
        <v>104</v>
      </c>
      <c r="B189" s="17">
        <f>'35'!G8</f>
        <v>-0.3058886150813578</v>
      </c>
      <c r="C189" s="18">
        <v>34</v>
      </c>
    </row>
    <row r="190" spans="1:3" ht="15">
      <c r="A190" s="10" t="s">
        <v>505</v>
      </c>
      <c r="B190" s="17">
        <f>'50'!H14</f>
        <v>0.011796037353860811</v>
      </c>
      <c r="C190" s="18">
        <v>50</v>
      </c>
    </row>
    <row r="191" spans="1:3" ht="15">
      <c r="A191" s="16" t="s">
        <v>521</v>
      </c>
      <c r="B191" s="17">
        <f>'52'!H10+'53'!H7+'54'!I17+'60'!I16+'69'!I9+'85'!I9+'89'!I14</f>
        <v>0.024979187009876114</v>
      </c>
      <c r="C191" s="18" t="s">
        <v>855</v>
      </c>
    </row>
    <row r="192" spans="1:3" ht="15">
      <c r="A192" s="16" t="s">
        <v>668</v>
      </c>
      <c r="B192" s="17">
        <f>'68'!I6+'69'!I4</f>
        <v>4.394107887508085</v>
      </c>
      <c r="C192" s="18" t="s">
        <v>678</v>
      </c>
    </row>
    <row r="193" spans="1:3" ht="15">
      <c r="A193" s="16" t="s">
        <v>105</v>
      </c>
      <c r="B193" s="17">
        <f>'21'!G6+'22'!G8+'25'!G6+'63'!I14+'67'!I11+'77'!I10+'90'!I5</f>
        <v>-0.17874749904541432</v>
      </c>
      <c r="C193" s="18" t="s">
        <v>862</v>
      </c>
    </row>
    <row r="194" spans="1:3" ht="15">
      <c r="A194" s="16" t="s">
        <v>780</v>
      </c>
      <c r="B194" s="17">
        <f>'81'!I10</f>
        <v>6.081244136947191</v>
      </c>
      <c r="C194" s="18">
        <v>81</v>
      </c>
    </row>
    <row r="195" spans="1:3" ht="15">
      <c r="A195" s="10" t="s">
        <v>106</v>
      </c>
      <c r="B195" s="8">
        <f>'29(2)'!G7+'33'!G8+'34'!G6+'44'!G4</f>
        <v>0.49090966276810377</v>
      </c>
      <c r="C195" s="9" t="s">
        <v>448</v>
      </c>
    </row>
    <row r="196" spans="1:3" ht="15">
      <c r="A196" s="10" t="s">
        <v>107</v>
      </c>
      <c r="B196" s="8">
        <f>'31'!G13</f>
        <v>5.19137691763035</v>
      </c>
      <c r="C196" s="9">
        <v>31</v>
      </c>
    </row>
    <row r="197" spans="1:3" ht="15">
      <c r="A197" s="10" t="s">
        <v>108</v>
      </c>
      <c r="B197" s="8">
        <f>'16(2)'!I12+'17'!I6</f>
        <v>-0.311962541435463</v>
      </c>
      <c r="C197" s="9" t="s">
        <v>109</v>
      </c>
    </row>
    <row r="198" spans="1:3" ht="15">
      <c r="A198" s="10" t="s">
        <v>110</v>
      </c>
      <c r="B198" s="8">
        <f>'25'!G7</f>
        <v>2.1435862323229458</v>
      </c>
      <c r="C198" s="9">
        <v>25</v>
      </c>
    </row>
    <row r="199" spans="1:3" ht="15">
      <c r="A199" s="10" t="s">
        <v>517</v>
      </c>
      <c r="B199" s="8">
        <f>'52'!H5+'54'!I8</f>
        <v>-1.0947400812492951</v>
      </c>
      <c r="C199" s="9" t="s">
        <v>541</v>
      </c>
    </row>
    <row r="200" spans="1:3" ht="15">
      <c r="A200" s="10" t="s">
        <v>703</v>
      </c>
      <c r="B200" s="8">
        <f>'72'!I6</f>
        <v>8.000224019370307</v>
      </c>
      <c r="C200" s="9">
        <v>72</v>
      </c>
    </row>
    <row r="201" spans="1:3" ht="15">
      <c r="A201" s="10" t="s">
        <v>647</v>
      </c>
      <c r="B201" s="8">
        <f>'66'!I13</f>
        <v>-0.2575584112149727</v>
      </c>
      <c r="C201" s="9">
        <v>66</v>
      </c>
    </row>
    <row r="202" spans="1:3" ht="15">
      <c r="A202" s="10" t="s">
        <v>792</v>
      </c>
      <c r="B202" s="8">
        <f>'82'!I9+'90'!I6+'92'!I4</f>
        <v>99.9276796853269</v>
      </c>
      <c r="C202" s="9" t="s">
        <v>882</v>
      </c>
    </row>
    <row r="203" spans="1:3" ht="15">
      <c r="A203" s="131" t="s">
        <v>836</v>
      </c>
      <c r="B203" s="8">
        <f>'88'!I6</f>
        <v>0.18762378640781208</v>
      </c>
      <c r="C203" s="9">
        <v>88</v>
      </c>
    </row>
    <row r="204" spans="1:3" ht="15">
      <c r="A204" s="10" t="s">
        <v>111</v>
      </c>
      <c r="B204" s="8">
        <f>'24'!G10</f>
        <v>0.16717291115014632</v>
      </c>
      <c r="C204" s="9">
        <v>24</v>
      </c>
    </row>
    <row r="205" spans="1:3" ht="15">
      <c r="A205" s="22" t="s">
        <v>726</v>
      </c>
      <c r="B205" s="20">
        <f>'74'!I4</f>
        <v>334.46479849785374</v>
      </c>
      <c r="C205" s="21">
        <v>74</v>
      </c>
    </row>
    <row r="206" spans="1:3" ht="15">
      <c r="A206" s="22" t="s">
        <v>112</v>
      </c>
      <c r="B206" s="20">
        <f>'16(1)'!I9+'19'!I19+'41'!G14+'42'!G4+'43'!G6+'75'!I6</f>
        <v>-0.025754919339533444</v>
      </c>
      <c r="C206" s="21" t="s">
        <v>740</v>
      </c>
    </row>
    <row r="207" spans="1:3" ht="15">
      <c r="A207" s="7" t="s">
        <v>113</v>
      </c>
      <c r="B207" s="8">
        <f>'28'!G14</f>
        <v>6.849864620938206</v>
      </c>
      <c r="C207" s="9">
        <v>28</v>
      </c>
    </row>
    <row r="208" spans="1:3" ht="15">
      <c r="A208" s="16" t="s">
        <v>113</v>
      </c>
      <c r="B208" s="17">
        <f>'36'!G5</f>
        <v>8.217451777786096</v>
      </c>
      <c r="C208" s="18">
        <v>36</v>
      </c>
    </row>
    <row r="209" spans="1:3" ht="15">
      <c r="A209" s="10" t="s">
        <v>114</v>
      </c>
      <c r="B209" s="8">
        <f>'11'!I9+'12'!I9+'25'!G17+'47'!G14</f>
        <v>-0.3471861943304475</v>
      </c>
      <c r="C209" s="9" t="s">
        <v>477</v>
      </c>
    </row>
    <row r="210" spans="1:3" ht="15">
      <c r="A210" s="10" t="s">
        <v>455</v>
      </c>
      <c r="B210" s="8">
        <f>'45'!G12</f>
        <v>-0.016825986385356373</v>
      </c>
      <c r="C210" s="9">
        <v>45</v>
      </c>
    </row>
    <row r="211" spans="1:3" ht="15">
      <c r="A211" s="10" t="s">
        <v>524</v>
      </c>
      <c r="B211" s="8">
        <f>'52'!H15+'93'!I7</f>
        <v>-0.42602167242421274</v>
      </c>
      <c r="C211" s="9" t="s">
        <v>894</v>
      </c>
    </row>
    <row r="212" spans="1:3" ht="15">
      <c r="A212" s="163" t="s">
        <v>435</v>
      </c>
      <c r="B212" s="8">
        <f>'43'!G4+'55'!I14+'71'!I11</f>
        <v>-3.9182410674770836</v>
      </c>
      <c r="C212" s="9" t="s">
        <v>699</v>
      </c>
    </row>
    <row r="213" spans="1:3" ht="15">
      <c r="A213" s="10" t="s">
        <v>638</v>
      </c>
      <c r="B213" s="8">
        <f>'65'!I12</f>
        <v>10.04398428571426</v>
      </c>
      <c r="C213" s="9">
        <v>65</v>
      </c>
    </row>
    <row r="214" spans="1:3" ht="15">
      <c r="A214" s="10" t="s">
        <v>744</v>
      </c>
      <c r="B214" s="8">
        <f>'76'!I11</f>
        <v>-0.48678629032247045</v>
      </c>
      <c r="C214" s="9">
        <v>76</v>
      </c>
    </row>
    <row r="215" spans="1:3" ht="15">
      <c r="A215" s="10" t="s">
        <v>115</v>
      </c>
      <c r="B215" s="8">
        <f>'14'!I15+'43'!G7</f>
        <v>0.3864277155292939</v>
      </c>
      <c r="C215" s="9" t="s">
        <v>443</v>
      </c>
    </row>
    <row r="216" spans="1:3" ht="15">
      <c r="A216" s="10" t="s">
        <v>116</v>
      </c>
      <c r="B216" s="8">
        <f>'30'!G9</f>
        <v>-12.55616773585598</v>
      </c>
      <c r="C216" s="9">
        <v>30</v>
      </c>
    </row>
    <row r="217" spans="1:3" ht="15">
      <c r="A217" s="10" t="s">
        <v>611</v>
      </c>
      <c r="B217" s="8">
        <f>'62'!I8+'72'!I14</f>
        <v>3.240004625753727</v>
      </c>
      <c r="C217" s="9" t="s">
        <v>710</v>
      </c>
    </row>
    <row r="218" spans="1:3" ht="15">
      <c r="A218" s="10" t="s">
        <v>944</v>
      </c>
      <c r="B218" s="8">
        <f>'98'!I5</f>
        <v>10.21808723899585</v>
      </c>
      <c r="C218" s="9">
        <v>98</v>
      </c>
    </row>
    <row r="219" spans="1:3" ht="15">
      <c r="A219" s="10" t="s">
        <v>839</v>
      </c>
      <c r="B219" s="8">
        <f>'88'!I11</f>
        <v>-8.458834951456197</v>
      </c>
      <c r="C219" s="9">
        <v>88</v>
      </c>
    </row>
    <row r="220" spans="1:3" ht="15">
      <c r="A220" s="10" t="s">
        <v>117</v>
      </c>
      <c r="B220" s="8">
        <f>'16(2)'!I7</f>
        <v>-0.7833620900073583</v>
      </c>
      <c r="C220" s="9" t="s">
        <v>31</v>
      </c>
    </row>
    <row r="221" spans="1:3" ht="15">
      <c r="A221" s="10" t="s">
        <v>569</v>
      </c>
      <c r="B221" s="8">
        <f>'58'!I12+'67'!I4</f>
        <v>50.44407711365204</v>
      </c>
      <c r="C221" s="9" t="s">
        <v>665</v>
      </c>
    </row>
    <row r="222" spans="1:3" ht="15">
      <c r="A222" s="10" t="s">
        <v>522</v>
      </c>
      <c r="B222" s="8">
        <f>'52'!H12</f>
        <v>-2.6224207863156153</v>
      </c>
      <c r="C222" s="9">
        <v>52</v>
      </c>
    </row>
    <row r="223" spans="1:3" ht="15">
      <c r="A223" s="10" t="s">
        <v>528</v>
      </c>
      <c r="B223" s="8">
        <f>'53'!H5+'56'!I6+'63'!I5+'99'!I11</f>
        <v>0.3262983620589921</v>
      </c>
      <c r="C223" s="9" t="s">
        <v>963</v>
      </c>
    </row>
    <row r="224" spans="1:3" ht="45">
      <c r="A224" s="10" t="s">
        <v>118</v>
      </c>
      <c r="B224" s="8">
        <f>'35'!G10+'36'!G4+'37'!G7+'38'!G4+'39'!G8+'44'!G5+'45'!G7+'49'!G5+'51'!H7+'58'!I10+'60'!I5+'61'!I4+'62'!I11+'64'!I13+'65'!I8+'66'!I9+'69'!I11+'72'!I10+'79'!I15+'80'!I10+'81'!I8+'85'!I5+'94'!I5</f>
        <v>0.30550679748381526</v>
      </c>
      <c r="C224" s="9" t="s">
        <v>899</v>
      </c>
    </row>
    <row r="225" spans="1:3" ht="15">
      <c r="A225" s="22" t="s">
        <v>848</v>
      </c>
      <c r="B225" s="20">
        <f>'89'!I6</f>
        <v>-0.33964793370159896</v>
      </c>
      <c r="C225" s="21">
        <v>89</v>
      </c>
    </row>
    <row r="226" spans="1:3" ht="15">
      <c r="A226" s="22" t="s">
        <v>674</v>
      </c>
      <c r="B226" s="20">
        <f>'69'!I5</f>
        <v>19.963337272727244</v>
      </c>
      <c r="C226" s="21">
        <v>69</v>
      </c>
    </row>
    <row r="227" spans="1:3" ht="15">
      <c r="A227" s="22" t="s">
        <v>119</v>
      </c>
      <c r="B227" s="20">
        <f>'14'!I16</f>
        <v>-1.4265045945662678</v>
      </c>
      <c r="C227" s="21">
        <v>14</v>
      </c>
    </row>
    <row r="228" spans="1:3" ht="15">
      <c r="A228" s="7" t="s">
        <v>120</v>
      </c>
      <c r="B228" s="8">
        <f>5!I7</f>
        <v>-0.07084366259709896</v>
      </c>
      <c r="C228" s="9">
        <v>5</v>
      </c>
    </row>
    <row r="229" spans="1:3" ht="45">
      <c r="A229" s="121" t="s">
        <v>121</v>
      </c>
      <c r="B229" s="17">
        <f>9!I6+'11'!I6+'13'!I10+'16(1)'!I12+'17'!I17+'19'!I4+'20'!I13+'26'!G6+'29(2)'!G19+'32'!G11+'35'!G12+'38'!G9+'41'!G6+45+'59'!I5+'60'!I7+'68'!I10+'82'!I11+'101'!I4</f>
        <v>-1312.2369672246186</v>
      </c>
      <c r="C229" s="18" t="s">
        <v>976</v>
      </c>
    </row>
    <row r="230" spans="1:3" ht="15">
      <c r="A230" s="10" t="s">
        <v>588</v>
      </c>
      <c r="B230" s="17">
        <f>'60'!I9</f>
        <v>-0.2379629080542145</v>
      </c>
      <c r="C230" s="18">
        <v>60</v>
      </c>
    </row>
    <row r="231" spans="1:3" ht="15">
      <c r="A231" s="10" t="s">
        <v>122</v>
      </c>
      <c r="B231" s="8">
        <f>'24'!G14+'27'!G10+'46'!G11</f>
        <v>-0.18637757385499754</v>
      </c>
      <c r="C231" s="9" t="s">
        <v>465</v>
      </c>
    </row>
    <row r="232" spans="1:5" ht="15">
      <c r="A232" s="10" t="s">
        <v>123</v>
      </c>
      <c r="B232" s="8">
        <f>'20'!I8</f>
        <v>0.23752307692313934</v>
      </c>
      <c r="C232" s="9">
        <v>20</v>
      </c>
      <c r="D232" s="24"/>
      <c r="E232" s="24"/>
    </row>
    <row r="233" spans="1:5" ht="15">
      <c r="A233" s="10" t="s">
        <v>418</v>
      </c>
      <c r="B233" s="8">
        <f>'41'!G7</f>
        <v>0.3843094028562746</v>
      </c>
      <c r="C233" s="9">
        <v>41</v>
      </c>
      <c r="D233" s="24"/>
      <c r="E233" s="24"/>
    </row>
    <row r="234" spans="1:5" ht="15">
      <c r="A234" s="131" t="s">
        <v>757</v>
      </c>
      <c r="B234" s="20">
        <f>'78'!I12+'98'!I9</f>
        <v>25.226429738153684</v>
      </c>
      <c r="C234" s="21">
        <v>78.98</v>
      </c>
      <c r="D234" s="24"/>
      <c r="E234" s="24"/>
    </row>
    <row r="235" spans="1:4" ht="15">
      <c r="A235" s="22" t="s">
        <v>124</v>
      </c>
      <c r="B235" s="20">
        <f>'13'!I14+'14'!I5+'18'!I10+'24'!G6</f>
        <v>-5.211545452134828</v>
      </c>
      <c r="C235" s="21" t="s">
        <v>125</v>
      </c>
      <c r="D235" s="24"/>
    </row>
    <row r="236" spans="1:4" ht="15">
      <c r="A236" s="119" t="s">
        <v>126</v>
      </c>
      <c r="B236" s="117">
        <f>'23'!G5+'58'!I11</f>
        <v>27.45541820636845</v>
      </c>
      <c r="C236" s="118" t="s">
        <v>571</v>
      </c>
      <c r="D236" s="24"/>
    </row>
    <row r="237" spans="1:4" ht="15">
      <c r="A237" s="131" t="s">
        <v>715</v>
      </c>
      <c r="B237" s="117">
        <f>'73'!I6</f>
        <v>0.06663174603176003</v>
      </c>
      <c r="C237" s="118">
        <v>73</v>
      </c>
      <c r="D237" s="24"/>
    </row>
    <row r="238" spans="1:4" ht="15">
      <c r="A238" s="194" t="s">
        <v>953</v>
      </c>
      <c r="B238" s="117">
        <f>'99'!I12</f>
        <v>-0.3323246359091172</v>
      </c>
      <c r="C238" s="118">
        <v>99</v>
      </c>
      <c r="D238" s="24"/>
    </row>
    <row r="239" spans="1:4" ht="15">
      <c r="A239" s="119" t="s">
        <v>550</v>
      </c>
      <c r="B239" s="117">
        <f>'55'!I11</f>
        <v>-0.230588512289728</v>
      </c>
      <c r="C239" s="118">
        <v>55</v>
      </c>
      <c r="D239" s="24"/>
    </row>
    <row r="240" spans="1:4" ht="15">
      <c r="A240" s="10" t="s">
        <v>570</v>
      </c>
      <c r="B240" s="117">
        <f>'58'!I13+'75'!I14</f>
        <v>-0.6179583313696639</v>
      </c>
      <c r="C240" s="118" t="s">
        <v>739</v>
      </c>
      <c r="D240" s="24"/>
    </row>
    <row r="241" spans="1:4" ht="15">
      <c r="A241" s="16" t="s">
        <v>127</v>
      </c>
      <c r="B241" s="17">
        <f>'39'!G11+'43'!G5</f>
        <v>0.9503643286959687</v>
      </c>
      <c r="C241" s="18">
        <v>39.43</v>
      </c>
      <c r="D241" s="24"/>
    </row>
    <row r="242" spans="1:4" ht="15">
      <c r="A242" s="131" t="s">
        <v>907</v>
      </c>
      <c r="B242" s="17">
        <f>'95'!I9</f>
        <v>-0.021879235095411786</v>
      </c>
      <c r="C242" s="18">
        <v>95</v>
      </c>
      <c r="D242" s="24"/>
    </row>
    <row r="243" spans="1:5" ht="15">
      <c r="A243" s="10" t="s">
        <v>128</v>
      </c>
      <c r="B243" s="8">
        <f>'23'!G7+'27'!G6+'28'!G6+'44'!G9</f>
        <v>-0.03051164359342806</v>
      </c>
      <c r="C243" s="9" t="s">
        <v>450</v>
      </c>
      <c r="D243" s="24"/>
      <c r="E243" s="24"/>
    </row>
    <row r="244" spans="1:5" ht="15">
      <c r="A244" s="10" t="s">
        <v>129</v>
      </c>
      <c r="B244" s="8">
        <f>'29(2)'!G8+'31'!G18+'65'!I4+'66'!I5+'79'!I14+'89'!I8+'95'!I5</f>
        <v>22.300483888364113</v>
      </c>
      <c r="C244" s="9" t="s">
        <v>910</v>
      </c>
      <c r="D244" s="24"/>
      <c r="E244" s="24"/>
    </row>
    <row r="245" spans="1:5" ht="15">
      <c r="A245" s="10" t="s">
        <v>623</v>
      </c>
      <c r="B245" s="8">
        <f>'63'!I10</f>
        <v>0.21634472680398176</v>
      </c>
      <c r="C245" s="9">
        <v>63</v>
      </c>
      <c r="D245" s="24"/>
      <c r="E245" s="24"/>
    </row>
    <row r="246" spans="1:5" ht="45">
      <c r="A246" s="10" t="s">
        <v>130</v>
      </c>
      <c r="B246" s="8">
        <f>'19'!I15+'21'!G8+'22'!G7+'29(1)'!G14+'32'!G12+'40'!G14+'43'!G12+'54'!I4+'59'!I14+'65'!I6+'67'!I8+'69'!I14+'70'!I14+'75'!I10+'79'!I16+'84'!I6+'88'!I5+'92'!I13+'94'!I4+'95'!I8+'97'!I7</f>
        <v>3.13590181707292</v>
      </c>
      <c r="C246" s="9" t="s">
        <v>936</v>
      </c>
      <c r="D246" s="24"/>
      <c r="E246" s="24"/>
    </row>
    <row r="247" spans="1:5" ht="15">
      <c r="A247" s="10" t="s">
        <v>972</v>
      </c>
      <c r="B247" s="8">
        <f>'101'!I9</f>
        <v>-784.6750617918567</v>
      </c>
      <c r="C247" s="9">
        <v>101</v>
      </c>
      <c r="D247" s="24"/>
      <c r="E247" s="24"/>
    </row>
    <row r="248" spans="1:3" ht="15">
      <c r="A248" s="10" t="s">
        <v>131</v>
      </c>
      <c r="B248" s="8">
        <f>6!I5+'64'!I6</f>
        <v>18.270234626092588</v>
      </c>
      <c r="C248" s="9" t="s">
        <v>635</v>
      </c>
    </row>
    <row r="249" spans="1:3" ht="15">
      <c r="A249" s="10" t="s">
        <v>421</v>
      </c>
      <c r="B249" s="8">
        <f>'41'!G10+'60'!I22+'61'!I5+'79'!I8+'80'!I9+'86'!I4+'90'!I11</f>
        <v>-0.29707937327793843</v>
      </c>
      <c r="C249" s="9" t="s">
        <v>863</v>
      </c>
    </row>
    <row r="250" spans="1:3" ht="15">
      <c r="A250" s="10" t="s">
        <v>132</v>
      </c>
      <c r="B250" s="8">
        <f>'16(2)'!I10+'20'!I15+'23'!G14</f>
        <v>62.39444596965927</v>
      </c>
      <c r="C250" s="9" t="s">
        <v>133</v>
      </c>
    </row>
    <row r="251" spans="1:3" ht="15">
      <c r="A251" s="10" t="s">
        <v>134</v>
      </c>
      <c r="B251" s="8">
        <f>'14'!I18+'16(2)'!I11</f>
        <v>-2.7323260106788894</v>
      </c>
      <c r="C251" s="9" t="s">
        <v>135</v>
      </c>
    </row>
    <row r="252" spans="1:3" ht="15">
      <c r="A252" s="10" t="s">
        <v>599</v>
      </c>
      <c r="B252" s="8">
        <f>'61'!I8</f>
        <v>-73.52554200000009</v>
      </c>
      <c r="C252" s="9">
        <v>61</v>
      </c>
    </row>
    <row r="253" spans="1:3" ht="15">
      <c r="A253" s="10" t="s">
        <v>136</v>
      </c>
      <c r="B253" s="8">
        <f>'19'!I10+'26'!G11+'29(2)'!G14+'36'!G11</f>
        <v>0.030546333384393165</v>
      </c>
      <c r="C253" s="9" t="s">
        <v>137</v>
      </c>
    </row>
    <row r="254" spans="1:3" ht="15">
      <c r="A254" s="10" t="s">
        <v>428</v>
      </c>
      <c r="B254" s="8">
        <f>'42'!G9+'72'!I4</f>
        <v>0.16057859006554054</v>
      </c>
      <c r="C254" s="9" t="s">
        <v>709</v>
      </c>
    </row>
    <row r="255" spans="1:3" ht="15">
      <c r="A255" s="10" t="s">
        <v>454</v>
      </c>
      <c r="B255" s="8">
        <f>'45'!G9</f>
        <v>0.3204028815015363</v>
      </c>
      <c r="C255" s="9">
        <v>45</v>
      </c>
    </row>
    <row r="256" spans="1:3" ht="15">
      <c r="A256" s="10" t="s">
        <v>482</v>
      </c>
      <c r="B256" s="8">
        <f>'48'!G5</f>
        <v>-8.04356502081248</v>
      </c>
      <c r="C256" s="9">
        <v>48</v>
      </c>
    </row>
    <row r="257" spans="1:4" ht="15">
      <c r="A257" s="10" t="s">
        <v>138</v>
      </c>
      <c r="B257" s="8">
        <f>'16(2)'!I8+'19'!I18+'25'!G10+'60'!I13+'64'!I15+'96'!I6</f>
        <v>5.566210731499069</v>
      </c>
      <c r="C257" s="9" t="s">
        <v>920</v>
      </c>
      <c r="D257" s="24"/>
    </row>
    <row r="258" spans="1:3" ht="15">
      <c r="A258" s="7" t="s">
        <v>139</v>
      </c>
      <c r="B258" s="8">
        <f>'24'!G7</f>
        <v>-4.938543917967081</v>
      </c>
      <c r="C258" s="9">
        <v>24</v>
      </c>
    </row>
    <row r="259" spans="1:3" ht="15">
      <c r="A259" s="7" t="s">
        <v>772</v>
      </c>
      <c r="B259" s="8">
        <f>'81'!I4+'95'!I7</f>
        <v>10.281149111954733</v>
      </c>
      <c r="C259" s="9" t="s">
        <v>911</v>
      </c>
    </row>
    <row r="260" spans="1:3" ht="15">
      <c r="A260" s="7" t="s">
        <v>566</v>
      </c>
      <c r="B260" s="8">
        <f>'58'!I7+'75'!I12+'98'!I7</f>
        <v>5.547269361595681</v>
      </c>
      <c r="C260" s="9" t="s">
        <v>948</v>
      </c>
    </row>
    <row r="261" spans="1:3" ht="15">
      <c r="A261" s="7" t="s">
        <v>140</v>
      </c>
      <c r="B261" s="8">
        <f>'35'!G7+'70'!I13</f>
        <v>0.09101118428588961</v>
      </c>
      <c r="C261" s="9" t="s">
        <v>689</v>
      </c>
    </row>
    <row r="262" spans="1:3" ht="15">
      <c r="A262" s="10" t="s">
        <v>504</v>
      </c>
      <c r="B262" s="8">
        <f>'50'!H13+'52'!H11+'59'!I4+'63'!I11+'65'!I9</f>
        <v>-0.12408941979720112</v>
      </c>
      <c r="C262" s="9" t="s">
        <v>641</v>
      </c>
    </row>
    <row r="263" spans="1:3" ht="15">
      <c r="A263" s="10" t="s">
        <v>971</v>
      </c>
      <c r="B263" s="8">
        <f>'101'!I8</f>
        <v>-1059.3371768906125</v>
      </c>
      <c r="C263" s="9">
        <v>101</v>
      </c>
    </row>
    <row r="264" spans="1:3" ht="15">
      <c r="A264" s="10" t="s">
        <v>828</v>
      </c>
      <c r="B264" s="8">
        <f>'87'!I6+'92'!I6</f>
        <v>53.03276809117847</v>
      </c>
      <c r="C264" s="9" t="s">
        <v>880</v>
      </c>
    </row>
    <row r="265" spans="1:3" ht="15">
      <c r="A265" s="7" t="s">
        <v>141</v>
      </c>
      <c r="B265" s="8">
        <f>'24'!G5</f>
        <v>64.17885221702636</v>
      </c>
      <c r="C265" s="9">
        <v>24</v>
      </c>
    </row>
    <row r="266" spans="1:3" ht="15">
      <c r="A266" s="7" t="s">
        <v>838</v>
      </c>
      <c r="B266" s="8">
        <f>'88'!I8+'92'!I7</f>
        <v>50.65728925550775</v>
      </c>
      <c r="C266" s="9" t="s">
        <v>881</v>
      </c>
    </row>
    <row r="267" spans="1:3" ht="15">
      <c r="A267" s="7" t="s">
        <v>142</v>
      </c>
      <c r="B267" s="8">
        <f>'13'!I9+'16(1)'!I8</f>
        <v>52.913083198135155</v>
      </c>
      <c r="C267" s="9" t="s">
        <v>143</v>
      </c>
    </row>
    <row r="268" spans="1:3" ht="75">
      <c r="A268" s="7" t="s">
        <v>423</v>
      </c>
      <c r="B268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</f>
        <v>0.15155660561470086</v>
      </c>
      <c r="C268" s="9" t="s">
        <v>966</v>
      </c>
    </row>
    <row r="269" spans="1:3" ht="15">
      <c r="A269" s="7" t="s">
        <v>144</v>
      </c>
      <c r="B269" s="8">
        <f>'29(1)'!G15+'40'!G15+'46'!G6+'80'!I16+'87'!I16+'88'!I12+'94'!I6</f>
        <v>-2.0014749331051007</v>
      </c>
      <c r="C269" s="9" t="s">
        <v>900</v>
      </c>
    </row>
    <row r="270" spans="1:3" ht="30">
      <c r="A270" s="10" t="s">
        <v>461</v>
      </c>
      <c r="B270" s="8">
        <f>'46'!G5+'50'!H5+'54'!I16+'56'!I12+'60'!I12+'63'!I15+'75'!I13+'76'!I12+'78'!I6+'79'!I13+'82'!I16</f>
        <v>-0.9376907738488285</v>
      </c>
      <c r="C270" s="9" t="s">
        <v>794</v>
      </c>
    </row>
    <row r="271" spans="1:3" ht="15">
      <c r="A271" s="130" t="s">
        <v>738</v>
      </c>
      <c r="B271" s="8">
        <f>'75'!I8+'84'!I11</f>
        <v>-0.357295113039072</v>
      </c>
      <c r="C271" s="9" t="s">
        <v>807</v>
      </c>
    </row>
    <row r="272" spans="1:3" ht="15">
      <c r="A272" s="10" t="s">
        <v>145</v>
      </c>
      <c r="B272" s="8">
        <f>'32'!G7+'35'!G11+'56'!I11+'63'!I9</f>
        <v>40.64537443730126</v>
      </c>
      <c r="C272" s="9" t="s">
        <v>627</v>
      </c>
    </row>
    <row r="273" spans="1:3" ht="15">
      <c r="A273" s="10" t="s">
        <v>538</v>
      </c>
      <c r="B273" s="8">
        <f>'54'!I12+'77'!I5+'82'!I14+'87'!I4</f>
        <v>-0.08159177425159214</v>
      </c>
      <c r="C273" s="9" t="s">
        <v>831</v>
      </c>
    </row>
    <row r="274" spans="1:3" ht="15">
      <c r="A274" s="23" t="s">
        <v>146</v>
      </c>
      <c r="B274" s="8">
        <f>'29(2)'!G13</f>
        <v>-0.35793348086440346</v>
      </c>
      <c r="C274" s="9" t="s">
        <v>69</v>
      </c>
    </row>
    <row r="275" spans="1:3" ht="15">
      <c r="A275" s="7" t="s">
        <v>147</v>
      </c>
      <c r="B275" s="8">
        <f>2!I8+4!I4+5!I9+'13'!I7+'14'!I7+'16(2)'!I14</f>
        <v>-0.26795477762348696</v>
      </c>
      <c r="C275" s="9" t="s">
        <v>148</v>
      </c>
    </row>
    <row r="276" spans="1:3" ht="15">
      <c r="A276" s="151" t="s">
        <v>149</v>
      </c>
      <c r="B276" s="8">
        <f>'33'!G10+'35'!G9+'40'!G10+'49'!G8+'75'!I9+'77'!I11+'88'!I4+'96'!I7</f>
        <v>0.16571151834318698</v>
      </c>
      <c r="C276" s="9" t="s">
        <v>922</v>
      </c>
    </row>
    <row r="277" spans="1:3" ht="15">
      <c r="A277" s="130" t="s">
        <v>804</v>
      </c>
      <c r="B277" s="150">
        <f>'84'!I5</f>
        <v>-6.661549927113697</v>
      </c>
      <c r="C277" s="9">
        <v>83</v>
      </c>
    </row>
    <row r="278" spans="1:3" ht="15">
      <c r="A278" s="119" t="s">
        <v>631</v>
      </c>
      <c r="B278" s="150">
        <f>'64'!I10</f>
        <v>14.06402575633689</v>
      </c>
      <c r="C278" s="9">
        <v>64</v>
      </c>
    </row>
    <row r="279" spans="1:3" ht="15">
      <c r="A279" t="s">
        <v>583</v>
      </c>
      <c r="B279" s="8">
        <f>'59'!I16+'66'!I6+'81'!I5</f>
        <v>22.04753093697707</v>
      </c>
      <c r="C279" s="9" t="s">
        <v>777</v>
      </c>
    </row>
    <row r="280" spans="1:3" ht="15">
      <c r="A280" s="170" t="s">
        <v>763</v>
      </c>
      <c r="B280" s="150">
        <f>'80'!I5+'82'!I13+'96'!I5</f>
        <v>0.45642393218338384</v>
      </c>
      <c r="C280" s="9" t="s">
        <v>921</v>
      </c>
    </row>
    <row r="281" spans="1:3" ht="15">
      <c r="A281" s="19" t="s">
        <v>150</v>
      </c>
      <c r="B281" s="8">
        <f>4!I11</f>
        <v>0.3555208241029959</v>
      </c>
      <c r="C281" s="9">
        <v>4</v>
      </c>
    </row>
    <row r="282" spans="1:3" ht="15">
      <c r="A282" s="130" t="s">
        <v>716</v>
      </c>
      <c r="B282" s="8">
        <f>'73'!I7+'75'!I11+'83'!I4+'87'!I14+'92'!I9</f>
        <v>5.00807747075271</v>
      </c>
      <c r="C282" s="9" t="s">
        <v>879</v>
      </c>
    </row>
    <row r="283" spans="1:3" ht="15">
      <c r="A283" s="10" t="s">
        <v>558</v>
      </c>
      <c r="B283" s="8">
        <f>'57'!I4+'73'!I8+'75'!I5+'76'!I7</f>
        <v>14.351140757104076</v>
      </c>
      <c r="C283" s="9" t="s">
        <v>745</v>
      </c>
    </row>
    <row r="284" spans="1:3" ht="15">
      <c r="A284" s="10" t="s">
        <v>483</v>
      </c>
      <c r="B284" s="8">
        <f>'48'!G7</f>
        <v>0.15460360748261337</v>
      </c>
      <c r="C284" s="9">
        <v>48</v>
      </c>
    </row>
    <row r="285" spans="1:3" ht="15">
      <c r="A285" s="10" t="s">
        <v>447</v>
      </c>
      <c r="B285" s="8">
        <f>'44'!G13</f>
        <v>-0.18921123132406592</v>
      </c>
      <c r="C285" s="9">
        <v>44</v>
      </c>
    </row>
    <row r="286" spans="1:3" ht="15">
      <c r="A286" s="23" t="s">
        <v>151</v>
      </c>
      <c r="B286" s="8">
        <f>'28'!G13</f>
        <v>0.9007972322502837</v>
      </c>
      <c r="C286" s="9">
        <v>28</v>
      </c>
    </row>
    <row r="287" spans="1:3" ht="15">
      <c r="A287" s="10" t="s">
        <v>567</v>
      </c>
      <c r="B287" s="8">
        <f>'58'!I8</f>
        <v>97.86730037594043</v>
      </c>
      <c r="C287" s="9">
        <v>58</v>
      </c>
    </row>
    <row r="288" spans="1:3" ht="15">
      <c r="A288" s="10" t="s">
        <v>500</v>
      </c>
      <c r="B288" s="8">
        <f>'50'!H8</f>
        <v>0.060383711746226254</v>
      </c>
      <c r="C288" s="9">
        <v>50</v>
      </c>
    </row>
    <row r="289" spans="1:3" ht="15">
      <c r="A289" s="23" t="s">
        <v>488</v>
      </c>
      <c r="B289" s="8">
        <f>'49'!G9+'77'!I6+'79'!I6+'80'!I15</f>
        <v>-47.003473179933906</v>
      </c>
      <c r="C289" s="9" t="s">
        <v>769</v>
      </c>
    </row>
    <row r="290" spans="1:3" ht="15">
      <c r="A290" s="23" t="s">
        <v>152</v>
      </c>
      <c r="B290" s="8">
        <f>'37'!G5+'87'!I15</f>
        <v>-1.038624263627014</v>
      </c>
      <c r="C290" s="9">
        <v>37.87</v>
      </c>
    </row>
    <row r="291" spans="1:3" ht="15">
      <c r="A291" s="7" t="s">
        <v>153</v>
      </c>
      <c r="B291" s="8">
        <f>'17'!I5</f>
        <v>-1.0175167811578376</v>
      </c>
      <c r="C291" s="9">
        <v>17</v>
      </c>
    </row>
    <row r="292" spans="1:3" ht="15">
      <c r="A292" s="7" t="s">
        <v>154</v>
      </c>
      <c r="B292" s="8">
        <f>'14'!I20</f>
        <v>0.385818121263128</v>
      </c>
      <c r="C292" s="9">
        <v>14</v>
      </c>
    </row>
    <row r="293" spans="1:3" ht="15">
      <c r="A293" s="7" t="s">
        <v>155</v>
      </c>
      <c r="B293" s="8">
        <f>'28'!G8</f>
        <v>0.8726729843561998</v>
      </c>
      <c r="C293" s="9">
        <v>28</v>
      </c>
    </row>
    <row r="294" spans="1:3" ht="15">
      <c r="A294" s="7" t="s">
        <v>510</v>
      </c>
      <c r="B294" s="8">
        <f>'51'!H9</f>
        <v>0.1605030188679848</v>
      </c>
      <c r="C294" s="9">
        <v>51</v>
      </c>
    </row>
    <row r="295" spans="1:3" ht="15">
      <c r="A295" s="7" t="s">
        <v>847</v>
      </c>
      <c r="B295" s="8">
        <f>'89'!I5</f>
        <v>-0.4295247734805798</v>
      </c>
      <c r="C295" s="9">
        <v>89</v>
      </c>
    </row>
    <row r="296" spans="1:3" ht="15">
      <c r="A296" s="7" t="s">
        <v>156</v>
      </c>
      <c r="B296" s="8">
        <f>'12'!I16+'14'!I12+'38'!G5</f>
        <v>-2.2311829689456317</v>
      </c>
      <c r="C296" s="9" t="s">
        <v>157</v>
      </c>
    </row>
    <row r="297" spans="1:3" ht="15">
      <c r="A297" s="7" t="s">
        <v>565</v>
      </c>
      <c r="B297" s="8">
        <f>'58'!I5+'62'!I9</f>
        <v>-0.32373129886809693</v>
      </c>
      <c r="C297" s="9" t="s">
        <v>616</v>
      </c>
    </row>
    <row r="298" spans="1:3" ht="15">
      <c r="A298" s="131" t="s">
        <v>906</v>
      </c>
      <c r="B298" s="8">
        <f>'95'!I6</f>
        <v>13.76510434195734</v>
      </c>
      <c r="C298" s="9">
        <v>95</v>
      </c>
    </row>
    <row r="299" spans="1:3" ht="15">
      <c r="A299" s="7" t="s">
        <v>158</v>
      </c>
      <c r="B299" s="8">
        <f>'31'!G16</f>
        <v>8.080706160018849</v>
      </c>
      <c r="C299" s="9">
        <v>31</v>
      </c>
    </row>
    <row r="300" spans="1:3" ht="30">
      <c r="A300" s="7" t="s">
        <v>159</v>
      </c>
      <c r="B300" s="8">
        <f>'20'!I9+'27'!G9+'29(2)'!G16+'31'!G5+'32'!G9+'34'!G5+'41'!G12+'43'!G8+'46'!G4+'48'!G4+'52'!H9+'54'!I15+'70'!I8+'72'!I11+'76'!I4+'82'!I8+'83'!I6</f>
        <v>-1.4153696006067378</v>
      </c>
      <c r="C300" s="9" t="s">
        <v>800</v>
      </c>
    </row>
    <row r="301" spans="1:3" ht="15">
      <c r="A301" s="10" t="s">
        <v>645</v>
      </c>
      <c r="B301" s="8">
        <f>'66'!I11+'67'!I14+'72'!I7+'94'!I12+'96'!I13</f>
        <v>0.5572595073825823</v>
      </c>
      <c r="C301" s="9" t="s">
        <v>924</v>
      </c>
    </row>
    <row r="302" spans="1:3" ht="15">
      <c r="A302" s="10" t="s">
        <v>590</v>
      </c>
      <c r="B302" s="8">
        <f>'60'!I17</f>
        <v>-0.24740339272977963</v>
      </c>
      <c r="C302" s="9">
        <v>60</v>
      </c>
    </row>
    <row r="303" spans="1:3" ht="15">
      <c r="A303" s="7" t="s">
        <v>160</v>
      </c>
      <c r="B303" s="8">
        <f>'33'!G13+'42'!G6+'50'!H12</f>
        <v>-0.05134831815144025</v>
      </c>
      <c r="C303" s="9" t="s">
        <v>506</v>
      </c>
    </row>
    <row r="304" spans="1:3" ht="15">
      <c r="A304" s="7" t="s">
        <v>161</v>
      </c>
      <c r="B304" s="8">
        <f>'16(2)'!I9</f>
        <v>-5.279036409865057</v>
      </c>
      <c r="C304" s="9" t="s">
        <v>31</v>
      </c>
    </row>
    <row r="305" spans="1:3" ht="15">
      <c r="A305" s="7" t="s">
        <v>162</v>
      </c>
      <c r="B305" s="8">
        <f>'25'!G16</f>
        <v>5.935818252442459</v>
      </c>
      <c r="C305" s="9">
        <v>25</v>
      </c>
    </row>
    <row r="306" spans="1:3" ht="15">
      <c r="A306" s="130" t="s">
        <v>749</v>
      </c>
      <c r="B306" s="8">
        <f>'77'!I7+'92'!I8</f>
        <v>0.4838413889754065</v>
      </c>
      <c r="C306" s="9" t="s">
        <v>878</v>
      </c>
    </row>
    <row r="307" spans="1:3" ht="15">
      <c r="A307" s="7" t="s">
        <v>163</v>
      </c>
      <c r="B307" s="8">
        <f>'20'!I14+'21'!G9+'23'!G16+'29(1)'!G10</f>
        <v>4.519749534337251</v>
      </c>
      <c r="C307" s="9" t="s">
        <v>164</v>
      </c>
    </row>
    <row r="308" spans="1:3" ht="15">
      <c r="A308" s="130" t="s">
        <v>473</v>
      </c>
      <c r="B308" s="8">
        <f>'47'!G10</f>
        <v>-0.3522664878969408</v>
      </c>
      <c r="C308" s="9">
        <v>47</v>
      </c>
    </row>
    <row r="309" spans="1:3" ht="15">
      <c r="A309" s="130" t="s">
        <v>704</v>
      </c>
      <c r="B309" s="8">
        <f>'72'!I9</f>
        <v>6.4189867312347815</v>
      </c>
      <c r="C309" s="9">
        <v>72</v>
      </c>
    </row>
    <row r="310" spans="1:3" ht="15">
      <c r="A310" s="7" t="s">
        <v>165</v>
      </c>
      <c r="B310" s="8">
        <f>3!I5</f>
        <v>-9.799272465160925</v>
      </c>
      <c r="C310" s="9">
        <v>3</v>
      </c>
    </row>
    <row r="311" spans="1:3" ht="15">
      <c r="A311" s="7" t="s">
        <v>629</v>
      </c>
      <c r="B311" s="8">
        <f>'64'!I7</f>
        <v>39.17221654946843</v>
      </c>
      <c r="C311" s="9">
        <v>64</v>
      </c>
    </row>
    <row r="312" spans="1:3" ht="15">
      <c r="A312" s="7" t="s">
        <v>544</v>
      </c>
      <c r="B312" s="8">
        <f>'55'!I12</f>
        <v>0.4477978654591652</v>
      </c>
      <c r="C312" s="9">
        <v>55</v>
      </c>
    </row>
    <row r="313" spans="1:3" ht="15">
      <c r="A313" s="7" t="s">
        <v>663</v>
      </c>
      <c r="B313" s="8">
        <f>'67'!I10+'79'!I9+'94'!I13</f>
        <v>3.3446129348080262</v>
      </c>
      <c r="C313" s="9" t="s">
        <v>904</v>
      </c>
    </row>
    <row r="314" spans="1:3" ht="15">
      <c r="A314" s="23" t="s">
        <v>166</v>
      </c>
      <c r="B314" s="8">
        <f>'30'!G12+'55'!I8</f>
        <v>-0.1362735207642345</v>
      </c>
      <c r="C314" s="9" t="s">
        <v>551</v>
      </c>
    </row>
    <row r="315" spans="1:3" ht="15">
      <c r="A315" s="10" t="s">
        <v>427</v>
      </c>
      <c r="B315" s="8">
        <f>'42'!G8</f>
        <v>-0.33400953310308523</v>
      </c>
      <c r="C315" s="9">
        <v>42</v>
      </c>
    </row>
    <row r="316" spans="1:3" ht="15">
      <c r="A316" s="10" t="s">
        <v>945</v>
      </c>
      <c r="B316" s="8">
        <f>'98'!I6</f>
        <v>9.236506234994522</v>
      </c>
      <c r="C316" s="9">
        <v>98</v>
      </c>
    </row>
    <row r="317" spans="1:3" ht="15">
      <c r="A317" s="10" t="s">
        <v>167</v>
      </c>
      <c r="B317" s="8">
        <f>2!I6+4!I10+7!I5+'18'!I12+'21'!G14+'22'!G11+'24'!G16</f>
        <v>-3.0264099509668654</v>
      </c>
      <c r="C317" s="9" t="s">
        <v>168</v>
      </c>
    </row>
    <row r="318" spans="1:3" ht="15">
      <c r="A318" s="7" t="s">
        <v>169</v>
      </c>
      <c r="B318" s="8">
        <f>'36'!G10</f>
        <v>18.73798828489339</v>
      </c>
      <c r="C318" s="9">
        <v>36</v>
      </c>
    </row>
    <row r="319" spans="1:3" ht="15">
      <c r="A319" s="7" t="s">
        <v>170</v>
      </c>
      <c r="B319" s="8">
        <f>'12'!I17+'19'!I7</f>
        <v>0.38755488348715517</v>
      </c>
      <c r="C319" s="9" t="s">
        <v>171</v>
      </c>
    </row>
    <row r="320" spans="1:3" ht="15">
      <c r="A320" s="7" t="s">
        <v>172</v>
      </c>
      <c r="B320" s="8">
        <f>'33'!G17+'38'!G10+'59'!I11+'60'!I25</f>
        <v>-14.939897744967311</v>
      </c>
      <c r="C320" s="9" t="s">
        <v>597</v>
      </c>
    </row>
    <row r="321" spans="1:3" ht="15">
      <c r="A321" s="10" t="s">
        <v>639</v>
      </c>
      <c r="B321" s="8">
        <f>'65'!I13+'66'!I7+'79'!I17+'86'!I9</f>
        <v>0.11672922294678756</v>
      </c>
      <c r="C321" s="9" t="s">
        <v>826</v>
      </c>
    </row>
    <row r="322" spans="1:3" ht="15">
      <c r="A322" s="7" t="s">
        <v>173</v>
      </c>
      <c r="B322" s="8">
        <f>'31'!G4</f>
        <v>12.114333726693303</v>
      </c>
      <c r="C322" s="9">
        <v>31</v>
      </c>
    </row>
    <row r="323" spans="1:3" ht="15">
      <c r="A323" s="10" t="s">
        <v>613</v>
      </c>
      <c r="B323" s="8">
        <f>'62'!I12</f>
        <v>0.02863653563713342</v>
      </c>
      <c r="C323" s="9">
        <v>62</v>
      </c>
    </row>
    <row r="324" spans="1:3" ht="15">
      <c r="A324" s="7" t="s">
        <v>580</v>
      </c>
      <c r="B324" s="8">
        <f>'59'!I12+'78'!I11+'81'!I9+'82'!I15+'86'!I10</f>
        <v>-5.417433878549616</v>
      </c>
      <c r="C324" s="9" t="s">
        <v>825</v>
      </c>
    </row>
    <row r="325" spans="1:3" ht="15">
      <c r="A325" s="7" t="s">
        <v>174</v>
      </c>
      <c r="B325" s="8">
        <f>'29(2)'!G6</f>
        <v>0.21974550898198686</v>
      </c>
      <c r="C325" s="9" t="s">
        <v>69</v>
      </c>
    </row>
    <row r="326" spans="1:3" ht="15">
      <c r="A326" s="7" t="s">
        <v>628</v>
      </c>
      <c r="B326" s="8">
        <f>'64'!I4+'84'!I4+'87'!I13+'90'!I9+'91'!I5+'99'!I6</f>
        <v>-0.32252355129466537</v>
      </c>
      <c r="C326" s="9" t="s">
        <v>961</v>
      </c>
    </row>
    <row r="327" spans="1:3" ht="15">
      <c r="A327" s="130" t="s">
        <v>898</v>
      </c>
      <c r="B327" s="8">
        <f>'94'!I11</f>
        <v>-0.4302895881006634</v>
      </c>
      <c r="C327" s="9">
        <v>94</v>
      </c>
    </row>
    <row r="328" spans="1:3" ht="15">
      <c r="A328" s="7" t="s">
        <v>535</v>
      </c>
      <c r="B328" s="8">
        <f>'54'!I7</f>
        <v>-0.18070106411994402</v>
      </c>
      <c r="C328" s="9">
        <v>54</v>
      </c>
    </row>
    <row r="329" spans="1:3" ht="15">
      <c r="A329" s="7" t="s">
        <v>175</v>
      </c>
      <c r="B329" s="8">
        <f>'25'!G8</f>
        <v>3.910956074052592</v>
      </c>
      <c r="C329" s="9">
        <v>25</v>
      </c>
    </row>
    <row r="330" spans="1:3" ht="15">
      <c r="A330" s="7" t="s">
        <v>176</v>
      </c>
      <c r="B330" s="8">
        <f>'23'!G8</f>
        <v>3.234460964630216</v>
      </c>
      <c r="C330" s="9">
        <v>23</v>
      </c>
    </row>
    <row r="331" spans="1:3" ht="30">
      <c r="A331" s="7" t="s">
        <v>177</v>
      </c>
      <c r="B331" s="8">
        <f>'36'!G15+'38'!G8+'40'!G4+'44'!G11+'47'!G5+'51'!H5+'56'!I7+'58'!I4+'60'!I14+'62'!I13+'77'!I8</f>
        <v>7.2242376289225945</v>
      </c>
      <c r="C331" s="9" t="s">
        <v>751</v>
      </c>
    </row>
    <row r="332" spans="1:3" ht="15">
      <c r="A332" s="10" t="s">
        <v>602</v>
      </c>
      <c r="B332" s="8">
        <f>'61'!I11</f>
        <v>-0.051879333333317845</v>
      </c>
      <c r="C332" s="9">
        <v>61</v>
      </c>
    </row>
    <row r="333" spans="1:3" ht="15">
      <c r="A333" s="10" t="s">
        <v>662</v>
      </c>
      <c r="B333" s="8">
        <f>'67'!I7+'73'!I9+'76'!I10+'92'!I11</f>
        <v>21.128997765785698</v>
      </c>
      <c r="C333" s="9" t="s">
        <v>877</v>
      </c>
    </row>
    <row r="334" spans="1:3" ht="45">
      <c r="A334" s="7" t="s">
        <v>178</v>
      </c>
      <c r="B334" s="8">
        <f>3!I9+4!I7+5!I5+'11'!I7+'12'!I12+'18'!I16+'19'!I6+'23'!G4+'24'!G9+'25'!G15+'26'!G4+'28'!G15+'31'!G9+'33'!G5+'34'!G8+'36'!G7+'55'!I15+'66'!I15+'67'!I5+'68'!I4+'86'!I7+'87'!I7+'100'!I5</f>
        <v>-0.14718405251775835</v>
      </c>
      <c r="C334" s="9" t="s">
        <v>967</v>
      </c>
    </row>
    <row r="335" spans="1:3" ht="15">
      <c r="A335" s="7" t="s">
        <v>179</v>
      </c>
      <c r="B335" s="8">
        <f>2!I11+'13'!I12+'14'!I11+'17'!I14+'23'!G13+'29(1)'!G4+'30'!G11+'47'!G9</f>
        <v>-0.24230741628753094</v>
      </c>
      <c r="C335" s="9" t="s">
        <v>476</v>
      </c>
    </row>
    <row r="336" spans="1:3" ht="15">
      <c r="A336" s="7" t="s">
        <v>561</v>
      </c>
      <c r="B336" s="8">
        <f>'57'!I10+'89'!I9</f>
        <v>-0.4540056241238517</v>
      </c>
      <c r="C336" s="9" t="s">
        <v>853</v>
      </c>
    </row>
    <row r="337" spans="1:3" ht="15">
      <c r="A337" s="7" t="s">
        <v>414</v>
      </c>
      <c r="B337" s="8">
        <f>'40'!G17+'43'!G11+'46'!G10+'70'!I11+'76'!I8+'83'!I5</f>
        <v>45.41859516109287</v>
      </c>
      <c r="C337" s="9" t="s">
        <v>801</v>
      </c>
    </row>
    <row r="338" spans="1:3" ht="15">
      <c r="A338" s="7" t="s">
        <v>523</v>
      </c>
      <c r="B338" s="8">
        <f>'52'!H13</f>
        <v>74.61864862081347</v>
      </c>
      <c r="C338" s="9">
        <v>52</v>
      </c>
    </row>
    <row r="339" spans="1:3" ht="15">
      <c r="A339" s="7" t="s">
        <v>732</v>
      </c>
      <c r="B339" s="8">
        <f>'76'!I6</f>
        <v>8.051636290322676</v>
      </c>
      <c r="C339" s="9">
        <v>76</v>
      </c>
    </row>
    <row r="340" spans="1:3" ht="15">
      <c r="A340" s="23" t="s">
        <v>182</v>
      </c>
      <c r="B340" s="8">
        <f>'38'!G11+'44'!G8</f>
        <v>0.2441257924558613</v>
      </c>
      <c r="C340" s="9" t="s">
        <v>449</v>
      </c>
    </row>
    <row r="341" spans="1:3" ht="15">
      <c r="A341" s="7" t="s">
        <v>180</v>
      </c>
      <c r="B341" s="8">
        <f>2!I7+3!I7+4!I8+5!I6+6!I6+'13'!I6+'18'!I6+'25'!G14</f>
        <v>-0.06785785490546914</v>
      </c>
      <c r="C341" s="9" t="s">
        <v>181</v>
      </c>
    </row>
    <row r="342" spans="1:3" ht="15">
      <c r="A342" s="7" t="s">
        <v>873</v>
      </c>
      <c r="B342" s="8">
        <f>'92'!I16+'94'!I9</f>
        <v>32.81994724256697</v>
      </c>
      <c r="C342" s="9" t="s">
        <v>902</v>
      </c>
    </row>
    <row r="343" spans="1:3" ht="15">
      <c r="A343" s="7" t="s">
        <v>183</v>
      </c>
      <c r="B343" s="8">
        <f>'14'!I17+'15'!I9</f>
        <v>0.06758883892348422</v>
      </c>
      <c r="C343" s="9" t="s">
        <v>184</v>
      </c>
    </row>
    <row r="344" spans="1:3" ht="15">
      <c r="A344" s="26" t="s">
        <v>185</v>
      </c>
      <c r="B344" s="8">
        <f>7!I6+9!I7+'11'!I4+'14'!I14+'15'!I7+'21'!G16+'51'!H12</f>
        <v>1.983580625282002</v>
      </c>
      <c r="C344" s="9" t="s">
        <v>514</v>
      </c>
    </row>
    <row r="345" spans="1:3" ht="15">
      <c r="A345" s="7" t="s">
        <v>186</v>
      </c>
      <c r="B345" s="8">
        <f>'19'!I14+'28'!G4+'32'!G10+'34'!G13</f>
        <v>-0.10878419799064432</v>
      </c>
      <c r="C345" s="9" t="s">
        <v>187</v>
      </c>
    </row>
    <row r="346" spans="1:3" ht="15">
      <c r="A346" s="7" t="s">
        <v>188</v>
      </c>
      <c r="B346" s="8">
        <f>'28'!G11+'36'!G6</f>
        <v>4.291855236672916</v>
      </c>
      <c r="C346" s="9" t="s">
        <v>189</v>
      </c>
    </row>
    <row r="347" spans="1:3" ht="15">
      <c r="A347" s="7" t="s">
        <v>190</v>
      </c>
      <c r="B347" s="8">
        <f>'33'!G12+'72'!I13</f>
        <v>0.07549991357552699</v>
      </c>
      <c r="C347" s="9" t="s">
        <v>711</v>
      </c>
    </row>
    <row r="348" spans="1:3" ht="15">
      <c r="A348" s="7" t="s">
        <v>859</v>
      </c>
      <c r="B348" s="8">
        <f>'90'!I8</f>
        <v>0.03478605451948624</v>
      </c>
      <c r="C348" s="9">
        <v>90</v>
      </c>
    </row>
    <row r="349" spans="1:3" ht="15">
      <c r="A349" s="7" t="s">
        <v>191</v>
      </c>
      <c r="B349" s="8">
        <f>'13'!I16</f>
        <v>-1.742719999999963</v>
      </c>
      <c r="C349" s="9">
        <v>13</v>
      </c>
    </row>
    <row r="350" spans="1:3" ht="15">
      <c r="A350" s="7" t="s">
        <v>903</v>
      </c>
      <c r="B350" s="8">
        <f>'94'!I8</f>
        <v>0.191667620137423</v>
      </c>
      <c r="C350" s="9">
        <v>94</v>
      </c>
    </row>
    <row r="351" spans="1:3" ht="15">
      <c r="A351" s="7" t="s">
        <v>540</v>
      </c>
      <c r="B351" s="8">
        <f>'54'!I14+'55'!I9+'60'!I4</f>
        <v>0.4695145227969988</v>
      </c>
      <c r="C351" s="9" t="s">
        <v>592</v>
      </c>
    </row>
    <row r="352" spans="1:3" ht="15">
      <c r="A352" s="131" t="s">
        <v>759</v>
      </c>
      <c r="B352" s="8">
        <f>'79'!I10</f>
        <v>-28.975520627062906</v>
      </c>
      <c r="C352" s="9">
        <v>79</v>
      </c>
    </row>
    <row r="353" spans="1:3" ht="15">
      <c r="A353" s="7" t="s">
        <v>192</v>
      </c>
      <c r="B353" s="8">
        <f>3!I11+5!I11+'11'!I11+'22'!G4+'29(2)'!G9+'37'!G6+'83'!I9</f>
        <v>-1.4300498799216257</v>
      </c>
      <c r="C353" s="9" t="s">
        <v>802</v>
      </c>
    </row>
    <row r="354" spans="1:3" ht="15">
      <c r="A354" s="130" t="s">
        <v>748</v>
      </c>
      <c r="B354" s="8">
        <f>'77'!I4+'92'!I5+'97'!I9</f>
        <v>36.57472453383343</v>
      </c>
      <c r="C354" s="9" t="s">
        <v>937</v>
      </c>
    </row>
    <row r="355" spans="1:3" ht="15">
      <c r="A355" s="7" t="s">
        <v>695</v>
      </c>
      <c r="B355" s="8">
        <f>'71'!I10+'97'!I14</f>
        <v>0.07320286550918809</v>
      </c>
      <c r="C355" s="9" t="s">
        <v>938</v>
      </c>
    </row>
    <row r="356" spans="1:3" ht="15">
      <c r="A356" s="7" t="s">
        <v>193</v>
      </c>
      <c r="B356" s="8">
        <f>'17'!I9</f>
        <v>-1.983577625122507</v>
      </c>
      <c r="C356" s="9">
        <v>17</v>
      </c>
    </row>
    <row r="357" spans="1:3" ht="15">
      <c r="A357" s="143" t="s">
        <v>850</v>
      </c>
      <c r="B357" s="183">
        <f>'89'!I12</f>
        <v>0.014457580109592527</v>
      </c>
      <c r="C357" s="21">
        <v>89</v>
      </c>
    </row>
    <row r="358" spans="1:3" ht="15">
      <c r="A358" s="119" t="s">
        <v>194</v>
      </c>
      <c r="B358" s="176">
        <f>'36'!G16+'40'!G7+'54'!I9+'57'!I9+'84'!I7+'90'!I4</f>
        <v>41.14349587365831</v>
      </c>
      <c r="C358" s="177" t="s">
        <v>861</v>
      </c>
    </row>
    <row r="359" spans="1:3" ht="15">
      <c r="A359" s="180" t="s">
        <v>810</v>
      </c>
      <c r="B359" s="117">
        <f>'85'!I7</f>
        <v>-30.37893762811109</v>
      </c>
      <c r="C359" s="118">
        <v>85</v>
      </c>
    </row>
    <row r="360" spans="1:3" ht="15">
      <c r="A360" s="119" t="s">
        <v>195</v>
      </c>
      <c r="B360" s="117">
        <f>'29(2)'!G4</f>
        <v>0.11064846394151573</v>
      </c>
      <c r="C360" s="118" t="s">
        <v>69</v>
      </c>
    </row>
    <row r="361" spans="1:3" ht="15">
      <c r="A361" s="119" t="s">
        <v>621</v>
      </c>
      <c r="B361" s="117">
        <f>'63'!I4+'81'!I13</f>
        <v>35.64526822054677</v>
      </c>
      <c r="C361" s="118" t="s">
        <v>781</v>
      </c>
    </row>
    <row r="362" spans="1:3" ht="15">
      <c r="A362" s="119" t="s">
        <v>816</v>
      </c>
      <c r="B362" s="117">
        <f>'85'!I10</f>
        <v>-7.058054392386111</v>
      </c>
      <c r="C362" s="118">
        <v>85</v>
      </c>
    </row>
    <row r="363" spans="1:3" ht="15">
      <c r="A363" s="119" t="s">
        <v>196</v>
      </c>
      <c r="B363" s="117">
        <f>'32'!G8</f>
        <v>0.3626235485697862</v>
      </c>
      <c r="C363" s="118">
        <v>32</v>
      </c>
    </row>
    <row r="364" spans="1:3" ht="15">
      <c r="A364" s="119" t="s">
        <v>546</v>
      </c>
      <c r="B364" s="117">
        <f>'55'!I4+'60'!I15</f>
        <v>0.13683914129671848</v>
      </c>
      <c r="C364" s="118" t="s">
        <v>595</v>
      </c>
    </row>
    <row r="365" spans="1:3" ht="15">
      <c r="A365" s="119" t="s">
        <v>954</v>
      </c>
      <c r="B365" s="117">
        <f>'99'!I8</f>
        <v>-87.33680534741507</v>
      </c>
      <c r="C365" s="118">
        <v>99</v>
      </c>
    </row>
    <row r="366" spans="1:3" ht="15">
      <c r="A366" s="119" t="s">
        <v>197</v>
      </c>
      <c r="B366" s="117">
        <f>'29(2)'!G11+'32'!G13+'35'!G5+'69'!I13+'94'!I10</f>
        <v>18.79827308843994</v>
      </c>
      <c r="C366" s="118" t="s">
        <v>901</v>
      </c>
    </row>
    <row r="367" spans="1:3" ht="15">
      <c r="A367" s="10" t="s">
        <v>499</v>
      </c>
      <c r="B367" s="117">
        <f>'50'!H7+'72'!I8+'96'!I9</f>
        <v>-0.08970412448888965</v>
      </c>
      <c r="C367" s="118" t="s">
        <v>923</v>
      </c>
    </row>
    <row r="368" spans="1:3" ht="15">
      <c r="A368" s="22" t="s">
        <v>608</v>
      </c>
      <c r="B368" s="20">
        <f>'14'!I9+'17'!I16+'20'!I5+'21'!G11+'61'!I13+'62'!I4+'78'!I4</f>
        <v>-0.49609556639552466</v>
      </c>
      <c r="C368" s="21" t="s">
        <v>754</v>
      </c>
    </row>
    <row r="369" spans="1:3" ht="15">
      <c r="A369" s="119" t="s">
        <v>767</v>
      </c>
      <c r="B369" s="117">
        <f>'80'!I14+'81'!I14</f>
        <v>-0.2679827415647651</v>
      </c>
      <c r="C369" s="118" t="s">
        <v>782</v>
      </c>
    </row>
    <row r="370" spans="1:3" ht="15">
      <c r="A370" s="119" t="s">
        <v>198</v>
      </c>
      <c r="B370" s="117">
        <f>'14'!I6</f>
        <v>6.281968766390378</v>
      </c>
      <c r="C370" s="118">
        <v>14</v>
      </c>
    </row>
    <row r="371" spans="1:3" ht="15">
      <c r="A371" s="119" t="s">
        <v>199</v>
      </c>
      <c r="B371" s="117">
        <f>2!I9</f>
        <v>157.6688079646019</v>
      </c>
      <c r="C371" s="118">
        <v>2</v>
      </c>
    </row>
    <row r="372" spans="1:3" ht="15">
      <c r="A372" s="143" t="s">
        <v>764</v>
      </c>
      <c r="B372" s="117">
        <f>'80'!I6</f>
        <v>41.877081633248395</v>
      </c>
      <c r="C372" s="118">
        <v>80</v>
      </c>
    </row>
    <row r="373" spans="1:3" ht="15">
      <c r="A373" s="10" t="s">
        <v>532</v>
      </c>
      <c r="B373" s="117">
        <f>'54'!I5+'59'!I6</f>
        <v>0.0420651730037207</v>
      </c>
      <c r="C373" s="118" t="s">
        <v>584</v>
      </c>
    </row>
    <row r="374" spans="1:3" ht="15">
      <c r="A374" s="119" t="s">
        <v>200</v>
      </c>
      <c r="B374" s="117">
        <f>'91'!I7+'33'!G9+'90'!I10</f>
        <v>0.8487044523487839</v>
      </c>
      <c r="C374" s="118" t="s">
        <v>867</v>
      </c>
    </row>
    <row r="375" spans="1:3" ht="15">
      <c r="A375" s="174" t="s">
        <v>795</v>
      </c>
      <c r="B375" s="117">
        <f>'82'!I12</f>
        <v>-0.34527743526496124</v>
      </c>
      <c r="C375" s="118">
        <v>82</v>
      </c>
    </row>
    <row r="376" spans="1:3" ht="15">
      <c r="A376" s="179" t="s">
        <v>799</v>
      </c>
      <c r="B376" s="117">
        <f>'83'!I10</f>
        <v>33.03891231114403</v>
      </c>
      <c r="C376" s="118">
        <v>83</v>
      </c>
    </row>
    <row r="377" spans="1:3" ht="15">
      <c r="A377" s="130" t="s">
        <v>811</v>
      </c>
      <c r="B377" s="178">
        <f>'85'!I8</f>
        <v>0.030218740849250025</v>
      </c>
      <c r="C377" s="118">
        <v>85</v>
      </c>
    </row>
    <row r="378" spans="1:3" ht="15">
      <c r="A378" s="10" t="s">
        <v>463</v>
      </c>
      <c r="B378" s="117">
        <f>'46'!G8</f>
        <v>39.27420041067762</v>
      </c>
      <c r="C378" s="118">
        <v>46</v>
      </c>
    </row>
    <row r="379" spans="1:3" ht="15">
      <c r="A379" s="10" t="s">
        <v>513</v>
      </c>
      <c r="B379" s="117">
        <f>'51'!H11+'70'!I5</f>
        <v>-0.2720355897704394</v>
      </c>
      <c r="C379" s="118" t="s">
        <v>690</v>
      </c>
    </row>
    <row r="380" spans="1:3" ht="15">
      <c r="A380" s="143" t="s">
        <v>536</v>
      </c>
      <c r="B380" s="117">
        <f>'54'!I10</f>
        <v>-0.23449899045027678</v>
      </c>
      <c r="C380" s="118">
        <v>54</v>
      </c>
    </row>
    <row r="381" spans="1:3" ht="15">
      <c r="A381" s="119" t="s">
        <v>201</v>
      </c>
      <c r="B381" s="117">
        <f>'23'!G15+'30'!G6+'56'!I8</f>
        <v>-0.311104782440907</v>
      </c>
      <c r="C381" s="118" t="s">
        <v>556</v>
      </c>
    </row>
    <row r="382" spans="1:3" ht="15">
      <c r="A382" s="119" t="s">
        <v>202</v>
      </c>
      <c r="B382" s="117">
        <f>'15'!I12+'16(2)'!I13+'17'!I4+'18'!I5+'26'!G8+'33'!G14+'39'!G4+'48'!G6</f>
        <v>-0.172415802181888</v>
      </c>
      <c r="C382" s="118" t="s">
        <v>485</v>
      </c>
    </row>
    <row r="383" spans="1:3" ht="15">
      <c r="A383" s="143" t="s">
        <v>851</v>
      </c>
      <c r="B383" s="117">
        <f>'89'!I15</f>
        <v>-0.3210444309393097</v>
      </c>
      <c r="C383" s="118">
        <v>89</v>
      </c>
    </row>
    <row r="384" spans="1:3" ht="15">
      <c r="A384" s="10" t="s">
        <v>553</v>
      </c>
      <c r="B384" s="117">
        <f>'56'!I9</f>
        <v>0.18574615264799377</v>
      </c>
      <c r="C384" s="118">
        <v>56</v>
      </c>
    </row>
    <row r="385" spans="1:3" ht="15">
      <c r="A385" s="191" t="s">
        <v>928</v>
      </c>
      <c r="B385" s="117">
        <f>'97'!I10</f>
        <v>-13.810776552524658</v>
      </c>
      <c r="C385" s="118">
        <v>97</v>
      </c>
    </row>
    <row r="386" spans="1:3" ht="15">
      <c r="A386" s="143" t="s">
        <v>633</v>
      </c>
      <c r="B386" s="117">
        <f>'64'!I14+'67'!I12+'79'!I12+'87'!I5</f>
        <v>-0.12698388812123085</v>
      </c>
      <c r="C386" s="118" t="s">
        <v>832</v>
      </c>
    </row>
    <row r="387" spans="1:3" ht="15">
      <c r="A387" s="119" t="s">
        <v>203</v>
      </c>
      <c r="B387" s="117">
        <f>'24'!G12</f>
        <v>-0.0055381148233664135</v>
      </c>
      <c r="C387" s="118">
        <v>24</v>
      </c>
    </row>
    <row r="388" spans="1:3" ht="15">
      <c r="A388" s="119" t="s">
        <v>589</v>
      </c>
      <c r="B388" s="117">
        <f>'60'!I11</f>
        <v>-0.17973786885238496</v>
      </c>
      <c r="C388" s="118">
        <v>60</v>
      </c>
    </row>
    <row r="389" spans="1:3" ht="15">
      <c r="A389" s="120" t="s">
        <v>204</v>
      </c>
      <c r="B389" s="117">
        <f>'36'!G13+'49'!G7</f>
        <v>0.18773320499064994</v>
      </c>
      <c r="C389" s="118" t="s">
        <v>492</v>
      </c>
    </row>
    <row r="390" spans="1:3" ht="15">
      <c r="A390" s="7" t="s">
        <v>601</v>
      </c>
      <c r="B390" s="117">
        <f>'61'!I10+'68'!I7+'70'!I15</f>
        <v>-0.47977619346795564</v>
      </c>
      <c r="C390" s="118" t="s">
        <v>691</v>
      </c>
    </row>
    <row r="391" spans="1:3" ht="15">
      <c r="A391" s="119" t="s">
        <v>205</v>
      </c>
      <c r="B391" s="117">
        <f>8!I8+9!I5+'11'!I8+'13'!I11+'18'!I7+'19'!I20+'27'!G11+'36'!G9+'40'!G13</f>
        <v>73.94627971089193</v>
      </c>
      <c r="C391" s="118" t="s">
        <v>416</v>
      </c>
    </row>
    <row r="392" spans="1:3" ht="15">
      <c r="A392" s="119" t="s">
        <v>206</v>
      </c>
      <c r="B392" s="117">
        <f>'15'!I8</f>
        <v>6.533738024480044</v>
      </c>
      <c r="C392" s="118">
        <v>15</v>
      </c>
    </row>
    <row r="393" spans="1:3" ht="15">
      <c r="A393" s="119" t="s">
        <v>207</v>
      </c>
      <c r="B393" s="117">
        <f>3!I8+'12'!I8+'17'!I13</f>
        <v>-0.8487698308880454</v>
      </c>
      <c r="C393" s="118" t="s">
        <v>208</v>
      </c>
    </row>
    <row r="394" spans="1:3" ht="15">
      <c r="A394" s="119" t="s">
        <v>209</v>
      </c>
      <c r="B394" s="117">
        <f>'29(2)'!G10</f>
        <v>0.1805181593334737</v>
      </c>
      <c r="C394" s="118" t="s">
        <v>69</v>
      </c>
    </row>
  </sheetData>
  <sheetProtection selectLockedCells="1" selectUnlockedCells="1"/>
  <hyperlinks>
    <hyperlink ref="A21" r:id="rId1" display="An@stasia"/>
    <hyperlink ref="A90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41305</v>
      </c>
      <c r="C1" s="29"/>
      <c r="D1" s="30" t="s">
        <v>211</v>
      </c>
      <c r="E1" s="31">
        <v>41.48</v>
      </c>
      <c r="G1" s="27" t="s">
        <v>212</v>
      </c>
    </row>
    <row r="2" s="27" customFormat="1" ht="23.25" customHeight="1">
      <c r="A2" s="52" t="s">
        <v>243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42501</v>
      </c>
      <c r="C1" s="29"/>
      <c r="D1" s="29"/>
      <c r="E1" s="29"/>
      <c r="F1" s="30" t="s">
        <v>211</v>
      </c>
      <c r="G1" s="133">
        <v>76.11</v>
      </c>
      <c r="H1" s="27" t="s">
        <v>212</v>
      </c>
    </row>
    <row r="2" s="27" customFormat="1" ht="23.25" customHeight="1">
      <c r="A2" s="52" t="s">
        <v>942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943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5">
      <c r="A5" s="130" t="s">
        <v>944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5">
      <c r="A6" s="131" t="s">
        <v>945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5">
      <c r="A7" s="130" t="s">
        <v>566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5">
      <c r="A8" s="130" t="s">
        <v>512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5">
      <c r="A9" s="131" t="s">
        <v>757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5">
      <c r="A11" s="130" t="s">
        <v>946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5">
      <c r="A12" s="130" t="s">
        <v>768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5">
      <c r="A13" s="130" t="s">
        <v>229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5">
      <c r="A18" s="175"/>
    </row>
    <row r="19" ht="1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A361" sqref="A361:IV361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42509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952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5">
      <c r="A5" s="130" t="s">
        <v>554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4:I12">H5-G5</f>
        <v>-0.3610328738186581</v>
      </c>
    </row>
    <row r="6" spans="1:9" s="27" customFormat="1" ht="15">
      <c r="A6" s="131" t="s">
        <v>628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5">
      <c r="A8" s="130" t="s">
        <v>954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v>3816</v>
      </c>
      <c r="I8" s="186">
        <f>H8-G8</f>
        <v>-87.33680534741507</v>
      </c>
    </row>
    <row r="9" spans="1:9" s="27" customFormat="1" ht="15">
      <c r="A9" s="131" t="s">
        <v>955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v>793</v>
      </c>
      <c r="I9" s="186">
        <f>H9-G9</f>
        <v>-37.40775077265141</v>
      </c>
    </row>
    <row r="10" spans="1:9" s="34" customFormat="1" ht="15">
      <c r="A10" s="130" t="s">
        <v>956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v>2342</v>
      </c>
      <c r="I10" s="186">
        <f t="shared" si="4"/>
        <v>-23.104626614785957</v>
      </c>
    </row>
    <row r="11" spans="1:9" s="34" customFormat="1" ht="15">
      <c r="A11" s="130" t="s">
        <v>528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5">
      <c r="A12" s="130" t="s">
        <v>953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5">
      <c r="A13" s="130" t="s">
        <v>872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5">
      <c r="A14" s="130" t="s">
        <v>229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5">
      <c r="A17" s="175" t="s">
        <v>495</v>
      </c>
    </row>
    <row r="18" spans="1:2" ht="31.5">
      <c r="A18" s="145" t="s">
        <v>872</v>
      </c>
      <c r="B18" s="175" t="s">
        <v>957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42515</v>
      </c>
      <c r="C1" s="29"/>
      <c r="D1" s="29"/>
      <c r="E1" s="29"/>
      <c r="F1" s="30" t="s">
        <v>211</v>
      </c>
      <c r="G1" s="133">
        <f>73.4596*1.02</f>
        <v>74.928792</v>
      </c>
      <c r="H1" s="27" t="s">
        <v>212</v>
      </c>
    </row>
    <row r="2" s="27" customFormat="1" ht="23.25" customHeight="1">
      <c r="A2" s="52" t="s">
        <v>964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423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1.542934362934363</v>
      </c>
      <c r="F4" s="103">
        <f>B4+E4+C4</f>
        <v>44.54193436293436</v>
      </c>
      <c r="G4" s="185">
        <f>F4*$G$1</f>
        <v>3337.4733351579616</v>
      </c>
      <c r="H4" s="192">
        <v>3323</v>
      </c>
      <c r="I4" s="186">
        <f>H4-G4</f>
        <v>-14.473335157961628</v>
      </c>
    </row>
    <row r="5" spans="1:9" s="34" customFormat="1" ht="15">
      <c r="A5" s="130" t="s">
        <v>178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3.4583011583011585</v>
      </c>
      <c r="F5" s="103">
        <f>B5+E5+C5</f>
        <v>32.52030115830116</v>
      </c>
      <c r="G5" s="185">
        <f>F5*$G$1</f>
        <v>2436.7068812677066</v>
      </c>
      <c r="H5" s="192">
        <v>2437</v>
      </c>
      <c r="I5" s="186">
        <f>H5-G5</f>
        <v>0.29311873229335106</v>
      </c>
    </row>
    <row r="6" spans="1:10" s="27" customFormat="1" ht="15">
      <c r="A6" s="130" t="s">
        <v>229</v>
      </c>
      <c r="B6" s="104"/>
      <c r="C6" s="104"/>
      <c r="D6" s="41">
        <v>12010</v>
      </c>
      <c r="E6" s="103">
        <f>D6/$D$7*$E$7</f>
        <v>63.898764478764484</v>
      </c>
      <c r="F6" s="104"/>
      <c r="G6" s="47"/>
      <c r="H6" s="193"/>
      <c r="I6" s="47"/>
      <c r="J6" s="51"/>
    </row>
    <row r="7" spans="1:9" s="27" customFormat="1" ht="15">
      <c r="A7" s="44"/>
      <c r="B7" s="105"/>
      <c r="C7" s="105"/>
      <c r="D7" s="105">
        <f>SUM(D4:D6)</f>
        <v>12950</v>
      </c>
      <c r="E7" s="5">
        <v>68.9</v>
      </c>
      <c r="F7" s="140"/>
      <c r="G7" s="47"/>
      <c r="H7" s="47"/>
      <c r="I7" s="47"/>
    </row>
    <row r="9" ht="28.5">
      <c r="A9" s="134" t="s">
        <v>941</v>
      </c>
    </row>
    <row r="10" ht="28.5">
      <c r="A10" s="134" t="s">
        <v>965</v>
      </c>
    </row>
    <row r="11" ht="15">
      <c r="A11" s="175"/>
    </row>
    <row r="12" spans="1:2" ht="1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I4" sqref="I4:I11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42524</v>
      </c>
      <c r="C1" s="29"/>
      <c r="D1" s="29"/>
      <c r="E1" s="29"/>
      <c r="F1" s="30" t="s">
        <v>211</v>
      </c>
      <c r="G1" s="133">
        <f>74.8191*1.02</f>
        <v>76.315482</v>
      </c>
      <c r="H1" s="27" t="s">
        <v>212</v>
      </c>
    </row>
    <row r="2" s="27" customFormat="1" ht="23.25" customHeight="1">
      <c r="A2" s="52" t="s">
        <v>968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121</v>
      </c>
      <c r="B4" s="41">
        <v>14.84</v>
      </c>
      <c r="C4" s="41">
        <f>B4*0.1</f>
        <v>1.484</v>
      </c>
      <c r="D4" s="41">
        <v>200</v>
      </c>
      <c r="E4" s="103">
        <f>D4/$D$13*$E$13</f>
        <v>0.9045861887190301</v>
      </c>
      <c r="F4" s="103">
        <f>B4+E4+C4</f>
        <v>17.228586188719028</v>
      </c>
      <c r="G4" s="185">
        <f>F4*$G$1</f>
        <v>1314.8078591706355</v>
      </c>
      <c r="H4" s="192"/>
      <c r="I4" s="186">
        <f>H4-G4</f>
        <v>-1314.8078591706355</v>
      </c>
    </row>
    <row r="5" spans="1:9" s="34" customFormat="1" ht="15">
      <c r="A5" s="130" t="s">
        <v>969</v>
      </c>
      <c r="B5" s="41">
        <v>40.75</v>
      </c>
      <c r="C5" s="41">
        <f>B5*0.1</f>
        <v>4.075</v>
      </c>
      <c r="D5" s="41">
        <v>100</v>
      </c>
      <c r="E5" s="103">
        <f>D5/$D$13*$E$13</f>
        <v>0.45229309435951504</v>
      </c>
      <c r="F5" s="103">
        <f>B5+E5+C5</f>
        <v>45.27729309435952</v>
      </c>
      <c r="G5" s="185">
        <f>F5*$G$1</f>
        <v>3455.3584461513183</v>
      </c>
      <c r="H5" s="192"/>
      <c r="I5" s="186">
        <f>H5-G5</f>
        <v>-3455.3584461513183</v>
      </c>
    </row>
    <row r="6" spans="1:9" s="27" customFormat="1" ht="15">
      <c r="A6" s="131" t="s">
        <v>11</v>
      </c>
      <c r="B6" s="41">
        <v>9.92</v>
      </c>
      <c r="C6" s="41">
        <f>B6*0.1</f>
        <v>0.992</v>
      </c>
      <c r="D6" s="41">
        <v>130</v>
      </c>
      <c r="E6" s="103">
        <f>D6/$D$13*$E$13</f>
        <v>0.5879810226673695</v>
      </c>
      <c r="F6" s="103">
        <f>B6+E6+C6</f>
        <v>11.49998102266737</v>
      </c>
      <c r="G6" s="185">
        <f>F6*$G$1</f>
        <v>877.6265947357133</v>
      </c>
      <c r="H6" s="192"/>
      <c r="I6" s="186">
        <f>H6-G6</f>
        <v>-877.6265947357133</v>
      </c>
    </row>
    <row r="7" spans="1:9" s="34" customFormat="1" ht="15">
      <c r="A7" s="130" t="s">
        <v>970</v>
      </c>
      <c r="B7" s="41">
        <v>9.92</v>
      </c>
      <c r="C7" s="41">
        <f>B7*0.1</f>
        <v>0.992</v>
      </c>
      <c r="D7" s="41">
        <v>130</v>
      </c>
      <c r="E7" s="103">
        <f>D7/$D$13*$E$13</f>
        <v>0.5879810226673695</v>
      </c>
      <c r="F7" s="103">
        <f>B7+E7+C7</f>
        <v>11.49998102266737</v>
      </c>
      <c r="G7" s="185">
        <f>F7*$G$1</f>
        <v>877.6265947357133</v>
      </c>
      <c r="H7" s="192"/>
      <c r="I7" s="186">
        <f>H7-G7</f>
        <v>-877.6265947357133</v>
      </c>
    </row>
    <row r="8" spans="1:9" s="34" customFormat="1" ht="15">
      <c r="A8" s="130" t="s">
        <v>971</v>
      </c>
      <c r="B8" s="41">
        <v>11.18</v>
      </c>
      <c r="C8" s="41">
        <f>B8*0.1</f>
        <v>1.118</v>
      </c>
      <c r="D8" s="41">
        <v>350</v>
      </c>
      <c r="E8" s="103">
        <f>D8/$D$13*$E$13</f>
        <v>1.5830258302583025</v>
      </c>
      <c r="F8" s="103">
        <f>B8+E8+C8</f>
        <v>13.881025830258302</v>
      </c>
      <c r="G8" s="185">
        <f>F8*$G$1</f>
        <v>1059.3371768906125</v>
      </c>
      <c r="H8" s="192"/>
      <c r="I8" s="186">
        <f>H8-G8</f>
        <v>-1059.3371768906125</v>
      </c>
    </row>
    <row r="9" spans="1:9" s="27" customFormat="1" ht="15">
      <c r="A9" s="131" t="s">
        <v>972</v>
      </c>
      <c r="B9" s="41">
        <v>9.08</v>
      </c>
      <c r="C9" s="41">
        <f>B9*0.1</f>
        <v>0.908</v>
      </c>
      <c r="D9" s="41">
        <v>65</v>
      </c>
      <c r="E9" s="103">
        <f>D9/$D$13*$E$13</f>
        <v>0.29399051133368476</v>
      </c>
      <c r="F9" s="103">
        <f>B9+E9+C9</f>
        <v>10.281990511333685</v>
      </c>
      <c r="G9" s="185">
        <f>F9*$G$1</f>
        <v>784.6750617918567</v>
      </c>
      <c r="H9" s="192"/>
      <c r="I9" s="186">
        <f>H9-G9</f>
        <v>-784.6750617918567</v>
      </c>
    </row>
    <row r="10" spans="1:9" s="34" customFormat="1" ht="15">
      <c r="A10" s="130" t="s">
        <v>614</v>
      </c>
      <c r="B10" s="41">
        <v>73.17</v>
      </c>
      <c r="C10" s="41">
        <f>B10*0.1</f>
        <v>7.317</v>
      </c>
      <c r="D10" s="41">
        <v>350</v>
      </c>
      <c r="E10" s="103">
        <f>D10/$D$13*$E$13</f>
        <v>1.5830258302583025</v>
      </c>
      <c r="F10" s="103">
        <f>B10+E10+C10</f>
        <v>82.07002583025832</v>
      </c>
      <c r="G10" s="185">
        <f>F10*$G$1</f>
        <v>6263.213578988614</v>
      </c>
      <c r="H10" s="192"/>
      <c r="I10" s="186">
        <f>H10-G10</f>
        <v>-6263.213578988614</v>
      </c>
    </row>
    <row r="11" spans="1:9" s="34" customFormat="1" ht="15">
      <c r="A11" s="130" t="s">
        <v>598</v>
      </c>
      <c r="B11" s="41">
        <v>11.21</v>
      </c>
      <c r="C11" s="41">
        <f>B11*0.1</f>
        <v>1.1210000000000002</v>
      </c>
      <c r="D11" s="41">
        <v>480</v>
      </c>
      <c r="E11" s="103">
        <f>D11/$D$13*$E$13</f>
        <v>2.171006852925672</v>
      </c>
      <c r="F11" s="103">
        <f>B11+E11+C11</f>
        <v>14.502006852925673</v>
      </c>
      <c r="G11" s="185">
        <f>F11*$G$1</f>
        <v>1106.7276429483259</v>
      </c>
      <c r="H11" s="192"/>
      <c r="I11" s="186">
        <f>H11-G11</f>
        <v>-1106.7276429483259</v>
      </c>
    </row>
    <row r="12" spans="1:10" s="27" customFormat="1" ht="15">
      <c r="A12" s="130" t="s">
        <v>229</v>
      </c>
      <c r="B12" s="104"/>
      <c r="C12" s="104"/>
      <c r="D12" s="41">
        <v>7680</v>
      </c>
      <c r="E12" s="103">
        <f>D12/$D$13*$E$13</f>
        <v>34.73610964681075</v>
      </c>
      <c r="F12" s="104"/>
      <c r="G12" s="47"/>
      <c r="H12" s="193"/>
      <c r="I12" s="47"/>
      <c r="J12" s="51"/>
    </row>
    <row r="13" spans="1:9" s="27" customFormat="1" ht="15">
      <c r="A13" s="44"/>
      <c r="B13" s="105"/>
      <c r="C13" s="105"/>
      <c r="D13" s="105">
        <f>SUM(D4:D12)</f>
        <v>9485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41307</v>
      </c>
      <c r="C1" s="29"/>
      <c r="D1" s="30" t="s">
        <v>211</v>
      </c>
      <c r="E1" s="31">
        <v>41.74</v>
      </c>
      <c r="G1" s="27" t="s">
        <v>212</v>
      </c>
    </row>
    <row r="2" s="27" customFormat="1" ht="23.25" customHeight="1">
      <c r="A2" s="52"/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185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241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178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205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244</v>
      </c>
    </row>
    <row r="9" spans="1:9" s="27" customFormat="1" ht="15">
      <c r="A9" s="10" t="s">
        <v>114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192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229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41334</v>
      </c>
      <c r="C1" s="29"/>
      <c r="D1" s="30" t="s">
        <v>211</v>
      </c>
      <c r="E1" s="31">
        <f>40.83</f>
        <v>40.83</v>
      </c>
      <c r="G1" s="27" t="s">
        <v>212</v>
      </c>
    </row>
    <row r="2" s="27" customFormat="1" ht="23.25" customHeight="1">
      <c r="A2" s="52"/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207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114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245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178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246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156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170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247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41349</v>
      </c>
      <c r="C1" s="29"/>
      <c r="D1" s="30" t="s">
        <v>211</v>
      </c>
      <c r="E1" s="31">
        <f>40.96</f>
        <v>40.96</v>
      </c>
      <c r="G1" s="27" t="s">
        <v>212</v>
      </c>
    </row>
    <row r="2" s="27" customFormat="1" ht="23.25" customHeight="1">
      <c r="A2" s="52" t="s">
        <v>248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180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147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142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241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205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179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124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191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229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41362</v>
      </c>
      <c r="C1" s="29"/>
      <c r="D1" s="30" t="s">
        <v>211</v>
      </c>
      <c r="E1" s="31">
        <f>40.59</f>
        <v>40.59</v>
      </c>
      <c r="G1" s="27" t="s">
        <v>212</v>
      </c>
    </row>
    <row r="2" s="27" customFormat="1" ht="23.25" customHeight="1">
      <c r="A2" s="52" t="s">
        <v>249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124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198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147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179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156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250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115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119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183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134</v>
      </c>
      <c r="B18" s="67" t="s">
        <v>251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154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252</v>
      </c>
    </row>
    <row r="21" spans="1:9" s="27" customFormat="1" ht="15">
      <c r="A21" s="27" t="s">
        <v>229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210</v>
      </c>
      <c r="B1" s="29">
        <v>41375</v>
      </c>
      <c r="C1" s="29"/>
      <c r="D1" s="30" t="s">
        <v>211</v>
      </c>
      <c r="E1" s="31">
        <v>41.22</v>
      </c>
      <c r="G1" s="27" t="s">
        <v>212</v>
      </c>
    </row>
    <row r="2" s="27" customFormat="1" ht="23.25" customHeight="1">
      <c r="A2" s="52" t="s">
        <v>253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250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206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183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254</v>
      </c>
    </row>
    <row r="12" spans="1:9" s="27" customFormat="1" ht="15">
      <c r="A12" s="10" t="s">
        <v>255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256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229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258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112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259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241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229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260</v>
      </c>
    </row>
    <row r="18" ht="31.5">
      <c r="A18" s="69" t="s">
        <v>261</v>
      </c>
    </row>
    <row r="19" spans="1:11" ht="31.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262</v>
      </c>
      <c r="B20" s="73"/>
      <c r="C20" s="74"/>
      <c r="D20" s="74">
        <v>1</v>
      </c>
      <c r="E20" s="74"/>
      <c r="F20" s="73">
        <v>5.9</v>
      </c>
      <c r="G20" s="75" t="s">
        <v>263</v>
      </c>
      <c r="H20" s="27"/>
      <c r="I20" s="27"/>
      <c r="J20" s="27"/>
      <c r="K20" s="27"/>
      <c r="O20" s="76"/>
      <c r="P20" s="77" t="s">
        <v>264</v>
      </c>
    </row>
    <row r="21" spans="1:11" ht="15">
      <c r="A21" s="74" t="s">
        <v>262</v>
      </c>
      <c r="B21" s="74"/>
      <c r="C21" s="74"/>
      <c r="D21" s="74">
        <v>1</v>
      </c>
      <c r="E21" s="74"/>
      <c r="F21" s="73">
        <v>17.9</v>
      </c>
      <c r="G21" s="78" t="s">
        <v>265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266</v>
      </c>
      <c r="H22" s="27"/>
      <c r="I22" s="27"/>
      <c r="J22" s="27"/>
      <c r="K22" s="27"/>
    </row>
    <row r="23" s="70" customFormat="1" ht="31.5">
      <c r="A23" s="70" t="s">
        <v>241</v>
      </c>
    </row>
    <row r="24" spans="1:7" ht="15">
      <c r="A24" s="74"/>
      <c r="B24" s="74"/>
      <c r="C24" s="74"/>
      <c r="D24" s="74"/>
      <c r="E24" s="74"/>
      <c r="F24" s="76"/>
      <c r="G24" s="77" t="s">
        <v>267</v>
      </c>
    </row>
    <row r="25" s="70" customFormat="1" ht="31.5">
      <c r="A25" s="70" t="s">
        <v>72</v>
      </c>
    </row>
    <row r="26" spans="1:7" ht="15">
      <c r="A26" s="74"/>
      <c r="B26" s="74"/>
      <c r="C26" s="74"/>
      <c r="D26" s="74"/>
      <c r="E26" s="74"/>
      <c r="F26" s="83"/>
      <c r="G26" s="77" t="s">
        <v>268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98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117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138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161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132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269</v>
      </c>
    </row>
    <row r="11" spans="1:9" s="27" customFormat="1" ht="15">
      <c r="A11" s="10" t="s">
        <v>134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108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202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147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229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260</v>
      </c>
    </row>
    <row r="22" ht="31.5">
      <c r="A22" s="69" t="s">
        <v>261</v>
      </c>
    </row>
    <row r="23" s="70" customFormat="1" ht="31.5">
      <c r="A23" s="70" t="s">
        <v>138</v>
      </c>
    </row>
    <row r="24" spans="1:7" ht="15">
      <c r="A24" s="74"/>
      <c r="B24" s="74"/>
      <c r="C24" s="74"/>
      <c r="D24" s="74"/>
      <c r="E24" s="74"/>
      <c r="F24" s="83"/>
      <c r="G24" s="84" t="s">
        <v>270</v>
      </c>
    </row>
    <row r="25" s="70" customFormat="1" ht="31.5">
      <c r="A25" s="70" t="s">
        <v>161</v>
      </c>
    </row>
    <row r="26" spans="1:10" ht="15">
      <c r="A26" s="85"/>
      <c r="D26" s="73"/>
      <c r="E26" s="73"/>
      <c r="F26" s="81"/>
      <c r="G26" s="75" t="s">
        <v>271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272</v>
      </c>
      <c r="H27" s="27"/>
      <c r="I27" s="27"/>
      <c r="J27" s="27"/>
    </row>
    <row r="28" s="70" customFormat="1" ht="31.5">
      <c r="A28" s="70" t="s">
        <v>202</v>
      </c>
    </row>
    <row r="29" spans="1:7" ht="15">
      <c r="A29" s="86" t="s">
        <v>273</v>
      </c>
      <c r="F29" s="76"/>
      <c r="G29" s="77" t="s">
        <v>274</v>
      </c>
    </row>
    <row r="30" spans="1:7" s="70" customFormat="1" ht="31.5">
      <c r="A30" s="70" t="s">
        <v>50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275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41410</v>
      </c>
      <c r="C1" s="29"/>
      <c r="D1" s="30" t="s">
        <v>211</v>
      </c>
      <c r="E1" s="31">
        <v>41.28</v>
      </c>
      <c r="G1" s="27" t="s">
        <v>212</v>
      </c>
    </row>
    <row r="2" s="27" customFormat="1" ht="23.25" customHeight="1">
      <c r="A2" s="52" t="s">
        <v>276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202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153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108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193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207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179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241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229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260</v>
      </c>
    </row>
    <row r="26" ht="31.5">
      <c r="A26" s="69" t="s">
        <v>261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277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278</v>
      </c>
      <c r="G30" s="27"/>
      <c r="H30" s="27"/>
      <c r="I30" s="27"/>
      <c r="J30" s="27"/>
    </row>
    <row r="31" s="70" customFormat="1" ht="31.5">
      <c r="A31" s="70" t="s">
        <v>241</v>
      </c>
    </row>
    <row r="32" spans="1:6" ht="15">
      <c r="A32" s="74"/>
      <c r="B32" s="74"/>
      <c r="C32" s="74"/>
      <c r="D32" s="74"/>
      <c r="E32" s="76"/>
      <c r="F32" s="77" t="s">
        <v>267</v>
      </c>
    </row>
    <row r="33" s="70" customFormat="1" ht="31.5">
      <c r="A33" s="70" t="s">
        <v>72</v>
      </c>
    </row>
    <row r="34" spans="1:6" ht="15">
      <c r="A34" s="74"/>
      <c r="B34" s="74"/>
      <c r="C34" s="74"/>
      <c r="D34" s="74"/>
      <c r="E34" s="83"/>
      <c r="F34" s="77" t="s">
        <v>268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41425</v>
      </c>
      <c r="C1" s="29"/>
      <c r="D1" s="30" t="s">
        <v>211</v>
      </c>
      <c r="E1" s="31">
        <v>42.24</v>
      </c>
      <c r="G1" s="27" t="s">
        <v>212</v>
      </c>
    </row>
    <row r="2" s="27" customFormat="1" ht="23.25" customHeight="1">
      <c r="A2" s="52" t="s">
        <v>279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202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180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280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281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98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167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178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229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282</v>
      </c>
    </row>
    <row r="21" s="88" customFormat="1" ht="31.5">
      <c r="A21" s="69"/>
    </row>
    <row r="23" ht="31.5">
      <c r="A23" s="69" t="s">
        <v>260</v>
      </c>
    </row>
    <row r="24" ht="31.5">
      <c r="A24" s="69" t="s">
        <v>261</v>
      </c>
    </row>
    <row r="25" spans="1:6" s="70" customFormat="1" ht="31.5">
      <c r="A25" s="70" t="s">
        <v>280</v>
      </c>
      <c r="F25" s="87"/>
    </row>
    <row r="26" spans="1:6" ht="15">
      <c r="A26" s="74"/>
      <c r="B26" s="74"/>
      <c r="C26" s="74"/>
      <c r="D26" s="74"/>
      <c r="E26" s="83"/>
      <c r="F26" s="77" t="s">
        <v>283</v>
      </c>
    </row>
    <row r="27" spans="1:6" ht="15">
      <c r="A27" s="74"/>
      <c r="B27" s="74"/>
      <c r="C27" s="74"/>
      <c r="D27" s="74"/>
      <c r="E27" s="83"/>
      <c r="F27" s="77" t="s">
        <v>284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41214</v>
      </c>
      <c r="C1" s="29"/>
      <c r="D1" s="30" t="s">
        <v>211</v>
      </c>
      <c r="E1" s="31">
        <f>41.18</f>
        <v>41.18</v>
      </c>
      <c r="F1" s="27" t="s">
        <v>212</v>
      </c>
    </row>
    <row r="2" ht="23.25" customHeight="1"/>
    <row r="3" spans="1:9" s="34" customFormat="1" ht="30" customHeight="1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5">
      <c r="A4" s="10" t="s">
        <v>222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223</v>
      </c>
    </row>
    <row r="6" spans="1:9" ht="15">
      <c r="A6" s="10" t="s">
        <v>167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180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147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199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224</v>
      </c>
    </row>
    <row r="10" spans="1:10" ht="1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225</v>
      </c>
    </row>
    <row r="11" spans="1:10" ht="15">
      <c r="A11" s="10" t="s">
        <v>179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226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227</v>
      </c>
    </row>
    <row r="13" spans="1:9" ht="1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41459</v>
      </c>
      <c r="C1" s="29"/>
      <c r="D1" s="30" t="s">
        <v>211</v>
      </c>
      <c r="E1" s="31">
        <v>43.98</v>
      </c>
      <c r="G1" s="27" t="s">
        <v>212</v>
      </c>
    </row>
    <row r="2" s="27" customFormat="1" ht="23.25" customHeight="1">
      <c r="A2" s="52" t="s">
        <v>285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241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259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178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170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286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136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287</v>
      </c>
    </row>
    <row r="11" spans="1:9" s="27" customFormat="1" ht="15">
      <c r="A11" s="10" t="s">
        <v>288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99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186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130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289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138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112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280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229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260</v>
      </c>
    </row>
    <row r="26" ht="31.5">
      <c r="A26" s="69" t="s">
        <v>261</v>
      </c>
    </row>
    <row r="27" spans="1:6" s="70" customFormat="1" ht="31.5">
      <c r="A27" s="70" t="s">
        <v>99</v>
      </c>
      <c r="F27" s="87"/>
    </row>
    <row r="28" spans="1:6" ht="15">
      <c r="A28" s="74"/>
      <c r="B28" s="74"/>
      <c r="C28" s="74"/>
      <c r="D28" s="74"/>
      <c r="E28" s="83"/>
      <c r="F28" s="77" t="s">
        <v>290</v>
      </c>
    </row>
    <row r="29" spans="1:6" ht="15">
      <c r="A29" s="74"/>
      <c r="B29" s="74"/>
      <c r="C29" s="74"/>
      <c r="D29" s="74"/>
      <c r="E29" s="83"/>
      <c r="F29" s="77" t="s">
        <v>291</v>
      </c>
    </row>
    <row r="30" spans="1:6" ht="31.5">
      <c r="A30" s="70" t="s">
        <v>292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293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210</v>
      </c>
      <c r="B1" s="29">
        <v>41477</v>
      </c>
      <c r="C1" s="29"/>
      <c r="D1" s="30" t="s">
        <v>211</v>
      </c>
      <c r="E1" s="31">
        <v>43.43</v>
      </c>
      <c r="G1" s="27" t="s">
        <v>212</v>
      </c>
    </row>
    <row r="2" s="27" customFormat="1" ht="23.25" customHeight="1">
      <c r="A2" s="52" t="s">
        <v>294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99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259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222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123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159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241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163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295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229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210</v>
      </c>
      <c r="B1" s="29">
        <v>41498</v>
      </c>
      <c r="C1" s="29"/>
      <c r="D1" s="30" t="s">
        <v>211</v>
      </c>
      <c r="E1" s="31">
        <v>44.85</v>
      </c>
      <c r="G1" s="27" t="s">
        <v>212</v>
      </c>
    </row>
    <row r="2" s="27" customFormat="1" ht="23.25" customHeight="1">
      <c r="A2" s="52" t="s">
        <v>296</v>
      </c>
    </row>
    <row r="3" spans="1:7" s="34" customFormat="1" ht="4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105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130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302</v>
      </c>
    </row>
    <row r="9" spans="1:7" s="27" customFormat="1" ht="15">
      <c r="A9" s="10" t="s">
        <v>303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259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167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185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229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304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305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210</v>
      </c>
      <c r="B1" s="29">
        <v>41536</v>
      </c>
      <c r="C1" s="29"/>
      <c r="D1" s="30" t="s">
        <v>211</v>
      </c>
      <c r="E1" s="31">
        <v>43.86</v>
      </c>
      <c r="G1" s="27" t="s">
        <v>212</v>
      </c>
    </row>
    <row r="2" s="27" customFormat="1" ht="23.25" customHeight="1">
      <c r="A2" s="52" t="s">
        <v>306</v>
      </c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192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130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105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259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307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167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229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210</v>
      </c>
      <c r="B1" s="29">
        <v>41561</v>
      </c>
      <c r="C1" s="29"/>
      <c r="D1" s="30" t="s">
        <v>211</v>
      </c>
      <c r="E1" s="31">
        <v>44.58</v>
      </c>
      <c r="G1" s="27" t="s">
        <v>212</v>
      </c>
    </row>
    <row r="2" s="27" customFormat="1" ht="23.25" customHeight="1">
      <c r="A2" s="52" t="s">
        <v>308</v>
      </c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178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126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128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176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259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179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295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201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163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229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41582</v>
      </c>
      <c r="C1" s="29"/>
      <c r="D1" s="30" t="s">
        <v>211</v>
      </c>
      <c r="E1" s="31">
        <v>44.68</v>
      </c>
      <c r="G1" s="27" t="s">
        <v>212</v>
      </c>
    </row>
    <row r="2" spans="1:2" s="27" customFormat="1" ht="23.25" customHeight="1">
      <c r="A2" s="52" t="s">
        <v>309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141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124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139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310</v>
      </c>
    </row>
    <row r="9" spans="1:8" s="27" customFormat="1" ht="15">
      <c r="A9" s="10" t="s">
        <v>178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311</v>
      </c>
    </row>
    <row r="10" spans="1:7" s="27" customFormat="1" ht="15">
      <c r="A10" s="10" t="s">
        <v>111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203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259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122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312</v>
      </c>
    </row>
    <row r="16" spans="1:7" s="27" customFormat="1" ht="15">
      <c r="A16" s="25" t="s">
        <v>167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229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313</v>
      </c>
    </row>
    <row r="21" spans="1:47" s="70" customFormat="1" ht="31.5">
      <c r="A21" s="70" t="s">
        <v>241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314</v>
      </c>
    </row>
    <row r="23" spans="1:3" ht="26.25" customHeight="1">
      <c r="A23" s="70" t="s">
        <v>139</v>
      </c>
      <c r="B23" s="71"/>
      <c r="C23" s="71"/>
    </row>
    <row r="24" spans="1:3" ht="15">
      <c r="A24" s="74"/>
      <c r="B24" s="77" t="s">
        <v>315</v>
      </c>
      <c r="C24" s="74"/>
    </row>
    <row r="25" spans="1:3" ht="15">
      <c r="A25" s="74"/>
      <c r="B25" s="77" t="s">
        <v>316</v>
      </c>
      <c r="C25" s="74"/>
    </row>
    <row r="26" spans="1:3" ht="15">
      <c r="A26" s="74"/>
      <c r="B26" s="77" t="s">
        <v>317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318</v>
      </c>
      <c r="C28" s="74"/>
    </row>
    <row r="31" ht="31.5">
      <c r="A31" s="69" t="s">
        <v>319</v>
      </c>
    </row>
    <row r="32" ht="31.5">
      <c r="A32" s="69" t="s">
        <v>320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41609</v>
      </c>
      <c r="C1" s="29"/>
      <c r="D1" s="30" t="s">
        <v>211</v>
      </c>
      <c r="E1" s="31">
        <v>45.95</v>
      </c>
      <c r="G1" s="27" t="s">
        <v>212</v>
      </c>
    </row>
    <row r="2" spans="1:2" s="27" customFormat="1" ht="23.25" customHeight="1">
      <c r="A2" s="52" t="s">
        <v>321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105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110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175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138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322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180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178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162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323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100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229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313</v>
      </c>
    </row>
    <row r="23" spans="1:47" s="70" customFormat="1" ht="31.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324</v>
      </c>
      <c r="B24" s="77"/>
    </row>
    <row r="25" spans="1:3" ht="26.25" customHeight="1">
      <c r="A25" s="111" t="s">
        <v>110</v>
      </c>
      <c r="B25" s="71"/>
      <c r="C25" s="71"/>
    </row>
    <row r="26" spans="1:3" ht="15">
      <c r="A26" s="77" t="s">
        <v>325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326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318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327</v>
      </c>
    </row>
    <row r="35" ht="31.5">
      <c r="A35" s="69" t="s">
        <v>328</v>
      </c>
    </row>
    <row r="36" ht="31.5">
      <c r="A36" s="69" t="s">
        <v>320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41638</v>
      </c>
      <c r="C1" s="29"/>
      <c r="D1" s="30" t="s">
        <v>211</v>
      </c>
      <c r="E1" s="31">
        <v>45.99</v>
      </c>
      <c r="G1" s="27" t="s">
        <v>212</v>
      </c>
    </row>
    <row r="2" spans="1:2" s="27" customFormat="1" ht="23.25" customHeight="1">
      <c r="A2" s="52" t="s">
        <v>329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178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241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202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136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288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229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313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330</v>
      </c>
      <c r="B18" s="77"/>
    </row>
    <row r="19" spans="1:3" ht="26.25" customHeight="1">
      <c r="A19" s="70" t="s">
        <v>159</v>
      </c>
      <c r="B19" s="71"/>
      <c r="C19" s="71"/>
    </row>
    <row r="20" spans="1:3" ht="15">
      <c r="A20" s="112" t="s">
        <v>331</v>
      </c>
      <c r="B20" s="78"/>
      <c r="C20" s="74"/>
    </row>
    <row r="21" spans="1:3" ht="31.5">
      <c r="A21" s="70" t="s">
        <v>110</v>
      </c>
      <c r="B21" s="71"/>
      <c r="C21" s="71"/>
    </row>
    <row r="22" spans="1:3" ht="15">
      <c r="A22" s="77" t="s">
        <v>332</v>
      </c>
      <c r="B22" s="78"/>
      <c r="C22" s="74"/>
    </row>
    <row r="24" ht="31.5">
      <c r="A24" s="69" t="s">
        <v>333</v>
      </c>
    </row>
    <row r="25" ht="31.5">
      <c r="A25" s="69" t="s">
        <v>320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41651</v>
      </c>
      <c r="C1" s="29"/>
      <c r="D1" s="30" t="s">
        <v>211</v>
      </c>
      <c r="E1" s="31">
        <v>45.98</v>
      </c>
      <c r="G1" s="27" t="s">
        <v>212</v>
      </c>
    </row>
    <row r="2" spans="1:2" s="27" customFormat="1" ht="23.25" customHeight="1">
      <c r="A2" s="52" t="s">
        <v>334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128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335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159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336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337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100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229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313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330</v>
      </c>
      <c r="B19" s="77"/>
    </row>
    <row r="20" spans="1:3" ht="26.25" customHeight="1">
      <c r="A20" s="70" t="s">
        <v>91</v>
      </c>
      <c r="B20" s="71"/>
      <c r="C20" s="71"/>
    </row>
    <row r="21" spans="1:3" ht="15">
      <c r="A21" s="77" t="s">
        <v>338</v>
      </c>
      <c r="B21" s="78"/>
      <c r="C21" s="74"/>
    </row>
    <row r="22" spans="1:3" ht="31.5">
      <c r="A22" s="70" t="s">
        <v>110</v>
      </c>
      <c r="B22" s="71"/>
      <c r="C22" s="71"/>
    </row>
    <row r="23" spans="1:3" ht="15">
      <c r="A23" s="77" t="s">
        <v>332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339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41664</v>
      </c>
      <c r="C1" s="29"/>
      <c r="D1" s="30" t="s">
        <v>211</v>
      </c>
      <c r="E1" s="31">
        <v>46.75</v>
      </c>
      <c r="G1" s="27" t="s">
        <v>212</v>
      </c>
    </row>
    <row r="2" spans="1:2" s="27" customFormat="1" ht="23.25" customHeight="1">
      <c r="A2" s="52" t="s">
        <v>340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186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128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155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289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341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259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151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113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178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229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313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330</v>
      </c>
      <c r="B24" s="77"/>
    </row>
    <row r="25" spans="1:3" ht="26.25" customHeight="1">
      <c r="A25" s="70" t="s">
        <v>134</v>
      </c>
      <c r="B25" s="71"/>
      <c r="C25" s="71"/>
    </row>
    <row r="26" spans="1:3" ht="15">
      <c r="A26" s="112" t="s">
        <v>342</v>
      </c>
      <c r="B26" s="78"/>
      <c r="C26" s="74"/>
    </row>
    <row r="27" spans="1:3" ht="31.5">
      <c r="A27" s="70" t="s">
        <v>178</v>
      </c>
      <c r="B27" s="71"/>
      <c r="C27" s="71"/>
    </row>
    <row r="28" spans="1:3" ht="15">
      <c r="A28" s="77" t="s">
        <v>343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41220</v>
      </c>
      <c r="C1" s="29"/>
      <c r="D1" s="30" t="s">
        <v>211</v>
      </c>
      <c r="E1" s="31">
        <v>41.2</v>
      </c>
      <c r="F1" s="27" t="s">
        <v>212</v>
      </c>
    </row>
    <row r="2" ht="23.25" customHeight="1"/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5">
      <c r="A4" s="10" t="s">
        <v>229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165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180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207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178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230</v>
      </c>
    </row>
    <row r="11" spans="1:9" ht="15">
      <c r="A11" s="10" t="s">
        <v>192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179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98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163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130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144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345</v>
      </c>
    </row>
    <row r="16" spans="1:7" s="27" customFormat="1" ht="15">
      <c r="A16" s="25" t="s">
        <v>229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313</v>
      </c>
    </row>
    <row r="21" spans="1:47" s="70" customFormat="1" ht="31.5">
      <c r="A21" s="70" t="s">
        <v>179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346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195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335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174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106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129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192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209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197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347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146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136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159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348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100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121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247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210</v>
      </c>
      <c r="B1" s="29">
        <v>41701</v>
      </c>
      <c r="C1" s="29"/>
      <c r="D1" s="30" t="s">
        <v>211</v>
      </c>
      <c r="E1" s="31">
        <v>50.96</v>
      </c>
      <c r="G1" s="27" t="s">
        <v>212</v>
      </c>
    </row>
    <row r="2" spans="1:2" s="27" customFormat="1" ht="23.25" customHeight="1">
      <c r="A2" s="52" t="s">
        <v>349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201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350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351</v>
      </c>
    </row>
    <row r="9" spans="1:7" s="27" customFormat="1" ht="15">
      <c r="A9" s="10" t="s">
        <v>116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352</v>
      </c>
    </row>
    <row r="11" spans="1:8" s="27" customFormat="1" ht="15">
      <c r="A11" s="10" t="s">
        <v>179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166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247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313</v>
      </c>
    </row>
    <row r="17" spans="1:3" ht="31.5">
      <c r="A17" s="70" t="s">
        <v>71</v>
      </c>
      <c r="B17" s="113"/>
      <c r="C17" s="113"/>
    </row>
    <row r="18" ht="15">
      <c r="A18" s="77" t="s">
        <v>353</v>
      </c>
    </row>
    <row r="19" ht="15">
      <c r="A19" s="77" t="s">
        <v>354</v>
      </c>
    </row>
    <row r="20" ht="15">
      <c r="A20" s="77" t="s">
        <v>355</v>
      </c>
    </row>
    <row r="21" spans="1:3" ht="31.5">
      <c r="A21" s="70" t="s">
        <v>49</v>
      </c>
      <c r="B21" s="70"/>
      <c r="C21" s="70"/>
    </row>
    <row r="22" ht="15">
      <c r="A22" s="77" t="s">
        <v>356</v>
      </c>
    </row>
    <row r="23" spans="1:3" ht="31.5">
      <c r="A23" s="70" t="s">
        <v>357</v>
      </c>
      <c r="B23" s="70"/>
      <c r="C23" s="70"/>
    </row>
    <row r="24" ht="15">
      <c r="A24" s="77" t="s">
        <v>358</v>
      </c>
    </row>
    <row r="25" spans="1:3" ht="31.5">
      <c r="A25" s="70" t="s">
        <v>359</v>
      </c>
      <c r="B25" s="70"/>
      <c r="C25" s="70"/>
    </row>
    <row r="26" ht="15">
      <c r="A26" s="77" t="s">
        <v>360</v>
      </c>
    </row>
    <row r="27" spans="1:3" ht="31.5">
      <c r="A27" s="70" t="s">
        <v>5</v>
      </c>
      <c r="B27" s="70"/>
      <c r="C27" s="70"/>
    </row>
    <row r="28" ht="15">
      <c r="A28" s="77" t="s">
        <v>361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41722</v>
      </c>
      <c r="C1" s="29"/>
      <c r="D1" s="30" t="s">
        <v>211</v>
      </c>
      <c r="E1" s="31">
        <v>50.71</v>
      </c>
      <c r="G1" s="27" t="s">
        <v>212</v>
      </c>
    </row>
    <row r="2" spans="1:2" s="27" customFormat="1" ht="23.25" customHeight="1">
      <c r="A2" s="52" t="s">
        <v>362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173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159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363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364</v>
      </c>
    </row>
    <row r="9" spans="1:8" s="27" customFormat="1" ht="15">
      <c r="A9" s="10" t="s">
        <v>178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107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365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366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158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129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247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313</v>
      </c>
    </row>
    <row r="23" spans="1:2" ht="31.5">
      <c r="A23" s="70" t="s">
        <v>107</v>
      </c>
      <c r="B23" s="114" t="s">
        <v>367</v>
      </c>
    </row>
    <row r="24" ht="15">
      <c r="A24" s="77" t="s">
        <v>368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41746</v>
      </c>
      <c r="C1" s="29"/>
      <c r="D1" s="30" t="s">
        <v>211</v>
      </c>
      <c r="E1" s="31">
        <v>50.11</v>
      </c>
      <c r="G1" s="27" t="s">
        <v>212</v>
      </c>
    </row>
    <row r="2" spans="1:2" s="27" customFormat="1" ht="23.25" customHeight="1">
      <c r="A2" s="52" t="s">
        <v>369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366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145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196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370</v>
      </c>
    </row>
    <row r="9" spans="1:8" s="27" customFormat="1" ht="15">
      <c r="A9" s="10" t="s">
        <v>159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186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371</v>
      </c>
    </row>
    <row r="11" spans="1:8" s="27" customFormat="1" ht="15">
      <c r="A11" s="10" t="s">
        <v>121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372</v>
      </c>
    </row>
    <row r="12" spans="1:8" s="27" customFormat="1" ht="15">
      <c r="A12" s="10" t="s">
        <v>130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197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373</v>
      </c>
    </row>
    <row r="15" spans="1:7" s="27" customFormat="1" ht="15">
      <c r="A15" s="25" t="s">
        <v>247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210</v>
      </c>
      <c r="B1" s="29">
        <v>41749</v>
      </c>
      <c r="C1" s="29"/>
      <c r="D1" s="30" t="s">
        <v>211</v>
      </c>
      <c r="E1" s="31">
        <v>48.33</v>
      </c>
      <c r="G1" s="27" t="s">
        <v>212</v>
      </c>
    </row>
    <row r="2" spans="1:2" s="27" customFormat="1" ht="23.25" customHeight="1">
      <c r="A2" s="52" t="s">
        <v>374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365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178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106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200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375</v>
      </c>
    </row>
    <row r="10" spans="1:8" s="27" customFormat="1" ht="15">
      <c r="A10" s="10" t="s">
        <v>149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190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160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202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172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247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313</v>
      </c>
    </row>
    <row r="27" ht="31.5">
      <c r="A27" s="70" t="s">
        <v>178</v>
      </c>
    </row>
    <row r="28" ht="15">
      <c r="A28" s="77" t="s">
        <v>376</v>
      </c>
    </row>
    <row r="29" ht="31.5">
      <c r="A29" s="70" t="s">
        <v>93</v>
      </c>
    </row>
    <row r="30" ht="15">
      <c r="A30" s="78" t="s">
        <v>377</v>
      </c>
    </row>
    <row r="31" ht="31.5">
      <c r="A31" s="70" t="s">
        <v>94</v>
      </c>
    </row>
    <row r="32" ht="15">
      <c r="A32" s="78" t="s">
        <v>378</v>
      </c>
    </row>
    <row r="33" ht="15">
      <c r="A33" s="78" t="s">
        <v>379</v>
      </c>
    </row>
    <row r="34" ht="31.5">
      <c r="A34" s="70" t="s">
        <v>159</v>
      </c>
    </row>
    <row r="35" ht="15">
      <c r="A35" s="77" t="s">
        <v>380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41758</v>
      </c>
      <c r="C1" s="29"/>
      <c r="D1" s="30" t="s">
        <v>211</v>
      </c>
      <c r="E1" s="31">
        <v>48.13</v>
      </c>
      <c r="G1" s="27" t="s">
        <v>212</v>
      </c>
    </row>
    <row r="2" spans="1:2" s="27" customFormat="1" ht="23.25" customHeight="1">
      <c r="A2" s="52" t="s">
        <v>381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159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106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178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382</v>
      </c>
    </row>
    <row r="10" spans="1:8" s="27" customFormat="1" ht="1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98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383</v>
      </c>
    </row>
    <row r="13" spans="1:8" s="27" customFormat="1" ht="15">
      <c r="A13" s="10" t="s">
        <v>186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384</v>
      </c>
    </row>
    <row r="14" spans="1:7" s="27" customFormat="1" ht="15">
      <c r="A14" s="25" t="s">
        <v>247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313</v>
      </c>
    </row>
    <row r="19" ht="31.5">
      <c r="A19" s="70" t="s">
        <v>8</v>
      </c>
    </row>
    <row r="20" ht="15">
      <c r="A20" s="77" t="s">
        <v>385</v>
      </c>
    </row>
    <row r="21" ht="15">
      <c r="A21" s="77" t="s">
        <v>386</v>
      </c>
    </row>
    <row r="22" ht="31.5">
      <c r="A22" s="70" t="s">
        <v>159</v>
      </c>
    </row>
    <row r="23" spans="1:2" ht="15">
      <c r="A23" s="77" t="s">
        <v>387</v>
      </c>
      <c r="B23" t="s">
        <v>388</v>
      </c>
    </row>
    <row r="24" ht="31.5">
      <c r="A24" s="70" t="s">
        <v>389</v>
      </c>
    </row>
    <row r="25" ht="15">
      <c r="A25" s="77" t="s">
        <v>390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210</v>
      </c>
      <c r="B1" s="29">
        <v>41804</v>
      </c>
      <c r="C1" s="29"/>
      <c r="D1" s="30" t="s">
        <v>211</v>
      </c>
      <c r="E1" s="31">
        <v>47.41</v>
      </c>
      <c r="G1" s="27" t="s">
        <v>212</v>
      </c>
    </row>
    <row r="2" spans="1:2" s="27" customFormat="1" ht="23.25" customHeight="1">
      <c r="A2" s="52" t="s">
        <v>391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197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140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104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392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118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393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121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247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313</v>
      </c>
    </row>
    <row r="18" ht="31.5">
      <c r="A18" s="70" t="s">
        <v>8</v>
      </c>
    </row>
    <row r="19" ht="15">
      <c r="A19" s="77" t="s">
        <v>386</v>
      </c>
    </row>
    <row r="20" ht="31.5">
      <c r="A20" s="111" t="s">
        <v>104</v>
      </c>
    </row>
    <row r="21" ht="15">
      <c r="A21" s="77" t="s">
        <v>394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41813</v>
      </c>
      <c r="C1" s="29"/>
      <c r="D1" s="30" t="s">
        <v>211</v>
      </c>
      <c r="E1" s="31">
        <v>47</v>
      </c>
      <c r="G1" s="27" t="s">
        <v>212</v>
      </c>
    </row>
    <row r="2" spans="1:2" s="27" customFormat="1" ht="23.25" customHeight="1">
      <c r="A2" s="52" t="s">
        <v>395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118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113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188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178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102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205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169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136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396</v>
      </c>
    </row>
    <row r="12" spans="1:8" s="27" customFormat="1" ht="15">
      <c r="A12" s="25" t="s">
        <v>100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204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177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194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229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313</v>
      </c>
    </row>
    <row r="22" ht="31.5">
      <c r="A22" s="111" t="s">
        <v>102</v>
      </c>
    </row>
    <row r="23" ht="15">
      <c r="A23" s="77" t="s">
        <v>397</v>
      </c>
    </row>
    <row r="24" ht="31.5">
      <c r="A24" s="111" t="s">
        <v>100</v>
      </c>
    </row>
    <row r="25" ht="15">
      <c r="A25" s="77" t="s">
        <v>398</v>
      </c>
    </row>
    <row r="26" ht="31.5">
      <c r="A26" s="111" t="s">
        <v>204</v>
      </c>
    </row>
    <row r="27" ht="15">
      <c r="A27" s="77" t="s">
        <v>399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41831</v>
      </c>
      <c r="C1" s="29"/>
      <c r="D1" s="30" t="s">
        <v>211</v>
      </c>
      <c r="E1" s="31">
        <v>47.19</v>
      </c>
      <c r="G1" s="27" t="s">
        <v>212</v>
      </c>
    </row>
    <row r="2" spans="1:2" s="27" customFormat="1" ht="23.25" customHeight="1">
      <c r="A2" s="52" t="s">
        <v>400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152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192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118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401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101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229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313</v>
      </c>
    </row>
    <row r="17" ht="31.5">
      <c r="A17" s="70" t="s">
        <v>192</v>
      </c>
    </row>
    <row r="18" ht="15">
      <c r="A18" t="s">
        <v>402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41232</v>
      </c>
      <c r="C1" s="29"/>
      <c r="D1" s="30" t="s">
        <v>211</v>
      </c>
      <c r="E1" s="31">
        <f>40.86</f>
        <v>40.86</v>
      </c>
      <c r="F1" s="27" t="s">
        <v>212</v>
      </c>
    </row>
    <row r="2" ht="23.25" customHeight="1">
      <c r="A2" s="52" t="s">
        <v>231</v>
      </c>
    </row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5">
      <c r="A4" s="10" t="s">
        <v>147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232</v>
      </c>
    </row>
    <row r="7" spans="1:10" ht="15">
      <c r="A7" s="10" t="s">
        <v>178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233</v>
      </c>
    </row>
    <row r="8" spans="1:9" ht="15">
      <c r="A8" s="10" t="s">
        <v>180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234</v>
      </c>
    </row>
    <row r="10" spans="1:9" ht="15">
      <c r="A10" s="10" t="s">
        <v>167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150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229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41844</v>
      </c>
      <c r="C1" s="29"/>
      <c r="D1" s="30" t="s">
        <v>211</v>
      </c>
      <c r="E1" s="31">
        <v>48.07</v>
      </c>
      <c r="G1" s="27" t="s">
        <v>212</v>
      </c>
    </row>
    <row r="2" spans="1:2" s="27" customFormat="1" ht="23.25" customHeight="1">
      <c r="A2" s="52" t="s">
        <v>403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118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156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98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404</v>
      </c>
    </row>
    <row r="8" spans="1:8" s="27" customFormat="1" ht="15">
      <c r="A8" s="10" t="s">
        <v>177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121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172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182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335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229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41863</v>
      </c>
      <c r="C1" s="29"/>
      <c r="D1" s="30" t="s">
        <v>211</v>
      </c>
      <c r="E1" s="31">
        <v>49.24</v>
      </c>
      <c r="G1" s="27" t="s">
        <v>212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202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100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118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98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127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229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406</v>
      </c>
    </row>
    <row r="16" ht="31.5">
      <c r="A16" s="69" t="s">
        <v>320</v>
      </c>
    </row>
    <row r="17" ht="33.75" customHeight="1">
      <c r="A17" s="108" t="s">
        <v>313</v>
      </c>
    </row>
    <row r="18" ht="31.5">
      <c r="A18" s="70" t="s">
        <v>202</v>
      </c>
    </row>
    <row r="19" ht="15">
      <c r="A19" s="77" t="s">
        <v>407</v>
      </c>
    </row>
    <row r="20" ht="31.5">
      <c r="A20" s="70" t="s">
        <v>127</v>
      </c>
    </row>
    <row r="21" ht="15">
      <c r="A21" s="77" t="s">
        <v>408</v>
      </c>
    </row>
    <row r="22" ht="15">
      <c r="A22" s="77" t="s">
        <v>409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210</v>
      </c>
      <c r="B1" s="29">
        <v>41891</v>
      </c>
      <c r="C1" s="29"/>
      <c r="D1" s="30" t="s">
        <v>211</v>
      </c>
      <c r="E1" s="31">
        <v>48.99</v>
      </c>
      <c r="G1" s="27" t="s">
        <v>212</v>
      </c>
    </row>
    <row r="2" spans="1:2" s="27" customFormat="1" ht="23.25" customHeight="1">
      <c r="A2" s="52" t="s">
        <v>410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177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411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194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412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98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149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413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205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130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144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99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414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359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229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41902</v>
      </c>
      <c r="C1" s="29"/>
      <c r="D1" s="30" t="s">
        <v>211</v>
      </c>
      <c r="E1" s="31">
        <v>50.52</v>
      </c>
      <c r="G1" s="27" t="s">
        <v>212</v>
      </c>
    </row>
    <row r="2" spans="1:2" s="27" customFormat="1" ht="23.25" customHeight="1">
      <c r="A2" s="52" t="s">
        <v>417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121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418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419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420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421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98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429</v>
      </c>
    </row>
    <row r="12" spans="1:7" s="27" customFormat="1" ht="15">
      <c r="A12" s="10" t="s">
        <v>159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422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112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423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229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210</v>
      </c>
      <c r="B1" s="29">
        <v>41919</v>
      </c>
      <c r="C1" s="29"/>
      <c r="D1" s="30" t="s">
        <v>211</v>
      </c>
      <c r="E1" s="31">
        <v>51.85</v>
      </c>
      <c r="G1" s="27" t="s">
        <v>212</v>
      </c>
    </row>
    <row r="2" spans="1:2" s="27" customFormat="1" ht="23.25" customHeight="1">
      <c r="A2" s="52" t="s">
        <v>424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112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425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426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427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428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423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229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210</v>
      </c>
      <c r="B1" s="29">
        <v>41932</v>
      </c>
      <c r="C1" s="29"/>
      <c r="D1" s="30" t="s">
        <v>211</v>
      </c>
      <c r="E1" s="31">
        <v>53.52</v>
      </c>
      <c r="G1" s="27" t="s">
        <v>212</v>
      </c>
    </row>
    <row r="2" spans="1:2" s="27" customFormat="1" ht="23.25" customHeight="1">
      <c r="A2" s="52" t="s">
        <v>430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435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127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112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115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159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436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431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414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130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508</v>
      </c>
    </row>
    <row r="13" spans="1:8" s="27" customFormat="1" ht="15">
      <c r="A13" s="10" t="s">
        <v>432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423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433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434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229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437</v>
      </c>
    </row>
    <row r="23" ht="31.5">
      <c r="A23" s="126" t="s">
        <v>127</v>
      </c>
    </row>
    <row r="24" ht="15">
      <c r="A24" s="128" t="s">
        <v>439</v>
      </c>
    </row>
    <row r="25" ht="31.5">
      <c r="A25" s="126" t="s">
        <v>436</v>
      </c>
    </row>
    <row r="26" ht="15">
      <c r="A26" s="127" t="s">
        <v>438</v>
      </c>
    </row>
    <row r="27" ht="31.5">
      <c r="A27" s="126" t="s">
        <v>431</v>
      </c>
    </row>
    <row r="28" ht="15">
      <c r="A28" s="128" t="s">
        <v>440</v>
      </c>
    </row>
    <row r="29" ht="15">
      <c r="A29" s="128" t="s">
        <v>441</v>
      </c>
    </row>
    <row r="30" ht="31.5">
      <c r="A30" s="126" t="s">
        <v>423</v>
      </c>
    </row>
    <row r="31" ht="15">
      <c r="A31" s="127" t="s">
        <v>442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41943</v>
      </c>
      <c r="C1" s="29"/>
      <c r="D1" s="30" t="s">
        <v>211</v>
      </c>
      <c r="E1" s="31">
        <v>53.86</v>
      </c>
      <c r="G1" s="27" t="s">
        <v>212</v>
      </c>
    </row>
    <row r="2" spans="1:2" s="27" customFormat="1" ht="23.25" customHeight="1">
      <c r="A2" s="52" t="s">
        <v>445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5">
      <c r="A4" s="10" t="s">
        <v>106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459</v>
      </c>
    </row>
    <row r="5" spans="1:7" s="27" customFormat="1" ht="15">
      <c r="A5" s="10" t="s">
        <v>118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446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182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128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434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177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359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447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100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229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41950</v>
      </c>
      <c r="C1" s="29"/>
      <c r="D1" s="30" t="s">
        <v>211</v>
      </c>
      <c r="E1" s="31">
        <v>60.73</v>
      </c>
      <c r="G1" s="27" t="s">
        <v>212</v>
      </c>
    </row>
    <row r="2" spans="1:2" s="27" customFormat="1" ht="23.25" customHeight="1">
      <c r="A2" s="52" t="s">
        <v>452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121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453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419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118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98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454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455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423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229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456</v>
      </c>
    </row>
    <row r="19" ht="31.5">
      <c r="A19" s="126" t="s">
        <v>455</v>
      </c>
    </row>
    <row r="20" ht="15">
      <c r="A20" s="127" t="s">
        <v>457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41963</v>
      </c>
      <c r="C1" s="29"/>
      <c r="D1" s="30" t="s">
        <v>211</v>
      </c>
      <c r="E1" s="31">
        <v>58.57</v>
      </c>
      <c r="G1" s="27" t="s">
        <v>212</v>
      </c>
    </row>
    <row r="2" spans="1:2" s="27" customFormat="1" ht="23.25" customHeight="1">
      <c r="A2" s="52" t="s">
        <v>460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5">
      <c r="A4" s="10" t="s">
        <v>159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479</v>
      </c>
    </row>
    <row r="5" spans="1:7" s="27" customFormat="1" ht="15">
      <c r="A5" s="10" t="s">
        <v>461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144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462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467</v>
      </c>
    </row>
    <row r="8" spans="1:8" s="27" customFormat="1" ht="15">
      <c r="A8" s="10" t="s">
        <v>463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259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466</v>
      </c>
    </row>
    <row r="10" spans="1:7" s="27" customFormat="1" ht="15">
      <c r="A10" s="10" t="s">
        <v>414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336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478</v>
      </c>
    </row>
    <row r="12" spans="1:8" s="27" customFormat="1" ht="15">
      <c r="A12" s="10" t="s">
        <v>423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229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456</v>
      </c>
    </row>
    <row r="17" ht="31.5">
      <c r="A17" s="126" t="s">
        <v>423</v>
      </c>
    </row>
    <row r="18" ht="15">
      <c r="A18" s="127" t="s">
        <v>464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210</v>
      </c>
      <c r="B1" s="29">
        <v>41978</v>
      </c>
      <c r="C1" s="29"/>
      <c r="D1" s="30" t="s">
        <v>211</v>
      </c>
      <c r="E1" s="31">
        <v>67.29</v>
      </c>
      <c r="G1" s="27" t="s">
        <v>212</v>
      </c>
    </row>
    <row r="2" spans="1:2" s="27" customFormat="1" ht="23.25" customHeight="1">
      <c r="A2" s="52" t="s">
        <v>468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471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177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412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472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179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493</v>
      </c>
    </row>
    <row r="10" spans="1:7" s="27" customFormat="1" ht="15">
      <c r="A10" s="130" t="s">
        <v>473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423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494</v>
      </c>
    </row>
    <row r="12" spans="1:8" s="27" customFormat="1" ht="1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419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323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474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229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456</v>
      </c>
    </row>
    <row r="20" spans="1:2" ht="31.5">
      <c r="A20" s="126" t="s">
        <v>469</v>
      </c>
      <c r="B20" s="132"/>
    </row>
    <row r="21" ht="15">
      <c r="A21" s="127" t="s">
        <v>470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40.862</v>
      </c>
      <c r="F1" s="27" t="s">
        <v>212</v>
      </c>
    </row>
    <row r="2" s="27" customFormat="1" ht="23.25" customHeight="1">
      <c r="A2" s="52" t="s">
        <v>235</v>
      </c>
    </row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5">
      <c r="A4" s="10" t="s">
        <v>229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178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236</v>
      </c>
    </row>
    <row r="6" spans="1:10" s="27" customFormat="1" ht="15">
      <c r="A6" s="10" t="s">
        <v>180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120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147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192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41999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480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159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482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255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483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507</v>
      </c>
    </row>
    <row r="8" spans="1:8" s="27" customFormat="1" ht="15">
      <c r="A8" s="10" t="s">
        <v>484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100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229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456</v>
      </c>
    </row>
    <row r="15" spans="1:4" ht="31.5">
      <c r="A15" s="126" t="s">
        <v>159</v>
      </c>
      <c r="B15" s="132"/>
      <c r="C15" s="132"/>
      <c r="D15" s="132"/>
    </row>
    <row r="16" ht="15">
      <c r="A16" s="127" t="s">
        <v>481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42013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491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486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118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487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204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149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488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489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359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229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456</v>
      </c>
    </row>
    <row r="17" spans="1:4" ht="31.5">
      <c r="A17" s="126" t="s">
        <v>486</v>
      </c>
      <c r="B17" s="132"/>
      <c r="C17" s="132"/>
      <c r="D17" s="132"/>
    </row>
    <row r="18" ht="15">
      <c r="A18" s="127" t="s">
        <v>490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42027</v>
      </c>
      <c r="C1" s="29"/>
      <c r="D1" s="29"/>
      <c r="E1" s="30" t="s">
        <v>211</v>
      </c>
      <c r="F1" s="133">
        <v>78.47</v>
      </c>
      <c r="G1" s="27" t="s">
        <v>212</v>
      </c>
    </row>
    <row r="2" s="27" customFormat="1" ht="23.25" customHeight="1">
      <c r="A2" s="52" t="s">
        <v>496</v>
      </c>
    </row>
    <row r="3" spans="1:8" s="34" customFormat="1" ht="60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9" s="27" customFormat="1" ht="15">
      <c r="A4" s="10" t="s">
        <v>419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515</v>
      </c>
    </row>
    <row r="5" spans="1:8" s="27" customFormat="1" ht="15">
      <c r="A5" s="7" t="s">
        <v>461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498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499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500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501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502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503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426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504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505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423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229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1.5">
      <c r="A20" s="126" t="s">
        <v>423</v>
      </c>
    </row>
    <row r="21" ht="15">
      <c r="A21" s="127" t="s">
        <v>464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42033</v>
      </c>
      <c r="C1" s="29"/>
      <c r="D1" s="29"/>
      <c r="E1" s="30" t="s">
        <v>211</v>
      </c>
      <c r="F1" s="133">
        <v>78.94</v>
      </c>
      <c r="G1" s="27" t="s">
        <v>212</v>
      </c>
    </row>
    <row r="2" s="27" customFormat="1" ht="23.25" customHeight="1">
      <c r="A2" s="52" t="s">
        <v>509</v>
      </c>
    </row>
    <row r="3" spans="1:8" s="34" customFormat="1" ht="60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5">
      <c r="A4" s="10" t="s">
        <v>423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177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512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118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510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503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513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185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229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495</v>
      </c>
    </row>
    <row r="19" ht="31.5">
      <c r="A19" s="126" t="s">
        <v>510</v>
      </c>
    </row>
    <row r="20" ht="15">
      <c r="A20" s="137" t="s">
        <v>511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210</v>
      </c>
      <c r="B1" s="29">
        <v>42041</v>
      </c>
      <c r="C1" s="29"/>
      <c r="D1" s="29"/>
      <c r="E1" s="30" t="s">
        <v>211</v>
      </c>
      <c r="F1" s="133">
        <v>77.27</v>
      </c>
      <c r="G1" s="27" t="s">
        <v>212</v>
      </c>
    </row>
    <row r="2" s="27" customFormat="1" ht="23.25" customHeight="1">
      <c r="A2" s="52" t="s">
        <v>516</v>
      </c>
    </row>
    <row r="3" spans="1:8" s="34" customFormat="1" ht="60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5">
      <c r="A4" s="7" t="s">
        <v>98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517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518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519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520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159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521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504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522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523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423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527</v>
      </c>
    </row>
    <row r="15" spans="1:8" s="27" customFormat="1" ht="15">
      <c r="A15" s="10" t="s">
        <v>524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229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1.5">
      <c r="A20" s="126" t="s">
        <v>423</v>
      </c>
    </row>
    <row r="21" ht="15">
      <c r="A21" s="127" t="s">
        <v>525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210</v>
      </c>
      <c r="B1" s="29">
        <v>42050</v>
      </c>
      <c r="C1" s="29"/>
      <c r="D1" s="29"/>
      <c r="E1" s="30" t="s">
        <v>211</v>
      </c>
      <c r="F1" s="133">
        <v>73.23</v>
      </c>
      <c r="G1" s="27" t="s">
        <v>212</v>
      </c>
    </row>
    <row r="2" s="27" customFormat="1" ht="23.25" customHeight="1">
      <c r="A2" s="52"/>
    </row>
    <row r="3" spans="1:8" s="34" customFormat="1" ht="60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528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529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521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530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423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503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229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42061</v>
      </c>
      <c r="C1" s="29"/>
      <c r="D1" s="29"/>
      <c r="E1" s="29"/>
      <c r="F1" s="30" t="s">
        <v>211</v>
      </c>
      <c r="G1" s="133">
        <v>72.44</v>
      </c>
      <c r="H1" s="27" t="s">
        <v>212</v>
      </c>
    </row>
    <row r="2" s="27" customFormat="1" ht="23.25" customHeight="1"/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130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532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534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535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517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194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536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537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538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539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540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159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461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521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229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495</v>
      </c>
    </row>
    <row r="23" spans="1:2" ht="31.5">
      <c r="A23" s="141" t="s">
        <v>532</v>
      </c>
      <c r="B23" s="132"/>
    </row>
    <row r="24" ht="15">
      <c r="A24" s="127" t="s">
        <v>533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42069</v>
      </c>
      <c r="C1" s="29"/>
      <c r="D1" s="29"/>
      <c r="E1" s="29"/>
      <c r="F1" s="30" t="s">
        <v>211</v>
      </c>
      <c r="G1" s="133">
        <v>67.83</v>
      </c>
      <c r="H1" s="27" t="s">
        <v>212</v>
      </c>
    </row>
    <row r="2" s="27" customFormat="1" ht="23.25" customHeight="1">
      <c r="A2" s="52" t="s">
        <v>542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546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423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547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548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549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540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550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544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389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435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178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229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495</v>
      </c>
    </row>
    <row r="20" spans="1:2" ht="31.5">
      <c r="A20" s="145" t="s">
        <v>8</v>
      </c>
      <c r="B20" s="132"/>
    </row>
    <row r="21" ht="15">
      <c r="A21" s="127" t="s">
        <v>543</v>
      </c>
    </row>
    <row r="22" spans="1:2" ht="31.5">
      <c r="A22" s="145" t="s">
        <v>544</v>
      </c>
      <c r="B22" s="132"/>
    </row>
    <row r="23" ht="15">
      <c r="A23" s="127" t="s">
        <v>545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42083</v>
      </c>
      <c r="C1" s="29"/>
      <c r="D1" s="29"/>
      <c r="E1" s="29"/>
      <c r="F1" s="30" t="s">
        <v>211</v>
      </c>
      <c r="G1" s="133">
        <v>66.11</v>
      </c>
      <c r="H1" s="27" t="s">
        <v>212</v>
      </c>
    </row>
    <row r="2" s="27" customFormat="1" ht="23.25" customHeight="1">
      <c r="A2" s="52" t="s">
        <v>555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552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518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528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177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201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553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423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145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461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554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229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42091</v>
      </c>
      <c r="C1" s="29"/>
      <c r="D1" s="29"/>
      <c r="E1" s="29"/>
      <c r="F1" s="30" t="s">
        <v>211</v>
      </c>
      <c r="G1" s="133">
        <v>64.39</v>
      </c>
      <c r="H1" s="27" t="s">
        <v>212</v>
      </c>
    </row>
    <row r="2" s="27" customFormat="1" ht="23.25" customHeight="1">
      <c r="A2" s="52" t="s">
        <v>557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558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98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559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423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560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194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561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563</v>
      </c>
    </row>
    <row r="11" spans="1:9" s="27" customFormat="1" ht="15">
      <c r="A11" s="7" t="s">
        <v>562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229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40.5</v>
      </c>
      <c r="F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131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180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42098</v>
      </c>
      <c r="C1" s="29"/>
      <c r="D1" s="29"/>
      <c r="E1" s="29"/>
      <c r="F1" s="30" t="s">
        <v>211</v>
      </c>
      <c r="G1" s="133">
        <v>60.674</v>
      </c>
      <c r="H1" s="27" t="s">
        <v>212</v>
      </c>
    </row>
    <row r="2" s="27" customFormat="1" ht="23.25" customHeight="1">
      <c r="A2" s="52" t="s">
        <v>564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177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565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585</v>
      </c>
    </row>
    <row r="6" spans="1:9" s="27" customFormat="1" ht="15">
      <c r="A6" s="10" t="s">
        <v>419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566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586</v>
      </c>
    </row>
    <row r="8" spans="1:9" s="27" customFormat="1" ht="15">
      <c r="A8" s="10" t="s">
        <v>567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423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118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568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609</v>
      </c>
    </row>
    <row r="12" spans="1:9" s="27" customFormat="1" ht="15">
      <c r="A12" s="10" t="s">
        <v>569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570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229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42104</v>
      </c>
      <c r="C1" s="29"/>
      <c r="D1" s="29"/>
      <c r="E1" s="29"/>
      <c r="F1" s="30" t="s">
        <v>211</v>
      </c>
      <c r="G1" s="133">
        <v>56.585</v>
      </c>
      <c r="H1" s="27" t="s">
        <v>212</v>
      </c>
    </row>
    <row r="2" s="27" customFormat="1" ht="23.25" customHeight="1">
      <c r="A2" s="52" t="s">
        <v>572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504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121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532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389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579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576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423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172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580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581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130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582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583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229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573</v>
      </c>
    </row>
    <row r="22" ht="31.5">
      <c r="A22" s="145" t="s">
        <v>121</v>
      </c>
    </row>
    <row r="23" ht="15">
      <c r="A23" s="127" t="s">
        <v>574</v>
      </c>
    </row>
    <row r="24" ht="31.5">
      <c r="A24" s="145" t="s">
        <v>389</v>
      </c>
    </row>
    <row r="25" ht="15">
      <c r="A25" s="127" t="s">
        <v>575</v>
      </c>
    </row>
    <row r="26" ht="31.5">
      <c r="A26" s="145" t="s">
        <v>576</v>
      </c>
    </row>
    <row r="27" ht="15">
      <c r="A27" s="127" t="s">
        <v>577</v>
      </c>
    </row>
    <row r="28" ht="31.5">
      <c r="A28" s="145" t="s">
        <v>172</v>
      </c>
    </row>
    <row r="29" ht="15">
      <c r="A29" s="127" t="s">
        <v>578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42111</v>
      </c>
      <c r="C1" s="29"/>
      <c r="D1" s="29"/>
      <c r="E1" s="29"/>
      <c r="F1" s="30" t="s">
        <v>211</v>
      </c>
      <c r="G1" s="133">
        <v>59.89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540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118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99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121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587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588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100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589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461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138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177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546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521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590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582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423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559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591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421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576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172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229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42119</v>
      </c>
      <c r="C1" s="29"/>
      <c r="D1" s="29"/>
      <c r="E1" s="29"/>
      <c r="F1" s="30" t="s">
        <v>211</v>
      </c>
      <c r="G1" s="133">
        <v>58.583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118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421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598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620</v>
      </c>
    </row>
    <row r="8" spans="1:9" s="27" customFormat="1" ht="15">
      <c r="A8" s="10" t="s">
        <v>599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600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601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602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603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229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604</v>
      </c>
    </row>
    <row r="18" ht="15">
      <c r="A18" s="149" t="s">
        <v>603</v>
      </c>
    </row>
    <row r="19" ht="15">
      <c r="A19" s="127" t="s">
        <v>605</v>
      </c>
    </row>
    <row r="20" ht="15">
      <c r="A20" s="127" t="s">
        <v>606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59.551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603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610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636</v>
      </c>
    </row>
    <row r="6" spans="1:9" s="27" customFormat="1" ht="15">
      <c r="A6" s="10" t="s">
        <v>518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436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611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565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612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118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613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177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614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724</v>
      </c>
    </row>
    <row r="16" spans="1:9" s="27" customFormat="1" ht="15">
      <c r="A16" s="10" t="s">
        <v>615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229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58.433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621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528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622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598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393</v>
      </c>
      <c r="B9" s="153" t="s">
        <v>643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657</v>
      </c>
    </row>
    <row r="10" spans="1:9" s="27" customFormat="1" ht="15">
      <c r="A10" s="10" t="s">
        <v>623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504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423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419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105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461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600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229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42141</v>
      </c>
      <c r="C1" s="29"/>
      <c r="D1" s="29"/>
      <c r="E1" s="29"/>
      <c r="F1" s="30" t="s">
        <v>211</v>
      </c>
      <c r="G1" s="133">
        <v>57.82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628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600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131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629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630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658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631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632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118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633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138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229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42146</v>
      </c>
      <c r="C1" s="29"/>
      <c r="D1" s="29"/>
      <c r="E1" s="29"/>
      <c r="F1" s="30" t="s">
        <v>211</v>
      </c>
      <c r="G1" s="133">
        <v>57.46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5">
      <c r="A4" s="7" t="s">
        <v>129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502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130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637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659</v>
      </c>
    </row>
    <row r="8" spans="1:9" s="27" customFormat="1" ht="15">
      <c r="A8" s="10" t="s">
        <v>118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504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642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423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638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639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229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210</v>
      </c>
      <c r="B1" s="29">
        <v>42156</v>
      </c>
      <c r="C1" s="29"/>
      <c r="D1" s="29"/>
      <c r="E1" s="29"/>
      <c r="F1" s="30" t="s">
        <v>211</v>
      </c>
      <c r="G1" s="133">
        <v>63.63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0" t="s">
        <v>359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129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666</v>
      </c>
    </row>
    <row r="6" spans="1:9" s="27" customFormat="1" ht="15">
      <c r="A6" s="7" t="s">
        <v>583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639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118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644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645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646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647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178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648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649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423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650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610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229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178</v>
      </c>
      <c r="B25" s="157" t="s">
        <v>651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645</v>
      </c>
      <c r="B26" s="157" t="s">
        <v>652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653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42166</v>
      </c>
      <c r="C1" s="29"/>
      <c r="D1" s="29"/>
      <c r="E1" s="29"/>
      <c r="F1" s="30" t="s">
        <v>211</v>
      </c>
      <c r="G1" s="133">
        <v>62.58</v>
      </c>
      <c r="H1" s="27" t="s">
        <v>212</v>
      </c>
    </row>
    <row r="2" s="27" customFormat="1" ht="23.25" customHeight="1">
      <c r="A2" s="52" t="s">
        <v>660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0" t="s">
        <v>569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178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661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662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693</v>
      </c>
    </row>
    <row r="8" spans="1:9" s="27" customFormat="1" ht="15">
      <c r="A8" s="10" t="s">
        <v>130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423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663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105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633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664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682</v>
      </c>
    </row>
    <row r="14" spans="1:9" s="27" customFormat="1" ht="15">
      <c r="A14" s="152" t="s">
        <v>645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229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178</v>
      </c>
      <c r="B19" s="127" t="s">
        <v>651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41252</v>
      </c>
      <c r="C1" s="29"/>
      <c r="D1" s="30" t="s">
        <v>211</v>
      </c>
      <c r="E1" s="31">
        <v>40.69</v>
      </c>
      <c r="F1" s="27" t="s">
        <v>212</v>
      </c>
    </row>
    <row r="2" s="27" customFormat="1" ht="23.25" customHeight="1">
      <c r="A2" s="52" t="s">
        <v>237</v>
      </c>
    </row>
    <row r="3" spans="1:9" s="34" customFormat="1" ht="4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229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167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185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222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42173</v>
      </c>
      <c r="C1" s="29"/>
      <c r="D1" s="29"/>
      <c r="E1" s="29"/>
      <c r="F1" s="30" t="s">
        <v>211</v>
      </c>
      <c r="G1" s="133">
        <v>62.83</v>
      </c>
      <c r="H1" s="27" t="s">
        <v>212</v>
      </c>
    </row>
    <row r="2" s="27" customFormat="1" ht="23.25" customHeight="1">
      <c r="A2" s="52" t="s">
        <v>667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0" t="s">
        <v>178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668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601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669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700</v>
      </c>
    </row>
    <row r="10" spans="1:9" s="27" customFormat="1" ht="15">
      <c r="A10" s="10" t="s">
        <v>121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229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601</v>
      </c>
      <c r="B15" s="137" t="s">
        <v>670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42181</v>
      </c>
      <c r="C1" s="29"/>
      <c r="D1" s="29"/>
      <c r="E1" s="29"/>
      <c r="F1" s="30" t="s">
        <v>211</v>
      </c>
      <c r="G1" s="133">
        <v>64.56</v>
      </c>
      <c r="H1" s="27" t="s">
        <v>212</v>
      </c>
    </row>
    <row r="2" s="27" customFormat="1" ht="23.25" customHeight="1">
      <c r="A2" s="52" t="s">
        <v>673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668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674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423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675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681</v>
      </c>
    </row>
    <row r="9" spans="1:9" s="34" customFormat="1" ht="15">
      <c r="A9" s="130" t="s">
        <v>676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526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118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534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197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130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229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534</v>
      </c>
      <c r="B19" s="137" t="s">
        <v>677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42188</v>
      </c>
      <c r="C1" s="29"/>
      <c r="D1" s="29"/>
      <c r="E1" s="29"/>
      <c r="F1" s="30" t="s">
        <v>211</v>
      </c>
      <c r="G1" s="133">
        <v>65.09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683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684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685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159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686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288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701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687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140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130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601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229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686</v>
      </c>
      <c r="B20" s="137" t="s">
        <v>688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42194</v>
      </c>
      <c r="C1" s="29"/>
      <c r="D1" s="29"/>
      <c r="E1" s="29"/>
      <c r="F1" s="30" t="s">
        <v>211</v>
      </c>
      <c r="G1" s="133">
        <v>65.4</v>
      </c>
      <c r="H1" s="27" t="s">
        <v>212</v>
      </c>
    </row>
    <row r="2" s="27" customFormat="1" ht="23.25" customHeight="1">
      <c r="A2" s="52"/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534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503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694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423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487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695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435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229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42208</v>
      </c>
      <c r="C1" s="29"/>
      <c r="D1" s="29"/>
      <c r="E1" s="29"/>
      <c r="F1" s="30" t="s">
        <v>211</v>
      </c>
      <c r="G1" s="133">
        <v>65.42</v>
      </c>
      <c r="H1" s="27" t="s">
        <v>212</v>
      </c>
    </row>
    <row r="2" s="27" customFormat="1" ht="23.25" customHeight="1">
      <c r="A2" s="52" t="s">
        <v>702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60">
      <c r="A4" s="130" t="s">
        <v>428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712</v>
      </c>
    </row>
    <row r="5" spans="1:9" s="34" customFormat="1" ht="15">
      <c r="A5" s="130" t="s">
        <v>423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703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645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499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704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118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159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705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706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611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229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42221</v>
      </c>
      <c r="C1" s="29"/>
      <c r="D1" s="29"/>
      <c r="E1" s="29"/>
      <c r="F1" s="30" t="s">
        <v>211</v>
      </c>
      <c r="G1" s="133">
        <v>71.85</v>
      </c>
      <c r="H1" s="27" t="s">
        <v>212</v>
      </c>
    </row>
    <row r="2" s="27" customFormat="1" ht="23.25" customHeight="1">
      <c r="A2" s="52" t="s">
        <v>713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714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664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715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723</v>
      </c>
    </row>
    <row r="7" spans="1:9" s="27" customFormat="1" ht="15">
      <c r="A7" s="130" t="s">
        <v>716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558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717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718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719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229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42243</v>
      </c>
      <c r="C1" s="29"/>
      <c r="D1" s="29"/>
      <c r="E1" s="29"/>
      <c r="F1" s="30" t="s">
        <v>211</v>
      </c>
      <c r="G1" s="133">
        <v>75.45</v>
      </c>
      <c r="H1" s="27" t="s">
        <v>212</v>
      </c>
    </row>
    <row r="2" s="27" customFormat="1" ht="23.25" customHeight="1">
      <c r="A2" s="52" t="s">
        <v>725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726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727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728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694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742</v>
      </c>
    </row>
    <row r="8" spans="1:10" s="27" customFormat="1" ht="15">
      <c r="A8" s="130" t="s">
        <v>729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229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495</v>
      </c>
    </row>
    <row r="13" spans="1:2" ht="31.5">
      <c r="A13" s="164" t="s">
        <v>726</v>
      </c>
      <c r="B13" s="165" t="s">
        <v>730</v>
      </c>
    </row>
    <row r="14" spans="1:2" ht="31.5">
      <c r="A14" s="164" t="s">
        <v>558</v>
      </c>
      <c r="B14" s="165" t="s">
        <v>731</v>
      </c>
    </row>
    <row r="15" spans="1:2" ht="31.5">
      <c r="A15" s="164" t="s">
        <v>423</v>
      </c>
      <c r="B15" s="166" t="s">
        <v>464</v>
      </c>
    </row>
    <row r="16" spans="1:2" ht="31.5">
      <c r="A16" s="164" t="s">
        <v>732</v>
      </c>
      <c r="B16" s="165" t="s">
        <v>733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42251</v>
      </c>
      <c r="C1" s="29"/>
      <c r="D1" s="29"/>
      <c r="E1" s="29"/>
      <c r="F1" s="30" t="s">
        <v>211</v>
      </c>
      <c r="G1" s="133">
        <v>78.83</v>
      </c>
      <c r="H1" s="27" t="s">
        <v>212</v>
      </c>
    </row>
    <row r="2" s="27" customFormat="1" ht="23.25" customHeight="1">
      <c r="A2" s="52" t="s">
        <v>736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423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558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112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737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738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149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130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716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566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461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570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229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735</v>
      </c>
    </row>
    <row r="19" ht="21">
      <c r="A19" s="160" t="s">
        <v>720</v>
      </c>
    </row>
    <row r="20" ht="45" customHeight="1">
      <c r="A20" s="160" t="s">
        <v>495</v>
      </c>
    </row>
    <row r="21" spans="1:2" ht="31.5">
      <c r="A21" s="164" t="s">
        <v>423</v>
      </c>
      <c r="B21" s="168" t="s">
        <v>525</v>
      </c>
    </row>
    <row r="22" spans="1:2" ht="31.5">
      <c r="A22" s="164" t="s">
        <v>732</v>
      </c>
      <c r="B22" s="165" t="s">
        <v>733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42258</v>
      </c>
      <c r="C1" s="29"/>
      <c r="D1" s="29"/>
      <c r="E1" s="29"/>
      <c r="F1" s="30" t="s">
        <v>211</v>
      </c>
      <c r="G1" s="133">
        <v>78.3</v>
      </c>
      <c r="H1" s="27" t="s">
        <v>212</v>
      </c>
    </row>
    <row r="2" s="27" customFormat="1" ht="23.25" customHeight="1">
      <c r="A2" s="52" t="s">
        <v>743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159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446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732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558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414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423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662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744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761</v>
      </c>
    </row>
    <row r="12" spans="1:10" s="27" customFormat="1" ht="15">
      <c r="A12" s="130" t="s">
        <v>461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229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42268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747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748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538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488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749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177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105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149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229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210</v>
      </c>
      <c r="B1" s="29">
        <v>41285</v>
      </c>
      <c r="C1" s="29"/>
      <c r="D1" s="30" t="s">
        <v>211</v>
      </c>
      <c r="E1" s="31">
        <v>41.13</v>
      </c>
      <c r="F1" s="27" t="s">
        <v>212</v>
      </c>
    </row>
    <row r="2" s="27" customFormat="1" ht="23.25" customHeight="1">
      <c r="A2" s="52" t="s">
        <v>238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229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99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239</v>
      </c>
    </row>
    <row r="7" spans="1:9" s="27" customFormat="1" ht="1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205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42278</v>
      </c>
      <c r="C1" s="29"/>
      <c r="D1" s="29"/>
      <c r="E1" s="29"/>
      <c r="F1" s="30" t="s">
        <v>211</v>
      </c>
      <c r="G1" s="133">
        <v>76.51</v>
      </c>
      <c r="H1" s="27" t="s">
        <v>212</v>
      </c>
    </row>
    <row r="2" s="27" customFormat="1" ht="23.25" customHeight="1">
      <c r="A2" s="52" t="s">
        <v>752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603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526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461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587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98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615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519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580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757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753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229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42287</v>
      </c>
      <c r="C1" s="29"/>
      <c r="D1" s="29"/>
      <c r="E1" s="29"/>
      <c r="F1" s="30" t="s">
        <v>211</v>
      </c>
      <c r="G1" s="133">
        <v>72.7</v>
      </c>
      <c r="H1" s="27" t="s">
        <v>212</v>
      </c>
    </row>
    <row r="2" s="27" customFormat="1" ht="23.25" customHeight="1">
      <c r="A2" s="52" t="s">
        <v>758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526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576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488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389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421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663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759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423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633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461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129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118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130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639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229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42296</v>
      </c>
      <c r="C1" s="29"/>
      <c r="D1" s="29"/>
      <c r="E1" s="29"/>
      <c r="F1" s="30" t="s">
        <v>211</v>
      </c>
      <c r="G1" s="133">
        <v>73.13</v>
      </c>
      <c r="H1" s="27" t="s">
        <v>212</v>
      </c>
    </row>
    <row r="2" s="27" customFormat="1" ht="23.25" customHeight="1">
      <c r="A2" s="52" t="s">
        <v>762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554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763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764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753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765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421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118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423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598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766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767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488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144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768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229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42305</v>
      </c>
      <c r="C1" s="29"/>
      <c r="D1" s="29"/>
      <c r="E1" s="29"/>
      <c r="F1" s="30" t="s">
        <v>211</v>
      </c>
      <c r="G1" s="133">
        <v>73.07</v>
      </c>
      <c r="H1" s="27" t="s">
        <v>212</v>
      </c>
    </row>
    <row r="2" s="27" customFormat="1" ht="23.25" customHeight="1">
      <c r="A2" s="52" t="s">
        <v>771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772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583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576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786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118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580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773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774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705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621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767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784</v>
      </c>
    </row>
    <row r="15" spans="1:9" s="27" customFormat="1" ht="15">
      <c r="A15" s="131" t="s">
        <v>775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776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229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42317</v>
      </c>
      <c r="C1" s="29"/>
      <c r="D1" s="29"/>
      <c r="E1" s="29"/>
      <c r="F1" s="30" t="s">
        <v>211</v>
      </c>
      <c r="G1" s="133">
        <v>71.25</v>
      </c>
      <c r="H1" s="27" t="s">
        <v>212</v>
      </c>
    </row>
    <row r="2" s="27" customFormat="1" ht="23.25" customHeight="1">
      <c r="A2" s="52" t="s">
        <v>785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423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791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614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159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792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389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121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793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763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538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580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461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229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707</v>
      </c>
    </row>
    <row r="22" spans="1:3" ht="31.5">
      <c r="A22" s="164" t="s">
        <v>423</v>
      </c>
      <c r="B22" s="173"/>
      <c r="C22" s="172" t="s">
        <v>787</v>
      </c>
    </row>
    <row r="23" spans="1:3" ht="31.5">
      <c r="A23" s="145" t="s">
        <v>159</v>
      </c>
      <c r="B23" s="173"/>
      <c r="C23" s="171" t="s">
        <v>788</v>
      </c>
    </row>
    <row r="24" spans="1:3" ht="31.5">
      <c r="A24" s="145" t="s">
        <v>763</v>
      </c>
      <c r="B24" s="173"/>
      <c r="C24" s="171" t="s">
        <v>789</v>
      </c>
    </row>
    <row r="25" spans="1:3" ht="31.5">
      <c r="A25" s="145" t="s">
        <v>716</v>
      </c>
      <c r="B25" s="173"/>
      <c r="C25" s="171" t="s">
        <v>790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42325</v>
      </c>
      <c r="C1" s="29"/>
      <c r="D1" s="29"/>
      <c r="E1" s="29"/>
      <c r="F1" s="30" t="s">
        <v>211</v>
      </c>
      <c r="G1" s="133">
        <v>71.16</v>
      </c>
      <c r="H1" s="27" t="s">
        <v>212</v>
      </c>
    </row>
    <row r="2" s="27" customFormat="1" ht="23.25" customHeight="1">
      <c r="A2" s="52" t="s">
        <v>797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716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414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159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423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798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192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799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229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42332</v>
      </c>
      <c r="C1" s="29"/>
      <c r="D1" s="29"/>
      <c r="E1" s="29"/>
      <c r="F1" s="30" t="s">
        <v>211</v>
      </c>
      <c r="G1" s="133">
        <v>72.21</v>
      </c>
      <c r="H1" s="27" t="s">
        <v>212</v>
      </c>
    </row>
    <row r="2" s="27" customFormat="1" ht="23.25" customHeight="1">
      <c r="A2" s="52" t="s">
        <v>803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628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804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130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194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805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806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423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738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229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42341</v>
      </c>
      <c r="C1" s="29"/>
      <c r="D1" s="29"/>
      <c r="E1" s="29"/>
      <c r="F1" s="30" t="s">
        <v>211</v>
      </c>
      <c r="G1" s="133">
        <v>77.35</v>
      </c>
      <c r="H1" s="27" t="s">
        <v>212</v>
      </c>
    </row>
    <row r="2" s="27" customFormat="1" ht="23.25" customHeight="1">
      <c r="A2" s="52" t="s">
        <v>808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98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118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809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810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811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521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812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229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707</v>
      </c>
    </row>
    <row r="16" spans="1:2" ht="31.5">
      <c r="A16" s="145" t="s">
        <v>813</v>
      </c>
      <c r="B16" s="175" t="s">
        <v>814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42348</v>
      </c>
      <c r="C1" s="29"/>
      <c r="D1" s="29"/>
      <c r="E1" s="29"/>
      <c r="F1" s="30" t="s">
        <v>211</v>
      </c>
      <c r="G1" s="133">
        <v>78.22</v>
      </c>
      <c r="H1" s="27" t="s">
        <v>212</v>
      </c>
    </row>
    <row r="2" s="27" customFormat="1" ht="23.25" customHeight="1">
      <c r="A2" s="52" t="s">
        <v>817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421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806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819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178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728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820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580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821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229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818</v>
      </c>
    </row>
    <row r="17" ht="21">
      <c r="A17" s="160" t="s">
        <v>720</v>
      </c>
    </row>
    <row r="18" ht="18.75" customHeight="1">
      <c r="A18" s="160" t="s">
        <v>707</v>
      </c>
    </row>
    <row r="19" spans="1:2" ht="31.5">
      <c r="A19" s="145" t="s">
        <v>421</v>
      </c>
      <c r="B19" s="171" t="s">
        <v>822</v>
      </c>
    </row>
    <row r="20" spans="1:2" ht="31.5">
      <c r="A20" s="145" t="s">
        <v>819</v>
      </c>
      <c r="B20" s="171" t="s">
        <v>823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42362</v>
      </c>
      <c r="C1" s="29"/>
      <c r="D1" s="29"/>
      <c r="E1" s="29"/>
      <c r="F1" s="30" t="s">
        <v>211</v>
      </c>
      <c r="G1" s="133">
        <v>82.19</v>
      </c>
      <c r="H1" s="27" t="s">
        <v>212</v>
      </c>
    </row>
    <row r="2" s="27" customFormat="1" ht="23.25" customHeight="1">
      <c r="A2" s="52" t="s">
        <v>827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538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633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828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829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423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830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559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819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628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716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152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144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229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41292</v>
      </c>
      <c r="C1" s="29"/>
      <c r="D1" s="30" t="s">
        <v>211</v>
      </c>
      <c r="E1" s="31">
        <v>40.95</v>
      </c>
      <c r="G1" s="27" t="s">
        <v>212</v>
      </c>
    </row>
    <row r="2" s="27" customFormat="1" ht="23.25" customHeight="1">
      <c r="A2" s="52" t="s">
        <v>240</v>
      </c>
    </row>
    <row r="3" spans="1:9" s="34" customFormat="1" ht="60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5">
      <c r="A4" s="10" t="s">
        <v>229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205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241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185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180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242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42380</v>
      </c>
      <c r="C1" s="29"/>
      <c r="D1" s="29"/>
      <c r="E1" s="29"/>
      <c r="F1" s="30" t="s">
        <v>211</v>
      </c>
      <c r="G1" s="133">
        <v>85.41</v>
      </c>
      <c r="H1" s="27" t="s">
        <v>212</v>
      </c>
    </row>
    <row r="2" s="27" customFormat="1" ht="23.25" customHeight="1">
      <c r="A2" s="52" t="s">
        <v>835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149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130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836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837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838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610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839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144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229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42388</v>
      </c>
      <c r="C1" s="29"/>
      <c r="D1" s="29"/>
      <c r="E1" s="29"/>
      <c r="F1" s="30" t="s">
        <v>211</v>
      </c>
      <c r="G1" s="133">
        <v>94.053</v>
      </c>
      <c r="H1" s="27" t="s">
        <v>212</v>
      </c>
    </row>
    <row r="2" s="27" customFormat="1" ht="23.25" customHeight="1">
      <c r="A2" s="52" t="s">
        <v>842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423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847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848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335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129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849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669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630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850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843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521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851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229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707</v>
      </c>
    </row>
    <row r="21" ht="31.5">
      <c r="A21" s="145" t="s">
        <v>843</v>
      </c>
    </row>
    <row r="22" ht="15">
      <c r="A22" s="171" t="s">
        <v>844</v>
      </c>
    </row>
    <row r="23" ht="31.5">
      <c r="A23" s="145" t="s">
        <v>845</v>
      </c>
    </row>
    <row r="24" ht="15">
      <c r="A24" s="172" t="s">
        <v>846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210</v>
      </c>
      <c r="B1" s="29">
        <v>42397</v>
      </c>
      <c r="C1" s="29"/>
      <c r="D1" s="29"/>
      <c r="E1" s="29"/>
      <c r="F1" s="30" t="s">
        <v>211</v>
      </c>
      <c r="G1" s="133">
        <v>84.52</v>
      </c>
      <c r="H1" s="27" t="s">
        <v>212</v>
      </c>
    </row>
    <row r="2" s="27" customFormat="1" ht="23.25" customHeight="1">
      <c r="A2" s="52" t="s">
        <v>856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30">
      <c r="A4" s="130" t="s">
        <v>194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885</v>
      </c>
    </row>
    <row r="5" spans="1:10" s="34" customFormat="1" ht="30">
      <c r="A5" s="130" t="s">
        <v>857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886</v>
      </c>
    </row>
    <row r="6" spans="1:9" s="27" customFormat="1" ht="15">
      <c r="A6" s="131" t="s">
        <v>792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858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859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868</v>
      </c>
    </row>
    <row r="9" spans="1:9" s="27" customFormat="1" ht="15">
      <c r="A9" s="131" t="s">
        <v>628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860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421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869</v>
      </c>
    </row>
    <row r="12" spans="1:10" s="27" customFormat="1" ht="15">
      <c r="A12" s="131" t="s">
        <v>229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210</v>
      </c>
      <c r="B1" s="29">
        <v>42401</v>
      </c>
      <c r="C1" s="29"/>
      <c r="D1" s="29"/>
      <c r="E1" s="29"/>
      <c r="F1" s="30" t="s">
        <v>211</v>
      </c>
      <c r="G1" s="133">
        <v>88.89</v>
      </c>
      <c r="H1" s="27" t="s">
        <v>212</v>
      </c>
    </row>
    <row r="2" s="27" customFormat="1" ht="23.25" customHeight="1">
      <c r="A2" s="52" t="s">
        <v>864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5">
      <c r="A4" s="130" t="s">
        <v>865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628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774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860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423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229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210</v>
      </c>
      <c r="B1" s="29">
        <v>42416</v>
      </c>
      <c r="C1" s="29"/>
      <c r="D1" s="29"/>
      <c r="E1" s="29"/>
      <c r="F1" s="30" t="s">
        <v>211</v>
      </c>
      <c r="G1" s="133">
        <v>87.29</v>
      </c>
      <c r="H1" s="27" t="s">
        <v>212</v>
      </c>
    </row>
    <row r="2" s="27" customFormat="1" ht="15">
      <c r="A2" s="52" t="s">
        <v>870</v>
      </c>
    </row>
    <row r="3" spans="1:9" s="34" customFormat="1" ht="60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792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748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828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838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5">
      <c r="A8" s="130" t="s">
        <v>749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888</v>
      </c>
    </row>
    <row r="9" spans="1:10" s="34" customFormat="1" ht="30">
      <c r="A9" s="130" t="s">
        <v>716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939</v>
      </c>
    </row>
    <row r="10" spans="1:10" s="34" customFormat="1" ht="15">
      <c r="A10" s="130" t="s">
        <v>872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887</v>
      </c>
    </row>
    <row r="11" spans="1:9" s="27" customFormat="1" ht="15">
      <c r="A11" s="131" t="s">
        <v>662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806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5">
      <c r="A13" s="130" t="s">
        <v>130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776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873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229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871</v>
      </c>
    </row>
    <row r="22" ht="21">
      <c r="A22" s="160" t="s">
        <v>720</v>
      </c>
    </row>
    <row r="23" ht="21">
      <c r="A23" s="160" t="s">
        <v>495</v>
      </c>
    </row>
    <row r="24" spans="1:2" ht="31.5">
      <c r="A24" s="145" t="s">
        <v>716</v>
      </c>
      <c r="B24" s="171" t="s">
        <v>874</v>
      </c>
    </row>
    <row r="25" spans="1:2" ht="31.5">
      <c r="A25" s="145" t="s">
        <v>872</v>
      </c>
      <c r="B25" s="171" t="s">
        <v>875</v>
      </c>
    </row>
    <row r="26" spans="1:2" ht="31.5">
      <c r="A26" s="145" t="s">
        <v>806</v>
      </c>
      <c r="B26" s="171" t="s">
        <v>876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210</v>
      </c>
      <c r="B1" s="29">
        <v>42439</v>
      </c>
      <c r="C1" s="29"/>
      <c r="D1" s="29"/>
      <c r="E1" s="29"/>
      <c r="F1" s="30" t="s">
        <v>211</v>
      </c>
      <c r="G1" s="133">
        <v>80.82</v>
      </c>
      <c r="H1" s="27" t="s">
        <v>212</v>
      </c>
    </row>
    <row r="2" s="27" customFormat="1" ht="23.25" customHeight="1">
      <c r="A2" s="52" t="s">
        <v>889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892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5">
      <c r="A5" s="130" t="s">
        <v>579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895</v>
      </c>
    </row>
    <row r="6" spans="1:9" s="27" customFormat="1" ht="15">
      <c r="A6" s="131" t="s">
        <v>890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5">
      <c r="A7" s="130" t="s">
        <v>524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5">
      <c r="A8" s="130" t="s">
        <v>423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5">
      <c r="A9" s="130" t="s">
        <v>768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5">
      <c r="A10" s="131" t="s">
        <v>229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495</v>
      </c>
    </row>
    <row r="14" spans="1:2" ht="31.5">
      <c r="A14" s="145" t="s">
        <v>890</v>
      </c>
      <c r="B14" s="132"/>
    </row>
    <row r="15" ht="15">
      <c r="A15" s="175" t="s">
        <v>891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42457</v>
      </c>
      <c r="C1" s="29"/>
      <c r="D1" s="29"/>
      <c r="E1" s="29"/>
      <c r="F1" s="30" t="s">
        <v>211</v>
      </c>
      <c r="G1" s="133">
        <v>78.35</v>
      </c>
      <c r="H1" s="27" t="s">
        <v>212</v>
      </c>
    </row>
    <row r="2" s="27" customFormat="1" ht="23.25" customHeight="1">
      <c r="A2" s="52" t="s">
        <v>896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130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5">
      <c r="A5" s="130" t="s">
        <v>118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5">
      <c r="A6" s="131" t="s">
        <v>144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5">
      <c r="A7" s="130" t="s">
        <v>591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5">
      <c r="A8" s="130" t="s">
        <v>897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5">
      <c r="A9" s="131" t="s">
        <v>873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5">
      <c r="A10" s="130" t="s">
        <v>197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5">
      <c r="A11" s="130" t="s">
        <v>898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5">
      <c r="A12" s="130" t="s">
        <v>645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5">
      <c r="A13" s="131" t="s">
        <v>663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5">
      <c r="A14" s="131" t="s">
        <v>229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210</v>
      </c>
      <c r="B1" s="29">
        <v>42471</v>
      </c>
      <c r="C1" s="29"/>
      <c r="D1" s="29"/>
      <c r="E1" s="29"/>
      <c r="F1" s="30" t="s">
        <v>211</v>
      </c>
      <c r="G1" s="133">
        <v>77.66</v>
      </c>
      <c r="H1" s="27" t="s">
        <v>212</v>
      </c>
    </row>
    <row r="2" s="27" customFormat="1" ht="23.25" customHeight="1">
      <c r="A2" s="52" t="s">
        <v>905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10" s="34" customFormat="1" ht="30">
      <c r="A4" s="130" t="s">
        <v>389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940</v>
      </c>
    </row>
    <row r="5" spans="1:9" s="34" customFormat="1" ht="15">
      <c r="A5" s="130" t="s">
        <v>129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5">
      <c r="A6" s="131" t="s">
        <v>906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5">
      <c r="A7" s="130" t="s">
        <v>772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5">
      <c r="A8" s="130" t="s">
        <v>130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5">
      <c r="A9" s="131" t="s">
        <v>907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5">
      <c r="A10" s="130" t="s">
        <v>423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5">
      <c r="A11" s="130" t="s">
        <v>908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5">
      <c r="A12" s="130" t="s">
        <v>615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5">
      <c r="A13" s="131" t="s">
        <v>229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42481</v>
      </c>
      <c r="C1" s="29"/>
      <c r="D1" s="29"/>
      <c r="E1" s="29"/>
      <c r="F1" s="30" t="s">
        <v>211</v>
      </c>
      <c r="G1" s="133">
        <v>76.77</v>
      </c>
      <c r="H1" s="27" t="s">
        <v>212</v>
      </c>
    </row>
    <row r="2" s="27" customFormat="1" ht="23.25" customHeight="1">
      <c r="A2" s="52" t="s">
        <v>913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798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5">
      <c r="A5" s="130" t="s">
        <v>763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5">
      <c r="A6" s="131" t="s">
        <v>138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5">
      <c r="A7" s="130" t="s">
        <v>149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5">
      <c r="A8" s="130" t="s">
        <v>727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5">
      <c r="A9" s="131" t="s">
        <v>499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5">
      <c r="A10" s="130" t="s">
        <v>288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5">
      <c r="A11" s="130" t="s">
        <v>259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5">
      <c r="A12" s="130" t="s">
        <v>914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5">
      <c r="A13" s="131" t="s">
        <v>645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5">
      <c r="A14" s="130" t="s">
        <v>915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5">
      <c r="A15" s="130" t="s">
        <v>229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42489</v>
      </c>
      <c r="C1" s="29"/>
      <c r="D1" s="29"/>
      <c r="E1" s="29"/>
      <c r="F1" s="30" t="s">
        <v>211</v>
      </c>
      <c r="G1" s="133">
        <v>76.09</v>
      </c>
      <c r="H1" s="27" t="s">
        <v>212</v>
      </c>
    </row>
    <row r="2" s="27" customFormat="1" ht="23.25" customHeight="1">
      <c r="A2" s="52" t="s">
        <v>925</v>
      </c>
    </row>
    <row r="3" spans="1:9" s="34" customFormat="1" ht="4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5">
      <c r="A4" s="130" t="s">
        <v>926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5">
      <c r="A5" s="130" t="s">
        <v>591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5">
      <c r="A6" s="131" t="s">
        <v>927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5">
      <c r="A7" s="130" t="s">
        <v>130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5">
      <c r="A9" s="131" t="s">
        <v>748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5">
      <c r="A10" s="130" t="s">
        <v>928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5">
      <c r="A11" s="130" t="s">
        <v>929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5">
      <c r="A12" s="130" t="s">
        <v>930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5">
      <c r="A13" s="131" t="s">
        <v>669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5">
      <c r="A14" s="130" t="s">
        <v>695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5">
      <c r="A15" s="130" t="s">
        <v>229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707</v>
      </c>
    </row>
    <row r="19" spans="1:2" ht="31.5">
      <c r="A19" s="145" t="s">
        <v>748</v>
      </c>
      <c r="B19" s="145"/>
    </row>
    <row r="20" ht="15">
      <c r="A20" s="175" t="s">
        <v>931</v>
      </c>
    </row>
    <row r="21" ht="15">
      <c r="A21" s="175" t="s">
        <v>932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2016-06-03T06:06:17Z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