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<sst xmlns="http://schemas.openxmlformats.org/spreadsheetml/2006/main" count="115" uniqueCount="78">
  <si>
    <t>Стервочка </t>
  </si>
  <si>
    <t>Пуловер Aurora (48, 9175/т.синий/бл.голубой, , )</t>
  </si>
  <si>
    <t>Lisu </t>
  </si>
  <si>
    <t>Термобелье костюм Penguin Power Stretch W 08 (46, 7020/св.серый/асфальт, , )</t>
  </si>
  <si>
    <t>81les</t>
  </si>
  <si>
    <t>Термобелье костюм Penguin Power Stretch W 08 (50, 7020/св.серый/асфальт, , )</t>
  </si>
  <si>
    <t>Alena_GO</t>
  </si>
  <si>
    <t>Балаклава Polartec 100 (56, 1000/черный, , )</t>
  </si>
  <si>
    <t>TaManya </t>
  </si>
  <si>
    <t>Брюки Penguin Power Stretch W (42, 1000/черный, , )</t>
  </si>
  <si>
    <t>Куфшинка </t>
  </si>
  <si>
    <t>Балаклава PS II (58, 10R3/черный/красный марс, , )</t>
  </si>
  <si>
    <t>Аленок </t>
  </si>
  <si>
    <t>Брюки Camp W WB II (44, 2000/асфальт, , )</t>
  </si>
  <si>
    <t>Elen </t>
  </si>
  <si>
    <t>Термобелье костюм Power Stretch W (44, 2450/терракота/свинец, , )</t>
  </si>
  <si>
    <t>Термобелье костюм Classic Dry (56, 1000/черный, , )</t>
  </si>
  <si>
    <t>Термобелье костюм Penguin Power Stretch W 08 (50, 2320/оранжевый/асфальт, , )</t>
  </si>
  <si>
    <t>Термобелье костюм Penguin Power Stretch W 08 (42, F420/янтарь/асфальт, , )</t>
  </si>
  <si>
    <t>Лорiк </t>
  </si>
  <si>
    <t>Термобелье костюм Penguin Power Stretch W 08 (46, F420/янтарь/асфальт, , )</t>
  </si>
  <si>
    <t>ТууТикки </t>
  </si>
  <si>
    <t>Куртка Cliff W (46, 2900/коричневый, , )</t>
  </si>
  <si>
    <t>Куртка Cliff W (46, 4000/серый, , )</t>
  </si>
  <si>
    <t>Куртка Cliff W (48, 4000/серый, , )</t>
  </si>
  <si>
    <t>ФиалкаТТ</t>
  </si>
  <si>
    <t>Куртка Cliff W (42, 9100/т.синий, , )</t>
  </si>
  <si>
    <t>Куртка Arena (50, 1300/красный, , )</t>
  </si>
  <si>
    <t>Куртка Compass 08 (52, 1000/черный, , )</t>
  </si>
  <si>
    <t>nat_mikova </t>
  </si>
  <si>
    <t>Куртка пуховая Logan (54, 5000/свинец, , )</t>
  </si>
  <si>
    <t>Куртка пуховая Logan (52, 5900/т.хаки, , )</t>
  </si>
  <si>
    <t>Куртка пуховая Venera (46, 2000/асфальт, , )</t>
  </si>
  <si>
    <t>gwar </t>
  </si>
  <si>
    <t>Куртка пуховая Venera (52, 2000/асфальт, , )</t>
  </si>
  <si>
    <t>irina_28</t>
  </si>
  <si>
    <t>Термобелье Пуловер Zip Dry M (58, 2910/коричневый/черный, , )</t>
  </si>
  <si>
    <t>Куртка Atlas W (48, 8500/голубой, , )</t>
  </si>
  <si>
    <t>Мафеста </t>
  </si>
  <si>
    <t>Пуловер Ror M (52, 9200/синий, , )</t>
  </si>
  <si>
    <t>Пуловер Ror M (52, 4100/хаки, , )</t>
  </si>
  <si>
    <t>ТууТикки</t>
  </si>
  <si>
    <t>Пуловер Ror M (52, 2200/кирпич, , )</t>
  </si>
  <si>
    <t>Куртка Wave II (42, 8500/голубой, , )</t>
  </si>
  <si>
    <t>Куртка Wave II (42, 1200/т.красный, , )</t>
  </si>
  <si>
    <t>Брюки Alta (46, 3000/т.серый, , )</t>
  </si>
  <si>
    <t>Брюки Alta (50, 3000/т.серый, , )</t>
  </si>
  <si>
    <t>Куртка Alta (46, F430/янтарь/т.серый, , )</t>
  </si>
  <si>
    <t>Куртка Alta (50, F430/янтарь/т.серый, , )</t>
  </si>
  <si>
    <t>zhaneta </t>
  </si>
  <si>
    <t>Куртка Alta (46, 6100/зеленый, , )</t>
  </si>
  <si>
    <t>Куртка Пуловер Bat (52, 3000/т.серый, , )</t>
  </si>
  <si>
    <t>Куртка Peak W (50, 5300/травяной, , )</t>
  </si>
  <si>
    <t>Тат@яна </t>
  </si>
  <si>
    <t>Куртка Voyager GTX (52, 2300/оранжевый, , )</t>
  </si>
  <si>
    <t>Куртка Pro Shell W (44, 7023/св.серый/оранжевый, , )</t>
  </si>
  <si>
    <t>Куртка Omni Shell M (54, 2100/т.коричневый, , )</t>
  </si>
  <si>
    <t>Аленок</t>
  </si>
  <si>
    <t>Куртка Omni Shell M (56, 2100/т.коричневый, , )</t>
  </si>
  <si>
    <t>Куртка Omni Shell W (46, 3200/золотистый, , )</t>
  </si>
  <si>
    <t>Куртка пуховая Ultra Light (56, B210/голубой/черный, , )</t>
  </si>
  <si>
    <t>Куртка пуховая Ultra Light (54, B210/голубой/черный, , )</t>
  </si>
  <si>
    <t>Куртка пуховая Belite W (46, 3200/золотистый, , )</t>
  </si>
  <si>
    <t>OLGAK</t>
  </si>
  <si>
    <t>Термобелье Пуловер Zip Dry W (44, 1300/красный, , )</t>
  </si>
  <si>
    <t>irina_28 </t>
  </si>
  <si>
    <t>Термобелье Пуловер Zip Dry W (50, 9200/синий, , )</t>
  </si>
  <si>
    <t>НИК</t>
  </si>
  <si>
    <t>Наименование</t>
  </si>
  <si>
    <t>Ст-ть</t>
  </si>
  <si>
    <t>С орг</t>
  </si>
  <si>
    <t>Итого</t>
  </si>
  <si>
    <t>Сдано</t>
  </si>
  <si>
    <t>Пропитка для мембранных тканей Директ вош ин 300мл</t>
  </si>
  <si>
    <t xml:space="preserve">Водоотталкивающая пропитка для одежды Полар пруф - 1 л </t>
  </si>
  <si>
    <t>ТР</t>
  </si>
  <si>
    <t>К-т</t>
  </si>
  <si>
    <t>(-) Вы должны, (+) 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</si>
</sst>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0" borderId="10" xfId="0" applyNumberForma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right" vertical="top"/>
    </xf>
    <xf numFmtId="2" fontId="0" fillId="34" borderId="10" xfId="0" applyNumberFormat="1" applyFont="1" applyFill="1" applyBorder="1" applyAlignment="1">
      <alignment horizontal="right" vertical="top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4" fontId="0" fillId="34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37" fillId="0" borderId="0" xfId="0" applyFont="1" applyFill="1" applyAlignment="1">
      <alignment/>
    </xf>
    <xf numFmtId="172" fontId="0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4" fontId="0" fillId="35" borderId="10" xfId="0" applyNumberFormat="1" applyFont="1" applyFill="1" applyBorder="1" applyAlignment="1">
      <alignment horizontal="right" vertical="top"/>
    </xf>
    <xf numFmtId="0" fontId="0" fillId="35" borderId="10" xfId="0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172" fontId="0" fillId="35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 horizontal="right" vertical="top"/>
    </xf>
    <xf numFmtId="1" fontId="0" fillId="35" borderId="10" xfId="0" applyNumberFormat="1" applyFont="1" applyFill="1" applyBorder="1" applyAlignment="1">
      <alignment horizontal="left" vertical="top" wrapText="1"/>
    </xf>
    <xf numFmtId="172" fontId="39" fillId="35" borderId="10" xfId="0" applyNumberFormat="1" applyFont="1" applyFill="1" applyBorder="1" applyAlignment="1">
      <alignment/>
    </xf>
    <xf numFmtId="172" fontId="39" fillId="0" borderId="10" xfId="0" applyNumberFormat="1" applyFont="1" applyFill="1" applyBorder="1" applyAlignment="1">
      <alignment/>
    </xf>
    <xf numFmtId="172" fontId="39" fillId="34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7"/>
  <sheetViews>
    <sheetView tabSelected="1" zoomScalePageLayoutView="0" workbookViewId="0" topLeftCell="A41">
      <selection activeCell="B45" sqref="B45"/>
    </sheetView>
  </sheetViews>
  <sheetFormatPr defaultColWidth="9.140625" defaultRowHeight="15"/>
  <cols>
    <col min="1" max="1" width="15.00390625" style="0" customWidth="1"/>
    <col min="2" max="2" width="46.8515625" style="0" customWidth="1"/>
    <col min="3" max="3" width="15.421875" style="0" customWidth="1"/>
    <col min="5" max="5" width="10.57421875" style="0" bestFit="1" customWidth="1"/>
    <col min="8" max="8" width="20.57421875" style="0" customWidth="1"/>
    <col min="9" max="9" width="3.8515625" style="0" customWidth="1"/>
    <col min="10" max="51" width="9.140625" style="9" customWidth="1"/>
  </cols>
  <sheetData>
    <row r="1" spans="1:9" ht="15">
      <c r="A1" s="11" t="s">
        <v>67</v>
      </c>
      <c r="B1" s="11" t="s">
        <v>68</v>
      </c>
      <c r="C1" s="11" t="s">
        <v>69</v>
      </c>
      <c r="D1" s="11" t="s">
        <v>70</v>
      </c>
      <c r="E1" s="11" t="s">
        <v>71</v>
      </c>
      <c r="F1" s="11" t="s">
        <v>72</v>
      </c>
      <c r="G1" s="2" t="s">
        <v>75</v>
      </c>
      <c r="H1" s="2" t="s">
        <v>77</v>
      </c>
      <c r="I1" s="2" t="s">
        <v>76</v>
      </c>
    </row>
    <row r="2" spans="1:9" s="20" customFormat="1" ht="15" customHeight="1">
      <c r="A2" s="26" t="s">
        <v>4</v>
      </c>
      <c r="B2" s="26" t="s">
        <v>5</v>
      </c>
      <c r="C2" s="27">
        <v>3525.18</v>
      </c>
      <c r="D2" s="28">
        <f>C2*1.1</f>
        <v>3877.6980000000003</v>
      </c>
      <c r="E2" s="29">
        <f>SUM(D2)</f>
        <v>3877.6980000000003</v>
      </c>
      <c r="F2" s="28">
        <v>3877.7</v>
      </c>
      <c r="G2" s="30">
        <f>I2*$I$57</f>
        <v>27.90861159929701</v>
      </c>
      <c r="H2" s="33">
        <f>E2-F2-G2</f>
        <v>-27.91061159929651</v>
      </c>
      <c r="I2" s="28">
        <v>10</v>
      </c>
    </row>
    <row r="3" spans="1:9" s="20" customFormat="1" ht="15" customHeight="1">
      <c r="A3" s="5" t="s">
        <v>6</v>
      </c>
      <c r="B3" s="5" t="s">
        <v>7</v>
      </c>
      <c r="C3" s="6">
        <v>647.48</v>
      </c>
      <c r="D3" s="22">
        <f>C3*1.1</f>
        <v>712.2280000000001</v>
      </c>
      <c r="E3" s="23"/>
      <c r="F3" s="22"/>
      <c r="G3" s="24">
        <f aca="true" t="shared" si="0" ref="G3:G54">I3*$I$57</f>
        <v>2.790861159929701</v>
      </c>
      <c r="H3" s="34"/>
      <c r="I3" s="22">
        <v>1</v>
      </c>
    </row>
    <row r="4" spans="1:9" s="20" customFormat="1" ht="15" customHeight="1">
      <c r="A4" s="5" t="s">
        <v>6</v>
      </c>
      <c r="B4" s="5" t="s">
        <v>23</v>
      </c>
      <c r="C4" s="4">
        <v>1372.05</v>
      </c>
      <c r="D4" s="22">
        <f aca="true" t="shared" si="1" ref="D4:D54">C4*1.15</f>
        <v>1577.8574999999998</v>
      </c>
      <c r="E4" s="23">
        <f>SUM(D3:D4)</f>
        <v>2290.0855</v>
      </c>
      <c r="F4" s="23">
        <f>SUM(E3:E4)</f>
        <v>2290.0855</v>
      </c>
      <c r="G4" s="24">
        <f t="shared" si="0"/>
        <v>41.86291739894551</v>
      </c>
      <c r="H4" s="34">
        <f>F4-E4-G4-G3</f>
        <v>-44.65377855887522</v>
      </c>
      <c r="I4" s="22">
        <v>15</v>
      </c>
    </row>
    <row r="5" spans="1:51" s="8" customFormat="1" ht="15" customHeight="1">
      <c r="A5" s="12" t="s">
        <v>14</v>
      </c>
      <c r="B5" s="12" t="s">
        <v>15</v>
      </c>
      <c r="C5" s="10">
        <v>3203</v>
      </c>
      <c r="D5" s="13">
        <f t="shared" si="1"/>
        <v>3683.45</v>
      </c>
      <c r="E5" s="14">
        <f>SUM(D5)</f>
        <v>3683.45</v>
      </c>
      <c r="F5" s="13">
        <v>3683.45</v>
      </c>
      <c r="G5" s="21">
        <f t="shared" si="0"/>
        <v>0</v>
      </c>
      <c r="H5" s="35"/>
      <c r="I5" s="13">
        <v>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9" s="20" customFormat="1" ht="15" customHeight="1">
      <c r="A6" s="5" t="s">
        <v>33</v>
      </c>
      <c r="B6" s="5" t="s">
        <v>34</v>
      </c>
      <c r="C6" s="4">
        <v>1567.74</v>
      </c>
      <c r="D6" s="22">
        <f t="shared" si="1"/>
        <v>1802.9009999999998</v>
      </c>
      <c r="E6" s="23">
        <f>SUM(D6)</f>
        <v>1802.9009999999998</v>
      </c>
      <c r="F6" s="22">
        <v>1810</v>
      </c>
      <c r="G6" s="24">
        <f t="shared" si="0"/>
        <v>61.398945518453424</v>
      </c>
      <c r="H6" s="34">
        <f>F6-E6-G6</f>
        <v>-54.299945518453264</v>
      </c>
      <c r="I6" s="22">
        <v>22</v>
      </c>
    </row>
    <row r="7" spans="1:9" s="9" customFormat="1" ht="15" customHeight="1">
      <c r="A7" s="26" t="s">
        <v>35</v>
      </c>
      <c r="B7" s="26" t="s">
        <v>36</v>
      </c>
      <c r="C7" s="31">
        <v>405.45</v>
      </c>
      <c r="D7" s="28">
        <f t="shared" si="1"/>
        <v>466.2674999999999</v>
      </c>
      <c r="E7" s="29"/>
      <c r="F7" s="28"/>
      <c r="G7" s="30">
        <f t="shared" si="0"/>
        <v>13.954305799648505</v>
      </c>
      <c r="H7" s="33">
        <f>F8-E8-G7</f>
        <v>-13.954305799648505</v>
      </c>
      <c r="I7" s="28">
        <v>5</v>
      </c>
    </row>
    <row r="8" spans="1:51" s="8" customFormat="1" ht="15" customHeight="1">
      <c r="A8" s="12" t="s">
        <v>65</v>
      </c>
      <c r="B8" s="12" t="s">
        <v>66</v>
      </c>
      <c r="C8" s="7">
        <v>405.45</v>
      </c>
      <c r="D8" s="13">
        <f t="shared" si="1"/>
        <v>466.2674999999999</v>
      </c>
      <c r="E8" s="14">
        <f>SUM(D7:D8)</f>
        <v>932.5349999999999</v>
      </c>
      <c r="F8" s="14">
        <f>SUM(E7:E8)</f>
        <v>932.5349999999999</v>
      </c>
      <c r="G8" s="21">
        <f t="shared" si="0"/>
        <v>0</v>
      </c>
      <c r="H8" s="35"/>
      <c r="I8" s="13"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9" s="20" customFormat="1" ht="15" customHeight="1">
      <c r="A9" s="5" t="s">
        <v>2</v>
      </c>
      <c r="B9" s="5" t="s">
        <v>3</v>
      </c>
      <c r="C9" s="4">
        <v>3203</v>
      </c>
      <c r="D9" s="22">
        <f t="shared" si="1"/>
        <v>3683.45</v>
      </c>
      <c r="E9" s="23"/>
      <c r="F9" s="22"/>
      <c r="G9" s="24">
        <f t="shared" si="0"/>
        <v>27.90861159929701</v>
      </c>
      <c r="H9" s="34"/>
      <c r="I9" s="22">
        <v>10</v>
      </c>
    </row>
    <row r="10" spans="1:9" s="9" customFormat="1" ht="15" customHeight="1">
      <c r="A10" s="5" t="s">
        <v>2</v>
      </c>
      <c r="B10" s="5" t="s">
        <v>23</v>
      </c>
      <c r="C10" s="4">
        <v>1372.05</v>
      </c>
      <c r="D10" s="22">
        <f t="shared" si="1"/>
        <v>1577.8574999999998</v>
      </c>
      <c r="E10" s="23"/>
      <c r="F10" s="22"/>
      <c r="G10" s="24">
        <f t="shared" si="0"/>
        <v>41.86291739894551</v>
      </c>
      <c r="H10" s="34"/>
      <c r="I10" s="22">
        <v>15</v>
      </c>
    </row>
    <row r="11" spans="1:9" s="9" customFormat="1" ht="15" customHeight="1">
      <c r="A11" s="5" t="s">
        <v>2</v>
      </c>
      <c r="B11" s="3" t="s">
        <v>27</v>
      </c>
      <c r="C11" s="6">
        <v>405.45</v>
      </c>
      <c r="D11" s="22">
        <f t="shared" si="1"/>
        <v>466.2674999999999</v>
      </c>
      <c r="E11" s="23">
        <f>SUM(D9:D11)</f>
        <v>5727.575</v>
      </c>
      <c r="F11" s="22">
        <v>5730</v>
      </c>
      <c r="G11" s="24">
        <f t="shared" si="0"/>
        <v>41.86291739894551</v>
      </c>
      <c r="H11" s="34">
        <f>F11-E11-G10-G9-G11</f>
        <v>-109.20944639718786</v>
      </c>
      <c r="I11" s="22">
        <v>15</v>
      </c>
    </row>
    <row r="12" spans="1:9" s="20" customFormat="1" ht="15" customHeight="1">
      <c r="A12" s="26" t="s">
        <v>29</v>
      </c>
      <c r="B12" s="26" t="s">
        <v>30</v>
      </c>
      <c r="C12" s="27">
        <v>2378.64</v>
      </c>
      <c r="D12" s="28">
        <f t="shared" si="1"/>
        <v>2735.4359999999997</v>
      </c>
      <c r="E12" s="29">
        <f>SUM(D12)</f>
        <v>2735.4359999999997</v>
      </c>
      <c r="F12" s="28">
        <v>2735</v>
      </c>
      <c r="G12" s="30">
        <f t="shared" si="0"/>
        <v>83.72583479789103</v>
      </c>
      <c r="H12" s="33">
        <f>F12-E12-G12</f>
        <v>-84.16183479789072</v>
      </c>
      <c r="I12" s="28">
        <v>30</v>
      </c>
    </row>
    <row r="13" spans="1:9" s="20" customFormat="1" ht="15" customHeight="1">
      <c r="A13" s="5" t="s">
        <v>63</v>
      </c>
      <c r="B13" s="5" t="s">
        <v>64</v>
      </c>
      <c r="C13" s="6">
        <v>405.45</v>
      </c>
      <c r="D13" s="22">
        <f t="shared" si="1"/>
        <v>466.2674999999999</v>
      </c>
      <c r="E13" s="23"/>
      <c r="F13" s="22"/>
      <c r="G13" s="24">
        <f t="shared" si="0"/>
        <v>13.954305799648505</v>
      </c>
      <c r="H13" s="34"/>
      <c r="I13" s="22">
        <v>5</v>
      </c>
    </row>
    <row r="14" spans="1:9" s="20" customFormat="1" ht="15" customHeight="1">
      <c r="A14" s="5" t="s">
        <v>63</v>
      </c>
      <c r="B14" s="5" t="s">
        <v>64</v>
      </c>
      <c r="C14" s="6">
        <v>405.45</v>
      </c>
      <c r="D14" s="22">
        <f t="shared" si="1"/>
        <v>466.2674999999999</v>
      </c>
      <c r="E14" s="23">
        <f>SUM(D13:D14)</f>
        <v>932.5349999999999</v>
      </c>
      <c r="F14" s="22">
        <v>932.54</v>
      </c>
      <c r="G14" s="24">
        <f t="shared" si="0"/>
        <v>13.954305799648505</v>
      </c>
      <c r="H14" s="34">
        <f>F14-E14-G13-G14</f>
        <v>-27.9036115992969</v>
      </c>
      <c r="I14" s="22">
        <v>5</v>
      </c>
    </row>
    <row r="15" spans="1:9" s="9" customFormat="1" ht="15" customHeight="1">
      <c r="A15" s="32" t="s">
        <v>8</v>
      </c>
      <c r="B15" s="26" t="s">
        <v>9</v>
      </c>
      <c r="C15" s="27">
        <v>1601</v>
      </c>
      <c r="D15" s="28">
        <f t="shared" si="1"/>
        <v>1841.1499999999999</v>
      </c>
      <c r="E15" s="29"/>
      <c r="F15" s="28"/>
      <c r="G15" s="30">
        <f t="shared" si="0"/>
        <v>13.954305799648505</v>
      </c>
      <c r="H15" s="33">
        <f>E16-F16-G15</f>
        <v>-13.954305799648505</v>
      </c>
      <c r="I15" s="28">
        <v>5</v>
      </c>
    </row>
    <row r="16" spans="1:9" s="9" customFormat="1" ht="15" customHeight="1">
      <c r="A16" s="32" t="s">
        <v>8</v>
      </c>
      <c r="B16" s="26" t="s">
        <v>74</v>
      </c>
      <c r="C16" s="27"/>
      <c r="D16" s="28">
        <v>563</v>
      </c>
      <c r="E16" s="29">
        <f>SUM(D15:D16)</f>
        <v>2404.1499999999996</v>
      </c>
      <c r="F16" s="29">
        <f>SUM(E15:E16)</f>
        <v>2404.1499999999996</v>
      </c>
      <c r="G16" s="30">
        <f t="shared" si="0"/>
        <v>0</v>
      </c>
      <c r="H16" s="33"/>
      <c r="I16" s="28">
        <v>0</v>
      </c>
    </row>
    <row r="17" spans="1:9" s="9" customFormat="1" ht="15" customHeight="1">
      <c r="A17" s="5" t="s">
        <v>49</v>
      </c>
      <c r="B17" s="5" t="s">
        <v>50</v>
      </c>
      <c r="C17" s="4">
        <v>1432.59</v>
      </c>
      <c r="D17" s="22">
        <f t="shared" si="1"/>
        <v>1647.4784999999997</v>
      </c>
      <c r="E17" s="23"/>
      <c r="F17" s="22"/>
      <c r="G17" s="24">
        <f t="shared" si="0"/>
        <v>27.90861159929701</v>
      </c>
      <c r="H17" s="34"/>
      <c r="I17" s="22">
        <v>10</v>
      </c>
    </row>
    <row r="18" spans="1:9" s="9" customFormat="1" ht="15" customHeight="1">
      <c r="A18" s="5" t="s">
        <v>49</v>
      </c>
      <c r="B18" s="5" t="s">
        <v>62</v>
      </c>
      <c r="C18" s="4">
        <v>1378.53</v>
      </c>
      <c r="D18" s="22">
        <f t="shared" si="1"/>
        <v>1585.3094999999998</v>
      </c>
      <c r="E18" s="23"/>
      <c r="F18" s="22"/>
      <c r="G18" s="24">
        <f t="shared" si="0"/>
        <v>27.90861159929701</v>
      </c>
      <c r="H18" s="34"/>
      <c r="I18" s="22">
        <v>10</v>
      </c>
    </row>
    <row r="19" spans="1:9" s="9" customFormat="1" ht="15" customHeight="1">
      <c r="A19" s="5" t="s">
        <v>49</v>
      </c>
      <c r="B19" s="5" t="s">
        <v>56</v>
      </c>
      <c r="C19" s="6">
        <v>870.37</v>
      </c>
      <c r="D19" s="22">
        <f>C19*1.15</f>
        <v>1000.9254999999999</v>
      </c>
      <c r="E19" s="23"/>
      <c r="F19" s="22"/>
      <c r="G19" s="24">
        <f t="shared" si="0"/>
        <v>41.86291739894551</v>
      </c>
      <c r="H19" s="34"/>
      <c r="I19" s="22">
        <v>15</v>
      </c>
    </row>
    <row r="20" spans="1:9" s="9" customFormat="1" ht="15" customHeight="1">
      <c r="A20" s="5" t="s">
        <v>49</v>
      </c>
      <c r="B20" s="5" t="s">
        <v>73</v>
      </c>
      <c r="C20" s="4"/>
      <c r="D20" s="22">
        <v>290</v>
      </c>
      <c r="E20" s="23"/>
      <c r="F20" s="22"/>
      <c r="G20" s="24">
        <f t="shared" si="0"/>
        <v>0</v>
      </c>
      <c r="H20" s="34"/>
      <c r="I20" s="22">
        <v>0</v>
      </c>
    </row>
    <row r="21" spans="1:9" s="9" customFormat="1" ht="15" customHeight="1">
      <c r="A21" s="5" t="s">
        <v>49</v>
      </c>
      <c r="B21" s="5" t="s">
        <v>73</v>
      </c>
      <c r="C21" s="4"/>
      <c r="D21" s="22">
        <v>290</v>
      </c>
      <c r="E21" s="23"/>
      <c r="F21" s="22"/>
      <c r="G21" s="24">
        <f t="shared" si="0"/>
        <v>0</v>
      </c>
      <c r="H21" s="34"/>
      <c r="I21" s="22">
        <v>0</v>
      </c>
    </row>
    <row r="22" spans="1:9" s="9" customFormat="1" ht="15" customHeight="1">
      <c r="A22" s="5" t="s">
        <v>49</v>
      </c>
      <c r="B22" s="5" t="s">
        <v>74</v>
      </c>
      <c r="C22" s="4"/>
      <c r="D22" s="22">
        <v>563</v>
      </c>
      <c r="E22" s="23">
        <f>SUM(D17:D22)</f>
        <v>5376.7135</v>
      </c>
      <c r="F22" s="22">
        <v>5376</v>
      </c>
      <c r="G22" s="24">
        <f t="shared" si="0"/>
        <v>0</v>
      </c>
      <c r="H22" s="34">
        <f>F22-E22-G17-G18-G19</f>
        <v>-98.39364059753937</v>
      </c>
      <c r="I22" s="22">
        <v>0</v>
      </c>
    </row>
    <row r="23" spans="1:9" s="9" customFormat="1" ht="15" customHeight="1">
      <c r="A23" s="26" t="s">
        <v>57</v>
      </c>
      <c r="B23" s="26" t="s">
        <v>58</v>
      </c>
      <c r="C23" s="31">
        <v>870.37</v>
      </c>
      <c r="D23" s="28">
        <f t="shared" si="1"/>
        <v>1000.9254999999999</v>
      </c>
      <c r="E23" s="29"/>
      <c r="F23" s="28"/>
      <c r="G23" s="30">
        <f t="shared" si="0"/>
        <v>41.86291739894551</v>
      </c>
      <c r="H23" s="33"/>
      <c r="I23" s="28">
        <v>15</v>
      </c>
    </row>
    <row r="24" spans="1:9" s="9" customFormat="1" ht="15">
      <c r="A24" s="32" t="s">
        <v>12</v>
      </c>
      <c r="B24" s="26" t="s">
        <v>13</v>
      </c>
      <c r="C24" s="27">
        <v>2386</v>
      </c>
      <c r="D24" s="28">
        <f t="shared" si="1"/>
        <v>2743.8999999999996</v>
      </c>
      <c r="E24" s="29"/>
      <c r="F24" s="28"/>
      <c r="G24" s="30">
        <f t="shared" si="0"/>
        <v>22.32688927943761</v>
      </c>
      <c r="H24" s="33"/>
      <c r="I24" s="28">
        <v>8</v>
      </c>
    </row>
    <row r="25" spans="1:51" s="8" customFormat="1" ht="15" customHeight="1">
      <c r="A25" s="12" t="s">
        <v>12</v>
      </c>
      <c r="B25" s="12" t="s">
        <v>32</v>
      </c>
      <c r="C25" s="10">
        <v>1567.74</v>
      </c>
      <c r="D25" s="13">
        <f t="shared" si="1"/>
        <v>1802.9009999999998</v>
      </c>
      <c r="E25" s="14"/>
      <c r="F25" s="13"/>
      <c r="G25" s="21">
        <f t="shared" si="0"/>
        <v>0</v>
      </c>
      <c r="H25" s="35"/>
      <c r="I25" s="13"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9" s="9" customFormat="1" ht="15" customHeight="1">
      <c r="A26" s="26" t="s">
        <v>12</v>
      </c>
      <c r="B26" s="26" t="s">
        <v>62</v>
      </c>
      <c r="C26" s="27">
        <v>1378.53</v>
      </c>
      <c r="D26" s="28">
        <f t="shared" si="1"/>
        <v>1585.3094999999998</v>
      </c>
      <c r="E26" s="29">
        <f>SUM(D23:D26)</f>
        <v>7133.035999999998</v>
      </c>
      <c r="F26" s="28">
        <v>7135</v>
      </c>
      <c r="G26" s="30">
        <f t="shared" si="0"/>
        <v>27.90861159929701</v>
      </c>
      <c r="H26" s="33">
        <f>F26-E26-G23-G24-G26</f>
        <v>-90.13441827767838</v>
      </c>
      <c r="I26" s="28">
        <v>10</v>
      </c>
    </row>
    <row r="27" spans="1:9" s="20" customFormat="1" ht="15" customHeight="1">
      <c r="A27" s="25" t="s">
        <v>10</v>
      </c>
      <c r="B27" s="5" t="s">
        <v>11</v>
      </c>
      <c r="C27" s="6">
        <v>539.57</v>
      </c>
      <c r="D27" s="22">
        <f>C27*1.1</f>
        <v>593.5270000000002</v>
      </c>
      <c r="E27" s="23"/>
      <c r="F27" s="22"/>
      <c r="G27" s="24">
        <f t="shared" si="0"/>
        <v>2.790861159929701</v>
      </c>
      <c r="H27" s="34"/>
      <c r="I27" s="22">
        <v>1</v>
      </c>
    </row>
    <row r="28" spans="1:9" s="20" customFormat="1" ht="15" customHeight="1">
      <c r="A28" s="5" t="s">
        <v>10</v>
      </c>
      <c r="B28" s="5" t="s">
        <v>17</v>
      </c>
      <c r="C28" s="4">
        <v>3203</v>
      </c>
      <c r="D28" s="22">
        <f t="shared" si="1"/>
        <v>3683.45</v>
      </c>
      <c r="E28" s="23"/>
      <c r="F28" s="22"/>
      <c r="G28" s="24">
        <f t="shared" si="0"/>
        <v>27.90861159929701</v>
      </c>
      <c r="H28" s="34"/>
      <c r="I28" s="22">
        <v>10</v>
      </c>
    </row>
    <row r="29" spans="1:9" s="20" customFormat="1" ht="15" customHeight="1">
      <c r="A29" s="5" t="s">
        <v>10</v>
      </c>
      <c r="B29" s="5" t="s">
        <v>52</v>
      </c>
      <c r="C29" s="6">
        <v>675.75</v>
      </c>
      <c r="D29" s="22">
        <f t="shared" si="1"/>
        <v>777.1125</v>
      </c>
      <c r="E29" s="23">
        <f>SUM(D27:D29)</f>
        <v>5054.0895</v>
      </c>
      <c r="F29" s="22">
        <v>5054.09</v>
      </c>
      <c r="G29" s="24">
        <f t="shared" si="0"/>
        <v>27.90861159929701</v>
      </c>
      <c r="H29" s="34">
        <f>F29-E29-G27-G28-G29</f>
        <v>-58.607584358523624</v>
      </c>
      <c r="I29" s="22">
        <v>10</v>
      </c>
    </row>
    <row r="30" spans="1:9" s="9" customFormat="1" ht="15" customHeight="1">
      <c r="A30" s="26" t="s">
        <v>19</v>
      </c>
      <c r="B30" s="26" t="s">
        <v>20</v>
      </c>
      <c r="C30" s="27">
        <v>3203</v>
      </c>
      <c r="D30" s="28">
        <f t="shared" si="1"/>
        <v>3683.45</v>
      </c>
      <c r="E30" s="29">
        <f>SUM(D30)</f>
        <v>3683.45</v>
      </c>
      <c r="F30" s="28">
        <v>3690</v>
      </c>
      <c r="G30" s="30">
        <f t="shared" si="0"/>
        <v>27.90861159929701</v>
      </c>
      <c r="H30" s="33">
        <f>F30-E30-G30</f>
        <v>-21.35861159929683</v>
      </c>
      <c r="I30" s="28">
        <v>10</v>
      </c>
    </row>
    <row r="31" spans="1:9" s="9" customFormat="1" ht="15" customHeight="1">
      <c r="A31" s="25" t="s">
        <v>38</v>
      </c>
      <c r="B31" s="5" t="s">
        <v>39</v>
      </c>
      <c r="C31" s="6">
        <v>567.63</v>
      </c>
      <c r="D31" s="22">
        <f t="shared" si="1"/>
        <v>652.7745</v>
      </c>
      <c r="E31" s="23"/>
      <c r="F31" s="22"/>
      <c r="G31" s="24">
        <f t="shared" si="0"/>
        <v>27.90861159929701</v>
      </c>
      <c r="H31" s="34"/>
      <c r="I31" s="22">
        <v>10</v>
      </c>
    </row>
    <row r="32" spans="1:9" s="9" customFormat="1" ht="15" customHeight="1">
      <c r="A32" s="25" t="s">
        <v>38</v>
      </c>
      <c r="B32" s="5" t="s">
        <v>40</v>
      </c>
      <c r="C32" s="6">
        <v>567.63</v>
      </c>
      <c r="D32" s="22">
        <f t="shared" si="1"/>
        <v>652.7745</v>
      </c>
      <c r="E32" s="23"/>
      <c r="F32" s="22"/>
      <c r="G32" s="24">
        <f t="shared" si="0"/>
        <v>27.90861159929701</v>
      </c>
      <c r="H32" s="34"/>
      <c r="I32" s="22">
        <v>10</v>
      </c>
    </row>
    <row r="33" spans="1:9" s="9" customFormat="1" ht="15" customHeight="1">
      <c r="A33" s="25" t="s">
        <v>38</v>
      </c>
      <c r="B33" s="5" t="s">
        <v>51</v>
      </c>
      <c r="C33" s="6">
        <v>594.66</v>
      </c>
      <c r="D33" s="22">
        <f t="shared" si="1"/>
        <v>683.8589999999999</v>
      </c>
      <c r="E33" s="23">
        <f>SUM(D31:D33)</f>
        <v>1989.408</v>
      </c>
      <c r="F33" s="22">
        <v>2000</v>
      </c>
      <c r="G33" s="24">
        <f t="shared" si="0"/>
        <v>27.90861159929701</v>
      </c>
      <c r="H33" s="34">
        <f>F33-E33-G31-G32-G33</f>
        <v>-73.13383479789093</v>
      </c>
      <c r="I33" s="22">
        <v>10</v>
      </c>
    </row>
    <row r="34" spans="1:9" s="9" customFormat="1" ht="15" customHeight="1">
      <c r="A34" s="26" t="s">
        <v>0</v>
      </c>
      <c r="B34" s="26" t="s">
        <v>1</v>
      </c>
      <c r="C34" s="27">
        <v>1503</v>
      </c>
      <c r="D34" s="28">
        <f>C34*1.1</f>
        <v>1653.3000000000002</v>
      </c>
      <c r="E34" s="29"/>
      <c r="F34" s="28"/>
      <c r="G34" s="30">
        <f t="shared" si="0"/>
        <v>41.86291739894551</v>
      </c>
      <c r="H34" s="33"/>
      <c r="I34" s="28">
        <v>15</v>
      </c>
    </row>
    <row r="35" spans="1:9" s="9" customFormat="1" ht="15" customHeight="1">
      <c r="A35" s="26" t="s">
        <v>0</v>
      </c>
      <c r="B35" s="26" t="s">
        <v>16</v>
      </c>
      <c r="C35" s="27">
        <v>1895</v>
      </c>
      <c r="D35" s="28">
        <f aca="true" t="shared" si="2" ref="D35:D45">C35*1.1</f>
        <v>2084.5</v>
      </c>
      <c r="E35" s="29"/>
      <c r="F35" s="28"/>
      <c r="G35" s="30">
        <f t="shared" si="0"/>
        <v>27.90861159929701</v>
      </c>
      <c r="H35" s="33"/>
      <c r="I35" s="28">
        <v>10</v>
      </c>
    </row>
    <row r="36" spans="1:9" s="9" customFormat="1" ht="15" customHeight="1">
      <c r="A36" s="26" t="s">
        <v>0</v>
      </c>
      <c r="B36" s="26" t="s">
        <v>18</v>
      </c>
      <c r="C36" s="27">
        <v>3203</v>
      </c>
      <c r="D36" s="28">
        <f t="shared" si="2"/>
        <v>3523.3</v>
      </c>
      <c r="E36" s="29"/>
      <c r="F36" s="28"/>
      <c r="G36" s="30">
        <f t="shared" si="0"/>
        <v>27.90861159929701</v>
      </c>
      <c r="H36" s="33"/>
      <c r="I36" s="28">
        <v>10</v>
      </c>
    </row>
    <row r="37" spans="1:9" s="9" customFormat="1" ht="15" customHeight="1">
      <c r="A37" s="26" t="s">
        <v>0</v>
      </c>
      <c r="B37" s="26" t="s">
        <v>24</v>
      </c>
      <c r="C37" s="27">
        <v>1372.05</v>
      </c>
      <c r="D37" s="28">
        <f t="shared" si="2"/>
        <v>1509.255</v>
      </c>
      <c r="E37" s="29"/>
      <c r="F37" s="28"/>
      <c r="G37" s="30">
        <f t="shared" si="0"/>
        <v>41.86291739894551</v>
      </c>
      <c r="H37" s="33"/>
      <c r="I37" s="28">
        <v>15</v>
      </c>
    </row>
    <row r="38" spans="1:9" s="9" customFormat="1" ht="15" customHeight="1">
      <c r="A38" s="26" t="s">
        <v>0</v>
      </c>
      <c r="B38" s="26" t="s">
        <v>28</v>
      </c>
      <c r="C38" s="31">
        <v>824.42</v>
      </c>
      <c r="D38" s="28">
        <f t="shared" si="2"/>
        <v>906.8620000000001</v>
      </c>
      <c r="E38" s="29"/>
      <c r="F38" s="28"/>
      <c r="G38" s="30">
        <f t="shared" si="0"/>
        <v>41.86291739894551</v>
      </c>
      <c r="H38" s="33"/>
      <c r="I38" s="28">
        <v>15</v>
      </c>
    </row>
    <row r="39" spans="1:9" s="9" customFormat="1" ht="15" customHeight="1">
      <c r="A39" s="32" t="s">
        <v>0</v>
      </c>
      <c r="B39" s="26" t="s">
        <v>37</v>
      </c>
      <c r="C39" s="31">
        <v>864.96</v>
      </c>
      <c r="D39" s="28">
        <f t="shared" si="2"/>
        <v>951.4560000000001</v>
      </c>
      <c r="E39" s="29"/>
      <c r="F39" s="28"/>
      <c r="G39" s="30">
        <f t="shared" si="0"/>
        <v>41.86291739894551</v>
      </c>
      <c r="H39" s="33"/>
      <c r="I39" s="28">
        <v>15</v>
      </c>
    </row>
    <row r="40" spans="1:9" s="9" customFormat="1" ht="15" customHeight="1">
      <c r="A40" s="32" t="s">
        <v>0</v>
      </c>
      <c r="B40" s="26" t="s">
        <v>43</v>
      </c>
      <c r="C40" s="27">
        <v>1159.59</v>
      </c>
      <c r="D40" s="28">
        <f t="shared" si="2"/>
        <v>1275.549</v>
      </c>
      <c r="E40" s="29"/>
      <c r="F40" s="28"/>
      <c r="G40" s="30">
        <f t="shared" si="0"/>
        <v>41.86291739894551</v>
      </c>
      <c r="H40" s="33"/>
      <c r="I40" s="28">
        <v>15</v>
      </c>
    </row>
    <row r="41" spans="1:9" s="9" customFormat="1" ht="15" customHeight="1">
      <c r="A41" s="32" t="s">
        <v>0</v>
      </c>
      <c r="B41" s="26" t="s">
        <v>44</v>
      </c>
      <c r="C41" s="27">
        <v>1159.59</v>
      </c>
      <c r="D41" s="28">
        <f t="shared" si="2"/>
        <v>1275.549</v>
      </c>
      <c r="E41" s="29"/>
      <c r="F41" s="28"/>
      <c r="G41" s="30">
        <f t="shared" si="0"/>
        <v>41.86291739894551</v>
      </c>
      <c r="H41" s="33"/>
      <c r="I41" s="28">
        <v>15</v>
      </c>
    </row>
    <row r="42" spans="1:9" s="9" customFormat="1" ht="15" customHeight="1">
      <c r="A42" s="26" t="s">
        <v>0</v>
      </c>
      <c r="B42" s="26" t="s">
        <v>46</v>
      </c>
      <c r="C42" s="27">
        <v>1351.5</v>
      </c>
      <c r="D42" s="28">
        <f t="shared" si="2"/>
        <v>1486.65</v>
      </c>
      <c r="E42" s="29"/>
      <c r="F42" s="28"/>
      <c r="G42" s="30">
        <f t="shared" si="0"/>
        <v>27.90861159929701</v>
      </c>
      <c r="H42" s="33"/>
      <c r="I42" s="28">
        <v>10</v>
      </c>
    </row>
    <row r="43" spans="1:9" s="9" customFormat="1" ht="15" customHeight="1">
      <c r="A43" s="26" t="s">
        <v>0</v>
      </c>
      <c r="B43" s="26" t="s">
        <v>48</v>
      </c>
      <c r="C43" s="27">
        <v>1432.59</v>
      </c>
      <c r="D43" s="28">
        <f t="shared" si="2"/>
        <v>1575.849</v>
      </c>
      <c r="E43" s="29"/>
      <c r="F43" s="28"/>
      <c r="G43" s="30">
        <f t="shared" si="0"/>
        <v>27.90861159929701</v>
      </c>
      <c r="H43" s="33"/>
      <c r="I43" s="28">
        <v>10</v>
      </c>
    </row>
    <row r="44" spans="1:9" s="9" customFormat="1" ht="15" customHeight="1">
      <c r="A44" s="26" t="s">
        <v>0</v>
      </c>
      <c r="B44" s="26" t="s">
        <v>60</v>
      </c>
      <c r="C44" s="27">
        <v>1648.83</v>
      </c>
      <c r="D44" s="28">
        <f t="shared" si="2"/>
        <v>1813.713</v>
      </c>
      <c r="E44" s="29"/>
      <c r="F44" s="28"/>
      <c r="G44" s="30">
        <f t="shared" si="0"/>
        <v>83.72583479789103</v>
      </c>
      <c r="H44" s="33"/>
      <c r="I44" s="28">
        <v>30</v>
      </c>
    </row>
    <row r="45" spans="1:9" s="9" customFormat="1" ht="15" customHeight="1">
      <c r="A45" s="26" t="s">
        <v>0</v>
      </c>
      <c r="B45" s="26" t="s">
        <v>61</v>
      </c>
      <c r="C45" s="27">
        <v>1648.83</v>
      </c>
      <c r="D45" s="28">
        <f t="shared" si="2"/>
        <v>1813.713</v>
      </c>
      <c r="E45" s="29">
        <f>SUM(D34:D45)</f>
        <v>19869.696</v>
      </c>
      <c r="F45" s="28">
        <v>19869.7</v>
      </c>
      <c r="G45" s="30">
        <f t="shared" si="0"/>
        <v>83.72583479789103</v>
      </c>
      <c r="H45" s="33">
        <f>F45-E45-G34-G35-G36-G37-G38-G39-G40-G41-G42-G43-G44-G45</f>
        <v>-530.2596203866424</v>
      </c>
      <c r="I45" s="28">
        <v>30</v>
      </c>
    </row>
    <row r="46" spans="1:51" s="8" customFormat="1" ht="15" customHeight="1">
      <c r="A46" s="12" t="s">
        <v>53</v>
      </c>
      <c r="B46" s="12" t="s">
        <v>54</v>
      </c>
      <c r="C46" s="10">
        <v>1879.2</v>
      </c>
      <c r="D46" s="13">
        <f t="shared" si="1"/>
        <v>2161.08</v>
      </c>
      <c r="E46" s="14"/>
      <c r="F46" s="13"/>
      <c r="G46" s="21">
        <f t="shared" si="0"/>
        <v>0</v>
      </c>
      <c r="H46" s="35"/>
      <c r="I46" s="13">
        <v>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9" s="9" customFormat="1" ht="15" customHeight="1">
      <c r="A47" s="5" t="s">
        <v>53</v>
      </c>
      <c r="B47" s="5" t="s">
        <v>59</v>
      </c>
      <c r="C47" s="6">
        <v>778.46</v>
      </c>
      <c r="D47" s="22">
        <f t="shared" si="1"/>
        <v>895.2289999999999</v>
      </c>
      <c r="E47" s="23">
        <f>SUM(D46:D47)</f>
        <v>3056.3089999999997</v>
      </c>
      <c r="F47" s="22">
        <v>3100</v>
      </c>
      <c r="G47" s="24">
        <f t="shared" si="0"/>
        <v>27.90861159929701</v>
      </c>
      <c r="H47" s="34">
        <f>F47-E47-G47</f>
        <v>15.782388400703248</v>
      </c>
      <c r="I47" s="22">
        <v>10</v>
      </c>
    </row>
    <row r="48" spans="1:9" s="9" customFormat="1" ht="15" customHeight="1">
      <c r="A48" s="32" t="s">
        <v>41</v>
      </c>
      <c r="B48" s="26" t="s">
        <v>42</v>
      </c>
      <c r="C48" s="31">
        <v>567.63</v>
      </c>
      <c r="D48" s="28">
        <f t="shared" si="1"/>
        <v>652.7745</v>
      </c>
      <c r="E48" s="29"/>
      <c r="F48" s="28"/>
      <c r="G48" s="30">
        <f t="shared" si="0"/>
        <v>27.90861159929701</v>
      </c>
      <c r="H48" s="33"/>
      <c r="I48" s="28">
        <v>10</v>
      </c>
    </row>
    <row r="49" spans="1:9" s="9" customFormat="1" ht="15" customHeight="1">
      <c r="A49" s="26" t="s">
        <v>41</v>
      </c>
      <c r="B49" s="26" t="s">
        <v>45</v>
      </c>
      <c r="C49" s="27">
        <v>1351.5</v>
      </c>
      <c r="D49" s="28">
        <f t="shared" si="1"/>
        <v>1554.225</v>
      </c>
      <c r="E49" s="29"/>
      <c r="F49" s="28"/>
      <c r="G49" s="30">
        <f t="shared" si="0"/>
        <v>27.90861159929701</v>
      </c>
      <c r="H49" s="33"/>
      <c r="I49" s="28">
        <v>10</v>
      </c>
    </row>
    <row r="50" spans="1:9" s="9" customFormat="1" ht="15" customHeight="1">
      <c r="A50" s="26" t="s">
        <v>21</v>
      </c>
      <c r="B50" s="26" t="s">
        <v>22</v>
      </c>
      <c r="C50" s="27">
        <v>1372.05</v>
      </c>
      <c r="D50" s="28">
        <f t="shared" si="1"/>
        <v>1577.8574999999998</v>
      </c>
      <c r="E50" s="29"/>
      <c r="F50" s="28"/>
      <c r="G50" s="30">
        <f t="shared" si="0"/>
        <v>41.86291739894551</v>
      </c>
      <c r="H50" s="33"/>
      <c r="I50" s="28">
        <v>15</v>
      </c>
    </row>
    <row r="51" spans="1:9" s="9" customFormat="1" ht="15" customHeight="1">
      <c r="A51" s="26" t="s">
        <v>21</v>
      </c>
      <c r="B51" s="26" t="s">
        <v>31</v>
      </c>
      <c r="C51" s="27">
        <v>2378.64</v>
      </c>
      <c r="D51" s="28">
        <f t="shared" si="1"/>
        <v>2735.4359999999997</v>
      </c>
      <c r="E51" s="29"/>
      <c r="F51" s="28"/>
      <c r="G51" s="30">
        <f t="shared" si="0"/>
        <v>83.72583479789103</v>
      </c>
      <c r="H51" s="33"/>
      <c r="I51" s="28">
        <v>30</v>
      </c>
    </row>
    <row r="52" spans="1:9" s="9" customFormat="1" ht="15" customHeight="1">
      <c r="A52" s="26" t="s">
        <v>21</v>
      </c>
      <c r="B52" s="26" t="s">
        <v>47</v>
      </c>
      <c r="C52" s="27">
        <v>1432.59</v>
      </c>
      <c r="D52" s="28">
        <f t="shared" si="1"/>
        <v>1647.4784999999997</v>
      </c>
      <c r="E52" s="29"/>
      <c r="F52" s="28"/>
      <c r="G52" s="30">
        <f t="shared" si="0"/>
        <v>27.90861159929701</v>
      </c>
      <c r="H52" s="33"/>
      <c r="I52" s="28">
        <v>10</v>
      </c>
    </row>
    <row r="53" spans="1:9" s="9" customFormat="1" ht="15" customHeight="1">
      <c r="A53" s="26" t="s">
        <v>21</v>
      </c>
      <c r="B53" s="26" t="s">
        <v>55</v>
      </c>
      <c r="C53" s="27">
        <v>1865.07</v>
      </c>
      <c r="D53" s="28">
        <f t="shared" si="1"/>
        <v>2144.8304999999996</v>
      </c>
      <c r="E53" s="29">
        <f>SUM(D48:D53)</f>
        <v>10312.601999999999</v>
      </c>
      <c r="F53" s="28">
        <v>10313</v>
      </c>
      <c r="G53" s="30">
        <f t="shared" si="0"/>
        <v>33.49033391915641</v>
      </c>
      <c r="H53" s="33">
        <f>F53-E53-G48-G49-G50-G51-G52-G53</f>
        <v>-242.40692091388297</v>
      </c>
      <c r="I53" s="28">
        <v>12</v>
      </c>
    </row>
    <row r="54" spans="1:9" s="20" customFormat="1" ht="15" customHeight="1">
      <c r="A54" s="5" t="s">
        <v>25</v>
      </c>
      <c r="B54" s="5" t="s">
        <v>26</v>
      </c>
      <c r="C54" s="4">
        <v>1372.05</v>
      </c>
      <c r="D54" s="22">
        <f t="shared" si="1"/>
        <v>1577.8574999999998</v>
      </c>
      <c r="E54" s="23">
        <f>SUM(D54)</f>
        <v>1577.8574999999998</v>
      </c>
      <c r="F54" s="22">
        <v>1577.86</v>
      </c>
      <c r="G54" s="24">
        <f t="shared" si="0"/>
        <v>41.86291739894551</v>
      </c>
      <c r="H54" s="34">
        <f>F54-E54-G54</f>
        <v>-41.86041739894546</v>
      </c>
      <c r="I54" s="22">
        <v>15</v>
      </c>
    </row>
    <row r="55" spans="1:9" ht="15">
      <c r="A55" s="17"/>
      <c r="B55" s="17"/>
      <c r="C55" s="18">
        <f>SUM(C2:C54)</f>
        <v>71193.31</v>
      </c>
      <c r="D55" s="17">
        <f>SUM(D2:D54)</f>
        <v>82439.52700000002</v>
      </c>
      <c r="E55" s="17"/>
      <c r="F55" s="19"/>
      <c r="G55" s="16"/>
      <c r="H55" s="16"/>
      <c r="I55">
        <f>SUM(I2:I54)</f>
        <v>569</v>
      </c>
    </row>
    <row r="56" ht="15">
      <c r="C56" s="1"/>
    </row>
    <row r="57" spans="3:9" ht="15">
      <c r="C57" s="1">
        <f>C46+C25+C8+C5</f>
        <v>7055.389999999999</v>
      </c>
      <c r="I57" s="15">
        <f>1588/I55</f>
        <v>2.790861159929701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Андрей</cp:lastModifiedBy>
  <dcterms:created xsi:type="dcterms:W3CDTF">2012-11-09T19:22:30Z</dcterms:created>
  <dcterms:modified xsi:type="dcterms:W3CDTF">2012-12-02T18:12:04Z</dcterms:modified>
  <cp:category/>
  <cp:version/>
  <cp:contentType/>
  <cp:contentStatus/>
</cp:coreProperties>
</file>