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<sst xmlns="http://schemas.openxmlformats.org/spreadsheetml/2006/main" count="50" uniqueCount="38">
  <si>
    <t>Amethyst 74715 9494 120*120 КР</t>
  </si>
  <si>
    <t>Cottage 3347 3908 60*110</t>
  </si>
  <si>
    <t>Impulse MH-2947 01 120*170</t>
  </si>
  <si>
    <t>Kashqai 4301 100 240*340</t>
  </si>
  <si>
    <t>Nubian 64233 7565 200*290</t>
  </si>
  <si>
    <t>Sunny white white 100*100 КР</t>
  </si>
  <si>
    <t>Игровой Коврик Автодорога CHX83-G9009 100*150</t>
  </si>
  <si>
    <t>Игровой Коврик Автодорога CHX83-G9009 133*200</t>
  </si>
  <si>
    <t>Коврик для ванной MT-1945 01 60*110</t>
  </si>
  <si>
    <t>Коврик для ванной MT-1972 02 60*110</t>
  </si>
  <si>
    <t>HelgaLi </t>
  </si>
  <si>
    <t>Pavlin</t>
  </si>
  <si>
    <t>Dianka2010</t>
  </si>
  <si>
    <t>Черемнякова</t>
  </si>
  <si>
    <t>Шумкина</t>
  </si>
  <si>
    <t>Эйрена</t>
  </si>
  <si>
    <t>eirnata</t>
  </si>
  <si>
    <t>Оле </t>
  </si>
  <si>
    <t>Salsa </t>
  </si>
  <si>
    <t>Tyapa_Angel </t>
  </si>
  <si>
    <t>НИК</t>
  </si>
  <si>
    <t>Арт</t>
  </si>
  <si>
    <t>ст-ть</t>
  </si>
  <si>
    <t>Итого</t>
  </si>
  <si>
    <t>с орг %</t>
  </si>
  <si>
    <t>Sketch 32157 107 135*200</t>
  </si>
  <si>
    <t>Игровой Коврик Классики CH004-G1301 140*200</t>
  </si>
  <si>
    <t>Коврик для ванной MT-1923 01 60*110</t>
  </si>
  <si>
    <t>Не блондинка</t>
  </si>
  <si>
    <t>ТР</t>
  </si>
  <si>
    <t>ТР(факт)=1952</t>
  </si>
  <si>
    <t>Площадь ковра</t>
  </si>
  <si>
    <t>Сдано</t>
  </si>
  <si>
    <t xml:space="preserve">тел </t>
  </si>
  <si>
    <t>?</t>
  </si>
  <si>
    <t>(-)я должна, (+)мне</t>
  </si>
  <si>
    <t>Куда вернуть</t>
  </si>
  <si>
    <t>на сбер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</si>
</sst>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00000"/>
    <numFmt numFmtId="172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/>
    </xf>
    <xf numFmtId="2" fontId="2" fillId="0" borderId="10" xfId="0" applyNumberFormat="1" applyFont="1" applyBorder="1" applyAlignment="1">
      <alignment horizontal="right" vertical="top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4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right" vertical="top"/>
    </xf>
    <xf numFmtId="2" fontId="0" fillId="33" borderId="10" xfId="0" applyNumberFormat="1" applyFill="1" applyBorder="1" applyAlignment="1">
      <alignment/>
    </xf>
    <xf numFmtId="4" fontId="2" fillId="33" borderId="10" xfId="0" applyNumberFormat="1" applyFont="1" applyFill="1" applyBorder="1" applyAlignment="1">
      <alignment horizontal="right" vertical="top"/>
    </xf>
    <xf numFmtId="1" fontId="0" fillId="0" borderId="10" xfId="0" applyNumberFormat="1" applyBorder="1" applyAlignment="1">
      <alignment/>
    </xf>
    <xf numFmtId="1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4" fontId="0" fillId="0" borderId="0" xfId="0" applyNumberFormat="1" applyAlignment="1">
      <alignment/>
    </xf>
    <xf numFmtId="0" fontId="3" fillId="0" borderId="10" xfId="42" applyFont="1" applyBorder="1" applyAlignment="1" applyProtection="1">
      <alignment/>
      <protection/>
    </xf>
    <xf numFmtId="4" fontId="0" fillId="0" borderId="10" xfId="0" applyNumberFormat="1" applyBorder="1" applyAlignment="1">
      <alignment/>
    </xf>
    <xf numFmtId="2" fontId="0" fillId="34" borderId="10" xfId="0" applyNumberFormat="1" applyFill="1" applyBorder="1" applyAlignment="1">
      <alignment/>
    </xf>
    <xf numFmtId="0" fontId="3" fillId="0" borderId="10" xfId="42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 horizontal="right"/>
    </xf>
    <xf numFmtId="0" fontId="0" fillId="33" borderId="11" xfId="0" applyFill="1" applyBorder="1" applyAlignment="1">
      <alignment horizontal="center"/>
    </xf>
    <xf numFmtId="0" fontId="43" fillId="0" borderId="10" xfId="0" applyFont="1" applyBorder="1" applyAlignment="1">
      <alignment/>
    </xf>
    <xf numFmtId="0" fontId="43" fillId="3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23132639&amp;t=538636" TargetMode="External" /><Relationship Id="rId2" Type="http://schemas.openxmlformats.org/officeDocument/2006/relationships/hyperlink" Target="http://forum.sibmama.ru/viewtopic.php?t=538636&amp;postdays=0&amp;postorder=asc&amp;start=6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13.7109375" style="0" customWidth="1"/>
    <col min="2" max="2" width="50.421875" style="0" customWidth="1"/>
    <col min="3" max="3" width="13.57421875" style="0" customWidth="1"/>
    <col min="4" max="5" width="11.00390625" style="0" customWidth="1"/>
    <col min="6" max="6" width="9.28125" style="0" customWidth="1"/>
    <col min="9" max="9" width="20.28125" style="0" customWidth="1"/>
    <col min="10" max="10" width="19.00390625" style="0" customWidth="1"/>
  </cols>
  <sheetData>
    <row r="1" spans="1:10" ht="15">
      <c r="A1" s="16" t="s">
        <v>20</v>
      </c>
      <c r="B1" s="16" t="s">
        <v>21</v>
      </c>
      <c r="C1" s="16" t="s">
        <v>22</v>
      </c>
      <c r="D1" s="16" t="s">
        <v>24</v>
      </c>
      <c r="E1" s="16" t="s">
        <v>29</v>
      </c>
      <c r="F1" s="16" t="s">
        <v>31</v>
      </c>
      <c r="G1" s="16" t="s">
        <v>23</v>
      </c>
      <c r="H1" s="16" t="s">
        <v>32</v>
      </c>
      <c r="I1" s="8" t="s">
        <v>35</v>
      </c>
      <c r="J1" s="26" t="s">
        <v>36</v>
      </c>
    </row>
    <row r="2" spans="1:9" ht="15" customHeight="1">
      <c r="A2" s="2" t="s">
        <v>12</v>
      </c>
      <c r="B2" s="3" t="s">
        <v>4</v>
      </c>
      <c r="C2" s="4">
        <v>9368.86</v>
      </c>
      <c r="D2" s="6">
        <f>C2*1.13</f>
        <v>10586.8118</v>
      </c>
      <c r="E2" s="6">
        <f aca="true" t="shared" si="0" ref="E2:E16">F2/$F$19</f>
        <v>313.96561286744316</v>
      </c>
      <c r="F2" s="1">
        <f>200*290</f>
        <v>58000</v>
      </c>
      <c r="G2" s="6"/>
      <c r="H2" s="2"/>
      <c r="I2" s="6"/>
    </row>
    <row r="3" spans="1:10" ht="15" customHeight="1">
      <c r="A3" s="21" t="s">
        <v>12</v>
      </c>
      <c r="B3" s="22" t="s">
        <v>26</v>
      </c>
      <c r="C3" s="23">
        <v>1577.25</v>
      </c>
      <c r="D3" s="23">
        <f>C3*1.13</f>
        <v>1782.2924999999998</v>
      </c>
      <c r="E3" s="6">
        <f t="shared" si="0"/>
        <v>151.56960621186911</v>
      </c>
      <c r="F3" s="22">
        <f>140*200</f>
        <v>28000</v>
      </c>
      <c r="G3" s="23">
        <f>SUM(D2:E3)</f>
        <v>12834.639519079312</v>
      </c>
      <c r="H3" s="2">
        <v>13249</v>
      </c>
      <c r="I3" s="14">
        <f aca="true" t="shared" si="1" ref="I3:I15">G3-H3</f>
        <v>-414.36048092068813</v>
      </c>
      <c r="J3" t="s">
        <v>37</v>
      </c>
    </row>
    <row r="4" spans="1:9" ht="15" customHeight="1">
      <c r="A4" s="9" t="s">
        <v>16</v>
      </c>
      <c r="B4" s="10" t="s">
        <v>7</v>
      </c>
      <c r="C4" s="11">
        <v>1498.79</v>
      </c>
      <c r="D4" s="12">
        <f>C4*1</f>
        <v>1498.79</v>
      </c>
      <c r="E4" s="12">
        <f t="shared" si="0"/>
        <v>143.99112590127567</v>
      </c>
      <c r="F4" s="8">
        <f>133*200</f>
        <v>26600</v>
      </c>
      <c r="G4" s="12">
        <f>SUM(D4:E4)</f>
        <v>1642.7811259012756</v>
      </c>
      <c r="H4" s="8"/>
      <c r="I4" s="15"/>
    </row>
    <row r="5" spans="1:9" ht="15" customHeight="1">
      <c r="A5" s="2" t="s">
        <v>10</v>
      </c>
      <c r="B5" s="3" t="s">
        <v>1</v>
      </c>
      <c r="C5" s="5">
        <v>453.45</v>
      </c>
      <c r="D5" s="6">
        <f>C5*1.1</f>
        <v>498.795</v>
      </c>
      <c r="E5" s="6">
        <f t="shared" si="0"/>
        <v>35.72712146422629</v>
      </c>
      <c r="F5" s="1">
        <f>60*110</f>
        <v>6600</v>
      </c>
      <c r="G5" s="1"/>
      <c r="H5" s="1"/>
      <c r="I5" s="14"/>
    </row>
    <row r="6" spans="1:10" ht="15" customHeight="1">
      <c r="A6" s="2" t="s">
        <v>10</v>
      </c>
      <c r="B6" s="3" t="s">
        <v>3</v>
      </c>
      <c r="C6" s="4">
        <v>22031.82</v>
      </c>
      <c r="D6" s="6">
        <f>C6*1.1</f>
        <v>24235.002</v>
      </c>
      <c r="E6" s="6">
        <f t="shared" si="0"/>
        <v>441.7171381031614</v>
      </c>
      <c r="F6" s="1">
        <f>240*340</f>
        <v>81600</v>
      </c>
      <c r="G6" s="6">
        <f>SUM(D5:E6)</f>
        <v>25211.24125956739</v>
      </c>
      <c r="H6" s="27">
        <v>25473.8</v>
      </c>
      <c r="I6" s="14">
        <f t="shared" si="1"/>
        <v>-262.55874043261065</v>
      </c>
      <c r="J6" t="s">
        <v>33</v>
      </c>
    </row>
    <row r="7" spans="1:10" ht="15" customHeight="1">
      <c r="A7" s="9" t="s">
        <v>11</v>
      </c>
      <c r="B7" s="10" t="s">
        <v>8</v>
      </c>
      <c r="C7" s="13">
        <v>1006.12</v>
      </c>
      <c r="D7" s="12">
        <f aca="true" t="shared" si="2" ref="D7:D16">C7*1.15</f>
        <v>1157.038</v>
      </c>
      <c r="E7" s="12">
        <f t="shared" si="0"/>
        <v>35.72712146422629</v>
      </c>
      <c r="F7" s="8">
        <f>60*110</f>
        <v>6600</v>
      </c>
      <c r="G7" s="12">
        <f>SUM(D7:E7)</f>
        <v>1192.7651214642262</v>
      </c>
      <c r="H7" s="8">
        <v>1217</v>
      </c>
      <c r="I7" s="15">
        <f t="shared" si="1"/>
        <v>-24.23487853577376</v>
      </c>
      <c r="J7" t="s">
        <v>34</v>
      </c>
    </row>
    <row r="8" spans="1:10" ht="15" customHeight="1">
      <c r="A8" s="2" t="s">
        <v>18</v>
      </c>
      <c r="B8" s="3" t="s">
        <v>2</v>
      </c>
      <c r="C8" s="4">
        <v>3432.56</v>
      </c>
      <c r="D8" s="6">
        <f t="shared" si="2"/>
        <v>3947.4439999999995</v>
      </c>
      <c r="E8" s="6">
        <f t="shared" si="0"/>
        <v>110.42928452579035</v>
      </c>
      <c r="F8" s="1">
        <f>120*170</f>
        <v>20400</v>
      </c>
      <c r="G8" s="6">
        <f>SUM(D8:E8)</f>
        <v>4057.87328452579</v>
      </c>
      <c r="H8" s="27">
        <v>4118</v>
      </c>
      <c r="I8" s="14">
        <f t="shared" si="1"/>
        <v>-60.12671547420996</v>
      </c>
      <c r="J8" t="s">
        <v>33</v>
      </c>
    </row>
    <row r="9" spans="1:10" ht="15" customHeight="1">
      <c r="A9" s="9" t="s">
        <v>19</v>
      </c>
      <c r="B9" s="10" t="s">
        <v>7</v>
      </c>
      <c r="C9" s="11">
        <v>1498.79</v>
      </c>
      <c r="D9" s="12">
        <f t="shared" si="2"/>
        <v>1723.6084999999998</v>
      </c>
      <c r="E9" s="12">
        <f t="shared" si="0"/>
        <v>143.99112590127567</v>
      </c>
      <c r="F9" s="8">
        <f>133*200</f>
        <v>26600</v>
      </c>
      <c r="G9" s="12">
        <f>SUM(D9:E9)</f>
        <v>1867.5996259012754</v>
      </c>
      <c r="H9" s="28">
        <v>1954</v>
      </c>
      <c r="I9" s="15">
        <f t="shared" si="1"/>
        <v>-86.40037409872457</v>
      </c>
      <c r="J9" t="s">
        <v>33</v>
      </c>
    </row>
    <row r="10" spans="1:9" ht="15" customHeight="1">
      <c r="A10" s="2" t="s">
        <v>17</v>
      </c>
      <c r="B10" s="3" t="s">
        <v>7</v>
      </c>
      <c r="C10" s="5">
        <v>1498.79</v>
      </c>
      <c r="D10" s="6">
        <f t="shared" si="2"/>
        <v>1723.6084999999998</v>
      </c>
      <c r="E10" s="6">
        <f t="shared" si="0"/>
        <v>143.99112590127567</v>
      </c>
      <c r="F10" s="1">
        <f>133*200</f>
        <v>26600</v>
      </c>
      <c r="G10" s="1"/>
      <c r="H10" s="1"/>
      <c r="I10" s="14"/>
    </row>
    <row r="11" spans="1:10" ht="15" customHeight="1">
      <c r="A11" s="2" t="s">
        <v>17</v>
      </c>
      <c r="B11" s="3" t="s">
        <v>9</v>
      </c>
      <c r="C11" s="4">
        <v>1229.96</v>
      </c>
      <c r="D11" s="6">
        <f t="shared" si="2"/>
        <v>1414.454</v>
      </c>
      <c r="E11" s="6">
        <f t="shared" si="0"/>
        <v>35.72712146422629</v>
      </c>
      <c r="F11" s="1">
        <f>60*110</f>
        <v>6600</v>
      </c>
      <c r="G11" s="6">
        <f>SUM(D10:E11)</f>
        <v>3317.7807473655016</v>
      </c>
      <c r="H11" s="27">
        <v>3428</v>
      </c>
      <c r="I11" s="14">
        <f t="shared" si="1"/>
        <v>-110.21925263449839</v>
      </c>
      <c r="J11" t="s">
        <v>34</v>
      </c>
    </row>
    <row r="12" spans="1:10" ht="15" customHeight="1">
      <c r="A12" s="9" t="s">
        <v>13</v>
      </c>
      <c r="B12" s="10" t="s">
        <v>0</v>
      </c>
      <c r="C12" s="13">
        <v>2326.07</v>
      </c>
      <c r="D12" s="12">
        <f t="shared" si="2"/>
        <v>2674.9805</v>
      </c>
      <c r="E12" s="12">
        <f t="shared" si="0"/>
        <v>77.95008319467554</v>
      </c>
      <c r="F12" s="8">
        <f>120*120</f>
        <v>14400</v>
      </c>
      <c r="G12" s="12">
        <f>SUM(D12:E12)</f>
        <v>2752.930583194676</v>
      </c>
      <c r="H12" s="28">
        <v>2795</v>
      </c>
      <c r="I12" s="15">
        <f t="shared" si="1"/>
        <v>-42.06941680532418</v>
      </c>
      <c r="J12" t="s">
        <v>34</v>
      </c>
    </row>
    <row r="13" spans="1:9" ht="15" customHeight="1">
      <c r="A13" s="2" t="s">
        <v>14</v>
      </c>
      <c r="B13" s="3" t="s">
        <v>5</v>
      </c>
      <c r="C13" s="4">
        <v>1577.25</v>
      </c>
      <c r="D13" s="6">
        <f t="shared" si="2"/>
        <v>1813.8374999999999</v>
      </c>
      <c r="E13" s="6">
        <f t="shared" si="0"/>
        <v>54.13200221852468</v>
      </c>
      <c r="F13" s="1">
        <f>100*100</f>
        <v>10000</v>
      </c>
      <c r="G13" s="6"/>
      <c r="H13" s="1"/>
      <c r="I13" s="14"/>
    </row>
    <row r="14" spans="1:10" ht="15" customHeight="1">
      <c r="A14" s="2" t="s">
        <v>14</v>
      </c>
      <c r="B14" s="1" t="s">
        <v>27</v>
      </c>
      <c r="C14" s="1">
        <v>1106.5</v>
      </c>
      <c r="D14" s="20">
        <f>C14*1.15</f>
        <v>1272.475</v>
      </c>
      <c r="E14" s="6">
        <f t="shared" si="0"/>
        <v>35.72712146422629</v>
      </c>
      <c r="F14" s="1">
        <f>60*110</f>
        <v>6600</v>
      </c>
      <c r="G14" s="6">
        <f>SUM(D13:E14)</f>
        <v>3176.171623682751</v>
      </c>
      <c r="H14" s="2">
        <v>3236.4</v>
      </c>
      <c r="I14" s="14">
        <f t="shared" si="1"/>
        <v>-60.22837631724906</v>
      </c>
      <c r="J14" t="s">
        <v>33</v>
      </c>
    </row>
    <row r="15" spans="1:9" ht="15" customHeight="1">
      <c r="A15" s="9" t="s">
        <v>15</v>
      </c>
      <c r="B15" s="10" t="s">
        <v>6</v>
      </c>
      <c r="C15" s="11">
        <v>844.59</v>
      </c>
      <c r="D15" s="12">
        <f t="shared" si="2"/>
        <v>971.2785</v>
      </c>
      <c r="E15" s="12">
        <f t="shared" si="0"/>
        <v>81.19800332778702</v>
      </c>
      <c r="F15" s="8">
        <f>100*150</f>
        <v>15000</v>
      </c>
      <c r="G15" s="12">
        <f>SUM(D15:E15)</f>
        <v>1052.476503327787</v>
      </c>
      <c r="H15" s="28">
        <v>1000</v>
      </c>
      <c r="I15" s="15">
        <f t="shared" si="1"/>
        <v>52.476503327786986</v>
      </c>
    </row>
    <row r="16" spans="1:10" ht="15">
      <c r="A16" s="18" t="s">
        <v>28</v>
      </c>
      <c r="B16" s="1" t="s">
        <v>25</v>
      </c>
      <c r="C16" s="19">
        <v>3748.7</v>
      </c>
      <c r="D16" s="20">
        <f t="shared" si="2"/>
        <v>4311.004999999999</v>
      </c>
      <c r="E16" s="6">
        <f t="shared" si="0"/>
        <v>146.15640599001665</v>
      </c>
      <c r="F16" s="1">
        <f>135*200</f>
        <v>27000</v>
      </c>
      <c r="G16" s="6">
        <f>SUM(D16:E16)</f>
        <v>4457.161405990016</v>
      </c>
      <c r="H16" s="27">
        <v>4542</v>
      </c>
      <c r="I16" s="14">
        <f>G16-H16</f>
        <v>-84.83859400998426</v>
      </c>
      <c r="J16" t="s">
        <v>33</v>
      </c>
    </row>
    <row r="17" spans="5:9" ht="15">
      <c r="E17" s="24">
        <f>SUM(E2:E16)</f>
        <v>1951.9999999999995</v>
      </c>
      <c r="F17">
        <f>SUM(F2:F16)</f>
        <v>360600</v>
      </c>
      <c r="I17" s="7"/>
    </row>
    <row r="19" spans="3:7" ht="15">
      <c r="C19" s="17"/>
      <c r="D19" s="7"/>
      <c r="E19">
        <v>1952</v>
      </c>
      <c r="F19" s="7">
        <f>F17/E19</f>
        <v>184.73360655737704</v>
      </c>
      <c r="G19" s="7"/>
    </row>
    <row r="20" spans="4:6" ht="15">
      <c r="D20" s="7"/>
      <c r="E20" t="s">
        <v>30</v>
      </c>
      <c r="F20" s="25"/>
    </row>
    <row r="22" ht="15">
      <c r="D22" s="7"/>
    </row>
  </sheetData>
  <sheetProtection/>
  <hyperlinks>
    <hyperlink ref="A3" r:id="rId1" display="http://forum.sibmama.ru/viewtopic.php?p=23132639&amp;t=538636"/>
    <hyperlink ref="A16" r:id="rId2" display="http://forum.sibmama.ru/viewtopic.php?t=538636&amp;postdays=0&amp;postorder=asc&amp;start=60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2011-09-26T11:20:40Z</dcterms:created>
  <dcterms:modified xsi:type="dcterms:W3CDTF">2011-10-14T08:14:05Z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