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84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<sst xmlns="http://schemas.openxmlformats.org/spreadsheetml/2006/main" count="32" uniqueCount="32">
  <si>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ник</t>
  </si>
  <si>
    <t>вес товара</t>
  </si>
  <si>
    <t>сдано</t>
  </si>
  <si>
    <t>итого</t>
  </si>
  <si>
    <t>сумма с Орг+ТР</t>
  </si>
  <si>
    <t>к оплате с ОРГ</t>
  </si>
  <si>
    <t>Цена за кг.</t>
  </si>
  <si>
    <t>Цена доставки</t>
  </si>
  <si>
    <t>Цена товара</t>
  </si>
  <si>
    <t>Цена за доставку товара</t>
  </si>
  <si>
    <t xml:space="preserve">Оля-ля:) </t>
  </si>
  <si>
    <t>Lyuba L.</t>
  </si>
  <si>
    <t>Уськапуська</t>
  </si>
  <si>
    <t>Кошка в босоножках</t>
  </si>
  <si>
    <t>aksinya_b</t>
  </si>
  <si>
    <t xml:space="preserve">KsyN </t>
  </si>
  <si>
    <t>Leonsia</t>
  </si>
  <si>
    <t>Лавинг</t>
  </si>
  <si>
    <t>Irinka_N</t>
  </si>
  <si>
    <t>Ирина999</t>
  </si>
  <si>
    <t>Дара2011</t>
  </si>
  <si>
    <t>GusTV</t>
  </si>
  <si>
    <t>Nickname</t>
  </si>
  <si>
    <t>Алексей85</t>
  </si>
  <si>
    <t>Ганжик</t>
  </si>
  <si>
    <t>Netsi</t>
  </si>
  <si>
    <t>Евгения Семочкина</t>
  </si>
  <si>
    <t>Yulcha</t>
  </si>
  <si>
    <t xml:space="preserve">ДИВО </t>
  </si>
  <si>
    <t xml:space="preserve">Анчик </t>
  </si>
  <si>
    <t>smilensk</t>
  </si>
  <si>
    <t>SoNe4ka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</si>
</sst>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&quot;р.&quot;;[Red]#,##0.00&quot;р.&quot;"/>
    <numFmt numFmtId="166" formatCode="#,##0.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_р_.;[Red]#,##0.00_р_."/>
    <numFmt numFmtId="172" formatCode="#,##0.00;[Red]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8"/>
      <color indexed="8"/>
      <name val="Verdan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8"/>
      <color theme="1"/>
      <name val="Verdana"/>
      <family val="2"/>
    </font>
    <font>
      <b/>
      <sz val="11"/>
      <color rgb="FFFF0000"/>
      <name val="Calibri"/>
      <family val="2"/>
    </font>
    <font>
      <b/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Alignment="1">
      <alignment/>
    </xf>
    <xf numFmtId="8" fontId="36" fillId="0" borderId="0" xfId="0" applyNumberFormat="1" applyFont="1" applyAlignment="1">
      <alignment horizontal="center"/>
    </xf>
    <xf numFmtId="0" fontId="46" fillId="0" borderId="10" xfId="0" applyFont="1" applyBorder="1" applyAlignment="1">
      <alignment/>
    </xf>
    <xf numFmtId="164" fontId="46" fillId="0" borderId="10" xfId="0" applyNumberFormat="1" applyFont="1" applyBorder="1" applyAlignment="1">
      <alignment/>
    </xf>
    <xf numFmtId="8" fontId="47" fillId="0" borderId="10" xfId="0" applyNumberFormat="1" applyFont="1" applyBorder="1" applyAlignment="1">
      <alignment horizontal="center"/>
    </xf>
    <xf numFmtId="0" fontId="46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8" fontId="48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165" fontId="4" fillId="0" borderId="10" xfId="0" applyNumberFormat="1" applyFont="1" applyBorder="1" applyAlignment="1">
      <alignment horizontal="center" wrapText="1"/>
    </xf>
    <xf numFmtId="165" fontId="4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/>
    </xf>
    <xf numFmtId="165" fontId="3" fillId="0" borderId="10" xfId="0" applyNumberFormat="1" applyFont="1" applyBorder="1" applyAlignment="1">
      <alignment horizontal="center" wrapText="1"/>
    </xf>
    <xf numFmtId="164" fontId="3" fillId="0" borderId="10" xfId="60" applyNumberFormat="1" applyFont="1" applyBorder="1" applyAlignment="1">
      <alignment horizontal="center"/>
    </xf>
    <xf numFmtId="165" fontId="46" fillId="0" borderId="10" xfId="0" applyNumberFormat="1" applyFont="1" applyBorder="1" applyAlignment="1">
      <alignment horizontal="center"/>
    </xf>
    <xf numFmtId="165" fontId="47" fillId="0" borderId="10" xfId="0" applyNumberFormat="1" applyFont="1" applyBorder="1" applyAlignment="1">
      <alignment horizontal="center"/>
    </xf>
    <xf numFmtId="164" fontId="47" fillId="0" borderId="10" xfId="0" applyNumberFormat="1" applyFont="1" applyBorder="1" applyAlignment="1">
      <alignment horizontal="center"/>
    </xf>
    <xf numFmtId="0" fontId="46" fillId="0" borderId="10" xfId="0" applyNumberFormat="1" applyFont="1" applyBorder="1" applyAlignment="1">
      <alignment horizontal="center"/>
    </xf>
    <xf numFmtId="165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164" fontId="46" fillId="0" borderId="10" xfId="0" applyNumberFormat="1" applyFont="1" applyBorder="1" applyAlignment="1">
      <alignment horizontal="center"/>
    </xf>
    <xf numFmtId="8" fontId="36" fillId="0" borderId="1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5" fontId="46" fillId="0" borderId="10" xfId="0" applyNumberFormat="1" applyFont="1" applyBorder="1" applyAlignment="1">
      <alignment/>
    </xf>
    <xf numFmtId="8" fontId="50" fillId="0" borderId="10" xfId="0" applyNumberFormat="1" applyFont="1" applyBorder="1" applyAlignment="1">
      <alignment horizontal="center" wrapText="1"/>
    </xf>
    <xf numFmtId="8" fontId="50" fillId="0" borderId="10" xfId="0" applyNumberFormat="1" applyFont="1" applyBorder="1" applyAlignment="1">
      <alignment horizontal="center"/>
    </xf>
    <xf numFmtId="8" fontId="50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46" fillId="0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96" zoomScaleNormal="96" zoomScalePageLayoutView="0" workbookViewId="0" topLeftCell="A1">
      <selection activeCell="B2" sqref="B2"/>
    </sheetView>
  </sheetViews>
  <sheetFormatPr defaultColWidth="9.140625" defaultRowHeight="15"/>
  <cols>
    <col min="1" max="1" width="25.7109375" style="1" customWidth="1"/>
    <col min="2" max="2" width="12.7109375" style="0" customWidth="1"/>
    <col min="3" max="3" width="19.28125" style="0" customWidth="1"/>
    <col min="4" max="4" width="18.8515625" style="0" customWidth="1"/>
    <col min="5" max="5" width="16.140625" style="0" customWidth="1"/>
    <col min="6" max="6" width="13.8515625" style="2" customWidth="1"/>
    <col min="7" max="7" width="15.57421875" style="0" customWidth="1"/>
    <col min="8" max="8" width="25.421875" style="3" customWidth="1"/>
    <col min="9" max="9" width="72.57421875" style="0" customWidth="1"/>
  </cols>
  <sheetData>
    <row r="1" spans="1:8" ht="15">
      <c r="A1" s="4" t="s">
        <v>7</v>
      </c>
      <c r="B1" s="5">
        <v>14387.5</v>
      </c>
      <c r="C1" s="4"/>
      <c r="D1" s="4"/>
      <c r="E1" s="4"/>
      <c r="F1" s="5"/>
      <c r="G1" s="4"/>
      <c r="H1" s="6"/>
    </row>
    <row r="2" spans="1:8" ht="15">
      <c r="A2" s="4" t="s">
        <v>6</v>
      </c>
      <c r="B2" s="5">
        <v>72.3</v>
      </c>
      <c r="C2" s="5"/>
      <c r="D2" s="4"/>
      <c r="E2" s="4"/>
      <c r="F2" s="5"/>
      <c r="G2" s="4"/>
      <c r="H2" s="6"/>
    </row>
    <row r="3" spans="1:8" ht="15">
      <c r="A3" s="7"/>
      <c r="B3" s="5"/>
      <c r="C3" s="5"/>
      <c r="D3" s="4"/>
      <c r="E3" s="4"/>
      <c r="F3" s="5"/>
      <c r="G3" s="4"/>
      <c r="H3" s="6"/>
    </row>
    <row r="4" spans="1:8" ht="51.75" customHeight="1">
      <c r="A4" s="8" t="s">
        <v>0</v>
      </c>
      <c r="B4" s="9" t="s">
        <v>1</v>
      </c>
      <c r="C4" s="9" t="s">
        <v>8</v>
      </c>
      <c r="D4" s="9" t="s">
        <v>9</v>
      </c>
      <c r="E4" s="9" t="s">
        <v>5</v>
      </c>
      <c r="F4" s="10" t="s">
        <v>2</v>
      </c>
      <c r="G4" s="9" t="s">
        <v>4</v>
      </c>
      <c r="H4" s="11" t="s">
        <v>3</v>
      </c>
    </row>
    <row r="5" spans="1:8" ht="19.5" customHeight="1">
      <c r="A5" s="19" t="s">
        <v>13</v>
      </c>
      <c r="B5" s="12">
        <v>2.5</v>
      </c>
      <c r="C5" s="13">
        <f>876+1605</f>
        <v>2481</v>
      </c>
      <c r="D5" s="13">
        <f>B5*B2</f>
        <v>180.75</v>
      </c>
      <c r="E5" s="20">
        <f>C5+C5*0.15</f>
        <v>2853.15</v>
      </c>
      <c r="F5" s="18">
        <v>2850</v>
      </c>
      <c r="G5" s="14">
        <f>D5+E5</f>
        <v>3033.9</v>
      </c>
      <c r="H5" s="32">
        <f>F5-G5</f>
        <v>-183.9000000000001</v>
      </c>
    </row>
    <row r="6" spans="1:9" ht="19.5" customHeight="1">
      <c r="A6" s="19" t="s">
        <v>14</v>
      </c>
      <c r="B6" s="15">
        <v>9</v>
      </c>
      <c r="C6" s="16">
        <f>1050*4+4308</f>
        <v>8508</v>
      </c>
      <c r="D6" s="13">
        <f>B6*B2</f>
        <v>650.6999999999999</v>
      </c>
      <c r="E6" s="18">
        <f>C6+C6*0.1</f>
        <v>9358.8</v>
      </c>
      <c r="F6" s="18">
        <v>9359</v>
      </c>
      <c r="G6" s="17">
        <f>D6+E6</f>
        <v>10009.5</v>
      </c>
      <c r="H6" s="33">
        <f>F6-G6</f>
        <v>-650.5</v>
      </c>
      <c r="I6" s="2"/>
    </row>
    <row r="7" spans="1:9" ht="27" customHeight="1">
      <c r="A7" s="19" t="s">
        <v>15</v>
      </c>
      <c r="B7" s="15">
        <v>4</v>
      </c>
      <c r="C7" s="16">
        <f>2105</f>
        <v>2105</v>
      </c>
      <c r="D7" s="16">
        <f>B7*B2</f>
        <v>289.2</v>
      </c>
      <c r="E7" s="21">
        <f>C7+C7*0.15</f>
        <v>2420.75</v>
      </c>
      <c r="F7" s="18">
        <v>2500</v>
      </c>
      <c r="G7" s="17">
        <f>D7+E7</f>
        <v>2709.95</v>
      </c>
      <c r="H7" s="33">
        <f>F7-G7</f>
        <v>-209.94999999999982</v>
      </c>
      <c r="I7" s="2"/>
    </row>
    <row r="8" spans="1:9" ht="15.75" customHeight="1">
      <c r="A8" s="19" t="s">
        <v>12</v>
      </c>
      <c r="B8" s="15">
        <v>5</v>
      </c>
      <c r="C8" s="16">
        <f>3016</f>
        <v>3016</v>
      </c>
      <c r="D8" s="16">
        <f>B8*B2</f>
        <v>361.5</v>
      </c>
      <c r="E8" s="21">
        <f>C8+C8*0.15</f>
        <v>3468.4</v>
      </c>
      <c r="F8" s="18">
        <v>3469</v>
      </c>
      <c r="G8" s="17">
        <f>D8+E8</f>
        <v>3829.9</v>
      </c>
      <c r="H8" s="33">
        <f>F8-G8</f>
        <v>-360.9000000000001</v>
      </c>
      <c r="I8" s="2"/>
    </row>
    <row r="9" spans="1:9" ht="15">
      <c r="A9" s="19" t="s">
        <v>16</v>
      </c>
      <c r="B9" s="15">
        <v>3</v>
      </c>
      <c r="C9" s="16">
        <f>353*4+1090*3</f>
        <v>4682</v>
      </c>
      <c r="D9" s="16">
        <f>B9*B2</f>
        <v>216.89999999999998</v>
      </c>
      <c r="E9" s="21">
        <f>C9+C9*0.15</f>
        <v>5384.3</v>
      </c>
      <c r="F9" s="18">
        <v>5384</v>
      </c>
      <c r="G9" s="17">
        <f>D9+E9</f>
        <v>5601.2</v>
      </c>
      <c r="H9" s="33">
        <f>F9-G9</f>
        <v>-217.19999999999982</v>
      </c>
      <c r="I9" s="2"/>
    </row>
    <row r="10" spans="1:9" ht="15">
      <c r="A10" s="19" t="s">
        <v>11</v>
      </c>
      <c r="B10" s="15">
        <v>7</v>
      </c>
      <c r="C10" s="16">
        <f>330*7+4198</f>
        <v>6508</v>
      </c>
      <c r="D10" s="16">
        <f>B10*B2</f>
        <v>506.09999999999997</v>
      </c>
      <c r="E10" s="21">
        <f>C10+C10*0.1</f>
        <v>7158.8</v>
      </c>
      <c r="F10" s="18">
        <v>7158.8</v>
      </c>
      <c r="G10" s="17">
        <f>D10+E10</f>
        <v>7664.900000000001</v>
      </c>
      <c r="H10" s="33">
        <f>F10-G10</f>
        <v>-506.10000000000036</v>
      </c>
      <c r="I10" s="2"/>
    </row>
    <row r="11" spans="1:8" ht="15">
      <c r="A11" s="19" t="s">
        <v>10</v>
      </c>
      <c r="B11" s="27">
        <v>1</v>
      </c>
      <c r="C11" s="22">
        <f>1037</f>
        <v>1037</v>
      </c>
      <c r="D11" s="22">
        <f>B11*B2</f>
        <v>72.3</v>
      </c>
      <c r="E11" s="23">
        <f>C11+C11*0.15</f>
        <v>1192.55</v>
      </c>
      <c r="F11" s="24">
        <v>1192.55</v>
      </c>
      <c r="G11" s="31">
        <f>D11+E11</f>
        <v>1264.85</v>
      </c>
      <c r="H11" s="29">
        <f>F11-G11</f>
        <v>-72.29999999999995</v>
      </c>
    </row>
    <row r="12" spans="1:8" ht="15">
      <c r="A12" s="19" t="s">
        <v>17</v>
      </c>
      <c r="B12" s="27">
        <v>9</v>
      </c>
      <c r="C12" s="22">
        <f>4310+1302*2</f>
        <v>6914</v>
      </c>
      <c r="D12" s="28">
        <f>B12*B2</f>
        <v>650.6999999999999</v>
      </c>
      <c r="E12" s="23">
        <f>C12+C12*0.1</f>
        <v>7605.4</v>
      </c>
      <c r="F12" s="24">
        <v>7605.4</v>
      </c>
      <c r="G12" s="31">
        <f>D12+E12</f>
        <v>8256.1</v>
      </c>
      <c r="H12" s="29">
        <f>F12-G12</f>
        <v>-650.7000000000007</v>
      </c>
    </row>
    <row r="13" spans="1:8" ht="15">
      <c r="A13" s="19" t="s">
        <v>18</v>
      </c>
      <c r="B13" s="25">
        <v>15</v>
      </c>
      <c r="C13" s="22">
        <f>13721+11135</f>
        <v>24856</v>
      </c>
      <c r="D13" s="13">
        <f>B13*B2</f>
        <v>1084.5</v>
      </c>
      <c r="E13" s="23">
        <f>C13+C13*0.1</f>
        <v>27341.6</v>
      </c>
      <c r="F13" s="24">
        <v>27341.6</v>
      </c>
      <c r="G13" s="26">
        <f>D13+E13</f>
        <v>28426.1</v>
      </c>
      <c r="H13" s="34">
        <f>F13-G13</f>
        <v>-1084.5</v>
      </c>
    </row>
    <row r="14" spans="1:8" ht="15">
      <c r="A14" s="19" t="s">
        <v>19</v>
      </c>
      <c r="B14" s="27">
        <v>2</v>
      </c>
      <c r="C14" s="22">
        <f>842*2</f>
        <v>1684</v>
      </c>
      <c r="D14" s="28">
        <f>B14*B2</f>
        <v>144.6</v>
      </c>
      <c r="E14" s="23">
        <f>C14+C14*0.15</f>
        <v>1936.6</v>
      </c>
      <c r="F14" s="24">
        <v>1936.6</v>
      </c>
      <c r="G14" s="31">
        <f>D14+E14</f>
        <v>2081.2</v>
      </c>
      <c r="H14" s="29">
        <f>F14-G14</f>
        <v>-144.5999999999999</v>
      </c>
    </row>
    <row r="15" spans="1:8" ht="15">
      <c r="A15" s="19" t="s">
        <v>20</v>
      </c>
      <c r="B15" s="27">
        <v>1</v>
      </c>
      <c r="C15" s="22">
        <f>825</f>
        <v>825</v>
      </c>
      <c r="D15" s="28">
        <f>B15*B2</f>
        <v>72.3</v>
      </c>
      <c r="E15" s="23">
        <f>C15+C15*0.15</f>
        <v>948.75</v>
      </c>
      <c r="F15" s="24">
        <v>948.75</v>
      </c>
      <c r="G15" s="31">
        <f>D15+E15</f>
        <v>1021.05</v>
      </c>
      <c r="H15" s="29">
        <f>F15-G15</f>
        <v>-72.29999999999995</v>
      </c>
    </row>
    <row r="16" spans="1:8" ht="15">
      <c r="A16" s="19" t="s">
        <v>21</v>
      </c>
      <c r="B16" s="27">
        <v>6.2</v>
      </c>
      <c r="C16" s="22">
        <f>2431+1865</f>
        <v>4296</v>
      </c>
      <c r="D16" s="28">
        <f>B16*B2</f>
        <v>448.26</v>
      </c>
      <c r="E16" s="23">
        <f>C16+C16*0.15</f>
        <v>4940.4</v>
      </c>
      <c r="F16" s="24">
        <v>4940.4</v>
      </c>
      <c r="G16" s="31">
        <f>D16+E16</f>
        <v>5388.66</v>
      </c>
      <c r="H16" s="29">
        <f>F16-G16</f>
        <v>-448.2600000000002</v>
      </c>
    </row>
    <row r="17" spans="1:8" ht="15">
      <c r="A17" s="19" t="s">
        <v>22</v>
      </c>
      <c r="B17" s="27">
        <v>29.7</v>
      </c>
      <c r="C17" s="22">
        <f>2431+901*2+5701+10284+1459*2+7854+6690</f>
        <v>37680</v>
      </c>
      <c r="D17" s="28">
        <f>B17*B2</f>
        <v>2147.31</v>
      </c>
      <c r="E17" s="23">
        <f>C17+C17*0.1</f>
        <v>41448</v>
      </c>
      <c r="F17" s="24">
        <v>41448</v>
      </c>
      <c r="G17" s="31">
        <f>D17+E17</f>
        <v>43595.31</v>
      </c>
      <c r="H17" s="29">
        <f>F17-G17</f>
        <v>-2147.3099999999977</v>
      </c>
    </row>
    <row r="18" spans="1:8" ht="15">
      <c r="A18" s="19" t="s">
        <v>23</v>
      </c>
      <c r="B18" s="27">
        <v>12</v>
      </c>
      <c r="C18" s="22">
        <f>1566*2+3450+4792</f>
        <v>11374</v>
      </c>
      <c r="D18" s="28">
        <f>B18*B2</f>
        <v>867.5999999999999</v>
      </c>
      <c r="E18" s="23">
        <f>C18+C18*0.1</f>
        <v>12511.4</v>
      </c>
      <c r="F18" s="24">
        <v>12512</v>
      </c>
      <c r="G18" s="31">
        <f>D18+E18</f>
        <v>13379</v>
      </c>
      <c r="H18" s="29">
        <f>F18-G18</f>
        <v>-867</v>
      </c>
    </row>
    <row r="19" spans="1:8" ht="15">
      <c r="A19" s="19" t="s">
        <v>24</v>
      </c>
      <c r="B19" s="27">
        <v>26.5</v>
      </c>
      <c r="C19" s="22">
        <f>4792+6127+1502*2+3361+7574+3008</f>
        <v>27866</v>
      </c>
      <c r="D19" s="28">
        <f>B19*B2</f>
        <v>1915.9499999999998</v>
      </c>
      <c r="E19" s="23">
        <f>C19+C19*0.1</f>
        <v>30652.6</v>
      </c>
      <c r="F19" s="24">
        <v>31000</v>
      </c>
      <c r="G19" s="31">
        <f>D19+E19</f>
        <v>32568.55</v>
      </c>
      <c r="H19" s="29">
        <f>F19-G19</f>
        <v>-1568.5499999999993</v>
      </c>
    </row>
    <row r="20" spans="1:8" ht="15">
      <c r="A20" s="19" t="s">
        <v>25</v>
      </c>
      <c r="B20" s="27">
        <v>16</v>
      </c>
      <c r="C20" s="22">
        <f>900*2+2520+7359+776*2+5210</f>
        <v>18441</v>
      </c>
      <c r="D20" s="28">
        <f>B20*B2</f>
        <v>1156.8</v>
      </c>
      <c r="E20" s="23">
        <f>C20+C20*0.1</f>
        <v>20285.1</v>
      </c>
      <c r="F20" s="24">
        <v>20285.1</v>
      </c>
      <c r="G20" s="31">
        <f>D20+E20</f>
        <v>21441.899999999998</v>
      </c>
      <c r="H20" s="29">
        <f>F20-G20</f>
        <v>-1156.7999999999993</v>
      </c>
    </row>
    <row r="21" spans="1:8" ht="15">
      <c r="A21" s="19" t="s">
        <v>26</v>
      </c>
      <c r="B21" s="27">
        <v>0</v>
      </c>
      <c r="C21" s="22">
        <f>310</f>
        <v>310</v>
      </c>
      <c r="D21" s="28">
        <f>B21*B2</f>
        <v>0</v>
      </c>
      <c r="E21" s="23">
        <f>310</f>
        <v>310</v>
      </c>
      <c r="F21" s="24">
        <v>310</v>
      </c>
      <c r="G21" s="31">
        <f>D21+E21</f>
        <v>310</v>
      </c>
      <c r="H21" s="29">
        <f>F21-G21</f>
        <v>0</v>
      </c>
    </row>
    <row r="22" spans="1:8" ht="15">
      <c r="A22" s="19" t="s">
        <v>27</v>
      </c>
      <c r="B22" s="27">
        <v>3</v>
      </c>
      <c r="C22" s="22">
        <f>3403</f>
        <v>3403</v>
      </c>
      <c r="D22" s="28">
        <f>B22*B2</f>
        <v>216.89999999999998</v>
      </c>
      <c r="E22" s="23">
        <f>C22+C22*0.15</f>
        <v>3913.45</v>
      </c>
      <c r="F22" s="24">
        <v>3913.45</v>
      </c>
      <c r="G22" s="31">
        <f>D22+E22</f>
        <v>4130.349999999999</v>
      </c>
      <c r="H22" s="29">
        <f>F22-G22</f>
        <v>-216.89999999999964</v>
      </c>
    </row>
    <row r="23" spans="1:8" ht="15">
      <c r="A23" s="19" t="s">
        <v>28</v>
      </c>
      <c r="B23" s="27">
        <v>1</v>
      </c>
      <c r="C23" s="22">
        <f>2843</f>
        <v>2843</v>
      </c>
      <c r="D23" s="28">
        <f>B23*B2</f>
        <v>72.3</v>
      </c>
      <c r="E23" s="23">
        <f>C23+C23*0.15</f>
        <v>3269.45</v>
      </c>
      <c r="F23" s="24">
        <v>3269.45</v>
      </c>
      <c r="G23" s="31">
        <f>D23+E23</f>
        <v>3341.75</v>
      </c>
      <c r="H23" s="29">
        <f>F23-G23</f>
        <v>-72.30000000000018</v>
      </c>
    </row>
    <row r="24" spans="1:8" ht="15">
      <c r="A24" s="19" t="s">
        <v>29</v>
      </c>
      <c r="B24" s="27">
        <v>19</v>
      </c>
      <c r="C24" s="22">
        <f>9637+231*9+1242*2+400*6+64*2+106*4</f>
        <v>17152</v>
      </c>
      <c r="D24" s="28">
        <f>B24*B2</f>
        <v>1373.7</v>
      </c>
      <c r="E24" s="23">
        <f>C24+C24*0.1</f>
        <v>18867.2</v>
      </c>
      <c r="F24" s="24">
        <v>18867.2</v>
      </c>
      <c r="G24" s="31">
        <f>D24+E24</f>
        <v>20240.9</v>
      </c>
      <c r="H24" s="29">
        <f>F24-G24</f>
        <v>-1373.7000000000007</v>
      </c>
    </row>
    <row r="25" spans="1:8" ht="15">
      <c r="A25" s="19" t="s">
        <v>30</v>
      </c>
      <c r="B25" s="27">
        <v>21.5</v>
      </c>
      <c r="C25" s="22">
        <f>3741+4198+1358*2+5685+217*5</f>
        <v>17425</v>
      </c>
      <c r="D25" s="28">
        <f>B25*B2</f>
        <v>1554.45</v>
      </c>
      <c r="E25" s="23">
        <f>C25+C25*0.1</f>
        <v>19167.5</v>
      </c>
      <c r="F25" s="24">
        <v>20000</v>
      </c>
      <c r="G25" s="31">
        <f>D25+E25</f>
        <v>20721.95</v>
      </c>
      <c r="H25" s="29">
        <f>F25-G25</f>
        <v>-721.9500000000007</v>
      </c>
    </row>
    <row r="26" spans="1:8" ht="15">
      <c r="A26" s="35" t="s">
        <v>31</v>
      </c>
      <c r="B26" s="27">
        <v>6.5</v>
      </c>
      <c r="C26" s="22">
        <f>2869+420*8+111*5</f>
        <v>6784</v>
      </c>
      <c r="D26" s="28">
        <f>B26*B2</f>
        <v>469.95</v>
      </c>
      <c r="E26" s="23">
        <f>C26+C26*0.1</f>
        <v>7462.4</v>
      </c>
      <c r="F26" s="23">
        <v>7463</v>
      </c>
      <c r="G26" s="31">
        <f>D26+E26</f>
        <v>7932.349999999999</v>
      </c>
      <c r="H26" s="29">
        <f>F26-G26</f>
        <v>-469.34999999999945</v>
      </c>
    </row>
    <row r="27" spans="2:5" ht="15">
      <c r="B27" s="36"/>
      <c r="C27" s="30"/>
      <c r="D27" s="30"/>
      <c r="E27" s="30"/>
    </row>
    <row r="28" spans="4:7" ht="15">
      <c r="D28" s="30"/>
      <c r="G28" s="30"/>
    </row>
    <row r="29" ht="15">
      <c r="D29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Captain</cp:lastModifiedBy>
  <dcterms:created xsi:type="dcterms:W3CDTF">2011-01-22T04:40:36Z</dcterms:created>
  <dcterms:modified xsi:type="dcterms:W3CDTF">2012-09-01T18:57:39Z</dcterms:modified>
  <cp:category/>
  <cp:version/>
  <cp:contentType/>
  <cp:contentStatus/>
</cp:coreProperties>
</file>