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84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<sst xmlns="http://schemas.openxmlformats.org/spreadsheetml/2006/main" count="32" uniqueCount="32">
  <si>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ник</t>
  </si>
  <si>
    <t>вес товара</t>
  </si>
  <si>
    <t>сдано</t>
  </si>
  <si>
    <t>итого</t>
  </si>
  <si>
    <t>сумма с Орг+ТР</t>
  </si>
  <si>
    <t>к оплате с ОРГ</t>
  </si>
  <si>
    <t>Цена за кг.</t>
  </si>
  <si>
    <t>Цена доставки</t>
  </si>
  <si>
    <t>Цена товара</t>
  </si>
  <si>
    <t>Цена за доставку товара</t>
  </si>
  <si>
    <t>Larorl</t>
  </si>
  <si>
    <t>Beth</t>
  </si>
  <si>
    <t>МенЮля</t>
  </si>
  <si>
    <t xml:space="preserve"> Lara0304 </t>
  </si>
  <si>
    <t xml:space="preserve"> Анна Кузнецова 
</t>
  </si>
  <si>
    <t>олеся1982</t>
  </si>
  <si>
    <t xml:space="preserve">Оля-ля:) </t>
  </si>
  <si>
    <t>Dasha2005</t>
  </si>
  <si>
    <t>гуля79</t>
  </si>
  <si>
    <t xml:space="preserve">fani6 </t>
  </si>
  <si>
    <t>Лендося</t>
  </si>
  <si>
    <t xml:space="preserve">GusTV </t>
  </si>
  <si>
    <t>ДИВО</t>
  </si>
  <si>
    <t>ЛенаЛе</t>
  </si>
  <si>
    <t xml:space="preserve">ольга 04 </t>
  </si>
  <si>
    <t>Евгения Александровна</t>
  </si>
  <si>
    <t>ulch_s</t>
  </si>
  <si>
    <t>Lyuba L.</t>
  </si>
  <si>
    <t>Уськапуська</t>
  </si>
  <si>
    <t>Nattie</t>
  </si>
  <si>
    <r>
      <t>mamanna</t>
    </r>
    <r>
      <rPr>
        <sz val="8"/>
        <color indexed="8"/>
        <rFont val="Verdana"/>
        <family val="2"/>
      </rPr>
      <t xml:space="preserve"> </t>
    </r>
  </si>
  <si>
    <t>Tigrishka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</si>
</sst>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&quot;р.&quot;;[Red]#,##0.00&quot;р.&quot;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р_.;[Red]#,##0.00_р_."/>
    <numFmt numFmtId="172" formatCode="#,##0.00;[Red]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8"/>
      <name val="Verdan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8"/>
      <color theme="1"/>
      <name val="Verdana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Alignment="1">
      <alignment/>
    </xf>
    <xf numFmtId="8" fontId="37" fillId="0" borderId="0" xfId="0" applyNumberFormat="1" applyFont="1" applyAlignment="1">
      <alignment horizontal="center"/>
    </xf>
    <xf numFmtId="0" fontId="47" fillId="0" borderId="10" xfId="0" applyFont="1" applyBorder="1" applyAlignment="1">
      <alignment/>
    </xf>
    <xf numFmtId="164" fontId="47" fillId="0" borderId="10" xfId="0" applyNumberFormat="1" applyFont="1" applyBorder="1" applyAlignment="1">
      <alignment/>
    </xf>
    <xf numFmtId="8" fontId="48" fillId="0" borderId="10" xfId="0" applyNumberFormat="1" applyFont="1" applyBorder="1" applyAlignment="1">
      <alignment horizontal="center"/>
    </xf>
    <xf numFmtId="0" fontId="47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8" fontId="49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165" fontId="4" fillId="0" borderId="10" xfId="0" applyNumberFormat="1" applyFont="1" applyBorder="1" applyAlignment="1">
      <alignment horizontal="center" wrapText="1"/>
    </xf>
    <xf numFmtId="165" fontId="4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165" fontId="3" fillId="0" borderId="10" xfId="0" applyNumberFormat="1" applyFont="1" applyBorder="1" applyAlignment="1">
      <alignment horizontal="center" wrapText="1"/>
    </xf>
    <xf numFmtId="164" fontId="3" fillId="0" borderId="10" xfId="60" applyNumberFormat="1" applyFont="1" applyBorder="1" applyAlignment="1">
      <alignment horizontal="center"/>
    </xf>
    <xf numFmtId="165" fontId="47" fillId="0" borderId="10" xfId="0" applyNumberFormat="1" applyFont="1" applyBorder="1" applyAlignment="1">
      <alignment horizontal="center"/>
    </xf>
    <xf numFmtId="165" fontId="48" fillId="0" borderId="10" xfId="0" applyNumberFormat="1" applyFont="1" applyBorder="1" applyAlignment="1">
      <alignment horizontal="center"/>
    </xf>
    <xf numFmtId="164" fontId="48" fillId="0" borderId="10" xfId="0" applyNumberFormat="1" applyFont="1" applyBorder="1" applyAlignment="1">
      <alignment horizontal="center"/>
    </xf>
    <xf numFmtId="0" fontId="47" fillId="0" borderId="10" xfId="0" applyNumberFormat="1" applyFont="1" applyBorder="1" applyAlignment="1">
      <alignment horizontal="center"/>
    </xf>
    <xf numFmtId="165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164" fontId="47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8" fontId="37" fillId="0" borderId="1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5" fontId="47" fillId="0" borderId="10" xfId="0" applyNumberFormat="1" applyFont="1" applyBorder="1" applyAlignment="1">
      <alignment/>
    </xf>
    <xf numFmtId="8" fontId="51" fillId="0" borderId="10" xfId="0" applyNumberFormat="1" applyFont="1" applyBorder="1" applyAlignment="1">
      <alignment horizontal="center" wrapText="1"/>
    </xf>
    <xf numFmtId="8" fontId="51" fillId="0" borderId="10" xfId="0" applyNumberFormat="1" applyFont="1" applyBorder="1" applyAlignment="1">
      <alignment horizontal="center"/>
    </xf>
    <xf numFmtId="8" fontId="51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96" zoomScaleNormal="96" zoomScalePageLayoutView="0" workbookViewId="0" topLeftCell="A1">
      <selection activeCell="F19" sqref="F19"/>
    </sheetView>
  </sheetViews>
  <sheetFormatPr defaultColWidth="9.140625" defaultRowHeight="15"/>
  <cols>
    <col min="1" max="1" width="25.7109375" style="1" customWidth="1"/>
    <col min="2" max="2" width="12.7109375" style="0" customWidth="1"/>
    <col min="3" max="3" width="19.28125" style="0" customWidth="1"/>
    <col min="4" max="4" width="18.8515625" style="0" customWidth="1"/>
    <col min="5" max="5" width="16.140625" style="0" customWidth="1"/>
    <col min="6" max="6" width="13.8515625" style="2" customWidth="1"/>
    <col min="7" max="7" width="15.57421875" style="0" customWidth="1"/>
    <col min="8" max="8" width="25.421875" style="3" customWidth="1"/>
    <col min="9" max="9" width="72.57421875" style="0" customWidth="1"/>
  </cols>
  <sheetData>
    <row r="1" spans="1:8" ht="15">
      <c r="A1" s="4" t="s">
        <v>7</v>
      </c>
      <c r="B1" s="5">
        <v>8500</v>
      </c>
      <c r="C1" s="4"/>
      <c r="D1" s="4"/>
      <c r="E1" s="4"/>
      <c r="F1" s="5"/>
      <c r="G1" s="4"/>
      <c r="H1" s="6"/>
    </row>
    <row r="2" spans="1:8" ht="15">
      <c r="A2" s="4" t="s">
        <v>6</v>
      </c>
      <c r="B2" s="5">
        <v>71</v>
      </c>
      <c r="C2" s="5"/>
      <c r="D2" s="4"/>
      <c r="E2" s="4"/>
      <c r="F2" s="5"/>
      <c r="G2" s="4"/>
      <c r="H2" s="6"/>
    </row>
    <row r="3" spans="1:8" ht="15">
      <c r="A3" s="7"/>
      <c r="B3" s="5"/>
      <c r="C3" s="5"/>
      <c r="D3" s="4"/>
      <c r="E3" s="4"/>
      <c r="F3" s="5"/>
      <c r="G3" s="4"/>
      <c r="H3" s="6"/>
    </row>
    <row r="4" spans="1:8" ht="51.75" customHeight="1">
      <c r="A4" s="8" t="s">
        <v>0</v>
      </c>
      <c r="B4" s="9" t="s">
        <v>1</v>
      </c>
      <c r="C4" s="9" t="s">
        <v>8</v>
      </c>
      <c r="D4" s="9" t="s">
        <v>9</v>
      </c>
      <c r="E4" s="9" t="s">
        <v>5</v>
      </c>
      <c r="F4" s="10" t="s">
        <v>2</v>
      </c>
      <c r="G4" s="9" t="s">
        <v>4</v>
      </c>
      <c r="H4" s="11" t="s">
        <v>3</v>
      </c>
    </row>
    <row r="5" spans="1:8" ht="19.5" customHeight="1">
      <c r="A5" s="19" t="s">
        <v>11</v>
      </c>
      <c r="B5" s="12">
        <v>0.5</v>
      </c>
      <c r="C5" s="13">
        <f>195*3</f>
        <v>585</v>
      </c>
      <c r="D5" s="13">
        <f>B5*B2</f>
        <v>35.5</v>
      </c>
      <c r="E5" s="20">
        <f>C5</f>
        <v>585</v>
      </c>
      <c r="F5" s="18">
        <v>650</v>
      </c>
      <c r="G5" s="14">
        <f aca="true" t="shared" si="0" ref="G5:G26">E5+D5</f>
        <v>620.5</v>
      </c>
      <c r="H5" s="33">
        <f aca="true" t="shared" si="1" ref="H5:H26">F5-G5</f>
        <v>29.5</v>
      </c>
    </row>
    <row r="6" spans="1:9" ht="19.5" customHeight="1">
      <c r="A6" s="19" t="s">
        <v>12</v>
      </c>
      <c r="B6" s="15">
        <v>1</v>
      </c>
      <c r="C6" s="16">
        <f>1013</f>
        <v>1013</v>
      </c>
      <c r="D6" s="13">
        <f>B6*B2</f>
        <v>71</v>
      </c>
      <c r="E6" s="18">
        <f>C6</f>
        <v>1013</v>
      </c>
      <c r="F6" s="18">
        <v>1013</v>
      </c>
      <c r="G6" s="17">
        <f t="shared" si="0"/>
        <v>1084</v>
      </c>
      <c r="H6" s="34">
        <f t="shared" si="1"/>
        <v>-71</v>
      </c>
      <c r="I6" s="2"/>
    </row>
    <row r="7" spans="1:9" ht="27" customHeight="1">
      <c r="A7" s="19" t="s">
        <v>13</v>
      </c>
      <c r="B7" s="15">
        <v>4</v>
      </c>
      <c r="C7" s="16">
        <f>3528</f>
        <v>3528</v>
      </c>
      <c r="D7" s="16">
        <f>B7*B2</f>
        <v>284</v>
      </c>
      <c r="E7" s="21">
        <f>C7+C7*0.15</f>
        <v>4057.2</v>
      </c>
      <c r="F7" s="18">
        <v>4058</v>
      </c>
      <c r="G7" s="17">
        <f t="shared" si="0"/>
        <v>4341.2</v>
      </c>
      <c r="H7" s="34">
        <f t="shared" si="1"/>
        <v>-283.1999999999998</v>
      </c>
      <c r="I7" s="2"/>
    </row>
    <row r="8" spans="1:9" ht="15.75" customHeight="1">
      <c r="A8" s="29" t="s">
        <v>14</v>
      </c>
      <c r="B8" s="15">
        <v>13</v>
      </c>
      <c r="C8" s="16">
        <f>3747+876*2+5026+1023*2</f>
        <v>12571</v>
      </c>
      <c r="D8" s="16">
        <f>B8*B2</f>
        <v>923</v>
      </c>
      <c r="E8" s="21">
        <f>C8+C8*0.1</f>
        <v>13828.1</v>
      </c>
      <c r="F8" s="18">
        <v>14000</v>
      </c>
      <c r="G8" s="17">
        <f t="shared" si="0"/>
        <v>14751.1</v>
      </c>
      <c r="H8" s="34">
        <f t="shared" si="1"/>
        <v>-751.1000000000004</v>
      </c>
      <c r="I8" s="2"/>
    </row>
    <row r="9" spans="1:9" ht="15">
      <c r="A9" s="19" t="s">
        <v>15</v>
      </c>
      <c r="B9" s="15">
        <v>5</v>
      </c>
      <c r="C9" s="16">
        <f>3895</f>
        <v>3895</v>
      </c>
      <c r="D9" s="16">
        <f>B9*B2</f>
        <v>355</v>
      </c>
      <c r="E9" s="21">
        <f>C9+C9*0.15</f>
        <v>4479.25</v>
      </c>
      <c r="F9" s="18">
        <v>4480</v>
      </c>
      <c r="G9" s="17">
        <f t="shared" si="0"/>
        <v>4834.25</v>
      </c>
      <c r="H9" s="34">
        <f t="shared" si="1"/>
        <v>-354.25</v>
      </c>
      <c r="I9" s="2"/>
    </row>
    <row r="10" spans="1:9" ht="15">
      <c r="A10" s="19" t="s">
        <v>16</v>
      </c>
      <c r="B10" s="15">
        <v>5</v>
      </c>
      <c r="C10" s="16">
        <f>2537+899</f>
        <v>3436</v>
      </c>
      <c r="D10" s="16">
        <f>B10*B2</f>
        <v>355</v>
      </c>
      <c r="E10" s="21">
        <f>C10+C10*0.15</f>
        <v>3951.4</v>
      </c>
      <c r="F10" s="18">
        <v>3951.4</v>
      </c>
      <c r="G10" s="17">
        <f t="shared" si="0"/>
        <v>4306.4</v>
      </c>
      <c r="H10" s="34">
        <f t="shared" si="1"/>
        <v>-354.99999999999955</v>
      </c>
      <c r="I10" s="2"/>
    </row>
    <row r="11" spans="1:8" ht="15">
      <c r="A11" s="19" t="s">
        <v>17</v>
      </c>
      <c r="B11" s="27">
        <v>2</v>
      </c>
      <c r="C11" s="22">
        <f>613+1626</f>
        <v>2239</v>
      </c>
      <c r="D11" s="22">
        <f>B11*B2</f>
        <v>142</v>
      </c>
      <c r="E11" s="23">
        <f>C11+C11*0.15</f>
        <v>2574.85</v>
      </c>
      <c r="F11" s="24">
        <v>2575</v>
      </c>
      <c r="G11" s="32">
        <f t="shared" si="0"/>
        <v>2716.85</v>
      </c>
      <c r="H11" s="30">
        <f t="shared" si="1"/>
        <v>-141.8499999999999</v>
      </c>
    </row>
    <row r="12" spans="1:8" ht="15">
      <c r="A12" s="19" t="s">
        <v>18</v>
      </c>
      <c r="B12" s="27">
        <v>4</v>
      </c>
      <c r="C12" s="22">
        <f>3775</f>
        <v>3775</v>
      </c>
      <c r="D12" s="28">
        <f>B12*B2</f>
        <v>284</v>
      </c>
      <c r="E12" s="23">
        <f>C12+C12*0.15</f>
        <v>4341.25</v>
      </c>
      <c r="F12" s="24">
        <v>4600</v>
      </c>
      <c r="G12" s="32">
        <f t="shared" si="0"/>
        <v>4625.25</v>
      </c>
      <c r="H12" s="30">
        <f t="shared" si="1"/>
        <v>-25.25</v>
      </c>
    </row>
    <row r="13" spans="1:8" ht="15">
      <c r="A13" s="19" t="s">
        <v>19</v>
      </c>
      <c r="B13" s="25">
        <v>5</v>
      </c>
      <c r="C13" s="22">
        <f>4716</f>
        <v>4716</v>
      </c>
      <c r="D13" s="13">
        <f>B13*B2</f>
        <v>355</v>
      </c>
      <c r="E13" s="23">
        <f>C13+C13*0.15</f>
        <v>5423.4</v>
      </c>
      <c r="F13" s="24">
        <v>5423.4</v>
      </c>
      <c r="G13" s="26">
        <f t="shared" si="0"/>
        <v>5778.4</v>
      </c>
      <c r="H13" s="35">
        <f t="shared" si="1"/>
        <v>-355</v>
      </c>
    </row>
    <row r="14" spans="1:8" ht="15">
      <c r="A14" s="19" t="s">
        <v>20</v>
      </c>
      <c r="B14" s="27">
        <v>8</v>
      </c>
      <c r="C14" s="22">
        <f>3335*2</f>
        <v>6670</v>
      </c>
      <c r="D14" s="28">
        <f>B14*B2</f>
        <v>568</v>
      </c>
      <c r="E14" s="23">
        <f>C14+C14*0.1</f>
        <v>7337</v>
      </c>
      <c r="F14" s="24">
        <v>7340</v>
      </c>
      <c r="G14" s="32">
        <f t="shared" si="0"/>
        <v>7905</v>
      </c>
      <c r="H14" s="30">
        <f t="shared" si="1"/>
        <v>-565</v>
      </c>
    </row>
    <row r="15" spans="1:8" ht="15">
      <c r="A15" s="19" t="s">
        <v>21</v>
      </c>
      <c r="B15" s="27">
        <v>2</v>
      </c>
      <c r="C15" s="22">
        <f>1099*2+305*2</f>
        <v>2808</v>
      </c>
      <c r="D15" s="28">
        <f>B15*B2</f>
        <v>142</v>
      </c>
      <c r="E15" s="23">
        <f>C15+C15*0.15</f>
        <v>3229.2</v>
      </c>
      <c r="F15" s="24">
        <v>3229.2</v>
      </c>
      <c r="G15" s="32">
        <f t="shared" si="0"/>
        <v>3371.2</v>
      </c>
      <c r="H15" s="30">
        <f t="shared" si="1"/>
        <v>-142</v>
      </c>
    </row>
    <row r="16" spans="1:8" ht="15">
      <c r="A16" s="19" t="s">
        <v>10</v>
      </c>
      <c r="B16" s="27">
        <v>1.5</v>
      </c>
      <c r="C16" s="22">
        <f>1566</f>
        <v>1566</v>
      </c>
      <c r="D16" s="28">
        <f>B16*B2</f>
        <v>106.5</v>
      </c>
      <c r="E16" s="23">
        <f>C16+C16*0.15</f>
        <v>1800.9</v>
      </c>
      <c r="F16" s="24">
        <v>1801</v>
      </c>
      <c r="G16" s="32">
        <f t="shared" si="0"/>
        <v>1907.4</v>
      </c>
      <c r="H16" s="30">
        <f t="shared" si="1"/>
        <v>-106.40000000000009</v>
      </c>
    </row>
    <row r="17" spans="1:8" ht="15">
      <c r="A17" s="19" t="s">
        <v>22</v>
      </c>
      <c r="B17" s="27">
        <v>1</v>
      </c>
      <c r="C17" s="22">
        <f>784</f>
        <v>784</v>
      </c>
      <c r="D17" s="28">
        <f>B17*B2</f>
        <v>71</v>
      </c>
      <c r="E17" s="23">
        <f>C17+C17*0.15</f>
        <v>901.6</v>
      </c>
      <c r="F17" s="24">
        <v>901.6</v>
      </c>
      <c r="G17" s="32">
        <f t="shared" si="0"/>
        <v>972.6</v>
      </c>
      <c r="H17" s="30">
        <f t="shared" si="1"/>
        <v>-71</v>
      </c>
    </row>
    <row r="18" spans="1:8" ht="15">
      <c r="A18" s="19" t="s">
        <v>23</v>
      </c>
      <c r="B18" s="27">
        <v>1</v>
      </c>
      <c r="C18" s="22">
        <f>565+1360</f>
        <v>1925</v>
      </c>
      <c r="D18" s="28">
        <f>B18*B2</f>
        <v>71</v>
      </c>
      <c r="E18" s="23">
        <f>C18+C18*0.15</f>
        <v>2213.75</v>
      </c>
      <c r="F18" s="24">
        <v>2220</v>
      </c>
      <c r="G18" s="32">
        <f t="shared" si="0"/>
        <v>2284.75</v>
      </c>
      <c r="H18" s="30">
        <f t="shared" si="1"/>
        <v>-64.75</v>
      </c>
    </row>
    <row r="19" spans="1:8" ht="15">
      <c r="A19" s="29" t="s">
        <v>24</v>
      </c>
      <c r="B19" s="27">
        <v>4</v>
      </c>
      <c r="C19" s="22">
        <f>3378</f>
        <v>3378</v>
      </c>
      <c r="D19" s="28">
        <f>B19*B2</f>
        <v>284</v>
      </c>
      <c r="E19" s="23">
        <f>C19+C19*0.15</f>
        <v>3884.7</v>
      </c>
      <c r="F19" s="24">
        <v>3900</v>
      </c>
      <c r="G19" s="32">
        <f t="shared" si="0"/>
        <v>4168.7</v>
      </c>
      <c r="H19" s="30">
        <f t="shared" si="1"/>
        <v>-268.6999999999998</v>
      </c>
    </row>
    <row r="20" spans="1:8" ht="15">
      <c r="A20" s="19" t="s">
        <v>25</v>
      </c>
      <c r="B20" s="27">
        <v>15</v>
      </c>
      <c r="C20" s="22">
        <f>9637+2137+934+1615</f>
        <v>14323</v>
      </c>
      <c r="D20" s="28">
        <f>B20*B2</f>
        <v>1065</v>
      </c>
      <c r="E20" s="23">
        <f>C20+C20*0.08</f>
        <v>15468.84</v>
      </c>
      <c r="F20" s="24">
        <v>15470</v>
      </c>
      <c r="G20" s="32">
        <f t="shared" si="0"/>
        <v>16533.84</v>
      </c>
      <c r="H20" s="30">
        <f t="shared" si="1"/>
        <v>-1063.8400000000001</v>
      </c>
    </row>
    <row r="21" spans="1:8" ht="15">
      <c r="A21" s="19" t="s">
        <v>26</v>
      </c>
      <c r="B21" s="27">
        <v>1</v>
      </c>
      <c r="C21" s="22">
        <f>565+112</f>
        <v>677</v>
      </c>
      <c r="D21" s="28">
        <f>B21*B2</f>
        <v>71</v>
      </c>
      <c r="E21" s="23">
        <f>C21+C21*0.15</f>
        <v>778.55</v>
      </c>
      <c r="F21" s="24">
        <v>780</v>
      </c>
      <c r="G21" s="32">
        <f t="shared" si="0"/>
        <v>849.55</v>
      </c>
      <c r="H21" s="30">
        <f t="shared" si="1"/>
        <v>-69.54999999999995</v>
      </c>
    </row>
    <row r="22" spans="1:8" ht="15">
      <c r="A22" s="19" t="s">
        <v>27</v>
      </c>
      <c r="B22" s="27">
        <v>3.5</v>
      </c>
      <c r="C22" s="22">
        <f>4139+657+6401</f>
        <v>11197</v>
      </c>
      <c r="D22" s="28">
        <f>B22*B2</f>
        <v>248.5</v>
      </c>
      <c r="E22" s="23">
        <f>C22+C22*0.1</f>
        <v>12316.7</v>
      </c>
      <c r="F22" s="24">
        <v>12317</v>
      </c>
      <c r="G22" s="32">
        <f t="shared" si="0"/>
        <v>12565.2</v>
      </c>
      <c r="H22" s="30">
        <f t="shared" si="1"/>
        <v>-248.20000000000073</v>
      </c>
    </row>
    <row r="23" spans="1:8" ht="15">
      <c r="A23" s="19" t="s">
        <v>28</v>
      </c>
      <c r="B23" s="27">
        <v>5</v>
      </c>
      <c r="C23" s="22">
        <f>3722+1839+1317+2354</f>
        <v>9232</v>
      </c>
      <c r="D23" s="28">
        <f>B23*B2</f>
        <v>355</v>
      </c>
      <c r="E23" s="23">
        <f>C23+C23*0.1</f>
        <v>10155.2</v>
      </c>
      <c r="F23" s="24">
        <v>10160</v>
      </c>
      <c r="G23" s="32">
        <f t="shared" si="0"/>
        <v>10510.2</v>
      </c>
      <c r="H23" s="30">
        <f t="shared" si="1"/>
        <v>-350.2000000000007</v>
      </c>
    </row>
    <row r="24" spans="1:8" ht="15">
      <c r="A24" s="19" t="s">
        <v>29</v>
      </c>
      <c r="B24" s="27">
        <v>4</v>
      </c>
      <c r="C24" s="22">
        <f>1940+1484</f>
        <v>3424</v>
      </c>
      <c r="D24" s="28">
        <f>B24*B2</f>
        <v>284</v>
      </c>
      <c r="E24" s="23">
        <f>C24+C24*0.15</f>
        <v>3937.6</v>
      </c>
      <c r="F24" s="24">
        <v>3937.6</v>
      </c>
      <c r="G24" s="32">
        <f t="shared" si="0"/>
        <v>4221.6</v>
      </c>
      <c r="H24" s="30">
        <f t="shared" si="1"/>
        <v>-284.00000000000045</v>
      </c>
    </row>
    <row r="25" spans="1:8" ht="15">
      <c r="A25" s="19" t="s">
        <v>30</v>
      </c>
      <c r="B25" s="27">
        <v>5.2</v>
      </c>
      <c r="C25" s="22">
        <v>5165</v>
      </c>
      <c r="D25" s="28">
        <f>B25*B2</f>
        <v>369.2</v>
      </c>
      <c r="E25" s="23">
        <f>C25+C25*0.1</f>
        <v>5681.5</v>
      </c>
      <c r="F25" s="24">
        <v>5681.5</v>
      </c>
      <c r="G25" s="32">
        <f t="shared" si="0"/>
        <v>6050.7</v>
      </c>
      <c r="H25" s="30">
        <f t="shared" si="1"/>
        <v>-369.1999999999998</v>
      </c>
    </row>
    <row r="26" spans="1:8" ht="15">
      <c r="A26" s="19" t="s">
        <v>31</v>
      </c>
      <c r="B26" s="27">
        <v>3</v>
      </c>
      <c r="C26" s="22">
        <f>274*8</f>
        <v>2192</v>
      </c>
      <c r="D26" s="28">
        <f>B26*B2</f>
        <v>213</v>
      </c>
      <c r="E26" s="23">
        <f>C26+C26*0.15</f>
        <v>2520.8</v>
      </c>
      <c r="F26" s="23">
        <v>2520</v>
      </c>
      <c r="G26" s="32">
        <f t="shared" si="0"/>
        <v>2733.8</v>
      </c>
      <c r="H26" s="30">
        <f t="shared" si="1"/>
        <v>-213.80000000000018</v>
      </c>
    </row>
    <row r="27" ht="15">
      <c r="D27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Captain</cp:lastModifiedBy>
  <dcterms:created xsi:type="dcterms:W3CDTF">2011-01-22T04:40:36Z</dcterms:created>
  <dcterms:modified xsi:type="dcterms:W3CDTF">2012-08-08T12:33:16Z</dcterms:modified>
  <cp:category/>
  <cp:version/>
  <cp:contentType/>
  <cp:contentStatus/>
</cp:coreProperties>
</file>