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<sst xmlns="http://schemas.openxmlformats.org/spreadsheetml/2006/main" count="42" uniqueCount="42">
  <si>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ник</t>
  </si>
  <si>
    <t>вес товара</t>
  </si>
  <si>
    <t>сдано</t>
  </si>
  <si>
    <t>итого</t>
  </si>
  <si>
    <t>сумма с Орг+ТР</t>
  </si>
  <si>
    <t>к оплате с ОРГ</t>
  </si>
  <si>
    <t>Цена за кг.</t>
  </si>
  <si>
    <t>Цена доставки</t>
  </si>
  <si>
    <t>Цена товара</t>
  </si>
  <si>
    <t>Цена за доставку товара</t>
  </si>
  <si>
    <t>FICHка</t>
  </si>
  <si>
    <t>Мамашка Т</t>
  </si>
  <si>
    <t>ТаняшкА</t>
  </si>
  <si>
    <t>Маргарит_ка</t>
  </si>
  <si>
    <t>Надюфка555</t>
  </si>
  <si>
    <t>Юлия2010</t>
  </si>
  <si>
    <t>julietka81</t>
  </si>
  <si>
    <t>pugovica</t>
  </si>
  <si>
    <t xml:space="preserve">evman </t>
  </si>
  <si>
    <t>lisa79</t>
  </si>
  <si>
    <t>VIP69</t>
  </si>
  <si>
    <t>biamia</t>
  </si>
  <si>
    <t>Olga_mama</t>
  </si>
  <si>
    <t>natka78</t>
  </si>
  <si>
    <t>Лори</t>
  </si>
  <si>
    <t>AnnaD</t>
  </si>
  <si>
    <t>milena054</t>
  </si>
  <si>
    <t>KRISTAL*09</t>
  </si>
  <si>
    <t>Катя83</t>
  </si>
  <si>
    <t xml:space="preserve">ИГНАШКА </t>
  </si>
  <si>
    <t>Lady night</t>
  </si>
  <si>
    <t>Helenz</t>
  </si>
  <si>
    <t>Ulissa</t>
  </si>
  <si>
    <t>shev</t>
  </si>
  <si>
    <t xml:space="preserve">Bapenik </t>
  </si>
  <si>
    <t>Elena4en</t>
  </si>
  <si>
    <t>Афаня</t>
  </si>
  <si>
    <t xml:space="preserve">совушка </t>
  </si>
  <si>
    <t>Алёшкина</t>
  </si>
  <si>
    <t>Yulka</t>
  </si>
  <si>
    <t>Zevs</t>
  </si>
  <si>
    <t>likova_nata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</si>
</sst>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р_.;[Red]#,##0.00_р_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5" fontId="3" fillId="0" borderId="10" xfId="0" applyNumberFormat="1" applyFont="1" applyBorder="1" applyAlignment="1">
      <alignment/>
    </xf>
    <xf numFmtId="165" fontId="40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1" fillId="0" borderId="10" xfId="0" applyNumberFormat="1" applyFont="1" applyBorder="1" applyAlignment="1">
      <alignment/>
    </xf>
    <xf numFmtId="165" fontId="4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164" fontId="3" fillId="0" borderId="10" xfId="58" applyNumberFormat="1" applyFont="1" applyBorder="1" applyAlignment="1">
      <alignment/>
    </xf>
    <xf numFmtId="164" fontId="31" fillId="0" borderId="10" xfId="0" applyNumberFormat="1" applyFont="1" applyBorder="1" applyAlignment="1">
      <alignment/>
    </xf>
    <xf numFmtId="165" fontId="31" fillId="0" borderId="10" xfId="0" applyNumberFormat="1" applyFont="1" applyBorder="1" applyAlignment="1">
      <alignment/>
    </xf>
    <xf numFmtId="7" fontId="31" fillId="0" borderId="10" xfId="0" applyNumberFormat="1" applyFont="1" applyBorder="1" applyAlignment="1">
      <alignment/>
    </xf>
    <xf numFmtId="164" fontId="31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 horizontal="center" wrapText="1"/>
    </xf>
    <xf numFmtId="165" fontId="31" fillId="0" borderId="10" xfId="0" applyNumberFormat="1" applyFont="1" applyBorder="1" applyAlignment="1">
      <alignment horizontal="center"/>
    </xf>
    <xf numFmtId="7" fontId="31" fillId="0" borderId="10" xfId="0" applyNumberFormat="1" applyFont="1" applyBorder="1" applyAlignment="1">
      <alignment horizontal="center"/>
    </xf>
    <xf numFmtId="8" fontId="41" fillId="0" borderId="10" xfId="0" applyNumberFormat="1" applyFont="1" applyBorder="1" applyAlignment="1">
      <alignment horizontal="center" wrapText="1"/>
    </xf>
    <xf numFmtId="8" fontId="31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31" fillId="0" borderId="10" xfId="0" applyFont="1" applyBorder="1" applyAlignment="1">
      <alignment/>
    </xf>
    <xf numFmtId="165" fontId="38" fillId="0" borderId="0" xfId="0" applyNumberFormat="1" applyFont="1" applyAlignment="1">
      <alignment/>
    </xf>
    <xf numFmtId="0" fontId="0" fillId="0" borderId="0" xfId="0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/>
    </xf>
    <xf numFmtId="8" fontId="41" fillId="0" borderId="10" xfId="0" applyNumberFormat="1" applyFont="1" applyBorder="1" applyAlignment="1">
      <alignment horizontal="center"/>
    </xf>
    <xf numFmtId="8" fontId="3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80" zoomScaleNormal="80" zoomScalePageLayoutView="0" workbookViewId="0" topLeftCell="A6">
      <selection activeCell="I40" sqref="I40"/>
    </sheetView>
  </sheetViews>
  <sheetFormatPr defaultColWidth="9.140625" defaultRowHeight="15"/>
  <cols>
    <col min="1" max="1" width="25.7109375" style="2" customWidth="1"/>
    <col min="2" max="2" width="12.7109375" style="0" customWidth="1"/>
    <col min="3" max="3" width="14.421875" style="0" customWidth="1"/>
    <col min="4" max="4" width="18.8515625" style="0" customWidth="1"/>
    <col min="5" max="5" width="16.140625" style="0" customWidth="1"/>
    <col min="6" max="6" width="13.8515625" style="11" customWidth="1"/>
    <col min="7" max="7" width="15.57421875" style="0" customWidth="1"/>
    <col min="8" max="8" width="20.00390625" style="39" customWidth="1"/>
    <col min="9" max="9" width="17.28125" style="0" customWidth="1"/>
  </cols>
  <sheetData>
    <row r="1" spans="1:8" ht="15">
      <c r="A1" s="1" t="s">
        <v>7</v>
      </c>
      <c r="B1" s="4">
        <v>13546</v>
      </c>
      <c r="C1" s="1"/>
      <c r="D1" s="1"/>
      <c r="E1" s="1"/>
      <c r="F1" s="4"/>
      <c r="G1" s="1"/>
      <c r="H1" s="30"/>
    </row>
    <row r="2" spans="1:8" ht="15">
      <c r="A2" s="1" t="s">
        <v>6</v>
      </c>
      <c r="B2" s="4">
        <f>B1/B38</f>
        <v>68.41414141414141</v>
      </c>
      <c r="C2" s="4"/>
      <c r="D2" s="1"/>
      <c r="E2" s="1"/>
      <c r="F2" s="4"/>
      <c r="G2" s="1"/>
      <c r="H2" s="30"/>
    </row>
    <row r="3" spans="1:8" ht="15">
      <c r="A3" s="5"/>
      <c r="B3" s="4"/>
      <c r="C3" s="4"/>
      <c r="D3" s="1"/>
      <c r="E3" s="1"/>
      <c r="F3" s="4"/>
      <c r="G3" s="1"/>
      <c r="H3" s="30"/>
    </row>
    <row r="4" spans="1:8" ht="51.75" customHeight="1">
      <c r="A4" s="6" t="s">
        <v>0</v>
      </c>
      <c r="B4" s="3" t="s">
        <v>1</v>
      </c>
      <c r="C4" s="3" t="s">
        <v>8</v>
      </c>
      <c r="D4" s="3" t="s">
        <v>9</v>
      </c>
      <c r="E4" s="3" t="s">
        <v>5</v>
      </c>
      <c r="F4" s="36" t="s">
        <v>2</v>
      </c>
      <c r="G4" s="3" t="s">
        <v>4</v>
      </c>
      <c r="H4" s="29" t="s">
        <v>3</v>
      </c>
    </row>
    <row r="5" spans="1:8" ht="15.75" customHeight="1">
      <c r="A5" s="7" t="s">
        <v>14</v>
      </c>
      <c r="B5" s="3">
        <v>3</v>
      </c>
      <c r="C5" s="17">
        <f>1788+546</f>
        <v>2334</v>
      </c>
      <c r="D5" s="26">
        <f>B5*B2</f>
        <v>205.24242424242425</v>
      </c>
      <c r="E5" s="19">
        <f>C5+C5*0.15</f>
        <v>2684.1</v>
      </c>
      <c r="F5" s="37">
        <v>2685</v>
      </c>
      <c r="G5" s="26">
        <f>E5+D5</f>
        <v>2889.3424242424244</v>
      </c>
      <c r="H5" s="29">
        <f>F5-G5</f>
        <v>-204.34242424242439</v>
      </c>
    </row>
    <row r="6" spans="1:9" ht="19.5" customHeight="1">
      <c r="A6" s="7" t="s">
        <v>15</v>
      </c>
      <c r="B6" s="18">
        <v>7</v>
      </c>
      <c r="C6" s="17">
        <f>6211</f>
        <v>6211</v>
      </c>
      <c r="D6" s="26">
        <f>B6*B2</f>
        <v>478.8989898989899</v>
      </c>
      <c r="E6" s="20">
        <f>C6+C6*0.1</f>
        <v>6832.1</v>
      </c>
      <c r="F6" s="37">
        <v>6832.1</v>
      </c>
      <c r="G6" s="9">
        <f>E6+D6</f>
        <v>7310.998989898991</v>
      </c>
      <c r="H6" s="38">
        <f>F6-G6</f>
        <v>-478.8989898989903</v>
      </c>
      <c r="I6" s="11"/>
    </row>
    <row r="7" spans="1:9" ht="28.5" customHeight="1">
      <c r="A7" s="7" t="s">
        <v>16</v>
      </c>
      <c r="B7" s="18">
        <v>10</v>
      </c>
      <c r="C7" s="17">
        <f>3502+4817</f>
        <v>8319</v>
      </c>
      <c r="D7" s="35">
        <f>B7*B2</f>
        <v>684.1414141414141</v>
      </c>
      <c r="E7" s="20">
        <f>C7+C7*0.1</f>
        <v>9150.9</v>
      </c>
      <c r="F7" s="37">
        <v>9150.9</v>
      </c>
      <c r="G7" s="9">
        <f>E7+D7</f>
        <v>9835.041414141413</v>
      </c>
      <c r="H7" s="38">
        <f>F7-G7</f>
        <v>-684.1414141414134</v>
      </c>
      <c r="I7" s="11"/>
    </row>
    <row r="8" spans="1:9" ht="27" customHeight="1">
      <c r="A8" s="7" t="s">
        <v>17</v>
      </c>
      <c r="B8" s="18">
        <v>3</v>
      </c>
      <c r="C8" s="13">
        <f>3985</f>
        <v>3985</v>
      </c>
      <c r="D8" s="35">
        <f>B8*B2</f>
        <v>205.24242424242425</v>
      </c>
      <c r="E8" s="21">
        <f>C8+C8*0.15</f>
        <v>4582.75</v>
      </c>
      <c r="F8" s="37">
        <v>4600</v>
      </c>
      <c r="G8" s="9">
        <f>E8+D8</f>
        <v>4787.992424242424</v>
      </c>
      <c r="H8" s="38">
        <f>F8-G8</f>
        <v>-187.99242424242402</v>
      </c>
      <c r="I8" s="11"/>
    </row>
    <row r="9" spans="1:9" ht="13.5" customHeight="1">
      <c r="A9" s="7" t="s">
        <v>11</v>
      </c>
      <c r="B9" s="18">
        <v>1</v>
      </c>
      <c r="C9" s="13">
        <f>1358</f>
        <v>1358</v>
      </c>
      <c r="D9" s="35">
        <f>B9*B2</f>
        <v>68.41414141414141</v>
      </c>
      <c r="E9" s="21">
        <f>C9+C9*0.15</f>
        <v>1561.7</v>
      </c>
      <c r="F9" s="37">
        <v>1561.7</v>
      </c>
      <c r="G9" s="9">
        <f>E9+D9</f>
        <v>1630.1141414141414</v>
      </c>
      <c r="H9" s="38">
        <f>F9-G9</f>
        <v>-68.41414141414134</v>
      </c>
      <c r="I9" s="11"/>
    </row>
    <row r="10" spans="1:9" ht="15">
      <c r="A10" s="7" t="s">
        <v>18</v>
      </c>
      <c r="B10" s="18">
        <v>5</v>
      </c>
      <c r="C10" s="14">
        <f>546*2+1103+2812</f>
        <v>5007</v>
      </c>
      <c r="D10" s="35">
        <f>B10*B2</f>
        <v>342.07070707070704</v>
      </c>
      <c r="E10" s="21">
        <f>C10+C10*0.1</f>
        <v>5507.7</v>
      </c>
      <c r="F10" s="37">
        <v>5510</v>
      </c>
      <c r="G10" s="9">
        <f>E10+D10</f>
        <v>5849.7707070707065</v>
      </c>
      <c r="H10" s="38">
        <f>F10-G10</f>
        <v>-339.7707070707065</v>
      </c>
      <c r="I10" s="11"/>
    </row>
    <row r="11" spans="1:9" ht="15">
      <c r="A11" s="7" t="s">
        <v>19</v>
      </c>
      <c r="B11" s="18">
        <v>12</v>
      </c>
      <c r="C11" s="13">
        <f>633*8+4817</f>
        <v>9881</v>
      </c>
      <c r="D11" s="35">
        <f>B11*B2</f>
        <v>820.969696969697</v>
      </c>
      <c r="E11" s="21">
        <f>C11+C11*0.1</f>
        <v>10869.1</v>
      </c>
      <c r="F11" s="37">
        <v>9900</v>
      </c>
      <c r="G11" s="9">
        <f>E11+D11</f>
        <v>11690.069696969698</v>
      </c>
      <c r="H11" s="38">
        <f>F11-G11</f>
        <v>-1790.0696969696983</v>
      </c>
      <c r="I11" s="11"/>
    </row>
    <row r="12" spans="1:9" ht="15">
      <c r="A12" s="7" t="s">
        <v>20</v>
      </c>
      <c r="B12" s="18">
        <v>3</v>
      </c>
      <c r="C12" s="13">
        <f>325*2</f>
        <v>650</v>
      </c>
      <c r="D12" s="35">
        <f>B12*B2</f>
        <v>205.24242424242425</v>
      </c>
      <c r="E12" s="21">
        <f>C12+C12*0.15</f>
        <v>747.5</v>
      </c>
      <c r="F12" s="37">
        <v>750</v>
      </c>
      <c r="G12" s="9">
        <f>E12+D12</f>
        <v>952.7424242424242</v>
      </c>
      <c r="H12" s="38">
        <f>F12-G12</f>
        <v>-202.74242424242425</v>
      </c>
      <c r="I12" s="11"/>
    </row>
    <row r="13" spans="1:9" ht="15">
      <c r="A13" s="7" t="s">
        <v>37</v>
      </c>
      <c r="B13" s="12">
        <v>4</v>
      </c>
      <c r="C13" s="15">
        <f>1365</f>
        <v>1365</v>
      </c>
      <c r="D13" s="35">
        <f>B13*B2</f>
        <v>273.65656565656565</v>
      </c>
      <c r="E13" s="8">
        <f>C13+C13*0.15</f>
        <v>1569.75</v>
      </c>
      <c r="F13" s="37">
        <v>1570</v>
      </c>
      <c r="G13" s="9">
        <f>E13+D13</f>
        <v>1843.4065656565656</v>
      </c>
      <c r="H13" s="38">
        <f>F13-G13</f>
        <v>-273.4065656565656</v>
      </c>
      <c r="I13" s="11"/>
    </row>
    <row r="14" spans="1:9" ht="15">
      <c r="A14" s="7" t="s">
        <v>21</v>
      </c>
      <c r="B14" s="12">
        <v>5</v>
      </c>
      <c r="C14" s="16">
        <f>3156+711</f>
        <v>3867</v>
      </c>
      <c r="D14" s="35">
        <f>B14*B2</f>
        <v>342.07070707070704</v>
      </c>
      <c r="E14" s="22">
        <f>C14+C14*0.15</f>
        <v>4447.05</v>
      </c>
      <c r="F14" s="37">
        <v>4500</v>
      </c>
      <c r="G14" s="9">
        <f>E14+D14</f>
        <v>4789.120707070707</v>
      </c>
      <c r="H14" s="38">
        <f>F14-G14</f>
        <v>-289.1207070707069</v>
      </c>
      <c r="I14" s="11"/>
    </row>
    <row r="15" spans="1:9" ht="15">
      <c r="A15" s="7" t="s">
        <v>10</v>
      </c>
      <c r="B15" s="12">
        <v>3</v>
      </c>
      <c r="C15" s="16">
        <f>1987</f>
        <v>1987</v>
      </c>
      <c r="D15" s="35">
        <f>B15*B2</f>
        <v>205.24242424242425</v>
      </c>
      <c r="E15" s="22">
        <f>C15+C15*0.15</f>
        <v>2285.05</v>
      </c>
      <c r="F15" s="37">
        <v>2300</v>
      </c>
      <c r="G15" s="9">
        <f>E15+D15</f>
        <v>2490.292424242424</v>
      </c>
      <c r="H15" s="38">
        <f>F15-G15</f>
        <v>-190.2924242424242</v>
      </c>
      <c r="I15" s="11"/>
    </row>
    <row r="16" spans="1:9" ht="15">
      <c r="A16" s="7" t="s">
        <v>22</v>
      </c>
      <c r="B16" s="12">
        <v>7</v>
      </c>
      <c r="C16" s="17">
        <f>5328</f>
        <v>5328</v>
      </c>
      <c r="D16" s="35">
        <f>B16*B2</f>
        <v>478.8989898989899</v>
      </c>
      <c r="E16" s="22">
        <f>C16+C16*0.1</f>
        <v>5860.8</v>
      </c>
      <c r="F16" s="37">
        <v>5861</v>
      </c>
      <c r="G16" s="9">
        <f>E16+D16</f>
        <v>6339.6989898989905</v>
      </c>
      <c r="H16" s="38">
        <f>F16-G16</f>
        <v>-478.6989898989905</v>
      </c>
      <c r="I16" s="11"/>
    </row>
    <row r="17" spans="1:9" ht="15">
      <c r="A17" s="7" t="s">
        <v>23</v>
      </c>
      <c r="B17" s="12">
        <v>5</v>
      </c>
      <c r="C17" s="17">
        <f>1553</f>
        <v>1553</v>
      </c>
      <c r="D17" s="35">
        <f>B17*B2</f>
        <v>342.07070707070704</v>
      </c>
      <c r="E17" s="22">
        <f aca="true" t="shared" si="0" ref="E17:E22">C17+C17*0.15</f>
        <v>1785.95</v>
      </c>
      <c r="F17" s="37">
        <v>1786</v>
      </c>
      <c r="G17" s="9">
        <f>E17+D17</f>
        <v>2128.020707070707</v>
      </c>
      <c r="H17" s="38">
        <f>F17-G17</f>
        <v>-342.020707070707</v>
      </c>
      <c r="I17" s="11"/>
    </row>
    <row r="18" spans="1:8" ht="15">
      <c r="A18" s="7" t="s">
        <v>24</v>
      </c>
      <c r="B18" s="12">
        <v>1</v>
      </c>
      <c r="C18" s="16">
        <f>1528</f>
        <v>1528</v>
      </c>
      <c r="D18" s="27">
        <f>B18*B2</f>
        <v>68.41414141414141</v>
      </c>
      <c r="E18" s="23">
        <f t="shared" si="0"/>
        <v>1757.2</v>
      </c>
      <c r="F18" s="37">
        <v>1750</v>
      </c>
      <c r="G18" s="27">
        <f>E18+D18</f>
        <v>1825.6141414141414</v>
      </c>
      <c r="H18" s="30">
        <f>F18-G18</f>
        <v>-75.61414141414139</v>
      </c>
    </row>
    <row r="19" spans="1:8" ht="15">
      <c r="A19" s="7" t="s">
        <v>25</v>
      </c>
      <c r="B19" s="12">
        <v>4</v>
      </c>
      <c r="C19" s="24">
        <f>2668</f>
        <v>2668</v>
      </c>
      <c r="D19" s="27">
        <f>B19*B2</f>
        <v>273.65656565656565</v>
      </c>
      <c r="E19" s="24">
        <f t="shared" si="0"/>
        <v>3068.2</v>
      </c>
      <c r="F19" s="37">
        <v>3069</v>
      </c>
      <c r="G19" s="28">
        <f>E19+D19</f>
        <v>3341.8565656565656</v>
      </c>
      <c r="H19" s="30">
        <f>F19-G19</f>
        <v>-272.85656565656564</v>
      </c>
    </row>
    <row r="20" spans="1:8" ht="15">
      <c r="A20" s="7" t="s">
        <v>26</v>
      </c>
      <c r="B20" s="12">
        <v>4</v>
      </c>
      <c r="C20" s="16">
        <f>1686*2</f>
        <v>3372</v>
      </c>
      <c r="D20" s="27">
        <f>B20*B2</f>
        <v>273.65656565656565</v>
      </c>
      <c r="E20" s="16">
        <f t="shared" si="0"/>
        <v>3877.8</v>
      </c>
      <c r="F20" s="37">
        <v>3877.8</v>
      </c>
      <c r="G20" s="27">
        <f>E20+D20</f>
        <v>4151.4565656565655</v>
      </c>
      <c r="H20" s="30">
        <f>F20-G20</f>
        <v>-273.65656565656536</v>
      </c>
    </row>
    <row r="21" spans="1:8" ht="15">
      <c r="A21" s="7" t="s">
        <v>27</v>
      </c>
      <c r="B21" s="12">
        <v>5</v>
      </c>
      <c r="C21" s="25">
        <f>4792</f>
        <v>4792</v>
      </c>
      <c r="D21" s="27">
        <f>B21*B2</f>
        <v>342.07070707070704</v>
      </c>
      <c r="E21" s="25">
        <f t="shared" si="0"/>
        <v>5510.8</v>
      </c>
      <c r="F21" s="37">
        <v>5511</v>
      </c>
      <c r="G21" s="10">
        <f>E21+D21</f>
        <v>5852.870707070707</v>
      </c>
      <c r="H21" s="30">
        <f>F21-G21</f>
        <v>-341.8707070707069</v>
      </c>
    </row>
    <row r="22" spans="1:8" ht="15">
      <c r="A22" s="7" t="s">
        <v>28</v>
      </c>
      <c r="B22" s="12">
        <v>3</v>
      </c>
      <c r="C22" s="16">
        <f>391+391</f>
        <v>782</v>
      </c>
      <c r="D22" s="27">
        <f>B22*B2</f>
        <v>205.24242424242425</v>
      </c>
      <c r="E22" s="16">
        <f t="shared" si="0"/>
        <v>899.3</v>
      </c>
      <c r="F22" s="37">
        <v>900</v>
      </c>
      <c r="G22" s="27">
        <f>E22+D22</f>
        <v>1104.5424242424242</v>
      </c>
      <c r="H22" s="30">
        <f>F22-G22</f>
        <v>-204.5424242424242</v>
      </c>
    </row>
    <row r="23" spans="1:8" ht="15">
      <c r="A23" s="7" t="s">
        <v>29</v>
      </c>
      <c r="B23" s="12">
        <v>23</v>
      </c>
      <c r="C23" s="16">
        <f>8450+11575</f>
        <v>20025</v>
      </c>
      <c r="D23" s="27">
        <f>B23*B2</f>
        <v>1573.5252525252524</v>
      </c>
      <c r="E23" s="16">
        <f>C23+C23*0.1</f>
        <v>22027.5</v>
      </c>
      <c r="F23" s="37">
        <v>22027.5</v>
      </c>
      <c r="G23" s="27">
        <f>E23+D23</f>
        <v>23601.02525252525</v>
      </c>
      <c r="H23" s="30">
        <f>F23-G23</f>
        <v>-1573.5252525252508</v>
      </c>
    </row>
    <row r="24" spans="1:8" ht="15">
      <c r="A24" s="7" t="s">
        <v>30</v>
      </c>
      <c r="B24" s="12">
        <v>4</v>
      </c>
      <c r="C24" s="16">
        <f>2823</f>
        <v>2823</v>
      </c>
      <c r="D24" s="27">
        <f>B24*B2</f>
        <v>273.65656565656565</v>
      </c>
      <c r="E24" s="16">
        <f>C24+C24*0.15</f>
        <v>3246.45</v>
      </c>
      <c r="F24" s="37">
        <v>3250</v>
      </c>
      <c r="G24" s="27">
        <f>E24+D24</f>
        <v>3520.1065656565656</v>
      </c>
      <c r="H24" s="30">
        <f>F24-G24</f>
        <v>-270.10656565656564</v>
      </c>
    </row>
    <row r="25" spans="1:8" ht="15">
      <c r="A25" s="7" t="s">
        <v>31</v>
      </c>
      <c r="B25" s="12">
        <v>3</v>
      </c>
      <c r="C25" s="16">
        <f>1783+684</f>
        <v>2467</v>
      </c>
      <c r="D25" s="27">
        <f>B25*B2</f>
        <v>205.24242424242425</v>
      </c>
      <c r="E25" s="16">
        <f>C25+C25*0.15</f>
        <v>2837.05</v>
      </c>
      <c r="F25" s="37">
        <v>2900</v>
      </c>
      <c r="G25" s="27">
        <f>E25+D25</f>
        <v>3042.292424242424</v>
      </c>
      <c r="H25" s="30">
        <f>F25-G25</f>
        <v>-142.2924242424242</v>
      </c>
    </row>
    <row r="26" spans="1:8" ht="15">
      <c r="A26" s="7" t="s">
        <v>32</v>
      </c>
      <c r="B26" s="12">
        <v>5</v>
      </c>
      <c r="C26" s="16">
        <f>2154+1037+2641</f>
        <v>5832</v>
      </c>
      <c r="D26" s="27">
        <f>B26*B2</f>
        <v>342.07070707070704</v>
      </c>
      <c r="E26" s="16">
        <f>C26+C26*0.1</f>
        <v>6415.2</v>
      </c>
      <c r="F26" s="37">
        <v>6500</v>
      </c>
      <c r="G26" s="27">
        <f>E26+D26</f>
        <v>6757.2707070707065</v>
      </c>
      <c r="H26" s="30">
        <f>F26-G26</f>
        <v>-257.2707070707065</v>
      </c>
    </row>
    <row r="27" spans="1:8" ht="15">
      <c r="A27" s="7" t="s">
        <v>33</v>
      </c>
      <c r="B27" s="12">
        <v>5</v>
      </c>
      <c r="C27" s="16">
        <f>1130+574*2+3943</f>
        <v>6221</v>
      </c>
      <c r="D27" s="27">
        <f>B27*B2</f>
        <v>342.07070707070704</v>
      </c>
      <c r="E27" s="16">
        <f>C27+C27*0.1</f>
        <v>6843.1</v>
      </c>
      <c r="F27" s="37">
        <v>6850</v>
      </c>
      <c r="G27" s="27">
        <f>E27+D27</f>
        <v>7185.170707070707</v>
      </c>
      <c r="H27" s="30">
        <f>F27-G27</f>
        <v>-335.17070707070707</v>
      </c>
    </row>
    <row r="28" spans="1:8" ht="15">
      <c r="A28" s="7" t="s">
        <v>34</v>
      </c>
      <c r="B28" s="12">
        <v>13</v>
      </c>
      <c r="C28" s="16">
        <f>2601+966+681+1823+1045+2183+1763</f>
        <v>11062</v>
      </c>
      <c r="D28" s="27">
        <f>B28*B2</f>
        <v>889.3838383838383</v>
      </c>
      <c r="E28" s="16">
        <f>C28+C28*0.1</f>
        <v>12168.2</v>
      </c>
      <c r="F28" s="37">
        <v>12168.2</v>
      </c>
      <c r="G28" s="27">
        <f>E28+D28</f>
        <v>13057.583838383838</v>
      </c>
      <c r="H28" s="30">
        <f>F28-G28</f>
        <v>-889.3838383838374</v>
      </c>
    </row>
    <row r="29" spans="1:8" ht="15">
      <c r="A29" s="7" t="s">
        <v>13</v>
      </c>
      <c r="B29" s="12">
        <v>2</v>
      </c>
      <c r="C29" s="16">
        <f>1149</f>
        <v>1149</v>
      </c>
      <c r="D29" s="27">
        <f>B29*B2</f>
        <v>136.82828282828282</v>
      </c>
      <c r="E29" s="16">
        <f>C29+C29*0.15</f>
        <v>1321.35</v>
      </c>
      <c r="F29" s="37">
        <v>1221.5</v>
      </c>
      <c r="G29" s="27">
        <f>E29+D29</f>
        <v>1458.1782828282828</v>
      </c>
      <c r="H29" s="30">
        <f>F29-G29</f>
        <v>-236.67828282828282</v>
      </c>
    </row>
    <row r="30" spans="1:8" ht="15">
      <c r="A30" s="7" t="s">
        <v>35</v>
      </c>
      <c r="B30" s="12">
        <v>2</v>
      </c>
      <c r="C30" s="16">
        <f>2959</f>
        <v>2959</v>
      </c>
      <c r="D30" s="27">
        <f>B30*B2</f>
        <v>136.82828282828282</v>
      </c>
      <c r="E30" s="16">
        <f>C30+C30*0.15</f>
        <v>3402.85</v>
      </c>
      <c r="F30" s="37">
        <v>3403</v>
      </c>
      <c r="G30" s="27">
        <f>E30+D30</f>
        <v>3539.6782828282826</v>
      </c>
      <c r="H30" s="30">
        <f>F30-G30</f>
        <v>-136.6782828282826</v>
      </c>
    </row>
    <row r="31" spans="1:8" ht="15">
      <c r="A31" s="7" t="s">
        <v>36</v>
      </c>
      <c r="B31" s="12">
        <v>32</v>
      </c>
      <c r="C31" s="16">
        <f>3943+5602+7254+7067+6829+1192*2+3373</f>
        <v>36452</v>
      </c>
      <c r="D31" s="27">
        <f>B31*B2</f>
        <v>2189.252525252525</v>
      </c>
      <c r="E31" s="16">
        <f>C31+C31*0.1</f>
        <v>40097.2</v>
      </c>
      <c r="F31" s="37">
        <v>40100</v>
      </c>
      <c r="G31" s="27">
        <f>E31+D31</f>
        <v>42286.45252525252</v>
      </c>
      <c r="H31" s="30">
        <f>F31-G31</f>
        <v>-2186.45252525252</v>
      </c>
    </row>
    <row r="32" spans="1:8" ht="15">
      <c r="A32" s="7" t="s">
        <v>12</v>
      </c>
      <c r="B32" s="12">
        <v>4</v>
      </c>
      <c r="C32" s="16">
        <f>2110+1033</f>
        <v>3143</v>
      </c>
      <c r="D32" s="27">
        <f>B32*B2</f>
        <v>273.65656565656565</v>
      </c>
      <c r="E32" s="16">
        <f>C32+C32*0.15</f>
        <v>3614.45</v>
      </c>
      <c r="F32" s="37">
        <v>3615</v>
      </c>
      <c r="G32" s="27">
        <f>E32+D32</f>
        <v>3888.1065656565656</v>
      </c>
      <c r="H32" s="30">
        <f>F32-G32</f>
        <v>-273.10656565656564</v>
      </c>
    </row>
    <row r="33" spans="1:9" ht="15">
      <c r="A33" s="32" t="s">
        <v>38</v>
      </c>
      <c r="B33" s="12">
        <v>1</v>
      </c>
      <c r="C33" s="16">
        <v>330</v>
      </c>
      <c r="D33" s="27">
        <f>B33*B2</f>
        <v>68.41414141414141</v>
      </c>
      <c r="E33" s="16">
        <f>C33+C33*0.15</f>
        <v>379.5</v>
      </c>
      <c r="F33" s="37">
        <v>380</v>
      </c>
      <c r="G33" s="27">
        <f>E33+D33</f>
        <v>447.9141414141414</v>
      </c>
      <c r="H33" s="30">
        <f>F33-G33</f>
        <v>-67.9141414141414</v>
      </c>
      <c r="I33" s="31"/>
    </row>
    <row r="34" spans="1:8" ht="15">
      <c r="A34" s="7" t="s">
        <v>39</v>
      </c>
      <c r="B34" s="12">
        <v>9</v>
      </c>
      <c r="C34" s="16">
        <f>4399+2003+565+621</f>
        <v>7588</v>
      </c>
      <c r="D34" s="27">
        <f>B34*B2</f>
        <v>615.7272727272727</v>
      </c>
      <c r="E34" s="16">
        <f>C34+C34*0.1</f>
        <v>8346.8</v>
      </c>
      <c r="F34" s="37">
        <v>8400</v>
      </c>
      <c r="G34" s="27">
        <f>E34+D34</f>
        <v>8962.527272727271</v>
      </c>
      <c r="H34" s="30">
        <f>F34-G34</f>
        <v>-562.5272727272713</v>
      </c>
    </row>
    <row r="35" spans="1:8" ht="15">
      <c r="A35" s="7" t="s">
        <v>40</v>
      </c>
      <c r="B35" s="12">
        <v>9</v>
      </c>
      <c r="C35" s="16">
        <f>3428+2668</f>
        <v>6096</v>
      </c>
      <c r="D35" s="27">
        <f>B35*B2</f>
        <v>615.7272727272727</v>
      </c>
      <c r="E35" s="16">
        <f>C35+C35*0.1</f>
        <v>6705.6</v>
      </c>
      <c r="F35" s="37">
        <v>6706</v>
      </c>
      <c r="G35" s="27">
        <f>E35+D35</f>
        <v>7321.327272727273</v>
      </c>
      <c r="H35" s="30">
        <f>F35-G35</f>
        <v>-615.3272727272733</v>
      </c>
    </row>
    <row r="36" spans="1:8" ht="15">
      <c r="A36" s="7" t="s">
        <v>41</v>
      </c>
      <c r="B36" s="12">
        <v>1</v>
      </c>
      <c r="C36" s="16">
        <f>325</f>
        <v>325</v>
      </c>
      <c r="D36" s="27">
        <f>B36*B2</f>
        <v>68.41414141414141</v>
      </c>
      <c r="E36" s="16">
        <f>C36+C36*0.15</f>
        <v>373.75</v>
      </c>
      <c r="F36" s="37">
        <v>374</v>
      </c>
      <c r="G36" s="27">
        <f>E36+D36</f>
        <v>442.1641414141414</v>
      </c>
      <c r="H36" s="30">
        <f>F36-G36</f>
        <v>-68.1641414141414</v>
      </c>
    </row>
    <row r="37" spans="2:3" ht="15">
      <c r="B37" s="40"/>
      <c r="C37" s="31"/>
    </row>
    <row r="38" spans="2:7" ht="15">
      <c r="B38" s="34">
        <f>SUM(B5:B36)</f>
        <v>198</v>
      </c>
      <c r="C38" s="33"/>
      <c r="E38" s="33"/>
      <c r="G38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Captain</cp:lastModifiedBy>
  <dcterms:created xsi:type="dcterms:W3CDTF">2011-01-22T04:40:36Z</dcterms:created>
  <dcterms:modified xsi:type="dcterms:W3CDTF">2011-10-07T17:55:07Z</dcterms:modified>
  <cp:category/>
  <cp:version/>
  <cp:contentType/>
  <cp:contentStatus/>
</cp:coreProperties>
</file>