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<sst xmlns="http://schemas.openxmlformats.org/spreadsheetml/2006/main" count="31" uniqueCount="31">
  <si>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</si>
  <si>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</si>
  <si>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</si>
  <si>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</si>
  <si>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</si>
  <si>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</si>
  <si>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</si>
  <si>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</si>
  <si>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</si>
  <si>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</si>
  <si>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>NATA_012000</t>
  </si>
  <si>
    <t xml:space="preserve">Оля-Вредина </t>
  </si>
  <si>
    <t>Бурундук</t>
  </si>
  <si>
    <t xml:space="preserve">Koko_ta </t>
  </si>
  <si>
    <t>Анна Кузнецова</t>
  </si>
  <si>
    <t>Pirognoe</t>
  </si>
  <si>
    <t>broker</t>
  </si>
  <si>
    <t xml:space="preserve">ОльгаЕ </t>
  </si>
  <si>
    <t>ларисса</t>
  </si>
  <si>
    <t>Beth</t>
  </si>
  <si>
    <t>Верба</t>
  </si>
  <si>
    <t>nbad</t>
  </si>
  <si>
    <t>Rarita</t>
  </si>
  <si>
    <t>РУФА</t>
  </si>
  <si>
    <t>Евгения Семочкина</t>
  </si>
  <si>
    <t>Пламя_NSK</t>
  </si>
  <si>
    <t>pelikan</t>
  </si>
  <si>
    <t>Renesans</t>
  </si>
  <si>
    <t>strekozka</t>
  </si>
  <si>
    <t>Muzzy</t>
  </si>
  <si>
    <t>omli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</si>
</sst>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;[Red]#,##0.00_р_."/>
    <numFmt numFmtId="172" formatCode="#,##0.00;[Red]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8" fontId="36" fillId="0" borderId="0" xfId="0" applyNumberFormat="1" applyFont="1" applyAlignment="1">
      <alignment horizontal="center"/>
    </xf>
    <xf numFmtId="8" fontId="46" fillId="0" borderId="0" xfId="0" applyNumberFormat="1" applyFont="1" applyAlignment="1">
      <alignment horizontal="center"/>
    </xf>
    <xf numFmtId="0" fontId="47" fillId="0" borderId="10" xfId="0" applyFont="1" applyBorder="1" applyAlignment="1">
      <alignment/>
    </xf>
    <xf numFmtId="164" fontId="47" fillId="0" borderId="10" xfId="0" applyNumberFormat="1" applyFont="1" applyBorder="1" applyAlignment="1">
      <alignment/>
    </xf>
    <xf numFmtId="8" fontId="48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8" fontId="49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8" fontId="49" fillId="0" borderId="10" xfId="0" applyNumberFormat="1" applyFont="1" applyBorder="1" applyAlignment="1">
      <alignment horizontal="center"/>
    </xf>
    <xf numFmtId="164" fontId="4" fillId="0" borderId="10" xfId="6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7" fontId="47" fillId="0" borderId="10" xfId="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/>
    </xf>
    <xf numFmtId="8" fontId="49" fillId="0" borderId="10" xfId="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3" fillId="0" borderId="10" xfId="0" applyNumberFormat="1" applyFont="1" applyBorder="1" applyAlignment="1">
      <alignment horizontal="center"/>
    </xf>
    <xf numFmtId="164" fontId="48" fillId="0" borderId="0" xfId="0" applyNumberFormat="1" applyFont="1" applyAlignment="1">
      <alignment horizontal="center"/>
    </xf>
    <xf numFmtId="0" fontId="50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96" zoomScaleNormal="96" zoomScalePageLayoutView="0" workbookViewId="0" topLeftCell="A1">
      <selection activeCell="I6" sqref="I6"/>
    </sheetView>
  </sheetViews>
  <sheetFormatPr defaultColWidth="9.140625" defaultRowHeight="15"/>
  <cols>
    <col min="1" max="1" width="25.7109375" style="1" customWidth="1"/>
    <col min="2" max="2" width="12.7109375" style="0" customWidth="1"/>
    <col min="3" max="3" width="19.28125" style="0" customWidth="1"/>
    <col min="4" max="4" width="18.8515625" style="0" customWidth="1"/>
    <col min="5" max="5" width="16.140625" style="0" customWidth="1"/>
    <col min="6" max="6" width="13.8515625" style="2" customWidth="1"/>
    <col min="7" max="7" width="15.57421875" style="0" customWidth="1"/>
    <col min="8" max="8" width="25.421875" style="3" customWidth="1"/>
    <col min="9" max="9" width="72.57421875" style="0" customWidth="1"/>
  </cols>
  <sheetData>
    <row r="1" spans="1:8" ht="15">
      <c r="A1" s="5" t="s">
        <v>7</v>
      </c>
      <c r="B1" s="6">
        <v>7400</v>
      </c>
      <c r="C1" s="5"/>
      <c r="D1" s="5"/>
      <c r="E1" s="5"/>
      <c r="F1" s="6"/>
      <c r="G1" s="5"/>
      <c r="H1" s="7"/>
    </row>
    <row r="2" spans="1:8" ht="15">
      <c r="A2" s="5" t="s">
        <v>6</v>
      </c>
      <c r="B2" s="6">
        <v>62.45</v>
      </c>
      <c r="C2" s="6"/>
      <c r="D2" s="5"/>
      <c r="E2" s="5"/>
      <c r="F2" s="6"/>
      <c r="G2" s="5"/>
      <c r="H2" s="7"/>
    </row>
    <row r="3" spans="1:8" ht="15">
      <c r="A3" s="8"/>
      <c r="B3" s="6"/>
      <c r="C3" s="6"/>
      <c r="D3" s="5"/>
      <c r="E3" s="5"/>
      <c r="F3" s="6"/>
      <c r="G3" s="5"/>
      <c r="H3" s="7"/>
    </row>
    <row r="4" spans="1:8" ht="51.75" customHeight="1">
      <c r="A4" s="9" t="s">
        <v>0</v>
      </c>
      <c r="B4" s="10" t="s">
        <v>1</v>
      </c>
      <c r="C4" s="10" t="s">
        <v>8</v>
      </c>
      <c r="D4" s="10" t="s">
        <v>9</v>
      </c>
      <c r="E4" s="10" t="s">
        <v>5</v>
      </c>
      <c r="F4" s="11" t="s">
        <v>2</v>
      </c>
      <c r="G4" s="10" t="s">
        <v>4</v>
      </c>
      <c r="H4" s="12" t="s">
        <v>3</v>
      </c>
    </row>
    <row r="5" spans="1:8" ht="19.5" customHeight="1">
      <c r="A5" s="32" t="s">
        <v>11</v>
      </c>
      <c r="B5" s="13">
        <v>23</v>
      </c>
      <c r="C5" s="14">
        <f>655*2+3006+1622*2+1114*2+4456+5693+2363*2+804</f>
        <v>25467</v>
      </c>
      <c r="D5" s="14">
        <f>B5*B2</f>
        <v>1436.3500000000001</v>
      </c>
      <c r="E5" s="14">
        <f>C5+C5*0.1</f>
        <v>28013.7</v>
      </c>
      <c r="F5" s="30">
        <v>28014</v>
      </c>
      <c r="G5" s="15">
        <f>E5+D5</f>
        <v>29450.05</v>
      </c>
      <c r="H5" s="12">
        <f>F5-G5</f>
        <v>-1436.0499999999993</v>
      </c>
    </row>
    <row r="6" spans="1:9" ht="19.5" customHeight="1">
      <c r="A6" s="32" t="s">
        <v>12</v>
      </c>
      <c r="B6" s="16">
        <v>2.3</v>
      </c>
      <c r="C6" s="17">
        <f>636+1253</f>
        <v>1889</v>
      </c>
      <c r="D6" s="14">
        <f>B6*B2</f>
        <v>143.635</v>
      </c>
      <c r="E6" s="23">
        <f>C6+C6*0.15</f>
        <v>2172.35</v>
      </c>
      <c r="F6" s="30">
        <v>2172.35</v>
      </c>
      <c r="G6" s="18">
        <f>E6+D6</f>
        <v>2315.9849999999997</v>
      </c>
      <c r="H6" s="19">
        <f>F6-G6</f>
        <v>-143.63499999999976</v>
      </c>
      <c r="I6" s="2"/>
    </row>
    <row r="7" spans="1:9" ht="27" customHeight="1">
      <c r="A7" s="32" t="s">
        <v>13</v>
      </c>
      <c r="B7" s="16">
        <v>2</v>
      </c>
      <c r="C7" s="17">
        <f>880+496</f>
        <v>1376</v>
      </c>
      <c r="D7" s="14">
        <f>B7*B2</f>
        <v>124.9</v>
      </c>
      <c r="E7" s="20">
        <f>C7+C7*0.15</f>
        <v>1582.4</v>
      </c>
      <c r="F7" s="30">
        <v>1600</v>
      </c>
      <c r="G7" s="18">
        <f>E7+D7</f>
        <v>1707.3000000000002</v>
      </c>
      <c r="H7" s="19">
        <f>F7-G7</f>
        <v>-107.30000000000018</v>
      </c>
      <c r="I7" s="2"/>
    </row>
    <row r="8" spans="1:9" ht="13.5" customHeight="1">
      <c r="A8" s="32" t="s">
        <v>10</v>
      </c>
      <c r="B8" s="16">
        <v>6</v>
      </c>
      <c r="C8" s="17">
        <f>580*7</f>
        <v>4060</v>
      </c>
      <c r="D8" s="14">
        <f>B8*B2</f>
        <v>374.70000000000005</v>
      </c>
      <c r="E8" s="20">
        <f>C8+C8*0.15</f>
        <v>4669</v>
      </c>
      <c r="F8" s="30">
        <v>4500</v>
      </c>
      <c r="G8" s="18">
        <f>E8+D8</f>
        <v>5043.7</v>
      </c>
      <c r="H8" s="19">
        <f>F8-G8</f>
        <v>-543.6999999999998</v>
      </c>
      <c r="I8" s="2"/>
    </row>
    <row r="9" spans="1:9" ht="15">
      <c r="A9" s="32" t="s">
        <v>14</v>
      </c>
      <c r="B9" s="16">
        <v>9</v>
      </c>
      <c r="C9" s="17">
        <f>2360+4817</f>
        <v>7177</v>
      </c>
      <c r="D9" s="14">
        <f>B9*B2</f>
        <v>562.0500000000001</v>
      </c>
      <c r="E9" s="20">
        <f>C9+C9*0.1</f>
        <v>7894.7</v>
      </c>
      <c r="F9" s="30">
        <v>8000</v>
      </c>
      <c r="G9" s="18">
        <f>E9+D9</f>
        <v>8456.75</v>
      </c>
      <c r="H9" s="19">
        <f>F9-G9</f>
        <v>-456.75</v>
      </c>
      <c r="I9" s="2"/>
    </row>
    <row r="10" spans="1:9" ht="15">
      <c r="A10" s="32" t="s">
        <v>15</v>
      </c>
      <c r="B10" s="16">
        <v>1</v>
      </c>
      <c r="C10" s="17">
        <f>885</f>
        <v>885</v>
      </c>
      <c r="D10" s="14">
        <f>B10*B2</f>
        <v>62.45</v>
      </c>
      <c r="E10" s="20">
        <f>C10+C10*0.15</f>
        <v>1017.75</v>
      </c>
      <c r="F10" s="30">
        <v>1018</v>
      </c>
      <c r="G10" s="18">
        <f>E10+D10</f>
        <v>1080.2</v>
      </c>
      <c r="H10" s="19">
        <f>F10-G10</f>
        <v>-62.200000000000045</v>
      </c>
      <c r="I10" s="2"/>
    </row>
    <row r="11" spans="1:9" ht="15">
      <c r="A11" s="32" t="s">
        <v>16</v>
      </c>
      <c r="B11" s="16">
        <v>1</v>
      </c>
      <c r="C11" s="17">
        <f>997</f>
        <v>997</v>
      </c>
      <c r="D11" s="14">
        <f>B11*B2</f>
        <v>62.45</v>
      </c>
      <c r="E11" s="20">
        <f>C11+C11*0.15</f>
        <v>1146.55</v>
      </c>
      <c r="F11" s="30">
        <v>1147</v>
      </c>
      <c r="G11" s="18">
        <f>E11+D11</f>
        <v>1209</v>
      </c>
      <c r="H11" s="19">
        <f>F11-G11</f>
        <v>-62</v>
      </c>
      <c r="I11" s="2"/>
    </row>
    <row r="12" spans="1:9" ht="15">
      <c r="A12" s="32" t="s">
        <v>17</v>
      </c>
      <c r="B12" s="21">
        <v>2.5</v>
      </c>
      <c r="C12" s="22">
        <f>2355</f>
        <v>2355</v>
      </c>
      <c r="D12" s="14">
        <f>B12*B2</f>
        <v>156.125</v>
      </c>
      <c r="E12" s="23">
        <f>C12+C12*0.15</f>
        <v>2708.25</v>
      </c>
      <c r="F12" s="30">
        <v>2800</v>
      </c>
      <c r="G12" s="18">
        <f>E12+D12</f>
        <v>2864.375</v>
      </c>
      <c r="H12" s="19">
        <f>F12-G12</f>
        <v>-64.375</v>
      </c>
      <c r="I12" s="2"/>
    </row>
    <row r="13" spans="1:9" ht="15">
      <c r="A13" s="32" t="s">
        <v>18</v>
      </c>
      <c r="B13" s="21">
        <v>1</v>
      </c>
      <c r="C13" s="22">
        <f>1104+508</f>
        <v>1612</v>
      </c>
      <c r="D13" s="14">
        <f>B13*B2</f>
        <v>62.45</v>
      </c>
      <c r="E13" s="24">
        <f>C13+C13*0.15</f>
        <v>1853.8</v>
      </c>
      <c r="F13" s="30">
        <v>1854</v>
      </c>
      <c r="G13" s="18">
        <f>E13+D13</f>
        <v>1916.25</v>
      </c>
      <c r="H13" s="19">
        <f>F13-G13</f>
        <v>-62.25</v>
      </c>
      <c r="I13" s="2"/>
    </row>
    <row r="14" spans="1:9" ht="15">
      <c r="A14" s="32" t="s">
        <v>19</v>
      </c>
      <c r="B14" s="21">
        <v>2</v>
      </c>
      <c r="C14" s="22">
        <f>627+886+4*32</f>
        <v>1641</v>
      </c>
      <c r="D14" s="14">
        <f>B14*B2</f>
        <v>124.9</v>
      </c>
      <c r="E14" s="24">
        <f>C14+C14*0.15</f>
        <v>1887.15</v>
      </c>
      <c r="F14" s="30">
        <v>2000</v>
      </c>
      <c r="G14" s="18">
        <f>E14+D14</f>
        <v>2012.0500000000002</v>
      </c>
      <c r="H14" s="19">
        <f>F14-G14</f>
        <v>-12.050000000000182</v>
      </c>
      <c r="I14" s="2"/>
    </row>
    <row r="15" spans="1:9" ht="15">
      <c r="A15" s="32" t="s">
        <v>20</v>
      </c>
      <c r="B15" s="21">
        <v>10</v>
      </c>
      <c r="C15" s="22">
        <f>2376*2+12960+7*106</f>
        <v>18454</v>
      </c>
      <c r="D15" s="14">
        <f>B15*B2</f>
        <v>624.5</v>
      </c>
      <c r="E15" s="24">
        <f>C15+C15*0.1</f>
        <v>20299.4</v>
      </c>
      <c r="F15" s="30">
        <v>20299</v>
      </c>
      <c r="G15" s="18">
        <f>E15+D15</f>
        <v>20923.9</v>
      </c>
      <c r="H15" s="19">
        <f>F15-G15</f>
        <v>-624.9000000000015</v>
      </c>
      <c r="I15" s="2"/>
    </row>
    <row r="16" spans="1:8" ht="15">
      <c r="A16" s="32" t="s">
        <v>21</v>
      </c>
      <c r="B16" s="21"/>
      <c r="C16" s="22">
        <f>390</f>
        <v>390</v>
      </c>
      <c r="D16" s="14"/>
      <c r="E16" s="25">
        <f>390</f>
        <v>390</v>
      </c>
      <c r="F16" s="30">
        <v>390</v>
      </c>
      <c r="G16" s="26"/>
      <c r="H16" s="27"/>
    </row>
    <row r="17" spans="1:8" ht="15">
      <c r="A17" s="32" t="s">
        <v>22</v>
      </c>
      <c r="B17" s="21"/>
      <c r="C17" s="22">
        <f>3683*2</f>
        <v>7366</v>
      </c>
      <c r="D17" s="14"/>
      <c r="E17" s="22">
        <f>C17+C17*0.1</f>
        <v>8102.6</v>
      </c>
      <c r="F17" s="31">
        <v>8102.6</v>
      </c>
      <c r="G17" s="26"/>
      <c r="H17" s="27"/>
    </row>
    <row r="18" spans="1:8" ht="15">
      <c r="A18" s="32" t="s">
        <v>23</v>
      </c>
      <c r="B18" s="21">
        <v>4</v>
      </c>
      <c r="C18" s="22">
        <f>3626</f>
        <v>3626</v>
      </c>
      <c r="D18" s="14">
        <f>B18*B2</f>
        <v>249.8</v>
      </c>
      <c r="E18" s="22">
        <f>C18+C18*0.15</f>
        <v>4169.9</v>
      </c>
      <c r="F18" s="30">
        <v>4170</v>
      </c>
      <c r="G18" s="28">
        <f>E18+D18</f>
        <v>4419.7</v>
      </c>
      <c r="H18" s="7">
        <f>F18-G18</f>
        <v>-249.69999999999982</v>
      </c>
    </row>
    <row r="19" spans="1:8" ht="15">
      <c r="A19" s="32" t="s">
        <v>24</v>
      </c>
      <c r="B19" s="21">
        <v>10</v>
      </c>
      <c r="C19" s="22">
        <f>4048*2+1516+462*2+661+2264</f>
        <v>13461</v>
      </c>
      <c r="D19" s="14">
        <f>B19*B2</f>
        <v>624.5</v>
      </c>
      <c r="E19" s="22">
        <f>C19+C19*0.1</f>
        <v>14807.1</v>
      </c>
      <c r="F19" s="30">
        <v>15000</v>
      </c>
      <c r="G19" s="28">
        <f>E19+D19</f>
        <v>15431.6</v>
      </c>
      <c r="H19" s="7">
        <f>F19-G19</f>
        <v>-431.60000000000036</v>
      </c>
    </row>
    <row r="20" spans="1:8" ht="15">
      <c r="A20" s="32" t="s">
        <v>25</v>
      </c>
      <c r="B20" s="21">
        <v>3</v>
      </c>
      <c r="C20" s="22">
        <f>104*3+104*3+104*3+27*9</f>
        <v>1179</v>
      </c>
      <c r="D20" s="14">
        <f>B20*B2</f>
        <v>187.35000000000002</v>
      </c>
      <c r="E20" s="22">
        <f>C20+C20*0.15</f>
        <v>1355.85</v>
      </c>
      <c r="F20" s="30">
        <v>1400</v>
      </c>
      <c r="G20" s="28">
        <f>E20+D20</f>
        <v>1543.1999999999998</v>
      </c>
      <c r="H20" s="7">
        <f>F20-G20</f>
        <v>-143.19999999999982</v>
      </c>
    </row>
    <row r="21" spans="1:8" ht="15">
      <c r="A21" s="32" t="s">
        <v>26</v>
      </c>
      <c r="B21" s="21">
        <v>2</v>
      </c>
      <c r="C21" s="22">
        <f>3253</f>
        <v>3253</v>
      </c>
      <c r="D21" s="14">
        <f>B21*B2</f>
        <v>124.9</v>
      </c>
      <c r="E21" s="22">
        <f>C21+C21*0.15</f>
        <v>3740.95</v>
      </c>
      <c r="F21" s="30">
        <v>4000</v>
      </c>
      <c r="G21" s="28">
        <f>E21+D21</f>
        <v>3865.85</v>
      </c>
      <c r="H21" s="7">
        <f>F21-G21</f>
        <v>134.1500000000001</v>
      </c>
    </row>
    <row r="22" spans="1:8" ht="15">
      <c r="A22" s="32" t="s">
        <v>27</v>
      </c>
      <c r="B22" s="21">
        <v>2.5</v>
      </c>
      <c r="C22" s="22">
        <f>2388</f>
        <v>2388</v>
      </c>
      <c r="D22" s="14">
        <f>B22*B2</f>
        <v>156.125</v>
      </c>
      <c r="E22" s="22">
        <f>C22+C22*0.15</f>
        <v>2746.2</v>
      </c>
      <c r="F22" s="30">
        <v>2900</v>
      </c>
      <c r="G22" s="28">
        <f>E22</f>
        <v>2746.2</v>
      </c>
      <c r="H22" s="7">
        <f>F22-G22</f>
        <v>153.80000000000018</v>
      </c>
    </row>
    <row r="23" spans="1:8" ht="15">
      <c r="A23" s="32" t="s">
        <v>28</v>
      </c>
      <c r="B23" s="21">
        <v>20</v>
      </c>
      <c r="C23" s="22">
        <f>1378*2+7391+934+3403+1615+1382*2+2960+3475+108*24+138*5</f>
        <v>28580</v>
      </c>
      <c r="D23" s="14">
        <f>B23*B2</f>
        <v>1249</v>
      </c>
      <c r="E23" s="22">
        <f>C23+C23*0.08</f>
        <v>30866.4</v>
      </c>
      <c r="F23" s="30">
        <v>30867</v>
      </c>
      <c r="G23" s="28">
        <f>E23+D23</f>
        <v>32115.4</v>
      </c>
      <c r="H23" s="7">
        <f>F23-G23</f>
        <v>-1248.4000000000015</v>
      </c>
    </row>
    <row r="24" spans="1:8" ht="15">
      <c r="A24" s="32" t="s">
        <v>29</v>
      </c>
      <c r="B24" s="35">
        <v>5</v>
      </c>
      <c r="C24" s="22">
        <f>3827*2</f>
        <v>7654</v>
      </c>
      <c r="D24" s="14">
        <f>B24*B2</f>
        <v>312.25</v>
      </c>
      <c r="E24" s="22">
        <f>C24+C24*0.1</f>
        <v>8419.4</v>
      </c>
      <c r="F24" s="30">
        <v>8800</v>
      </c>
      <c r="G24" s="28">
        <f>E24+D24</f>
        <v>8731.65</v>
      </c>
      <c r="H24" s="7">
        <f>F24-G24</f>
        <v>68.35000000000036</v>
      </c>
    </row>
    <row r="25" spans="1:8" ht="15">
      <c r="A25" s="32" t="s">
        <v>30</v>
      </c>
      <c r="B25" s="35">
        <v>3</v>
      </c>
      <c r="C25" s="22">
        <f>1348*2</f>
        <v>2696</v>
      </c>
      <c r="D25" s="14">
        <f>B25*B2</f>
        <v>187.35000000000002</v>
      </c>
      <c r="E25" s="33">
        <f>C25+C25*0.15</f>
        <v>3100.4</v>
      </c>
      <c r="F25" s="34">
        <v>3100.4</v>
      </c>
      <c r="G25" s="28">
        <f>E25+D25</f>
        <v>3287.75</v>
      </c>
      <c r="H25" s="7">
        <f>F25-G25</f>
        <v>-187.3499999999999</v>
      </c>
    </row>
    <row r="26" spans="3:5" ht="15">
      <c r="C26" s="29"/>
      <c r="E26" s="29"/>
    </row>
    <row r="29" ht="18.75">
      <c r="H2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2012-06-16T18:40:16Z</dcterms:modified>
  <cp:category/>
  <cp:version/>
  <cp:contentType/>
  <cp:contentStatus/>
</cp:coreProperties>
</file>