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<sst xmlns="http://schemas.openxmlformats.org/spreadsheetml/2006/main" count="41" uniqueCount="41">
  <si>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ник</t>
  </si>
  <si>
    <t>сдано</t>
  </si>
  <si>
    <t>Цена товара</t>
  </si>
  <si>
    <t>Цена за доставку товара</t>
  </si>
  <si>
    <t>сумма с ОРГ 100 %</t>
  </si>
  <si>
    <t>сумма с ОРГ 50 %</t>
  </si>
  <si>
    <t>Вес товара</t>
  </si>
  <si>
    <t>rinka78</t>
  </si>
  <si>
    <t>окончательный рассчет с ТР - вы мне/+я вам</t>
  </si>
  <si>
    <t>синим 50%, красным 100% зеленым доплата/переплата</t>
  </si>
  <si>
    <t>Стоимость 1 кг</t>
  </si>
  <si>
    <t>Цена доставки</t>
  </si>
  <si>
    <t>сумма с Орг+ТР</t>
  </si>
  <si>
    <t>snowdrop11</t>
  </si>
  <si>
    <t xml:space="preserve">anna9om </t>
  </si>
  <si>
    <t>остаток по второй части счета     - вы мне/+я вам</t>
  </si>
  <si>
    <t>Ната****</t>
  </si>
  <si>
    <t>Нашка</t>
  </si>
  <si>
    <t xml:space="preserve">Маргошечка </t>
  </si>
  <si>
    <t xml:space="preserve">Jaloshka </t>
  </si>
  <si>
    <t>*Ульяна_Хорошая*</t>
  </si>
  <si>
    <t>Мама Миа</t>
  </si>
  <si>
    <t>lulal</t>
  </si>
  <si>
    <t xml:space="preserve">Любаничка </t>
  </si>
  <si>
    <t xml:space="preserve">Мотюнька </t>
  </si>
  <si>
    <t>surgeant</t>
  </si>
  <si>
    <t>Шарм</t>
  </si>
  <si>
    <t>siberia.ice</t>
  </si>
  <si>
    <t>III</t>
  </si>
  <si>
    <t>menthol</t>
  </si>
  <si>
    <t xml:space="preserve">Mili25 </t>
  </si>
  <si>
    <t>Танечка123</t>
  </si>
  <si>
    <t>sara40377</t>
  </si>
  <si>
    <t>Cherepashka 71</t>
  </si>
  <si>
    <t>Nunya</t>
  </si>
  <si>
    <t>SHANYA25</t>
  </si>
  <si>
    <t xml:space="preserve">Brusnica </t>
  </si>
  <si>
    <t>Mari-ka</t>
  </si>
  <si>
    <t xml:space="preserve">учла депозит 762,87 руб </t>
  </si>
  <si>
    <t>Елена_paul</t>
  </si>
  <si>
    <t xml:space="preserve">учла депозит 231,33 руб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</si>
</sst>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;[Red]#,##0.00\ &quot;р.&quot;"/>
    <numFmt numFmtId="182" formatCode="#,##0.00\ 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167" fontId="39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173" fontId="49" fillId="0" borderId="10" xfId="0" applyNumberFormat="1" applyFont="1" applyBorder="1" applyAlignment="1">
      <alignment horizontal="center"/>
    </xf>
    <xf numFmtId="167" fontId="50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173" fontId="49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3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wrapText="1"/>
    </xf>
    <xf numFmtId="173" fontId="49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72" fontId="52" fillId="0" borderId="10" xfId="0" applyNumberFormat="1" applyFont="1" applyBorder="1" applyAlignment="1">
      <alignment horizontal="center" wrapText="1"/>
    </xf>
    <xf numFmtId="172" fontId="53" fillId="0" borderId="10" xfId="0" applyNumberFormat="1" applyFont="1" applyBorder="1" applyAlignment="1">
      <alignment horizontal="center"/>
    </xf>
    <xf numFmtId="172" fontId="53" fillId="0" borderId="0" xfId="0" applyNumberFormat="1" applyFont="1" applyAlignment="1">
      <alignment horizontal="center"/>
    </xf>
    <xf numFmtId="0" fontId="54" fillId="0" borderId="12" xfId="0" applyFont="1" applyBorder="1" applyAlignment="1">
      <alignment/>
    </xf>
    <xf numFmtId="0" fontId="54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182" fontId="50" fillId="0" borderId="10" xfId="0" applyNumberFormat="1" applyFont="1" applyBorder="1" applyAlignment="1">
      <alignment horizontal="center"/>
    </xf>
    <xf numFmtId="182" fontId="38" fillId="0" borderId="10" xfId="0" applyNumberFormat="1" applyFont="1" applyBorder="1" applyAlignment="1">
      <alignment horizontal="center"/>
    </xf>
    <xf numFmtId="182" fontId="56" fillId="0" borderId="10" xfId="0" applyNumberFormat="1" applyFont="1" applyBorder="1" applyAlignment="1">
      <alignment horizontal="center" wrapText="1"/>
    </xf>
    <xf numFmtId="182" fontId="38" fillId="0" borderId="0" xfId="0" applyNumberFormat="1" applyFont="1" applyAlignment="1">
      <alignment horizontal="center"/>
    </xf>
    <xf numFmtId="0" fontId="55" fillId="0" borderId="10" xfId="0" applyFont="1" applyBorder="1" applyAlignment="1">
      <alignment/>
    </xf>
    <xf numFmtId="181" fontId="50" fillId="0" borderId="0" xfId="0" applyNumberFormat="1" applyFont="1" applyAlignment="1">
      <alignment horizontal="center"/>
    </xf>
    <xf numFmtId="182" fontId="50" fillId="0" borderId="0" xfId="0" applyNumberFormat="1" applyFont="1" applyAlignment="1">
      <alignment horizontal="center" vertical="center"/>
    </xf>
    <xf numFmtId="182" fontId="50" fillId="0" borderId="10" xfId="0" applyNumberFormat="1" applyFont="1" applyBorder="1" applyAlignment="1">
      <alignment horizontal="center" wrapText="1"/>
    </xf>
    <xf numFmtId="0" fontId="5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="78" zoomScaleNormal="78" workbookViewId="0" topLeftCell="A1">
      <selection activeCell="J22" sqref="J22"/>
    </sheetView>
  </sheetViews>
  <sheetFormatPr defaultColWidth="9.140625" defaultRowHeight="15"/>
  <cols>
    <col min="1" max="1" width="25.7109375" style="36" customWidth="1"/>
    <col min="2" max="2" width="25.7109375" style="1" customWidth="1"/>
    <col min="3" max="3" width="19.28125" style="21" customWidth="1"/>
    <col min="4" max="4" width="18.8515625" style="0" customWidth="1"/>
    <col min="5" max="5" width="18.8515625" style="2" customWidth="1"/>
    <col min="6" max="6" width="16.140625" style="2" customWidth="1"/>
    <col min="7" max="7" width="13.8515625" style="41" customWidth="1"/>
    <col min="8" max="8" width="24.7109375" style="26" customWidth="1"/>
    <col min="9" max="9" width="15.57421875" style="0" customWidth="1"/>
    <col min="10" max="10" width="25.421875" style="3" customWidth="1"/>
    <col min="11" max="11" width="72.57421875" style="0" customWidth="1"/>
  </cols>
  <sheetData>
    <row r="1" spans="1:10" ht="33.75" customHeight="1">
      <c r="A1" s="32" t="s">
        <v>11</v>
      </c>
      <c r="B1" s="18">
        <v>350</v>
      </c>
      <c r="C1" s="8"/>
      <c r="D1" s="16"/>
      <c r="E1" s="15"/>
      <c r="F1" s="15"/>
      <c r="G1" s="39"/>
      <c r="H1" s="25"/>
      <c r="I1" s="16"/>
      <c r="J1" s="17"/>
    </row>
    <row r="2" spans="1:10" ht="42" customHeight="1">
      <c r="A2" s="32" t="s">
        <v>10</v>
      </c>
      <c r="B2" s="18">
        <v>175</v>
      </c>
      <c r="C2" s="8"/>
      <c r="D2" s="16"/>
      <c r="E2" s="15"/>
      <c r="F2" s="15"/>
      <c r="G2" s="39"/>
      <c r="H2" s="25"/>
      <c r="I2" s="16"/>
      <c r="J2" s="17"/>
    </row>
    <row r="3" spans="1:11" ht="51.75" customHeight="1">
      <c r="A3" s="29" t="s">
        <v>0</v>
      </c>
      <c r="B3" s="22" t="s">
        <v>6</v>
      </c>
      <c r="C3" s="5" t="s">
        <v>2</v>
      </c>
      <c r="D3" s="4" t="s">
        <v>3</v>
      </c>
      <c r="E3" s="19" t="s">
        <v>4</v>
      </c>
      <c r="F3" s="19" t="s">
        <v>5</v>
      </c>
      <c r="G3" s="40" t="s">
        <v>1</v>
      </c>
      <c r="H3" s="24" t="s">
        <v>15</v>
      </c>
      <c r="I3" s="4" t="s">
        <v>12</v>
      </c>
      <c r="J3" s="10" t="s">
        <v>8</v>
      </c>
      <c r="K3" s="14" t="s">
        <v>9</v>
      </c>
    </row>
    <row r="4" spans="1:11" ht="19.5" customHeight="1">
      <c r="A4" s="30" t="s">
        <v>13</v>
      </c>
      <c r="B4" s="27">
        <v>0.11</v>
      </c>
      <c r="C4" s="7">
        <f>150+250+305+180*2+320+460</f>
        <v>1845</v>
      </c>
      <c r="D4" s="13">
        <f>B2*B4</f>
        <v>19.25</v>
      </c>
      <c r="E4" s="12">
        <f>C4+C4*0.15</f>
        <v>2121.75</v>
      </c>
      <c r="F4" s="20">
        <f>E4/2</f>
        <v>1060.875</v>
      </c>
      <c r="G4" s="38">
        <f>1060.88+1060.87</f>
        <v>2121.75</v>
      </c>
      <c r="H4" s="25">
        <f>G4-E4</f>
        <v>0</v>
      </c>
      <c r="I4" s="6">
        <f>E4+D4</f>
        <v>2141</v>
      </c>
      <c r="J4" s="9">
        <f>G4-I4</f>
        <v>-19.25</v>
      </c>
      <c r="K4" s="2"/>
    </row>
    <row r="5" spans="1:11" ht="15.75" customHeight="1">
      <c r="A5" s="30" t="s">
        <v>16</v>
      </c>
      <c r="B5" s="27">
        <v>0.09</v>
      </c>
      <c r="C5" s="7">
        <f>320+280+650+275+250+220</f>
        <v>1995</v>
      </c>
      <c r="D5" s="13">
        <f>B5*B2</f>
        <v>15.75</v>
      </c>
      <c r="E5" s="12">
        <f aca="true" t="shared" si="0" ref="E5:E29">C5+C5*0.15</f>
        <v>2294.25</v>
      </c>
      <c r="F5" s="20">
        <f aca="true" t="shared" si="1" ref="F5:F29">E5/2</f>
        <v>1147.125</v>
      </c>
      <c r="G5" s="38">
        <f>1147.13+1147</f>
        <v>2294.13</v>
      </c>
      <c r="H5" s="25">
        <f aca="true" t="shared" si="2" ref="H5:H29">G5-E5</f>
        <v>-0.11999999999989086</v>
      </c>
      <c r="I5" s="6">
        <f aca="true" t="shared" si="3" ref="I5:I29">E5+D5</f>
        <v>2310</v>
      </c>
      <c r="J5" s="9">
        <f aca="true" t="shared" si="4" ref="J5:J29">G5-I5</f>
        <v>-15.86999999999989</v>
      </c>
      <c r="K5" s="2"/>
    </row>
    <row r="6" spans="1:11" ht="15">
      <c r="A6" s="42" t="s">
        <v>17</v>
      </c>
      <c r="B6" s="27">
        <v>0.01</v>
      </c>
      <c r="C6" s="7">
        <f>185</f>
        <v>185</v>
      </c>
      <c r="D6" s="13">
        <f>B6*B2</f>
        <v>1.75</v>
      </c>
      <c r="E6" s="12">
        <f t="shared" si="0"/>
        <v>212.75</v>
      </c>
      <c r="F6" s="20">
        <f t="shared" si="1"/>
        <v>106.375</v>
      </c>
      <c r="G6" s="44">
        <f>107+107</f>
        <v>214</v>
      </c>
      <c r="H6" s="25">
        <f>G6-E6</f>
        <v>1.25</v>
      </c>
      <c r="I6" s="6">
        <f t="shared" si="3"/>
        <v>214.5</v>
      </c>
      <c r="J6" s="9">
        <f t="shared" si="4"/>
        <v>-0.5</v>
      </c>
      <c r="K6" s="2"/>
    </row>
    <row r="7" spans="1:11" ht="15">
      <c r="A7" s="42" t="s">
        <v>18</v>
      </c>
      <c r="B7" s="27">
        <v>0.04</v>
      </c>
      <c r="C7" s="7">
        <f>50+260+235+220+160</f>
        <v>925</v>
      </c>
      <c r="D7" s="13">
        <f>B7*B2</f>
        <v>7</v>
      </c>
      <c r="E7" s="12">
        <f t="shared" si="0"/>
        <v>1063.75</v>
      </c>
      <c r="F7" s="20">
        <f t="shared" si="1"/>
        <v>531.875</v>
      </c>
      <c r="G7" s="38">
        <f>532+532</f>
        <v>1064</v>
      </c>
      <c r="H7" s="25">
        <f t="shared" si="2"/>
        <v>0.25</v>
      </c>
      <c r="I7" s="6">
        <f t="shared" si="3"/>
        <v>1070.75</v>
      </c>
      <c r="J7" s="9">
        <f t="shared" si="4"/>
        <v>-6.75</v>
      </c>
      <c r="K7" s="2"/>
    </row>
    <row r="8" spans="1:10" ht="15">
      <c r="A8" s="30" t="s">
        <v>19</v>
      </c>
      <c r="B8" s="46">
        <v>0.04</v>
      </c>
      <c r="C8" s="8">
        <f>100+200</f>
        <v>300</v>
      </c>
      <c r="D8" s="13">
        <f>B8*B2</f>
        <v>7</v>
      </c>
      <c r="E8" s="12">
        <f t="shared" si="0"/>
        <v>345</v>
      </c>
      <c r="F8" s="20">
        <f t="shared" si="1"/>
        <v>172.5</v>
      </c>
      <c r="G8" s="38">
        <v>354</v>
      </c>
      <c r="H8" s="25">
        <f t="shared" si="2"/>
        <v>9</v>
      </c>
      <c r="I8" s="6">
        <f t="shared" si="3"/>
        <v>352</v>
      </c>
      <c r="J8" s="9">
        <f t="shared" si="4"/>
        <v>2</v>
      </c>
    </row>
    <row r="9" spans="1:10" ht="15">
      <c r="A9" s="30" t="s">
        <v>20</v>
      </c>
      <c r="B9" s="27">
        <v>0.09</v>
      </c>
      <c r="C9" s="8">
        <f>150+290+100+125+320+390+240</f>
        <v>1615</v>
      </c>
      <c r="D9" s="13">
        <f>B9*B2</f>
        <v>15.75</v>
      </c>
      <c r="E9" s="12">
        <f t="shared" si="0"/>
        <v>1857.25</v>
      </c>
      <c r="F9" s="20">
        <f t="shared" si="1"/>
        <v>928.625</v>
      </c>
      <c r="G9" s="38">
        <f>1113+744.25</f>
        <v>1857.25</v>
      </c>
      <c r="H9" s="25">
        <f t="shared" si="2"/>
        <v>0</v>
      </c>
      <c r="I9" s="6">
        <f t="shared" si="3"/>
        <v>1873</v>
      </c>
      <c r="J9" s="9">
        <f t="shared" si="4"/>
        <v>-15.75</v>
      </c>
    </row>
    <row r="10" spans="1:10" ht="15">
      <c r="A10" s="30" t="s">
        <v>21</v>
      </c>
      <c r="B10" s="27">
        <v>0.02</v>
      </c>
      <c r="C10" s="8">
        <f>380+500</f>
        <v>880</v>
      </c>
      <c r="D10" s="13">
        <f>B10*B2</f>
        <v>3.5</v>
      </c>
      <c r="E10" s="12">
        <f t="shared" si="0"/>
        <v>1012</v>
      </c>
      <c r="F10" s="20">
        <f t="shared" si="1"/>
        <v>506</v>
      </c>
      <c r="G10" s="38">
        <f>586.5+426</f>
        <v>1012.5</v>
      </c>
      <c r="H10" s="25">
        <f t="shared" si="2"/>
        <v>0.5</v>
      </c>
      <c r="I10" s="6">
        <f t="shared" si="3"/>
        <v>1015.5</v>
      </c>
      <c r="J10" s="9">
        <f t="shared" si="4"/>
        <v>-3</v>
      </c>
    </row>
    <row r="11" spans="1:10" ht="15">
      <c r="A11" s="30" t="s">
        <v>22</v>
      </c>
      <c r="B11" s="27">
        <v>0.02</v>
      </c>
      <c r="C11" s="8">
        <f>810</f>
        <v>810</v>
      </c>
      <c r="D11" s="13">
        <f>B11*B2</f>
        <v>3.5</v>
      </c>
      <c r="E11" s="12">
        <f t="shared" si="0"/>
        <v>931.5</v>
      </c>
      <c r="F11" s="20">
        <f t="shared" si="1"/>
        <v>465.75</v>
      </c>
      <c r="G11" s="38">
        <v>1334</v>
      </c>
      <c r="H11" s="25">
        <f t="shared" si="2"/>
        <v>402.5</v>
      </c>
      <c r="I11" s="6">
        <f t="shared" si="3"/>
        <v>935</v>
      </c>
      <c r="J11" s="9">
        <f t="shared" si="4"/>
        <v>399</v>
      </c>
    </row>
    <row r="12" spans="1:10" ht="15">
      <c r="A12" s="30" t="s">
        <v>23</v>
      </c>
      <c r="B12" s="27">
        <v>0.05</v>
      </c>
      <c r="C12" s="8">
        <f>370+480</f>
        <v>850</v>
      </c>
      <c r="D12" s="13">
        <f>B12*B2</f>
        <v>8.75</v>
      </c>
      <c r="E12" s="12">
        <f t="shared" si="0"/>
        <v>977.5</v>
      </c>
      <c r="F12" s="20">
        <f t="shared" si="1"/>
        <v>488.75</v>
      </c>
      <c r="G12" s="38">
        <f>909+644</f>
        <v>1553</v>
      </c>
      <c r="H12" s="25">
        <f t="shared" si="2"/>
        <v>575.5</v>
      </c>
      <c r="I12" s="6">
        <f t="shared" si="3"/>
        <v>986.25</v>
      </c>
      <c r="J12" s="9">
        <f t="shared" si="4"/>
        <v>566.75</v>
      </c>
    </row>
    <row r="13" spans="1:11" ht="15">
      <c r="A13" s="42" t="s">
        <v>24</v>
      </c>
      <c r="B13" s="27">
        <v>0.44</v>
      </c>
      <c r="C13" s="8">
        <f>300+40+19+35+25+30+85+45+115+60+115+50+45+105+140+300+160*2+45+125</f>
        <v>1999</v>
      </c>
      <c r="D13" s="13">
        <f>B13*B2</f>
        <v>77</v>
      </c>
      <c r="E13" s="12">
        <f>C13+C13*0.15-762.87</f>
        <v>1535.98</v>
      </c>
      <c r="F13" s="20">
        <f>E13/2</f>
        <v>767.99</v>
      </c>
      <c r="G13" s="43">
        <f>387+1150</f>
        <v>1537</v>
      </c>
      <c r="H13" s="25">
        <f t="shared" si="2"/>
        <v>1.0199999999999818</v>
      </c>
      <c r="I13" s="6">
        <f t="shared" si="3"/>
        <v>1612.98</v>
      </c>
      <c r="J13" s="9">
        <f t="shared" si="4"/>
        <v>-75.98000000000002</v>
      </c>
      <c r="K13" t="s">
        <v>38</v>
      </c>
    </row>
    <row r="14" spans="1:10" ht="15">
      <c r="A14" s="42" t="s">
        <v>25</v>
      </c>
      <c r="B14" s="27">
        <v>0.06</v>
      </c>
      <c r="C14" s="8">
        <f>105+540+370</f>
        <v>1015</v>
      </c>
      <c r="D14" s="13">
        <f>B14*B2</f>
        <v>10.5</v>
      </c>
      <c r="E14" s="12">
        <f t="shared" si="0"/>
        <v>1167.25</v>
      </c>
      <c r="F14" s="20">
        <f t="shared" si="1"/>
        <v>583.625</v>
      </c>
      <c r="G14" s="38">
        <v>1167</v>
      </c>
      <c r="H14" s="25">
        <f t="shared" si="2"/>
        <v>-0.25</v>
      </c>
      <c r="I14" s="6">
        <f t="shared" si="3"/>
        <v>1177.75</v>
      </c>
      <c r="J14" s="9">
        <f t="shared" si="4"/>
        <v>-10.75</v>
      </c>
    </row>
    <row r="15" spans="1:10" ht="15">
      <c r="A15" s="42" t="s">
        <v>26</v>
      </c>
      <c r="B15" s="27">
        <v>0.05</v>
      </c>
      <c r="C15" s="8">
        <f>240+220+39+410+320</f>
        <v>1229</v>
      </c>
      <c r="D15" s="13">
        <f>B15*B2</f>
        <v>8.75</v>
      </c>
      <c r="E15" s="12">
        <f t="shared" si="0"/>
        <v>1413.35</v>
      </c>
      <c r="F15" s="20">
        <f t="shared" si="1"/>
        <v>706.675</v>
      </c>
      <c r="G15" s="38">
        <f>707+707</f>
        <v>1414</v>
      </c>
      <c r="H15" s="25">
        <f t="shared" si="2"/>
        <v>0.650000000000091</v>
      </c>
      <c r="I15" s="6">
        <f t="shared" si="3"/>
        <v>1422.1</v>
      </c>
      <c r="J15" s="9">
        <f t="shared" si="4"/>
        <v>-8.099999999999909</v>
      </c>
    </row>
    <row r="16" spans="1:10" ht="15">
      <c r="A16" s="30" t="s">
        <v>27</v>
      </c>
      <c r="B16" s="27">
        <v>0.03</v>
      </c>
      <c r="C16" s="8">
        <f>95+45</f>
        <v>140</v>
      </c>
      <c r="D16" s="13">
        <f>B16*B2</f>
        <v>5.25</v>
      </c>
      <c r="E16" s="12">
        <f t="shared" si="0"/>
        <v>161</v>
      </c>
      <c r="F16" s="20">
        <f t="shared" si="1"/>
        <v>80.5</v>
      </c>
      <c r="G16" s="38">
        <v>259</v>
      </c>
      <c r="H16" s="25">
        <f>G16-E16-98</f>
        <v>0</v>
      </c>
      <c r="I16" s="6">
        <f t="shared" si="3"/>
        <v>166.25</v>
      </c>
      <c r="J16" s="9">
        <f t="shared" si="4"/>
        <v>92.75</v>
      </c>
    </row>
    <row r="17" spans="1:11" ht="15">
      <c r="A17" s="30" t="s">
        <v>7</v>
      </c>
      <c r="B17" s="27">
        <v>0.37</v>
      </c>
      <c r="C17" s="8">
        <f>40*2+35+89+40+60+100+120+35*2+30+45+70+30+90+75+69+90*2+55+90+250</f>
        <v>1578</v>
      </c>
      <c r="D17" s="13">
        <f>B17*B2</f>
        <v>64.75</v>
      </c>
      <c r="E17" s="12">
        <f t="shared" si="0"/>
        <v>1814.7</v>
      </c>
      <c r="F17" s="20">
        <f t="shared" si="1"/>
        <v>907.35</v>
      </c>
      <c r="G17" s="38">
        <f>1500+231.33+200</f>
        <v>1931.33</v>
      </c>
      <c r="H17" s="25">
        <f t="shared" si="2"/>
        <v>116.62999999999988</v>
      </c>
      <c r="I17" s="6">
        <f t="shared" si="3"/>
        <v>1879.45</v>
      </c>
      <c r="J17" s="9">
        <f t="shared" si="4"/>
        <v>51.87999999999988</v>
      </c>
      <c r="K17" t="s">
        <v>40</v>
      </c>
    </row>
    <row r="18" spans="1:10" ht="15">
      <c r="A18" s="30" t="s">
        <v>28</v>
      </c>
      <c r="B18" s="27">
        <v>0.03</v>
      </c>
      <c r="C18" s="8">
        <f>70+350</f>
        <v>420</v>
      </c>
      <c r="D18" s="13">
        <f>B18*B2</f>
        <v>5.25</v>
      </c>
      <c r="E18" s="12">
        <f t="shared" si="0"/>
        <v>483</v>
      </c>
      <c r="F18" s="20">
        <f t="shared" si="1"/>
        <v>241.5</v>
      </c>
      <c r="G18" s="45">
        <f>250+100+100+33</f>
        <v>483</v>
      </c>
      <c r="H18" s="25">
        <f t="shared" si="2"/>
        <v>0</v>
      </c>
      <c r="I18" s="6">
        <f t="shared" si="3"/>
        <v>488.25</v>
      </c>
      <c r="J18" s="9">
        <f t="shared" si="4"/>
        <v>-5.25</v>
      </c>
    </row>
    <row r="19" spans="1:10" ht="15">
      <c r="A19" s="30" t="s">
        <v>29</v>
      </c>
      <c r="B19" s="27">
        <v>0.02</v>
      </c>
      <c r="C19" s="11">
        <f>480+150</f>
        <v>630</v>
      </c>
      <c r="D19" s="13">
        <f>B19*B2</f>
        <v>3.5</v>
      </c>
      <c r="E19" s="12">
        <f t="shared" si="0"/>
        <v>724.5</v>
      </c>
      <c r="F19" s="20">
        <f t="shared" si="1"/>
        <v>362.25</v>
      </c>
      <c r="G19" s="38">
        <v>724.5</v>
      </c>
      <c r="H19" s="25">
        <f t="shared" si="2"/>
        <v>0</v>
      </c>
      <c r="I19" s="6">
        <f t="shared" si="3"/>
        <v>728</v>
      </c>
      <c r="J19" s="9">
        <f t="shared" si="4"/>
        <v>-3.5</v>
      </c>
    </row>
    <row r="20" spans="1:10" ht="15">
      <c r="A20" s="42" t="s">
        <v>30</v>
      </c>
      <c r="B20" s="27">
        <v>0.04</v>
      </c>
      <c r="C20" s="11">
        <f>45+160*2+60+45+150+240+250</f>
        <v>1110</v>
      </c>
      <c r="D20" s="13">
        <f>B20*B2</f>
        <v>7</v>
      </c>
      <c r="E20" s="12">
        <f t="shared" si="0"/>
        <v>1276.5</v>
      </c>
      <c r="F20" s="20">
        <f t="shared" si="1"/>
        <v>638.25</v>
      </c>
      <c r="G20" s="38">
        <f>684.25+670</f>
        <v>1354.25</v>
      </c>
      <c r="H20" s="25">
        <f t="shared" si="2"/>
        <v>77.75</v>
      </c>
      <c r="I20" s="6">
        <f t="shared" si="3"/>
        <v>1283.5</v>
      </c>
      <c r="J20" s="9">
        <f t="shared" si="4"/>
        <v>70.75</v>
      </c>
    </row>
    <row r="21" spans="1:10" ht="15">
      <c r="A21" s="30" t="s">
        <v>31</v>
      </c>
      <c r="B21" s="27">
        <v>0.01</v>
      </c>
      <c r="C21" s="11">
        <f>250</f>
        <v>250</v>
      </c>
      <c r="D21" s="13">
        <f>B21*B2</f>
        <v>1.75</v>
      </c>
      <c r="E21" s="12">
        <f t="shared" si="0"/>
        <v>287.5</v>
      </c>
      <c r="F21" s="20">
        <f t="shared" si="1"/>
        <v>143.75</v>
      </c>
      <c r="G21" s="39">
        <v>270</v>
      </c>
      <c r="H21" s="25">
        <f t="shared" si="2"/>
        <v>-17.5</v>
      </c>
      <c r="I21" s="6">
        <f t="shared" si="3"/>
        <v>289.25</v>
      </c>
      <c r="J21" s="9">
        <f t="shared" si="4"/>
        <v>-19.25</v>
      </c>
    </row>
    <row r="22" spans="1:10" ht="15">
      <c r="A22" s="42" t="s">
        <v>14</v>
      </c>
      <c r="B22" s="27">
        <v>0.05</v>
      </c>
      <c r="C22" s="11">
        <f>190+170+110+39+9*3+200</f>
        <v>736</v>
      </c>
      <c r="D22" s="13">
        <f>B22*B2</f>
        <v>8.75</v>
      </c>
      <c r="E22" s="12">
        <f t="shared" si="0"/>
        <v>846.4</v>
      </c>
      <c r="F22" s="20">
        <f t="shared" si="1"/>
        <v>423.2</v>
      </c>
      <c r="G22" s="38">
        <f>1000+440</f>
        <v>1440</v>
      </c>
      <c r="H22" s="25">
        <f t="shared" si="2"/>
        <v>593.6</v>
      </c>
      <c r="I22" s="6">
        <f t="shared" si="3"/>
        <v>855.15</v>
      </c>
      <c r="J22" s="9">
        <f t="shared" si="4"/>
        <v>584.85</v>
      </c>
    </row>
    <row r="23" spans="1:10" ht="15">
      <c r="A23" s="42" t="s">
        <v>32</v>
      </c>
      <c r="B23" s="27">
        <v>0.05</v>
      </c>
      <c r="C23" s="11">
        <f>150+250</f>
        <v>400</v>
      </c>
      <c r="D23" s="13">
        <f>B23*B2</f>
        <v>8.75</v>
      </c>
      <c r="E23" s="12">
        <f t="shared" si="0"/>
        <v>460</v>
      </c>
      <c r="F23" s="20">
        <f t="shared" si="1"/>
        <v>230</v>
      </c>
      <c r="G23" s="38">
        <f>230+230</f>
        <v>460</v>
      </c>
      <c r="H23" s="25">
        <f t="shared" si="2"/>
        <v>0</v>
      </c>
      <c r="I23" s="6">
        <f t="shared" si="3"/>
        <v>468.75</v>
      </c>
      <c r="J23" s="9">
        <f t="shared" si="4"/>
        <v>-8.75</v>
      </c>
    </row>
    <row r="24" spans="1:10" ht="15">
      <c r="A24" s="42" t="s">
        <v>33</v>
      </c>
      <c r="B24" s="27">
        <v>0.04</v>
      </c>
      <c r="C24" s="11">
        <f>320+130+220+200</f>
        <v>870</v>
      </c>
      <c r="D24" s="13">
        <f>B24*B2</f>
        <v>7</v>
      </c>
      <c r="E24" s="12">
        <f t="shared" si="0"/>
        <v>1000.5</v>
      </c>
      <c r="F24" s="20">
        <f t="shared" si="1"/>
        <v>500.25</v>
      </c>
      <c r="G24" s="38">
        <v>1000</v>
      </c>
      <c r="H24" s="25">
        <f t="shared" si="2"/>
        <v>-0.5</v>
      </c>
      <c r="I24" s="6">
        <f t="shared" si="3"/>
        <v>1007.5</v>
      </c>
      <c r="J24" s="9">
        <f t="shared" si="4"/>
        <v>-7.5</v>
      </c>
    </row>
    <row r="25" spans="1:10" ht="15">
      <c r="A25" s="30" t="s">
        <v>34</v>
      </c>
      <c r="B25" s="27">
        <v>0.13</v>
      </c>
      <c r="C25" s="11">
        <f>750+160*2+270+115*2+360+480+430</f>
        <v>2840</v>
      </c>
      <c r="D25" s="13">
        <f>B25*B2</f>
        <v>22.75</v>
      </c>
      <c r="E25" s="12">
        <f t="shared" si="0"/>
        <v>3266</v>
      </c>
      <c r="F25" s="20">
        <f t="shared" si="1"/>
        <v>1633</v>
      </c>
      <c r="G25" s="38">
        <f>1633+1633</f>
        <v>3266</v>
      </c>
      <c r="H25" s="25">
        <f t="shared" si="2"/>
        <v>0</v>
      </c>
      <c r="I25" s="6">
        <f t="shared" si="3"/>
        <v>3288.75</v>
      </c>
      <c r="J25" s="9">
        <f t="shared" si="4"/>
        <v>-22.75</v>
      </c>
    </row>
    <row r="26" spans="1:10" ht="15">
      <c r="A26" s="30" t="s">
        <v>35</v>
      </c>
      <c r="B26" s="28">
        <v>0.01</v>
      </c>
      <c r="C26" s="8">
        <f>190</f>
        <v>190</v>
      </c>
      <c r="D26" s="13">
        <f>B26*B2</f>
        <v>1.75</v>
      </c>
      <c r="E26" s="12">
        <f t="shared" si="0"/>
        <v>218.5</v>
      </c>
      <c r="F26" s="20">
        <f t="shared" si="1"/>
        <v>109.25</v>
      </c>
      <c r="G26" s="39">
        <v>132.25</v>
      </c>
      <c r="H26" s="25">
        <f t="shared" si="2"/>
        <v>-86.25</v>
      </c>
      <c r="I26" s="6">
        <f t="shared" si="3"/>
        <v>220.25</v>
      </c>
      <c r="J26" s="9">
        <f t="shared" si="4"/>
        <v>-88</v>
      </c>
    </row>
    <row r="27" spans="1:10" ht="15.75" customHeight="1">
      <c r="A27" s="30" t="s">
        <v>36</v>
      </c>
      <c r="B27" s="23">
        <v>0.07</v>
      </c>
      <c r="C27" s="8">
        <f>280+540+240+320</f>
        <v>1380</v>
      </c>
      <c r="D27" s="13">
        <f>B27*B2</f>
        <v>12.250000000000002</v>
      </c>
      <c r="E27" s="12">
        <f t="shared" si="0"/>
        <v>1587</v>
      </c>
      <c r="F27" s="20">
        <f t="shared" si="1"/>
        <v>793.5</v>
      </c>
      <c r="G27" s="38">
        <f>793.5+793.5</f>
        <v>1587</v>
      </c>
      <c r="H27" s="25">
        <f t="shared" si="2"/>
        <v>0</v>
      </c>
      <c r="I27" s="6">
        <f t="shared" si="3"/>
        <v>1599.25</v>
      </c>
      <c r="J27" s="9">
        <f t="shared" si="4"/>
        <v>-12.25</v>
      </c>
    </row>
    <row r="28" spans="1:10" ht="15">
      <c r="A28" s="42" t="s">
        <v>37</v>
      </c>
      <c r="B28" s="23">
        <v>0.16</v>
      </c>
      <c r="C28" s="8">
        <f>610+370+710+780+610+290*5+810+9*6+490</f>
        <v>5884</v>
      </c>
      <c r="D28" s="13">
        <f>B28*B2</f>
        <v>28</v>
      </c>
      <c r="E28" s="12">
        <f t="shared" si="0"/>
        <v>6766.6</v>
      </c>
      <c r="F28" s="20">
        <f t="shared" si="1"/>
        <v>3383.3</v>
      </c>
      <c r="G28" s="38">
        <f>3383.3+3383.3</f>
        <v>6766.6</v>
      </c>
      <c r="H28" s="25">
        <f t="shared" si="2"/>
        <v>0</v>
      </c>
      <c r="I28" s="6">
        <f t="shared" si="3"/>
        <v>6794.6</v>
      </c>
      <c r="J28" s="9">
        <f t="shared" si="4"/>
        <v>-28</v>
      </c>
    </row>
    <row r="29" spans="1:10" ht="15" customHeight="1">
      <c r="A29" s="42" t="s">
        <v>39</v>
      </c>
      <c r="B29" s="23">
        <v>0.03</v>
      </c>
      <c r="C29" s="8">
        <f>90+60+25</f>
        <v>175</v>
      </c>
      <c r="D29" s="13">
        <f>B29*B2</f>
        <v>5.25</v>
      </c>
      <c r="E29" s="12">
        <f t="shared" si="0"/>
        <v>201.25</v>
      </c>
      <c r="F29" s="20">
        <f t="shared" si="1"/>
        <v>100.625</v>
      </c>
      <c r="G29" s="38">
        <v>202</v>
      </c>
      <c r="H29" s="25">
        <f t="shared" si="2"/>
        <v>0.75</v>
      </c>
      <c r="I29" s="6">
        <f t="shared" si="3"/>
        <v>206.5</v>
      </c>
      <c r="J29" s="9">
        <f t="shared" si="4"/>
        <v>-4.5</v>
      </c>
    </row>
    <row r="30" spans="1:10" ht="15">
      <c r="A30" s="31"/>
      <c r="B30" s="23"/>
      <c r="C30" s="8"/>
      <c r="D30" s="13"/>
      <c r="E30" s="12"/>
      <c r="F30" s="20"/>
      <c r="G30" s="39"/>
      <c r="H30" s="25"/>
      <c r="I30" s="6"/>
      <c r="J30" s="9"/>
    </row>
    <row r="31" spans="1:10" ht="28.5" customHeight="1">
      <c r="A31" s="30"/>
      <c r="B31" s="23"/>
      <c r="C31" s="8"/>
      <c r="D31" s="13"/>
      <c r="E31" s="12"/>
      <c r="F31" s="20"/>
      <c r="G31" s="39"/>
      <c r="H31" s="25"/>
      <c r="I31" s="6"/>
      <c r="J31" s="9"/>
    </row>
    <row r="32" spans="1:10" ht="15">
      <c r="A32" s="30"/>
      <c r="B32" s="23"/>
      <c r="C32" s="8"/>
      <c r="D32" s="13"/>
      <c r="E32" s="12"/>
      <c r="F32" s="20"/>
      <c r="G32" s="39"/>
      <c r="H32" s="25"/>
      <c r="I32" s="6"/>
      <c r="J32" s="9"/>
    </row>
    <row r="33" spans="1:10" ht="15">
      <c r="A33" s="31"/>
      <c r="B33" s="23"/>
      <c r="C33" s="8"/>
      <c r="D33" s="13"/>
      <c r="E33" s="12"/>
      <c r="F33" s="20"/>
      <c r="G33" s="39"/>
      <c r="H33" s="25"/>
      <c r="I33" s="6"/>
      <c r="J33" s="9"/>
    </row>
    <row r="34" spans="1:10" ht="15">
      <c r="A34" s="30"/>
      <c r="B34" s="23"/>
      <c r="C34" s="8"/>
      <c r="D34" s="13"/>
      <c r="E34" s="12"/>
      <c r="F34" s="20"/>
      <c r="G34" s="39"/>
      <c r="H34" s="25"/>
      <c r="I34" s="6"/>
      <c r="J34" s="9"/>
    </row>
    <row r="35" spans="1:10" ht="15">
      <c r="A35" s="30"/>
      <c r="B35" s="23"/>
      <c r="C35" s="8"/>
      <c r="D35" s="13"/>
      <c r="E35" s="12"/>
      <c r="F35" s="20"/>
      <c r="G35" s="39"/>
      <c r="H35" s="25"/>
      <c r="I35" s="6"/>
      <c r="J35" s="9"/>
    </row>
    <row r="36" spans="1:10" ht="15">
      <c r="A36" s="31"/>
      <c r="B36" s="23"/>
      <c r="C36" s="8"/>
      <c r="D36" s="13"/>
      <c r="E36" s="12"/>
      <c r="F36" s="20"/>
      <c r="G36" s="39"/>
      <c r="H36" s="25"/>
      <c r="I36" s="6"/>
      <c r="J36" s="9"/>
    </row>
    <row r="37" spans="1:10" ht="15">
      <c r="A37" s="31"/>
      <c r="B37" s="23"/>
      <c r="C37" s="8"/>
      <c r="D37" s="13"/>
      <c r="E37" s="12"/>
      <c r="F37" s="20"/>
      <c r="G37" s="39"/>
      <c r="H37" s="25"/>
      <c r="I37" s="6"/>
      <c r="J37" s="9"/>
    </row>
    <row r="38" spans="1:10" ht="15">
      <c r="A38" s="31"/>
      <c r="B38" s="23"/>
      <c r="C38" s="8"/>
      <c r="D38" s="13"/>
      <c r="E38" s="12"/>
      <c r="F38" s="20"/>
      <c r="G38" s="39"/>
      <c r="H38" s="25"/>
      <c r="I38" s="6"/>
      <c r="J38" s="9"/>
    </row>
    <row r="39" spans="1:10" ht="15">
      <c r="A39" s="31"/>
      <c r="B39" s="23"/>
      <c r="C39" s="8"/>
      <c r="D39" s="13"/>
      <c r="E39" s="12"/>
      <c r="F39" s="20"/>
      <c r="G39" s="39"/>
      <c r="H39" s="25"/>
      <c r="I39" s="6"/>
      <c r="J39" s="9"/>
    </row>
    <row r="40" spans="1:10" ht="15">
      <c r="A40" s="30"/>
      <c r="B40" s="23"/>
      <c r="C40" s="8"/>
      <c r="D40" s="13"/>
      <c r="E40" s="12"/>
      <c r="F40" s="20"/>
      <c r="G40" s="39"/>
      <c r="H40" s="25"/>
      <c r="I40" s="6"/>
      <c r="J40" s="9"/>
    </row>
    <row r="41" spans="1:10" ht="409.5">
      <c r="A41" s="30"/>
      <c r="B41" s="23"/>
      <c r="C41" s="8"/>
      <c r="D41" s="13"/>
      <c r="E41" s="12"/>
      <c r="F41" s="20"/>
      <c r="G41" s="39"/>
      <c r="H41" s="25"/>
      <c r="I41" s="6"/>
      <c r="J41" s="9"/>
    </row>
    <row r="42" spans="1:10" ht="15">
      <c r="A42" s="30"/>
      <c r="B42" s="23"/>
      <c r="C42" s="8"/>
      <c r="D42" s="13"/>
      <c r="E42" s="12"/>
      <c r="F42" s="20"/>
      <c r="G42" s="39"/>
      <c r="H42" s="25"/>
      <c r="I42" s="6"/>
      <c r="J42" s="9"/>
    </row>
    <row r="43" spans="1:10" ht="15">
      <c r="A43" s="30"/>
      <c r="B43" s="23"/>
      <c r="C43" s="8"/>
      <c r="D43" s="13"/>
      <c r="E43" s="12"/>
      <c r="F43" s="20"/>
      <c r="G43" s="39"/>
      <c r="H43" s="25"/>
      <c r="I43" s="6"/>
      <c r="J43" s="9"/>
    </row>
    <row r="44" spans="1:10" ht="15">
      <c r="A44" s="30"/>
      <c r="B44" s="23"/>
      <c r="C44" s="8"/>
      <c r="D44" s="13"/>
      <c r="E44" s="12"/>
      <c r="F44" s="20"/>
      <c r="G44" s="39"/>
      <c r="H44" s="25"/>
      <c r="I44" s="6"/>
      <c r="J44" s="9"/>
    </row>
    <row r="45" spans="1:10" ht="15">
      <c r="A45" s="37"/>
      <c r="B45" s="23"/>
      <c r="C45" s="8"/>
      <c r="D45" s="13"/>
      <c r="E45" s="12"/>
      <c r="F45" s="20"/>
      <c r="G45" s="39"/>
      <c r="H45" s="25"/>
      <c r="I45" s="6"/>
      <c r="J45" s="9"/>
    </row>
    <row r="46" spans="1:10" ht="15">
      <c r="A46" s="33"/>
      <c r="B46" s="23"/>
      <c r="C46" s="8"/>
      <c r="D46" s="13"/>
      <c r="E46" s="12"/>
      <c r="F46" s="20"/>
      <c r="G46" s="39"/>
      <c r="H46" s="25"/>
      <c r="I46" s="6"/>
      <c r="J46" s="9"/>
    </row>
    <row r="47" spans="1:10" ht="15">
      <c r="A47" s="33"/>
      <c r="B47" s="23"/>
      <c r="C47" s="8"/>
      <c r="D47" s="13"/>
      <c r="E47" s="12"/>
      <c r="F47" s="20"/>
      <c r="G47" s="39"/>
      <c r="H47" s="25"/>
      <c r="I47" s="6"/>
      <c r="J47" s="9"/>
    </row>
    <row r="48" spans="1:10" ht="15">
      <c r="A48" s="33"/>
      <c r="B48" s="23"/>
      <c r="C48" s="8"/>
      <c r="D48" s="13"/>
      <c r="E48" s="12"/>
      <c r="F48" s="20"/>
      <c r="G48" s="39"/>
      <c r="H48" s="25"/>
      <c r="I48" s="6"/>
      <c r="J48" s="9"/>
    </row>
    <row r="49" spans="1:10" ht="15">
      <c r="A49" s="33"/>
      <c r="B49" s="23"/>
      <c r="C49" s="8"/>
      <c r="D49" s="13"/>
      <c r="E49" s="12"/>
      <c r="F49" s="20"/>
      <c r="G49" s="39"/>
      <c r="H49" s="25"/>
      <c r="I49" s="6"/>
      <c r="J49" s="9"/>
    </row>
    <row r="50" spans="1:10" ht="15">
      <c r="A50" s="33"/>
      <c r="B50" s="23"/>
      <c r="C50" s="8"/>
      <c r="D50" s="13"/>
      <c r="E50" s="12"/>
      <c r="F50" s="20"/>
      <c r="G50" s="39"/>
      <c r="H50" s="25"/>
      <c r="I50" s="6"/>
      <c r="J50" s="9"/>
    </row>
    <row r="51" spans="1:10" ht="15">
      <c r="A51" s="33"/>
      <c r="B51" s="23"/>
      <c r="C51" s="8"/>
      <c r="D51" s="13"/>
      <c r="E51" s="12"/>
      <c r="F51" s="20"/>
      <c r="G51" s="39"/>
      <c r="H51" s="25"/>
      <c r="I51" s="6"/>
      <c r="J51" s="9"/>
    </row>
    <row r="52" spans="1:10" ht="15">
      <c r="A52" s="33"/>
      <c r="B52" s="23"/>
      <c r="C52" s="8"/>
      <c r="D52" s="13"/>
      <c r="E52" s="12"/>
      <c r="F52" s="20"/>
      <c r="G52" s="39"/>
      <c r="H52" s="25"/>
      <c r="I52" s="6"/>
      <c r="J52" s="9"/>
    </row>
    <row r="53" spans="1:10" ht="15">
      <c r="A53" s="34"/>
      <c r="B53" s="23"/>
      <c r="C53" s="8"/>
      <c r="D53" s="13"/>
      <c r="E53" s="12"/>
      <c r="F53" s="20"/>
      <c r="G53" s="39"/>
      <c r="H53" s="25"/>
      <c r="I53" s="6"/>
      <c r="J53" s="9"/>
    </row>
    <row r="54" spans="1:10" ht="15">
      <c r="A54" s="33"/>
      <c r="B54" s="23"/>
      <c r="C54" s="8"/>
      <c r="D54" s="13"/>
      <c r="E54" s="12"/>
      <c r="F54" s="20"/>
      <c r="G54" s="39"/>
      <c r="H54" s="25"/>
      <c r="I54" s="6"/>
      <c r="J54" s="9"/>
    </row>
    <row r="55" spans="1:10" ht="15">
      <c r="A55" s="33"/>
      <c r="B55" s="23"/>
      <c r="C55" s="8"/>
      <c r="D55" s="13"/>
      <c r="E55" s="12"/>
      <c r="F55" s="20"/>
      <c r="G55" s="39"/>
      <c r="H55" s="25"/>
      <c r="I55" s="6"/>
      <c r="J55" s="9"/>
    </row>
    <row r="56" spans="1:10" ht="15">
      <c r="A56" s="33"/>
      <c r="B56" s="23"/>
      <c r="C56" s="8"/>
      <c r="D56" s="13"/>
      <c r="E56" s="12"/>
      <c r="F56" s="20"/>
      <c r="G56" s="39"/>
      <c r="H56" s="25"/>
      <c r="I56" s="6"/>
      <c r="J56" s="9"/>
    </row>
    <row r="57" spans="1:10" ht="15">
      <c r="A57" s="33"/>
      <c r="B57" s="23"/>
      <c r="C57" s="8"/>
      <c r="D57" s="13"/>
      <c r="E57" s="12"/>
      <c r="F57" s="20"/>
      <c r="G57" s="39"/>
      <c r="H57" s="25"/>
      <c r="I57" s="6"/>
      <c r="J57" s="9"/>
    </row>
    <row r="58" spans="1:10" ht="15">
      <c r="A58" s="33"/>
      <c r="B58" s="23"/>
      <c r="C58" s="8"/>
      <c r="D58" s="13"/>
      <c r="E58" s="12"/>
      <c r="F58" s="20"/>
      <c r="G58" s="39"/>
      <c r="H58" s="25"/>
      <c r="I58" s="6"/>
      <c r="J58" s="9"/>
    </row>
    <row r="59" spans="1:10" ht="15">
      <c r="A59" s="33"/>
      <c r="B59" s="23"/>
      <c r="C59" s="8"/>
      <c r="D59" s="13"/>
      <c r="E59" s="12"/>
      <c r="F59" s="20"/>
      <c r="G59" s="39"/>
      <c r="H59" s="25"/>
      <c r="I59" s="6"/>
      <c r="J59" s="9"/>
    </row>
    <row r="60" spans="1:10" ht="15">
      <c r="A60" s="33"/>
      <c r="B60" s="23"/>
      <c r="C60" s="8"/>
      <c r="D60" s="13"/>
      <c r="E60" s="12"/>
      <c r="F60" s="20"/>
      <c r="G60" s="39"/>
      <c r="H60" s="25"/>
      <c r="I60" s="6"/>
      <c r="J60" s="9"/>
    </row>
    <row r="61" spans="1:10" ht="15">
      <c r="A61" s="33"/>
      <c r="B61" s="23"/>
      <c r="C61" s="8"/>
      <c r="D61" s="13"/>
      <c r="E61" s="12"/>
      <c r="F61" s="20"/>
      <c r="G61" s="39"/>
      <c r="H61" s="25"/>
      <c r="I61" s="6"/>
      <c r="J61" s="9"/>
    </row>
    <row r="62" spans="1:10" ht="15">
      <c r="A62" s="33"/>
      <c r="B62" s="23"/>
      <c r="C62" s="8"/>
      <c r="D62" s="13"/>
      <c r="E62" s="12"/>
      <c r="F62" s="20"/>
      <c r="G62" s="39"/>
      <c r="H62" s="25"/>
      <c r="I62" s="6"/>
      <c r="J62" s="9"/>
    </row>
    <row r="63" spans="1:10" ht="15">
      <c r="A63" s="33"/>
      <c r="B63" s="23"/>
      <c r="C63" s="8"/>
      <c r="D63" s="13"/>
      <c r="E63" s="12"/>
      <c r="F63" s="20"/>
      <c r="G63" s="39"/>
      <c r="H63" s="25"/>
      <c r="I63" s="6"/>
      <c r="J63" s="9"/>
    </row>
    <row r="64" spans="1:10" ht="15">
      <c r="A64" s="33"/>
      <c r="B64" s="23"/>
      <c r="C64" s="8"/>
      <c r="D64" s="13"/>
      <c r="E64" s="12"/>
      <c r="F64" s="20"/>
      <c r="G64" s="39"/>
      <c r="H64" s="25"/>
      <c r="I64" s="6"/>
      <c r="J64" s="9"/>
    </row>
    <row r="65" spans="1:10" ht="15">
      <c r="A65" s="33"/>
      <c r="B65" s="23"/>
      <c r="C65" s="8"/>
      <c r="D65" s="13"/>
      <c r="E65" s="12"/>
      <c r="F65" s="20"/>
      <c r="G65" s="39"/>
      <c r="H65" s="25"/>
      <c r="I65" s="6"/>
      <c r="J65" s="9"/>
    </row>
    <row r="66" spans="1:10" ht="15">
      <c r="A66" s="33"/>
      <c r="B66" s="23"/>
      <c r="C66" s="8"/>
      <c r="D66" s="13"/>
      <c r="E66" s="12"/>
      <c r="F66" s="20"/>
      <c r="G66" s="39"/>
      <c r="H66" s="25"/>
      <c r="I66" s="6"/>
      <c r="J66" s="9"/>
    </row>
    <row r="67" spans="1:10" ht="15">
      <c r="A67" s="34"/>
      <c r="B67" s="23"/>
      <c r="C67" s="8"/>
      <c r="D67" s="13"/>
      <c r="E67" s="12"/>
      <c r="F67" s="20"/>
      <c r="G67" s="39"/>
      <c r="H67" s="25"/>
      <c r="I67" s="6"/>
      <c r="J67" s="9"/>
    </row>
    <row r="68" spans="1:10" ht="15">
      <c r="A68" s="34"/>
      <c r="B68" s="18"/>
      <c r="C68" s="8"/>
      <c r="D68" s="13"/>
      <c r="E68" s="12"/>
      <c r="F68" s="20"/>
      <c r="G68" s="39"/>
      <c r="H68" s="25"/>
      <c r="I68" s="6"/>
      <c r="J68" s="9"/>
    </row>
    <row r="69" spans="1:4" ht="15">
      <c r="A69" s="35"/>
      <c r="B69" s="1">
        <f>SUM(B4:B68)</f>
        <v>2.06</v>
      </c>
      <c r="D69" s="2">
        <f>SUM(D4:D68)</f>
        <v>360.5</v>
      </c>
    </row>
    <row r="70" ht="15">
      <c r="A70" s="35"/>
    </row>
    <row r="71" ht="15">
      <c r="A71" s="35"/>
    </row>
    <row r="72" ht="15">
      <c r="A72" s="35"/>
    </row>
    <row r="73" ht="15">
      <c r="A73" s="35"/>
    </row>
    <row r="74" ht="15">
      <c r="A74" s="35"/>
    </row>
    <row r="75" ht="15">
      <c r="A75" s="35"/>
    </row>
    <row r="76" ht="15">
      <c r="A76" s="35"/>
    </row>
    <row r="77" ht="15">
      <c r="A77" s="35"/>
    </row>
    <row r="78" ht="15">
      <c r="A78" s="35"/>
    </row>
    <row r="79" ht="15">
      <c r="A79" s="35"/>
    </row>
    <row r="80" ht="15">
      <c r="A80" s="35"/>
    </row>
    <row r="81" ht="15">
      <c r="A81" s="35"/>
    </row>
    <row r="82" ht="15">
      <c r="A82" s="35"/>
    </row>
    <row r="83" ht="15">
      <c r="A83" s="35"/>
    </row>
    <row r="84" ht="15">
      <c r="A84" s="35"/>
    </row>
    <row r="85" ht="15">
      <c r="A85" s="35"/>
    </row>
    <row r="86" ht="15">
      <c r="A86" s="35"/>
    </row>
    <row r="87" ht="15">
      <c r="A87" s="35"/>
    </row>
    <row r="88" ht="15">
      <c r="A88" s="35"/>
    </row>
    <row r="89" ht="15">
      <c r="A89" s="35"/>
    </row>
    <row r="90" ht="15">
      <c r="A90" s="35"/>
    </row>
    <row r="91" ht="15">
      <c r="A91" s="35"/>
    </row>
    <row r="92" ht="15">
      <c r="A92" s="35"/>
    </row>
    <row r="93" ht="15">
      <c r="A93" s="35"/>
    </row>
    <row r="94" ht="15">
      <c r="A94" s="35"/>
    </row>
    <row r="95" ht="15">
      <c r="A95" s="35"/>
    </row>
    <row r="96" ht="15">
      <c r="A96" s="35"/>
    </row>
    <row r="97" ht="15">
      <c r="A97" s="35"/>
    </row>
    <row r="98" ht="15">
      <c r="A98" s="35"/>
    </row>
    <row r="99" ht="15">
      <c r="A99" s="35"/>
    </row>
    <row r="100" ht="15">
      <c r="A100" s="35"/>
    </row>
    <row r="101" ht="15">
      <c r="A101" s="35"/>
    </row>
    <row r="102" ht="15">
      <c r="A102" s="35"/>
    </row>
    <row r="103" ht="15">
      <c r="A103" s="35"/>
    </row>
    <row r="104" ht="15">
      <c r="A104" s="35"/>
    </row>
    <row r="105" ht="15">
      <c r="A105" s="35"/>
    </row>
    <row r="106" ht="15">
      <c r="A106" s="35"/>
    </row>
    <row r="107" ht="15">
      <c r="A107" s="35"/>
    </row>
    <row r="108" ht="15">
      <c r="A108" s="35"/>
    </row>
    <row r="109" ht="15">
      <c r="A109" s="35"/>
    </row>
    <row r="110" ht="15">
      <c r="A110" s="35"/>
    </row>
    <row r="111" ht="15">
      <c r="A111" s="35"/>
    </row>
    <row r="112" ht="15">
      <c r="A112" s="35"/>
    </row>
    <row r="113" ht="15">
      <c r="A113" s="35"/>
    </row>
    <row r="114" ht="15">
      <c r="A114" s="35"/>
    </row>
    <row r="115" ht="15">
      <c r="A115" s="35"/>
    </row>
    <row r="116" ht="15">
      <c r="A116" s="35"/>
    </row>
    <row r="117" ht="15">
      <c r="A117" s="35"/>
    </row>
    <row r="118" ht="15">
      <c r="A118" s="35"/>
    </row>
    <row r="119" ht="15">
      <c r="A119" s="35"/>
    </row>
    <row r="120" ht="15">
      <c r="A120" s="35"/>
    </row>
    <row r="121" ht="15">
      <c r="A121" s="35"/>
    </row>
    <row r="122" ht="15">
      <c r="A122" s="35"/>
    </row>
    <row r="123" ht="15">
      <c r="A123" s="35"/>
    </row>
    <row r="124" ht="15">
      <c r="A124" s="35"/>
    </row>
    <row r="125" ht="15">
      <c r="A125" s="35"/>
    </row>
    <row r="126" ht="15">
      <c r="A126" s="35"/>
    </row>
    <row r="127" ht="15">
      <c r="A127" s="35"/>
    </row>
    <row r="128" ht="15">
      <c r="A128" s="35"/>
    </row>
    <row r="129" ht="15">
      <c r="A129" s="35"/>
    </row>
    <row r="130" ht="15">
      <c r="A130" s="35"/>
    </row>
    <row r="131" ht="15">
      <c r="A131" s="35"/>
    </row>
    <row r="132" ht="15">
      <c r="A132" s="35"/>
    </row>
    <row r="133" ht="15">
      <c r="A133" s="35"/>
    </row>
    <row r="134" ht="15">
      <c r="A134" s="35"/>
    </row>
    <row r="135" ht="15">
      <c r="A135" s="35"/>
    </row>
    <row r="136" ht="15">
      <c r="A136" s="35"/>
    </row>
    <row r="137" ht="15">
      <c r="A137" s="35"/>
    </row>
    <row r="138" ht="15">
      <c r="A138" s="35"/>
    </row>
    <row r="139" ht="15">
      <c r="A139" s="35"/>
    </row>
    <row r="140" ht="15">
      <c r="A140" s="35"/>
    </row>
    <row r="141" ht="15">
      <c r="A141" s="35"/>
    </row>
    <row r="142" ht="15">
      <c r="A142" s="35"/>
    </row>
    <row r="143" ht="15">
      <c r="A143" s="35"/>
    </row>
    <row r="144" ht="15">
      <c r="A144" s="35"/>
    </row>
    <row r="145" ht="15">
      <c r="A145" s="35"/>
    </row>
    <row r="146" ht="15">
      <c r="A146" s="35"/>
    </row>
    <row r="147" ht="15">
      <c r="A147" s="35"/>
    </row>
    <row r="148" ht="15">
      <c r="A148" s="35"/>
    </row>
    <row r="149" ht="15">
      <c r="A149" s="35"/>
    </row>
    <row r="150" ht="15">
      <c r="A150" s="35"/>
    </row>
    <row r="151" ht="15">
      <c r="A151" s="35"/>
    </row>
    <row r="152" ht="15">
      <c r="A152" s="35"/>
    </row>
    <row r="153" ht="15">
      <c r="A153" s="35"/>
    </row>
    <row r="154" ht="15">
      <c r="A154" s="35"/>
    </row>
    <row r="155" ht="15">
      <c r="A155" s="35"/>
    </row>
    <row r="156" ht="15">
      <c r="A156" s="35"/>
    </row>
    <row r="157" ht="15">
      <c r="A157" s="35"/>
    </row>
    <row r="158" ht="15">
      <c r="A158" s="35"/>
    </row>
    <row r="159" ht="15">
      <c r="A159" s="35"/>
    </row>
    <row r="160" ht="15">
      <c r="A160" s="35"/>
    </row>
    <row r="161" ht="15">
      <c r="A161" s="35"/>
    </row>
    <row r="162" ht="15">
      <c r="A162" s="35"/>
    </row>
    <row r="163" ht="15">
      <c r="A163" s="35"/>
    </row>
    <row r="164" ht="15">
      <c r="A164" s="35"/>
    </row>
    <row r="165" ht="15">
      <c r="A165" s="35"/>
    </row>
    <row r="166" ht="15">
      <c r="A166" s="35"/>
    </row>
    <row r="167" ht="15">
      <c r="A167" s="35"/>
    </row>
    <row r="168" ht="15">
      <c r="A168" s="35"/>
    </row>
    <row r="169" ht="15">
      <c r="A169" s="35"/>
    </row>
    <row r="170" ht="15">
      <c r="A170" s="35"/>
    </row>
    <row r="171" ht="15">
      <c r="A171" s="35"/>
    </row>
    <row r="172" ht="15">
      <c r="A172" s="35"/>
    </row>
    <row r="173" ht="15">
      <c r="A173" s="35"/>
    </row>
    <row r="174" ht="15">
      <c r="A174" s="35"/>
    </row>
    <row r="175" ht="15">
      <c r="A175" s="35"/>
    </row>
    <row r="176" ht="15">
      <c r="A176" s="35"/>
    </row>
    <row r="177" ht="15">
      <c r="A177" s="35"/>
    </row>
    <row r="178" ht="15">
      <c r="A178" s="35"/>
    </row>
    <row r="179" ht="15">
      <c r="A179" s="35"/>
    </row>
    <row r="180" ht="15">
      <c r="A180" s="35"/>
    </row>
    <row r="181" ht="15">
      <c r="A181" s="35"/>
    </row>
    <row r="182" ht="15">
      <c r="A182" s="35"/>
    </row>
    <row r="183" ht="15">
      <c r="A183" s="35"/>
    </row>
    <row r="184" ht="15">
      <c r="A184" s="35"/>
    </row>
    <row r="185" ht="15">
      <c r="A185" s="35"/>
    </row>
    <row r="186" ht="15">
      <c r="A186" s="35"/>
    </row>
    <row r="187" ht="15">
      <c r="A187" s="35"/>
    </row>
    <row r="188" ht="15">
      <c r="A188" s="35"/>
    </row>
    <row r="189" ht="15">
      <c r="A189" s="35"/>
    </row>
    <row r="190" ht="15">
      <c r="A190" s="35"/>
    </row>
    <row r="191" ht="15">
      <c r="A191" s="35"/>
    </row>
    <row r="192" ht="15">
      <c r="A192" s="35"/>
    </row>
    <row r="193" ht="15">
      <c r="A193" s="35"/>
    </row>
    <row r="194" ht="15">
      <c r="A194" s="35"/>
    </row>
    <row r="195" ht="15">
      <c r="A195" s="35"/>
    </row>
    <row r="196" ht="15">
      <c r="A196" s="35"/>
    </row>
    <row r="197" ht="15">
      <c r="A197" s="35"/>
    </row>
    <row r="198" ht="15">
      <c r="A198" s="35"/>
    </row>
    <row r="199" ht="15">
      <c r="A199" s="35"/>
    </row>
    <row r="200" ht="15">
      <c r="A200" s="35"/>
    </row>
    <row r="201" ht="15">
      <c r="A201" s="35"/>
    </row>
    <row r="202" ht="15">
      <c r="A202" s="35"/>
    </row>
    <row r="203" ht="15">
      <c r="A203" s="35"/>
    </row>
    <row r="204" ht="15">
      <c r="A204" s="35"/>
    </row>
    <row r="205" ht="15">
      <c r="A205" s="35"/>
    </row>
    <row r="206" ht="15">
      <c r="A206" s="35"/>
    </row>
    <row r="207" ht="15">
      <c r="A207" s="35"/>
    </row>
    <row r="208" ht="15">
      <c r="A208" s="35"/>
    </row>
    <row r="209" ht="15">
      <c r="A209" s="35"/>
    </row>
    <row r="210" ht="15">
      <c r="A210" s="35"/>
    </row>
    <row r="211" ht="15">
      <c r="A211" s="35"/>
    </row>
    <row r="212" ht="15">
      <c r="A212" s="35"/>
    </row>
    <row r="213" ht="15">
      <c r="A213" s="35"/>
    </row>
    <row r="214" ht="15">
      <c r="A214" s="35"/>
    </row>
    <row r="215" ht="15">
      <c r="A215" s="35"/>
    </row>
    <row r="216" ht="15">
      <c r="A216" s="35"/>
    </row>
    <row r="217" ht="15">
      <c r="A217" s="35"/>
    </row>
    <row r="218" ht="15">
      <c r="A218" s="35"/>
    </row>
    <row r="219" ht="15">
      <c r="A219" s="35"/>
    </row>
    <row r="220" ht="15">
      <c r="A220" s="35"/>
    </row>
    <row r="221" ht="15">
      <c r="A221" s="35"/>
    </row>
    <row r="222" ht="15">
      <c r="A222" s="35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  <row r="244" ht="15">
      <c r="A244" s="35"/>
    </row>
    <row r="245" ht="15">
      <c r="A245" s="35"/>
    </row>
    <row r="246" ht="15">
      <c r="A246" s="35"/>
    </row>
    <row r="247" ht="15">
      <c r="A247" s="35"/>
    </row>
    <row r="248" ht="15">
      <c r="A248" s="35"/>
    </row>
    <row r="249" ht="15">
      <c r="A249" s="35"/>
    </row>
    <row r="250" ht="15">
      <c r="A250" s="35"/>
    </row>
    <row r="251" ht="15">
      <c r="A251" s="35"/>
    </row>
    <row r="252" ht="15">
      <c r="A252" s="35"/>
    </row>
    <row r="253" ht="15">
      <c r="A253" s="35"/>
    </row>
    <row r="254" ht="15">
      <c r="A254" s="35"/>
    </row>
    <row r="255" ht="15">
      <c r="A255" s="35"/>
    </row>
    <row r="256" ht="15">
      <c r="A256" s="35"/>
    </row>
    <row r="257" ht="15">
      <c r="A257" s="35"/>
    </row>
    <row r="258" ht="15">
      <c r="A258" s="35"/>
    </row>
    <row r="259" ht="15">
      <c r="A259" s="35"/>
    </row>
    <row r="260" ht="15">
      <c r="A260" s="35"/>
    </row>
    <row r="261" ht="15">
      <c r="A261" s="35"/>
    </row>
    <row r="262" ht="15">
      <c r="A262" s="35"/>
    </row>
    <row r="263" ht="15">
      <c r="A263" s="35"/>
    </row>
    <row r="264" ht="15">
      <c r="A264" s="35"/>
    </row>
    <row r="265" ht="15">
      <c r="A265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2013-10-01T16:39:30Z</dcterms:modified>
  <cp:category/>
  <cp:version/>
  <cp:contentType/>
  <cp:contentStatus/>
</cp:coreProperties>
</file>