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<sst xmlns="http://schemas.openxmlformats.org/spreadsheetml/2006/main" count="43" uniqueCount="43">
  <si>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ник</t>
  </si>
  <si>
    <t>сдано</t>
  </si>
  <si>
    <t>Цена товара</t>
  </si>
  <si>
    <t>Цена за доставку товара</t>
  </si>
  <si>
    <t>сумма с ОРГ 100 %</t>
  </si>
  <si>
    <t>сумма с ОРГ 50 %</t>
  </si>
  <si>
    <t>Вес товара</t>
  </si>
  <si>
    <t>Ирина2609</t>
  </si>
  <si>
    <t>rinka78</t>
  </si>
  <si>
    <t>окончательный рассчет с ТР - вы мне/+я вам</t>
  </si>
  <si>
    <t>синим 50%, красным 100% зеленым доплата/переплата</t>
  </si>
  <si>
    <t>Стоимость 1 кг</t>
  </si>
  <si>
    <t>Цена доставки</t>
  </si>
  <si>
    <t>сумма с Орг+ТР</t>
  </si>
  <si>
    <t>snowdrop11</t>
  </si>
  <si>
    <t>Jeanny955</t>
  </si>
  <si>
    <t>Цена товара-10%</t>
  </si>
  <si>
    <t>Union</t>
  </si>
  <si>
    <t>Teterina</t>
  </si>
  <si>
    <t>Jaloshka</t>
  </si>
  <si>
    <t>raddu89</t>
  </si>
  <si>
    <t>Маринка80</t>
  </si>
  <si>
    <t xml:space="preserve">Черемушка </t>
  </si>
  <si>
    <t>Анна_я</t>
  </si>
  <si>
    <t>Lyeksya</t>
  </si>
  <si>
    <t>Margozhetta</t>
  </si>
  <si>
    <t>Kishonya</t>
  </si>
  <si>
    <t>Юлиchка</t>
  </si>
  <si>
    <t xml:space="preserve">Greenmask </t>
  </si>
  <si>
    <t xml:space="preserve">solnishko777 </t>
  </si>
  <si>
    <t>HappyWife</t>
  </si>
  <si>
    <t>Марусель</t>
  </si>
  <si>
    <t xml:space="preserve">Lidkra </t>
  </si>
  <si>
    <t>Мотюнька</t>
  </si>
  <si>
    <t xml:space="preserve">anna9om </t>
  </si>
  <si>
    <t>БелаяМишка</t>
  </si>
  <si>
    <t>Мария0007</t>
  </si>
  <si>
    <t xml:space="preserve">nat-fox </t>
  </si>
  <si>
    <t>моё</t>
  </si>
  <si>
    <t>остаток по второй части счета     - вы мне/+я вам</t>
  </si>
  <si>
    <t>учла депозит 41,40</t>
  </si>
  <si>
    <t>учла депозит 33,05</t>
  </si>
  <si>
    <t>учла депозит 3,23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</si>
</sst>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;[Red]#,##0.00\ &quot;р.&quot;"/>
    <numFmt numFmtId="182" formatCode="#,##0.00\ 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67" fontId="39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173" fontId="49" fillId="0" borderId="10" xfId="0" applyNumberFormat="1" applyFont="1" applyBorder="1" applyAlignment="1">
      <alignment horizontal="center"/>
    </xf>
    <xf numFmtId="167" fontId="50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173" fontId="49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3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173" fontId="49" fillId="0" borderId="0" xfId="0" applyNumberFormat="1" applyFont="1" applyAlignment="1">
      <alignment horizontal="center"/>
    </xf>
    <xf numFmtId="172" fontId="49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2" fontId="52" fillId="0" borderId="10" xfId="0" applyNumberFormat="1" applyFont="1" applyBorder="1" applyAlignment="1">
      <alignment horizontal="center" wrapText="1"/>
    </xf>
    <xf numFmtId="172" fontId="53" fillId="0" borderId="10" xfId="0" applyNumberFormat="1" applyFont="1" applyBorder="1" applyAlignment="1">
      <alignment horizontal="center"/>
    </xf>
    <xf numFmtId="172" fontId="53" fillId="0" borderId="0" xfId="0" applyNumberFormat="1" applyFont="1" applyAlignment="1">
      <alignment horizontal="center"/>
    </xf>
    <xf numFmtId="0" fontId="54" fillId="0" borderId="12" xfId="0" applyFont="1" applyBorder="1" applyAlignment="1">
      <alignment/>
    </xf>
    <xf numFmtId="0" fontId="54" fillId="0" borderId="12" xfId="0" applyFont="1" applyFill="1" applyBorder="1" applyAlignment="1">
      <alignment/>
    </xf>
    <xf numFmtId="172" fontId="4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/>
    </xf>
    <xf numFmtId="182" fontId="50" fillId="0" borderId="10" xfId="0" applyNumberFormat="1" applyFont="1" applyBorder="1" applyAlignment="1">
      <alignment horizontal="center"/>
    </xf>
    <xf numFmtId="182" fontId="38" fillId="0" borderId="10" xfId="0" applyNumberFormat="1" applyFont="1" applyBorder="1" applyAlignment="1">
      <alignment horizontal="center"/>
    </xf>
    <xf numFmtId="182" fontId="56" fillId="0" borderId="10" xfId="0" applyNumberFormat="1" applyFont="1" applyBorder="1" applyAlignment="1">
      <alignment horizontal="center" wrapText="1"/>
    </xf>
    <xf numFmtId="182" fontId="38" fillId="0" borderId="0" xfId="0" applyNumberFormat="1" applyFont="1" applyAlignment="1">
      <alignment horizontal="center"/>
    </xf>
    <xf numFmtId="182" fontId="50" fillId="0" borderId="0" xfId="0" applyNumberFormat="1" applyFont="1" applyAlignment="1">
      <alignment horizontal="center" vertical="center"/>
    </xf>
    <xf numFmtId="182" fontId="50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="80" zoomScaleNormal="80" workbookViewId="0" topLeftCell="A3">
      <selection activeCell="K7" sqref="K7"/>
    </sheetView>
  </sheetViews>
  <sheetFormatPr defaultColWidth="9.140625" defaultRowHeight="15"/>
  <cols>
    <col min="1" max="1" width="25.7109375" style="38" customWidth="1"/>
    <col min="2" max="2" width="25.7109375" style="1" customWidth="1"/>
    <col min="3" max="3" width="19.28125" style="21" customWidth="1"/>
    <col min="4" max="4" width="32.00390625" style="22" customWidth="1"/>
    <col min="5" max="5" width="18.8515625" style="0" customWidth="1"/>
    <col min="6" max="6" width="18.8515625" style="2" customWidth="1"/>
    <col min="7" max="7" width="16.140625" style="2" customWidth="1"/>
    <col min="8" max="8" width="13.8515625" style="44" customWidth="1"/>
    <col min="9" max="9" width="24.7109375" style="27" customWidth="1"/>
    <col min="10" max="10" width="15.57421875" style="0" customWidth="1"/>
    <col min="11" max="11" width="25.421875" style="3" customWidth="1"/>
    <col min="12" max="12" width="72.57421875" style="0" customWidth="1"/>
  </cols>
  <sheetData>
    <row r="1" spans="1:11" ht="33.75" customHeight="1">
      <c r="A1" s="34" t="s">
        <v>12</v>
      </c>
      <c r="B1" s="18">
        <v>440</v>
      </c>
      <c r="C1" s="8"/>
      <c r="D1" s="30"/>
      <c r="E1" s="16"/>
      <c r="F1" s="15"/>
      <c r="G1" s="15"/>
      <c r="H1" s="42"/>
      <c r="I1" s="26"/>
      <c r="J1" s="16"/>
      <c r="K1" s="17"/>
    </row>
    <row r="2" spans="1:11" ht="42" customHeight="1">
      <c r="A2" s="34" t="s">
        <v>11</v>
      </c>
      <c r="B2" s="18">
        <v>194.7</v>
      </c>
      <c r="C2" s="8"/>
      <c r="D2" s="30"/>
      <c r="E2" s="16"/>
      <c r="F2" s="15"/>
      <c r="G2" s="15"/>
      <c r="H2" s="42"/>
      <c r="I2" s="26"/>
      <c r="J2" s="16"/>
      <c r="K2" s="17"/>
    </row>
    <row r="3" spans="1:12" ht="51.75" customHeight="1">
      <c r="A3" s="31" t="s">
        <v>0</v>
      </c>
      <c r="B3" s="23" t="s">
        <v>6</v>
      </c>
      <c r="C3" s="5" t="s">
        <v>2</v>
      </c>
      <c r="D3" s="19" t="s">
        <v>16</v>
      </c>
      <c r="E3" s="4" t="s">
        <v>3</v>
      </c>
      <c r="F3" s="19" t="s">
        <v>4</v>
      </c>
      <c r="G3" s="19" t="s">
        <v>5</v>
      </c>
      <c r="H3" s="43" t="s">
        <v>1</v>
      </c>
      <c r="I3" s="25" t="s">
        <v>39</v>
      </c>
      <c r="J3" s="4" t="s">
        <v>13</v>
      </c>
      <c r="K3" s="10" t="s">
        <v>9</v>
      </c>
      <c r="L3" s="14" t="s">
        <v>10</v>
      </c>
    </row>
    <row r="4" spans="1:12" ht="19.5" customHeight="1">
      <c r="A4" s="32" t="s">
        <v>17</v>
      </c>
      <c r="B4" s="28">
        <v>0.09</v>
      </c>
      <c r="C4" s="7">
        <f>160+230+175+360+240+150+280+50</f>
        <v>1645</v>
      </c>
      <c r="D4" s="19">
        <f>C4-C4*0.1</f>
        <v>1480.5</v>
      </c>
      <c r="E4" s="13">
        <f>B4*B2</f>
        <v>17.523</v>
      </c>
      <c r="F4" s="12">
        <f>D4+D4*0.15</f>
        <v>1702.575</v>
      </c>
      <c r="G4" s="20">
        <f>F4/2</f>
        <v>851.2875</v>
      </c>
      <c r="H4" s="41">
        <f>851.29+851.29</f>
        <v>1702.58</v>
      </c>
      <c r="I4" s="26">
        <f>H4-F4</f>
        <v>0.004999999999881766</v>
      </c>
      <c r="J4" s="6">
        <f>F4+E4</f>
        <v>1720.098</v>
      </c>
      <c r="K4" s="9">
        <f>H4-J4</f>
        <v>-17.51800000000003</v>
      </c>
      <c r="L4" s="9"/>
    </row>
    <row r="5" spans="1:12" ht="27" customHeight="1">
      <c r="A5" s="40" t="s">
        <v>18</v>
      </c>
      <c r="B5" s="28">
        <v>0.02</v>
      </c>
      <c r="C5" s="7">
        <f>130</f>
        <v>130</v>
      </c>
      <c r="D5" s="19">
        <f aca="true" t="shared" si="0" ref="D5:D29">C5-C5*0.1</f>
        <v>117</v>
      </c>
      <c r="E5" s="13">
        <f>B5*B2</f>
        <v>3.8939999999999997</v>
      </c>
      <c r="F5" s="12">
        <f aca="true" t="shared" si="1" ref="F5:F29">D5+D5*0.15</f>
        <v>134.55</v>
      </c>
      <c r="G5" s="20">
        <f aca="true" t="shared" si="2" ref="G5:G29">F5/2</f>
        <v>67.275</v>
      </c>
      <c r="H5" s="42">
        <v>70</v>
      </c>
      <c r="I5" s="26">
        <f aca="true" t="shared" si="3" ref="I5:I29">H5-F5</f>
        <v>-64.55000000000001</v>
      </c>
      <c r="J5" s="6">
        <f aca="true" t="shared" si="4" ref="J5:J29">F5+E5</f>
        <v>138.44400000000002</v>
      </c>
      <c r="K5" s="9">
        <f aca="true" t="shared" si="5" ref="K5:K29">H5-J5</f>
        <v>-68.44400000000002</v>
      </c>
      <c r="L5" s="2"/>
    </row>
    <row r="6" spans="1:12" ht="15.75" customHeight="1">
      <c r="A6" s="40" t="s">
        <v>19</v>
      </c>
      <c r="B6" s="28">
        <v>0.02</v>
      </c>
      <c r="C6" s="7">
        <f>170</f>
        <v>170</v>
      </c>
      <c r="D6" s="19">
        <f t="shared" si="0"/>
        <v>153</v>
      </c>
      <c r="E6" s="13">
        <f>B6*B2</f>
        <v>3.8939999999999997</v>
      </c>
      <c r="F6" s="12">
        <f t="shared" si="1"/>
        <v>175.95</v>
      </c>
      <c r="G6" s="20">
        <f t="shared" si="2"/>
        <v>87.975</v>
      </c>
      <c r="H6" s="41">
        <f>100+76</f>
        <v>176</v>
      </c>
      <c r="I6" s="26">
        <f t="shared" si="3"/>
        <v>0.05000000000001137</v>
      </c>
      <c r="J6" s="6">
        <f t="shared" si="4"/>
        <v>179.844</v>
      </c>
      <c r="K6" s="9">
        <f t="shared" si="5"/>
        <v>-3.843999999999994</v>
      </c>
      <c r="L6" s="2"/>
    </row>
    <row r="7" spans="1:12" ht="15">
      <c r="A7" s="40" t="s">
        <v>20</v>
      </c>
      <c r="B7" s="28">
        <v>0.02</v>
      </c>
      <c r="C7" s="7">
        <f>100</f>
        <v>100</v>
      </c>
      <c r="D7" s="19">
        <f t="shared" si="0"/>
        <v>90</v>
      </c>
      <c r="E7" s="13">
        <f>B7*B2</f>
        <v>3.8939999999999997</v>
      </c>
      <c r="F7" s="12">
        <f t="shared" si="1"/>
        <v>103.5</v>
      </c>
      <c r="G7" s="20">
        <f t="shared" si="2"/>
        <v>51.75</v>
      </c>
      <c r="H7" s="45">
        <v>289.38</v>
      </c>
      <c r="I7" s="26">
        <f t="shared" si="3"/>
        <v>185.88</v>
      </c>
      <c r="J7" s="6">
        <f t="shared" si="4"/>
        <v>107.394</v>
      </c>
      <c r="K7" s="9">
        <f t="shared" si="5"/>
        <v>181.986</v>
      </c>
      <c r="L7" s="2"/>
    </row>
    <row r="8" spans="1:12" ht="15">
      <c r="A8" s="40" t="s">
        <v>14</v>
      </c>
      <c r="B8" s="28">
        <v>0.05</v>
      </c>
      <c r="C8" s="7">
        <f>335+180+300</f>
        <v>815</v>
      </c>
      <c r="D8" s="19">
        <f t="shared" si="0"/>
        <v>733.5</v>
      </c>
      <c r="E8" s="13">
        <f>B8*B2</f>
        <v>9.735</v>
      </c>
      <c r="F8" s="12">
        <f t="shared" si="1"/>
        <v>843.525</v>
      </c>
      <c r="G8" s="20">
        <f t="shared" si="2"/>
        <v>421.7625</v>
      </c>
      <c r="H8" s="41">
        <f>422+421.53</f>
        <v>843.53</v>
      </c>
      <c r="I8" s="26">
        <f t="shared" si="3"/>
        <v>0.0049999999999954525</v>
      </c>
      <c r="J8" s="6">
        <f t="shared" si="4"/>
        <v>853.26</v>
      </c>
      <c r="K8" s="9">
        <f t="shared" si="5"/>
        <v>-9.730000000000018</v>
      </c>
      <c r="L8" s="2"/>
    </row>
    <row r="9" spans="1:11" ht="15">
      <c r="A9" s="40" t="s">
        <v>21</v>
      </c>
      <c r="B9" s="47">
        <v>0.23</v>
      </c>
      <c r="C9" s="8">
        <f>170+650+9*2+355+340+160+340+1600</f>
        <v>3633</v>
      </c>
      <c r="D9" s="19">
        <f t="shared" si="0"/>
        <v>3269.7</v>
      </c>
      <c r="E9" s="13">
        <f>B9*B2</f>
        <v>44.781</v>
      </c>
      <c r="F9" s="12">
        <f t="shared" si="1"/>
        <v>3760.1549999999997</v>
      </c>
      <c r="G9" s="20">
        <f t="shared" si="2"/>
        <v>1880.0774999999999</v>
      </c>
      <c r="H9" s="41">
        <f>2159.53+1600.63</f>
        <v>3760.1600000000003</v>
      </c>
      <c r="I9" s="26">
        <f t="shared" si="3"/>
        <v>0.005000000000563887</v>
      </c>
      <c r="J9" s="6">
        <f t="shared" si="4"/>
        <v>3804.9359999999997</v>
      </c>
      <c r="K9" s="9">
        <f t="shared" si="5"/>
        <v>-44.775999999999385</v>
      </c>
    </row>
    <row r="10" spans="1:11" ht="17.25" customHeight="1">
      <c r="A10" s="32" t="s">
        <v>22</v>
      </c>
      <c r="B10" s="28">
        <v>0.11</v>
      </c>
      <c r="C10" s="8">
        <f>430+310+330+360+290</f>
        <v>1720</v>
      </c>
      <c r="D10" s="19">
        <f t="shared" si="0"/>
        <v>1548</v>
      </c>
      <c r="E10" s="13">
        <f>B10*B2</f>
        <v>21.416999999999998</v>
      </c>
      <c r="F10" s="12">
        <f t="shared" si="1"/>
        <v>1780.2</v>
      </c>
      <c r="G10" s="20">
        <f t="shared" si="2"/>
        <v>890.1</v>
      </c>
      <c r="H10" s="41">
        <f>1003.95+776.25</f>
        <v>1780.2</v>
      </c>
      <c r="I10" s="26">
        <f t="shared" si="3"/>
        <v>0</v>
      </c>
      <c r="J10" s="6">
        <f t="shared" si="4"/>
        <v>1801.617</v>
      </c>
      <c r="K10" s="9">
        <f t="shared" si="5"/>
        <v>-21.416999999999916</v>
      </c>
    </row>
    <row r="11" spans="1:11" ht="15">
      <c r="A11" s="40" t="s">
        <v>23</v>
      </c>
      <c r="B11" s="28">
        <v>0.02</v>
      </c>
      <c r="C11" s="8">
        <f>315+260+90</f>
        <v>665</v>
      </c>
      <c r="D11" s="19">
        <f t="shared" si="0"/>
        <v>598.5</v>
      </c>
      <c r="E11" s="13">
        <f>B11*B2</f>
        <v>3.8939999999999997</v>
      </c>
      <c r="F11" s="12">
        <f t="shared" si="1"/>
        <v>688.275</v>
      </c>
      <c r="G11" s="20">
        <f t="shared" si="2"/>
        <v>344.1375</v>
      </c>
      <c r="H11" s="42">
        <v>670</v>
      </c>
      <c r="I11" s="26">
        <f t="shared" si="3"/>
        <v>-18.274999999999977</v>
      </c>
      <c r="J11" s="6">
        <f t="shared" si="4"/>
        <v>692.169</v>
      </c>
      <c r="K11" s="9">
        <f t="shared" si="5"/>
        <v>-22.168999999999983</v>
      </c>
    </row>
    <row r="12" spans="1:11" ht="15">
      <c r="A12" s="40" t="s">
        <v>24</v>
      </c>
      <c r="B12" s="28">
        <v>0.03</v>
      </c>
      <c r="C12" s="8">
        <f>580+315</f>
        <v>895</v>
      </c>
      <c r="D12" s="19">
        <f t="shared" si="0"/>
        <v>805.5</v>
      </c>
      <c r="E12" s="13">
        <f>B12*B2</f>
        <v>5.840999999999999</v>
      </c>
      <c r="F12" s="12">
        <f t="shared" si="1"/>
        <v>926.325</v>
      </c>
      <c r="G12" s="20">
        <f t="shared" si="2"/>
        <v>463.1625</v>
      </c>
      <c r="H12" s="41">
        <f>465+465</f>
        <v>930</v>
      </c>
      <c r="I12" s="26">
        <f t="shared" si="3"/>
        <v>3.6749999999999545</v>
      </c>
      <c r="J12" s="6">
        <f t="shared" si="4"/>
        <v>932.166</v>
      </c>
      <c r="K12" s="9">
        <f t="shared" si="5"/>
        <v>-2.1660000000000537</v>
      </c>
    </row>
    <row r="13" spans="1:11" ht="15">
      <c r="A13" s="40" t="s">
        <v>25</v>
      </c>
      <c r="B13" s="28">
        <v>0.02</v>
      </c>
      <c r="C13" s="8">
        <f>100</f>
        <v>100</v>
      </c>
      <c r="D13" s="19">
        <f t="shared" si="0"/>
        <v>90</v>
      </c>
      <c r="E13" s="13">
        <f>B13*B2</f>
        <v>3.8939999999999997</v>
      </c>
      <c r="F13" s="12">
        <f t="shared" si="1"/>
        <v>103.5</v>
      </c>
      <c r="G13" s="20">
        <f t="shared" si="2"/>
        <v>51.75</v>
      </c>
      <c r="H13" s="41">
        <f>51+52.5</f>
        <v>103.5</v>
      </c>
      <c r="I13" s="26">
        <f t="shared" si="3"/>
        <v>0</v>
      </c>
      <c r="J13" s="6">
        <f t="shared" si="4"/>
        <v>107.394</v>
      </c>
      <c r="K13" s="9">
        <f t="shared" si="5"/>
        <v>-3.8940000000000055</v>
      </c>
    </row>
    <row r="14" spans="1:12" ht="15">
      <c r="A14" s="32" t="s">
        <v>7</v>
      </c>
      <c r="B14" s="28">
        <v>0.05</v>
      </c>
      <c r="C14" s="8">
        <f>150+100+70+160+50+150</f>
        <v>680</v>
      </c>
      <c r="D14" s="19">
        <f t="shared" si="0"/>
        <v>612</v>
      </c>
      <c r="E14" s="13">
        <f>B14*B2</f>
        <v>9.735</v>
      </c>
      <c r="F14" s="12">
        <f t="shared" si="1"/>
        <v>703.8</v>
      </c>
      <c r="G14" s="20">
        <f t="shared" si="2"/>
        <v>351.9</v>
      </c>
      <c r="H14" s="41">
        <v>1000</v>
      </c>
      <c r="I14" s="26">
        <f>H14-F14+3.23</f>
        <v>299.43000000000006</v>
      </c>
      <c r="J14" s="6">
        <f t="shared" si="4"/>
        <v>713.535</v>
      </c>
      <c r="K14" s="9">
        <f t="shared" si="5"/>
        <v>286.46500000000003</v>
      </c>
      <c r="L14" t="s">
        <v>42</v>
      </c>
    </row>
    <row r="15" spans="1:11" ht="15">
      <c r="A15" s="32" t="s">
        <v>26</v>
      </c>
      <c r="B15" s="28">
        <v>0.07</v>
      </c>
      <c r="C15" s="8">
        <f>250+440+230+300*2+400</f>
        <v>1920</v>
      </c>
      <c r="D15" s="19">
        <f t="shared" si="0"/>
        <v>1728</v>
      </c>
      <c r="E15" s="13">
        <f>B15*B2</f>
        <v>13.629000000000001</v>
      </c>
      <c r="F15" s="12">
        <f t="shared" si="1"/>
        <v>1987.2</v>
      </c>
      <c r="G15" s="20">
        <f t="shared" si="2"/>
        <v>993.6</v>
      </c>
      <c r="H15" s="41">
        <f>1330+657.2</f>
        <v>1987.2</v>
      </c>
      <c r="I15" s="26">
        <f t="shared" si="3"/>
        <v>0</v>
      </c>
      <c r="J15" s="6">
        <f t="shared" si="4"/>
        <v>2000.829</v>
      </c>
      <c r="K15" s="9">
        <f t="shared" si="5"/>
        <v>-13.628999999999905</v>
      </c>
    </row>
    <row r="16" spans="1:11" ht="15">
      <c r="A16" s="40" t="s">
        <v>27</v>
      </c>
      <c r="B16" s="28">
        <v>0.01</v>
      </c>
      <c r="C16" s="8">
        <f>150</f>
        <v>150</v>
      </c>
      <c r="D16" s="19">
        <f t="shared" si="0"/>
        <v>135</v>
      </c>
      <c r="E16" s="13">
        <f>B16*B2</f>
        <v>1.9469999999999998</v>
      </c>
      <c r="F16" s="12">
        <f t="shared" si="1"/>
        <v>155.25</v>
      </c>
      <c r="G16" s="20">
        <f t="shared" si="2"/>
        <v>77.625</v>
      </c>
      <c r="H16" s="42">
        <v>77.63</v>
      </c>
      <c r="I16" s="26">
        <f t="shared" si="3"/>
        <v>-77.62</v>
      </c>
      <c r="J16" s="6">
        <f t="shared" si="4"/>
        <v>157.197</v>
      </c>
      <c r="K16" s="9">
        <f t="shared" si="5"/>
        <v>-79.56700000000001</v>
      </c>
    </row>
    <row r="17" spans="1:12" ht="15">
      <c r="A17" s="40" t="s">
        <v>28</v>
      </c>
      <c r="B17" s="28">
        <v>0.04</v>
      </c>
      <c r="C17" s="8">
        <f>1110</f>
        <v>1110</v>
      </c>
      <c r="D17" s="19">
        <f t="shared" si="0"/>
        <v>999</v>
      </c>
      <c r="E17" s="13">
        <f>B17*B2</f>
        <v>7.787999999999999</v>
      </c>
      <c r="F17" s="12">
        <f t="shared" si="1"/>
        <v>1148.85</v>
      </c>
      <c r="G17" s="20">
        <f t="shared" si="2"/>
        <v>574.425</v>
      </c>
      <c r="H17" s="41">
        <f>575+540.8</f>
        <v>1115.8</v>
      </c>
      <c r="I17" s="26">
        <f>H17-F17+33.05</f>
        <v>0</v>
      </c>
      <c r="J17" s="6">
        <f t="shared" si="4"/>
        <v>1156.638</v>
      </c>
      <c r="K17" s="9">
        <f t="shared" si="5"/>
        <v>-40.837999999999965</v>
      </c>
      <c r="L17" t="s">
        <v>41</v>
      </c>
    </row>
    <row r="18" spans="1:11" ht="15">
      <c r="A18" s="40" t="s">
        <v>29</v>
      </c>
      <c r="B18" s="28">
        <v>0.02</v>
      </c>
      <c r="C18" s="8">
        <f>540*2</f>
        <v>1080</v>
      </c>
      <c r="D18" s="19">
        <f t="shared" si="0"/>
        <v>972</v>
      </c>
      <c r="E18" s="13">
        <f>B18*B2</f>
        <v>3.8939999999999997</v>
      </c>
      <c r="F18" s="12">
        <f t="shared" si="1"/>
        <v>1117.8</v>
      </c>
      <c r="G18" s="20">
        <f t="shared" si="2"/>
        <v>558.9</v>
      </c>
      <c r="H18" s="41">
        <f>600+500</f>
        <v>1100</v>
      </c>
      <c r="I18" s="26">
        <f t="shared" si="3"/>
        <v>-17.799999999999955</v>
      </c>
      <c r="J18" s="6">
        <f t="shared" si="4"/>
        <v>1121.694</v>
      </c>
      <c r="K18" s="9">
        <f t="shared" si="5"/>
        <v>-21.69399999999996</v>
      </c>
    </row>
    <row r="19" spans="1:11" ht="15">
      <c r="A19" s="40" t="s">
        <v>30</v>
      </c>
      <c r="B19" s="28">
        <v>0.09</v>
      </c>
      <c r="C19" s="8">
        <f>140+90+230+150+445+210+190+120+9*2</f>
        <v>1593</v>
      </c>
      <c r="D19" s="19">
        <f t="shared" si="0"/>
        <v>1433.7</v>
      </c>
      <c r="E19" s="13">
        <f>B19*B2</f>
        <v>17.523</v>
      </c>
      <c r="F19" s="12">
        <f t="shared" si="1"/>
        <v>1648.755</v>
      </c>
      <c r="G19" s="20">
        <f t="shared" si="2"/>
        <v>824.3775</v>
      </c>
      <c r="H19" s="41">
        <f>825+824</f>
        <v>1649</v>
      </c>
      <c r="I19" s="26">
        <f t="shared" si="3"/>
        <v>0.24499999999989086</v>
      </c>
      <c r="J19" s="6">
        <f t="shared" si="4"/>
        <v>1666.278</v>
      </c>
      <c r="K19" s="9">
        <f t="shared" si="5"/>
        <v>-17.27800000000002</v>
      </c>
    </row>
    <row r="20" spans="1:11" ht="15">
      <c r="A20" s="40" t="s">
        <v>31</v>
      </c>
      <c r="B20" s="28">
        <v>0.1</v>
      </c>
      <c r="C20" s="8">
        <f>150+270+220+160+39+45+65+50+240+90</f>
        <v>1329</v>
      </c>
      <c r="D20" s="19">
        <f t="shared" si="0"/>
        <v>1196.1</v>
      </c>
      <c r="E20" s="13">
        <f>B20*B2</f>
        <v>19.47</v>
      </c>
      <c r="F20" s="12">
        <f t="shared" si="1"/>
        <v>1375.5149999999999</v>
      </c>
      <c r="G20" s="20">
        <f t="shared" si="2"/>
        <v>687.7574999999999</v>
      </c>
      <c r="H20" s="46">
        <f>690+685.52</f>
        <v>1375.52</v>
      </c>
      <c r="I20" s="26">
        <f t="shared" si="3"/>
        <v>0.005000000000109139</v>
      </c>
      <c r="J20" s="6">
        <f t="shared" si="4"/>
        <v>1394.985</v>
      </c>
      <c r="K20" s="9">
        <f t="shared" si="5"/>
        <v>-19.464999999999918</v>
      </c>
    </row>
    <row r="21" spans="1:12" ht="15">
      <c r="A21" s="32" t="s">
        <v>8</v>
      </c>
      <c r="B21" s="28">
        <v>0.43</v>
      </c>
      <c r="C21" s="11">
        <f>620+410+230+310+210+180+135+250+280+300+140+200+230+210+150+330+250+40+100+150+140+150+120+370+9*15+270</f>
        <v>5910</v>
      </c>
      <c r="D21" s="19">
        <f t="shared" si="0"/>
        <v>5319</v>
      </c>
      <c r="E21" s="13">
        <f>B21*B2</f>
        <v>83.72099999999999</v>
      </c>
      <c r="F21" s="12">
        <f t="shared" si="1"/>
        <v>6116.85</v>
      </c>
      <c r="G21" s="20">
        <f t="shared" si="2"/>
        <v>3058.425</v>
      </c>
      <c r="H21" s="41">
        <f>3000+310+2770</f>
        <v>6080</v>
      </c>
      <c r="I21" s="26">
        <f>H21-F21+41.4</f>
        <v>4.549999999999635</v>
      </c>
      <c r="J21" s="6">
        <f t="shared" si="4"/>
        <v>6200.571</v>
      </c>
      <c r="K21" s="9">
        <f t="shared" si="5"/>
        <v>-120.57099999999991</v>
      </c>
      <c r="L21" t="s">
        <v>40</v>
      </c>
    </row>
    <row r="22" spans="1:11" ht="15">
      <c r="A22" s="32" t="s">
        <v>32</v>
      </c>
      <c r="B22" s="28">
        <v>0.3</v>
      </c>
      <c r="C22" s="11">
        <f>105+200+270+300+160*2+210+360+150+520+210+250+260*3+490+220+170</f>
        <v>4555</v>
      </c>
      <c r="D22" s="19">
        <f t="shared" si="0"/>
        <v>4099.5</v>
      </c>
      <c r="E22" s="13">
        <f>B22*B2</f>
        <v>58.41</v>
      </c>
      <c r="F22" s="12">
        <f t="shared" si="1"/>
        <v>4714.425</v>
      </c>
      <c r="G22" s="20">
        <f t="shared" si="2"/>
        <v>2357.2125</v>
      </c>
      <c r="H22" s="41">
        <f>2357.21+2357.22</f>
        <v>4714.43</v>
      </c>
      <c r="I22" s="26">
        <f t="shared" si="3"/>
        <v>0.005000000000109139</v>
      </c>
      <c r="J22" s="6">
        <f t="shared" si="4"/>
        <v>4772.835</v>
      </c>
      <c r="K22" s="9">
        <f t="shared" si="5"/>
        <v>-58.404999999999745</v>
      </c>
    </row>
    <row r="23" spans="1:11" ht="15">
      <c r="A23" s="32" t="s">
        <v>33</v>
      </c>
      <c r="B23" s="28">
        <v>0.14</v>
      </c>
      <c r="C23" s="11">
        <f>9*6+59+280+175+180+360+170+170+250+620</f>
        <v>2318</v>
      </c>
      <c r="D23" s="19">
        <f t="shared" si="0"/>
        <v>2086.2</v>
      </c>
      <c r="E23" s="13">
        <f>B23*B2</f>
        <v>27.258000000000003</v>
      </c>
      <c r="F23" s="12">
        <f t="shared" si="1"/>
        <v>2399.1299999999997</v>
      </c>
      <c r="G23" s="20">
        <f t="shared" si="2"/>
        <v>1199.5649999999998</v>
      </c>
      <c r="H23" s="41">
        <f>1262+1137.13</f>
        <v>2399.13</v>
      </c>
      <c r="I23" s="26">
        <f>H23-F23</f>
        <v>0</v>
      </c>
      <c r="J23" s="6">
        <f t="shared" si="4"/>
        <v>2426.3879999999995</v>
      </c>
      <c r="K23" s="9">
        <f t="shared" si="5"/>
        <v>-27.257999999999356</v>
      </c>
    </row>
    <row r="24" spans="1:11" ht="15">
      <c r="A24" s="40" t="s">
        <v>34</v>
      </c>
      <c r="B24" s="28">
        <v>0.02</v>
      </c>
      <c r="C24" s="11">
        <f>170+205</f>
        <v>375</v>
      </c>
      <c r="D24" s="19">
        <f t="shared" si="0"/>
        <v>337.5</v>
      </c>
      <c r="E24" s="13">
        <f>B24*B2</f>
        <v>3.8939999999999997</v>
      </c>
      <c r="F24" s="12">
        <f t="shared" si="1"/>
        <v>388.125</v>
      </c>
      <c r="G24" s="20">
        <f t="shared" si="2"/>
        <v>194.0625</v>
      </c>
      <c r="H24" s="41">
        <v>410.71</v>
      </c>
      <c r="I24" s="26">
        <f t="shared" si="3"/>
        <v>22.58499999999998</v>
      </c>
      <c r="J24" s="6">
        <f t="shared" si="4"/>
        <v>392.019</v>
      </c>
      <c r="K24" s="9">
        <f t="shared" si="5"/>
        <v>18.690999999999974</v>
      </c>
    </row>
    <row r="25" spans="1:11" ht="15">
      <c r="A25" s="40" t="s">
        <v>35</v>
      </c>
      <c r="B25" s="28">
        <v>0.05</v>
      </c>
      <c r="C25" s="11">
        <f>360+100+220+200+41+39</f>
        <v>960</v>
      </c>
      <c r="D25" s="19">
        <f t="shared" si="0"/>
        <v>864</v>
      </c>
      <c r="E25" s="13">
        <f>B25*B2</f>
        <v>9.735</v>
      </c>
      <c r="F25" s="12">
        <f t="shared" si="1"/>
        <v>993.6</v>
      </c>
      <c r="G25" s="20">
        <f t="shared" si="2"/>
        <v>496.8</v>
      </c>
      <c r="H25" s="41">
        <f>500+500</f>
        <v>1000</v>
      </c>
      <c r="I25" s="26">
        <f t="shared" si="3"/>
        <v>6.399999999999977</v>
      </c>
      <c r="J25" s="6">
        <f t="shared" si="4"/>
        <v>1003.335</v>
      </c>
      <c r="K25" s="9">
        <f t="shared" si="5"/>
        <v>-3.3350000000000364</v>
      </c>
    </row>
    <row r="26" spans="1:11" ht="15">
      <c r="A26" s="32" t="s">
        <v>36</v>
      </c>
      <c r="B26" s="28">
        <v>0.09</v>
      </c>
      <c r="C26" s="11">
        <f>180+120+90+9*2+220</f>
        <v>628</v>
      </c>
      <c r="D26" s="19">
        <f t="shared" si="0"/>
        <v>565.2</v>
      </c>
      <c r="E26" s="13">
        <f>B26*B2</f>
        <v>17.523</v>
      </c>
      <c r="F26" s="12">
        <f t="shared" si="1"/>
        <v>649.98</v>
      </c>
      <c r="G26" s="20">
        <f t="shared" si="2"/>
        <v>324.99</v>
      </c>
      <c r="H26" s="41">
        <f>325+325</f>
        <v>650</v>
      </c>
      <c r="I26" s="26">
        <f t="shared" si="3"/>
        <v>0.01999999999998181</v>
      </c>
      <c r="J26" s="6">
        <f t="shared" si="4"/>
        <v>667.503</v>
      </c>
      <c r="K26" s="9">
        <f t="shared" si="5"/>
        <v>-17.503000000000043</v>
      </c>
    </row>
    <row r="27" spans="1:11" ht="15">
      <c r="A27" s="40" t="s">
        <v>15</v>
      </c>
      <c r="B27" s="28">
        <v>0.1</v>
      </c>
      <c r="C27" s="11">
        <f>240+330+290+220+320+120+190+80+145+750</f>
        <v>2685</v>
      </c>
      <c r="D27" s="19">
        <f t="shared" si="0"/>
        <v>2416.5</v>
      </c>
      <c r="E27" s="13">
        <f>B27*B2</f>
        <v>19.47</v>
      </c>
      <c r="F27" s="12">
        <f t="shared" si="1"/>
        <v>2778.975</v>
      </c>
      <c r="G27" s="20">
        <f t="shared" si="2"/>
        <v>1389.4875</v>
      </c>
      <c r="H27" s="41">
        <f>1478+1300.98</f>
        <v>2778.98</v>
      </c>
      <c r="I27" s="26">
        <f t="shared" si="3"/>
        <v>0.005000000000109139</v>
      </c>
      <c r="J27" s="6">
        <f t="shared" si="4"/>
        <v>2798.4449999999997</v>
      </c>
      <c r="K27" s="9">
        <f t="shared" si="5"/>
        <v>-19.46499999999969</v>
      </c>
    </row>
    <row r="28" spans="1:11" ht="15">
      <c r="A28" s="40" t="s">
        <v>37</v>
      </c>
      <c r="B28" s="29">
        <v>0.11</v>
      </c>
      <c r="C28" s="8">
        <f>250+265+230+180+220+230</f>
        <v>1375</v>
      </c>
      <c r="D28" s="19">
        <f t="shared" si="0"/>
        <v>1237.5</v>
      </c>
      <c r="E28" s="13">
        <f>B28*B2</f>
        <v>21.416999999999998</v>
      </c>
      <c r="F28" s="12">
        <f t="shared" si="1"/>
        <v>1423.125</v>
      </c>
      <c r="G28" s="20">
        <f t="shared" si="2"/>
        <v>711.5625</v>
      </c>
      <c r="H28" s="41">
        <f>1000+425</f>
        <v>1425</v>
      </c>
      <c r="I28" s="26">
        <f t="shared" si="3"/>
        <v>1.875</v>
      </c>
      <c r="J28" s="6">
        <f t="shared" si="4"/>
        <v>1444.542</v>
      </c>
      <c r="K28" s="9">
        <f t="shared" si="5"/>
        <v>-19.541999999999916</v>
      </c>
    </row>
    <row r="29" spans="1:11" ht="15">
      <c r="A29" s="33" t="s">
        <v>38</v>
      </c>
      <c r="B29" s="24">
        <v>0.03</v>
      </c>
      <c r="C29" s="8">
        <f>710+550</f>
        <v>1260</v>
      </c>
      <c r="D29" s="19">
        <f t="shared" si="0"/>
        <v>1134</v>
      </c>
      <c r="E29" s="13">
        <f>B29*B2</f>
        <v>5.840999999999999</v>
      </c>
      <c r="F29" s="12">
        <f t="shared" si="1"/>
        <v>1304.1</v>
      </c>
      <c r="G29" s="20">
        <f t="shared" si="2"/>
        <v>652.05</v>
      </c>
      <c r="H29" s="41">
        <v>1304.1</v>
      </c>
      <c r="I29" s="26">
        <f t="shared" si="3"/>
        <v>0</v>
      </c>
      <c r="J29" s="6">
        <f t="shared" si="4"/>
        <v>1309.9409999999998</v>
      </c>
      <c r="K29" s="9">
        <f t="shared" si="5"/>
        <v>-5.8409999999998945</v>
      </c>
    </row>
    <row r="30" spans="1:11" ht="15">
      <c r="A30" s="33"/>
      <c r="B30" s="24"/>
      <c r="C30" s="8"/>
      <c r="D30" s="19"/>
      <c r="E30" s="13"/>
      <c r="F30" s="12"/>
      <c r="G30" s="20"/>
      <c r="H30" s="42"/>
      <c r="I30" s="26"/>
      <c r="J30" s="6"/>
      <c r="K30" s="9"/>
    </row>
    <row r="31" spans="1:11" ht="15">
      <c r="A31" s="32"/>
      <c r="B31" s="24"/>
      <c r="C31" s="8"/>
      <c r="D31" s="19"/>
      <c r="E31" s="13"/>
      <c r="F31" s="12"/>
      <c r="G31" s="20"/>
      <c r="H31" s="42"/>
      <c r="I31" s="26"/>
      <c r="J31" s="6"/>
      <c r="K31" s="9"/>
    </row>
    <row r="32" spans="1:11" ht="15">
      <c r="A32" s="33"/>
      <c r="B32" s="24"/>
      <c r="C32" s="8"/>
      <c r="D32" s="19"/>
      <c r="E32" s="13"/>
      <c r="F32" s="12"/>
      <c r="G32" s="20"/>
      <c r="H32" s="42"/>
      <c r="I32" s="26"/>
      <c r="J32" s="6"/>
      <c r="K32" s="9"/>
    </row>
    <row r="33" spans="1:11" ht="15">
      <c r="A33" s="32"/>
      <c r="B33" s="24"/>
      <c r="C33" s="8"/>
      <c r="D33" s="19"/>
      <c r="E33" s="13"/>
      <c r="F33" s="12"/>
      <c r="G33" s="20"/>
      <c r="H33" s="42"/>
      <c r="I33" s="26"/>
      <c r="J33" s="6"/>
      <c r="K33" s="9"/>
    </row>
    <row r="34" spans="1:11" ht="15">
      <c r="A34" s="32"/>
      <c r="B34" s="24"/>
      <c r="C34" s="8"/>
      <c r="D34" s="19"/>
      <c r="E34" s="13"/>
      <c r="F34" s="12"/>
      <c r="G34" s="20"/>
      <c r="H34" s="42"/>
      <c r="I34" s="26"/>
      <c r="J34" s="6"/>
      <c r="K34" s="9"/>
    </row>
    <row r="35" spans="1:11" ht="15">
      <c r="A35" s="33"/>
      <c r="B35" s="24"/>
      <c r="C35" s="8"/>
      <c r="D35" s="19"/>
      <c r="E35" s="13"/>
      <c r="F35" s="12"/>
      <c r="G35" s="20"/>
      <c r="H35" s="42"/>
      <c r="I35" s="26"/>
      <c r="J35" s="6"/>
      <c r="K35" s="9"/>
    </row>
    <row r="36" spans="1:11" ht="15">
      <c r="A36" s="32"/>
      <c r="B36" s="24"/>
      <c r="C36" s="8"/>
      <c r="D36" s="19"/>
      <c r="E36" s="13"/>
      <c r="F36" s="12"/>
      <c r="G36" s="20"/>
      <c r="H36" s="42"/>
      <c r="I36" s="26"/>
      <c r="J36" s="6"/>
      <c r="K36" s="9"/>
    </row>
    <row r="37" spans="1:11" ht="15">
      <c r="A37" s="32"/>
      <c r="B37" s="24"/>
      <c r="C37" s="8"/>
      <c r="D37" s="19"/>
      <c r="E37" s="13"/>
      <c r="F37" s="12"/>
      <c r="G37" s="20"/>
      <c r="H37" s="42"/>
      <c r="I37" s="26"/>
      <c r="J37" s="6"/>
      <c r="K37" s="9"/>
    </row>
    <row r="38" spans="1:11" ht="15">
      <c r="A38" s="33"/>
      <c r="B38" s="24"/>
      <c r="C38" s="8"/>
      <c r="D38" s="19"/>
      <c r="E38" s="13"/>
      <c r="F38" s="12"/>
      <c r="G38" s="20"/>
      <c r="H38" s="42"/>
      <c r="I38" s="26"/>
      <c r="J38" s="6"/>
      <c r="K38" s="9"/>
    </row>
    <row r="39" spans="1:11" ht="15">
      <c r="A39" s="33"/>
      <c r="B39" s="24"/>
      <c r="C39" s="8"/>
      <c r="D39" s="19"/>
      <c r="E39" s="13"/>
      <c r="F39" s="12"/>
      <c r="G39" s="20"/>
      <c r="H39" s="42"/>
      <c r="I39" s="26"/>
      <c r="J39" s="6"/>
      <c r="K39" s="9"/>
    </row>
    <row r="40" spans="1:11" ht="15">
      <c r="A40" s="33"/>
      <c r="B40" s="24"/>
      <c r="C40" s="8"/>
      <c r="D40" s="19"/>
      <c r="E40" s="13"/>
      <c r="F40" s="12"/>
      <c r="G40" s="20"/>
      <c r="H40" s="42"/>
      <c r="I40" s="26"/>
      <c r="J40" s="6"/>
      <c r="K40" s="9"/>
    </row>
    <row r="41" spans="1:11" ht="15">
      <c r="A41" s="33"/>
      <c r="B41" s="24"/>
      <c r="C41" s="8"/>
      <c r="D41" s="19"/>
      <c r="E41" s="13"/>
      <c r="F41" s="12"/>
      <c r="G41" s="20"/>
      <c r="H41" s="42"/>
      <c r="I41" s="26"/>
      <c r="J41" s="6"/>
      <c r="K41" s="9"/>
    </row>
    <row r="42" spans="1:11" ht="15">
      <c r="A42" s="32"/>
      <c r="B42" s="24"/>
      <c r="C42" s="8"/>
      <c r="D42" s="19"/>
      <c r="E42" s="13"/>
      <c r="F42" s="12"/>
      <c r="G42" s="20"/>
      <c r="H42" s="42"/>
      <c r="I42" s="26"/>
      <c r="J42" s="6"/>
      <c r="K42" s="9"/>
    </row>
    <row r="43" spans="1:11" ht="15">
      <c r="A43" s="32"/>
      <c r="B43" s="24"/>
      <c r="C43" s="8"/>
      <c r="D43" s="19"/>
      <c r="E43" s="13"/>
      <c r="F43" s="12"/>
      <c r="G43" s="20"/>
      <c r="H43" s="42"/>
      <c r="I43" s="26"/>
      <c r="J43" s="6"/>
      <c r="K43" s="9"/>
    </row>
    <row r="44" spans="1:11" ht="15">
      <c r="A44" s="32"/>
      <c r="B44" s="24"/>
      <c r="C44" s="8"/>
      <c r="D44" s="19"/>
      <c r="E44" s="13"/>
      <c r="F44" s="12"/>
      <c r="G44" s="20"/>
      <c r="H44" s="42"/>
      <c r="I44" s="26"/>
      <c r="J44" s="6"/>
      <c r="K44" s="9"/>
    </row>
    <row r="45" spans="1:11" ht="15">
      <c r="A45" s="32"/>
      <c r="B45" s="24"/>
      <c r="C45" s="8"/>
      <c r="D45" s="19"/>
      <c r="E45" s="13"/>
      <c r="F45" s="12"/>
      <c r="G45" s="20"/>
      <c r="H45" s="42"/>
      <c r="I45" s="26"/>
      <c r="J45" s="6"/>
      <c r="K45" s="9"/>
    </row>
    <row r="46" spans="1:11" ht="15">
      <c r="A46" s="32"/>
      <c r="B46" s="24"/>
      <c r="C46" s="8"/>
      <c r="D46" s="19"/>
      <c r="E46" s="13"/>
      <c r="F46" s="12"/>
      <c r="G46" s="20"/>
      <c r="H46" s="42"/>
      <c r="I46" s="26"/>
      <c r="J46" s="6"/>
      <c r="K46" s="9"/>
    </row>
    <row r="47" spans="1:11" ht="15">
      <c r="A47" s="39"/>
      <c r="B47" s="24"/>
      <c r="C47" s="8"/>
      <c r="D47" s="19"/>
      <c r="E47" s="13"/>
      <c r="F47" s="12"/>
      <c r="G47" s="20"/>
      <c r="H47" s="42"/>
      <c r="I47" s="26"/>
      <c r="J47" s="6"/>
      <c r="K47" s="9"/>
    </row>
    <row r="48" spans="1:11" ht="15">
      <c r="A48" s="35"/>
      <c r="B48" s="24"/>
      <c r="C48" s="8"/>
      <c r="D48" s="19"/>
      <c r="E48" s="13"/>
      <c r="F48" s="12"/>
      <c r="G48" s="20"/>
      <c r="H48" s="42"/>
      <c r="I48" s="26"/>
      <c r="J48" s="6"/>
      <c r="K48" s="9"/>
    </row>
    <row r="49" spans="1:11" ht="15">
      <c r="A49" s="35"/>
      <c r="B49" s="24"/>
      <c r="C49" s="8"/>
      <c r="D49" s="19"/>
      <c r="E49" s="13"/>
      <c r="F49" s="12"/>
      <c r="G49" s="20"/>
      <c r="H49" s="42"/>
      <c r="I49" s="26"/>
      <c r="J49" s="6"/>
      <c r="K49" s="9"/>
    </row>
    <row r="50" spans="1:11" ht="15">
      <c r="A50" s="35"/>
      <c r="B50" s="24"/>
      <c r="C50" s="8"/>
      <c r="D50" s="19"/>
      <c r="E50" s="13"/>
      <c r="F50" s="12"/>
      <c r="G50" s="20"/>
      <c r="H50" s="42"/>
      <c r="I50" s="26"/>
      <c r="J50" s="6"/>
      <c r="K50" s="9"/>
    </row>
    <row r="51" spans="1:11" ht="15">
      <c r="A51" s="35"/>
      <c r="B51" s="24"/>
      <c r="C51" s="8"/>
      <c r="D51" s="19"/>
      <c r="E51" s="13"/>
      <c r="F51" s="12"/>
      <c r="G51" s="20"/>
      <c r="H51" s="42"/>
      <c r="I51" s="26"/>
      <c r="J51" s="6"/>
      <c r="K51" s="9"/>
    </row>
    <row r="52" spans="1:11" ht="15">
      <c r="A52" s="35"/>
      <c r="B52" s="24"/>
      <c r="C52" s="8"/>
      <c r="D52" s="19"/>
      <c r="E52" s="13"/>
      <c r="F52" s="12"/>
      <c r="G52" s="20"/>
      <c r="H52" s="42"/>
      <c r="I52" s="26"/>
      <c r="J52" s="6"/>
      <c r="K52" s="9"/>
    </row>
    <row r="53" spans="1:11" ht="15">
      <c r="A53" s="35"/>
      <c r="B53" s="24"/>
      <c r="C53" s="8"/>
      <c r="D53" s="19"/>
      <c r="E53" s="13"/>
      <c r="F53" s="12"/>
      <c r="G53" s="20"/>
      <c r="H53" s="42"/>
      <c r="I53" s="26"/>
      <c r="J53" s="6"/>
      <c r="K53" s="9"/>
    </row>
    <row r="54" spans="1:11" ht="15">
      <c r="A54" s="35"/>
      <c r="B54" s="24"/>
      <c r="C54" s="8"/>
      <c r="D54" s="19"/>
      <c r="E54" s="13"/>
      <c r="F54" s="12"/>
      <c r="G54" s="20"/>
      <c r="H54" s="42"/>
      <c r="I54" s="26"/>
      <c r="J54" s="6"/>
      <c r="K54" s="9"/>
    </row>
    <row r="55" spans="1:11" ht="15">
      <c r="A55" s="36"/>
      <c r="B55" s="24"/>
      <c r="C55" s="8"/>
      <c r="D55" s="19"/>
      <c r="E55" s="13"/>
      <c r="F55" s="12"/>
      <c r="G55" s="20"/>
      <c r="H55" s="42"/>
      <c r="I55" s="26"/>
      <c r="J55" s="6"/>
      <c r="K55" s="9"/>
    </row>
    <row r="56" spans="1:11" ht="15">
      <c r="A56" s="35"/>
      <c r="B56" s="24"/>
      <c r="C56" s="8"/>
      <c r="D56" s="19"/>
      <c r="E56" s="13"/>
      <c r="F56" s="12"/>
      <c r="G56" s="20"/>
      <c r="H56" s="42"/>
      <c r="I56" s="26"/>
      <c r="J56" s="6"/>
      <c r="K56" s="9"/>
    </row>
    <row r="57" spans="1:11" ht="15">
      <c r="A57" s="35"/>
      <c r="B57" s="24"/>
      <c r="C57" s="8"/>
      <c r="D57" s="19"/>
      <c r="E57" s="13"/>
      <c r="F57" s="12"/>
      <c r="G57" s="20"/>
      <c r="H57" s="42"/>
      <c r="I57" s="26"/>
      <c r="J57" s="6"/>
      <c r="K57" s="9"/>
    </row>
    <row r="58" spans="1:11" ht="15">
      <c r="A58" s="35"/>
      <c r="B58" s="24"/>
      <c r="C58" s="8"/>
      <c r="D58" s="19"/>
      <c r="E58" s="13"/>
      <c r="F58" s="12"/>
      <c r="G58" s="20"/>
      <c r="H58" s="42"/>
      <c r="I58" s="26"/>
      <c r="J58" s="6"/>
      <c r="K58" s="9"/>
    </row>
    <row r="59" spans="1:11" ht="15">
      <c r="A59" s="35"/>
      <c r="B59" s="24"/>
      <c r="C59" s="8"/>
      <c r="D59" s="19"/>
      <c r="E59" s="13"/>
      <c r="F59" s="12"/>
      <c r="G59" s="20"/>
      <c r="H59" s="42"/>
      <c r="I59" s="26"/>
      <c r="J59" s="6"/>
      <c r="K59" s="9"/>
    </row>
    <row r="60" spans="1:11" ht="15">
      <c r="A60" s="35"/>
      <c r="B60" s="24"/>
      <c r="C60" s="8"/>
      <c r="D60" s="19"/>
      <c r="E60" s="13"/>
      <c r="F60" s="12"/>
      <c r="G60" s="20"/>
      <c r="H60" s="42"/>
      <c r="I60" s="26"/>
      <c r="J60" s="6"/>
      <c r="K60" s="9"/>
    </row>
    <row r="61" spans="1:11" ht="15">
      <c r="A61" s="35"/>
      <c r="B61" s="24"/>
      <c r="C61" s="8"/>
      <c r="D61" s="19"/>
      <c r="E61" s="13"/>
      <c r="F61" s="12"/>
      <c r="G61" s="20"/>
      <c r="H61" s="42"/>
      <c r="I61" s="26"/>
      <c r="J61" s="6"/>
      <c r="K61" s="9"/>
    </row>
    <row r="62" spans="1:11" ht="15">
      <c r="A62" s="35"/>
      <c r="B62" s="24"/>
      <c r="C62" s="8"/>
      <c r="D62" s="19"/>
      <c r="E62" s="13"/>
      <c r="F62" s="12"/>
      <c r="G62" s="20"/>
      <c r="H62" s="42"/>
      <c r="I62" s="26"/>
      <c r="J62" s="6"/>
      <c r="K62" s="9"/>
    </row>
    <row r="63" spans="1:11" ht="15">
      <c r="A63" s="35"/>
      <c r="B63" s="24"/>
      <c r="C63" s="8"/>
      <c r="D63" s="19"/>
      <c r="E63" s="13"/>
      <c r="F63" s="12"/>
      <c r="G63" s="20"/>
      <c r="H63" s="42"/>
      <c r="I63" s="26"/>
      <c r="J63" s="6"/>
      <c r="K63" s="9"/>
    </row>
    <row r="64" spans="1:11" ht="15">
      <c r="A64" s="35"/>
      <c r="B64" s="24"/>
      <c r="C64" s="8"/>
      <c r="D64" s="19"/>
      <c r="E64" s="13"/>
      <c r="F64" s="12"/>
      <c r="G64" s="20"/>
      <c r="H64" s="42"/>
      <c r="I64" s="26"/>
      <c r="J64" s="6"/>
      <c r="K64" s="9"/>
    </row>
    <row r="65" spans="1:11" ht="15">
      <c r="A65" s="35"/>
      <c r="B65" s="24"/>
      <c r="C65" s="8"/>
      <c r="D65" s="19"/>
      <c r="E65" s="13"/>
      <c r="F65" s="12"/>
      <c r="G65" s="20"/>
      <c r="H65" s="42"/>
      <c r="I65" s="26"/>
      <c r="J65" s="6"/>
      <c r="K65" s="9"/>
    </row>
    <row r="66" spans="1:11" ht="15">
      <c r="A66" s="35"/>
      <c r="B66" s="24"/>
      <c r="C66" s="8"/>
      <c r="D66" s="19"/>
      <c r="E66" s="13"/>
      <c r="F66" s="12"/>
      <c r="G66" s="20"/>
      <c r="H66" s="42"/>
      <c r="I66" s="26"/>
      <c r="J66" s="6"/>
      <c r="K66" s="9"/>
    </row>
    <row r="67" spans="1:11" ht="15">
      <c r="A67" s="35"/>
      <c r="B67" s="24"/>
      <c r="C67" s="8"/>
      <c r="D67" s="19"/>
      <c r="E67" s="13"/>
      <c r="F67" s="12"/>
      <c r="G67" s="20"/>
      <c r="H67" s="42"/>
      <c r="I67" s="26"/>
      <c r="J67" s="6"/>
      <c r="K67" s="9"/>
    </row>
    <row r="68" spans="1:11" ht="15">
      <c r="A68" s="35"/>
      <c r="B68" s="24"/>
      <c r="C68" s="8"/>
      <c r="D68" s="19"/>
      <c r="E68" s="13"/>
      <c r="F68" s="12"/>
      <c r="G68" s="20"/>
      <c r="H68" s="42"/>
      <c r="I68" s="26"/>
      <c r="J68" s="6"/>
      <c r="K68" s="9"/>
    </row>
    <row r="69" spans="1:11" ht="15">
      <c r="A69" s="36"/>
      <c r="B69" s="24"/>
      <c r="C69" s="8"/>
      <c r="D69" s="19"/>
      <c r="E69" s="13"/>
      <c r="F69" s="12"/>
      <c r="G69" s="20"/>
      <c r="H69" s="42"/>
      <c r="I69" s="26"/>
      <c r="J69" s="6"/>
      <c r="K69" s="9"/>
    </row>
    <row r="70" spans="1:11" ht="15">
      <c r="A70" s="36"/>
      <c r="B70" s="18"/>
      <c r="C70" s="8"/>
      <c r="D70" s="19"/>
      <c r="E70" s="13"/>
      <c r="F70" s="12"/>
      <c r="G70" s="20"/>
      <c r="H70" s="42"/>
      <c r="I70" s="26"/>
      <c r="J70" s="6"/>
      <c r="K70" s="9"/>
    </row>
    <row r="71" spans="1:5" ht="15">
      <c r="A71" s="37"/>
      <c r="E71" s="2">
        <f>SUM(E4:E70)</f>
        <v>440.022</v>
      </c>
    </row>
    <row r="72" ht="15">
      <c r="A72" s="37"/>
    </row>
    <row r="73" ht="15">
      <c r="A73" s="37"/>
    </row>
    <row r="74" ht="15">
      <c r="A74" s="37"/>
    </row>
    <row r="75" ht="15">
      <c r="A75" s="37"/>
    </row>
    <row r="76" ht="15">
      <c r="A76" s="37"/>
    </row>
    <row r="77" ht="15">
      <c r="A77" s="37"/>
    </row>
    <row r="78" ht="15">
      <c r="A78" s="37"/>
    </row>
    <row r="79" ht="15">
      <c r="A79" s="37"/>
    </row>
    <row r="80" ht="15">
      <c r="A80" s="37"/>
    </row>
    <row r="81" ht="15">
      <c r="A81" s="37"/>
    </row>
    <row r="82" ht="15">
      <c r="A82" s="37"/>
    </row>
    <row r="83" ht="15">
      <c r="A83" s="37"/>
    </row>
    <row r="84" ht="15">
      <c r="A84" s="37"/>
    </row>
    <row r="85" ht="15">
      <c r="A85" s="37"/>
    </row>
    <row r="86" ht="15">
      <c r="A86" s="37"/>
    </row>
    <row r="87" ht="15">
      <c r="A87" s="37"/>
    </row>
    <row r="88" ht="15">
      <c r="A88" s="37"/>
    </row>
    <row r="89" ht="15">
      <c r="A89" s="37"/>
    </row>
    <row r="90" ht="15">
      <c r="A90" s="37"/>
    </row>
    <row r="91" ht="15">
      <c r="A91" s="37"/>
    </row>
    <row r="92" ht="15">
      <c r="A92" s="37"/>
    </row>
    <row r="93" ht="15">
      <c r="A93" s="37"/>
    </row>
    <row r="94" ht="15">
      <c r="A94" s="37"/>
    </row>
    <row r="95" ht="15">
      <c r="A95" s="37"/>
    </row>
    <row r="96" ht="15">
      <c r="A96" s="37"/>
    </row>
    <row r="97" ht="15">
      <c r="A97" s="37"/>
    </row>
    <row r="98" ht="15">
      <c r="A98" s="37"/>
    </row>
    <row r="99" ht="15">
      <c r="A99" s="37"/>
    </row>
    <row r="100" ht="15">
      <c r="A100" s="37"/>
    </row>
    <row r="101" ht="15">
      <c r="A101" s="37"/>
    </row>
    <row r="102" ht="15">
      <c r="A102" s="37"/>
    </row>
    <row r="103" ht="15">
      <c r="A103" s="37"/>
    </row>
    <row r="104" ht="15">
      <c r="A104" s="37"/>
    </row>
    <row r="105" ht="15">
      <c r="A105" s="37"/>
    </row>
    <row r="106" ht="15">
      <c r="A106" s="37"/>
    </row>
    <row r="107" ht="15">
      <c r="A107" s="37"/>
    </row>
    <row r="108" ht="15">
      <c r="A108" s="37"/>
    </row>
    <row r="109" ht="15">
      <c r="A109" s="37"/>
    </row>
    <row r="110" ht="15">
      <c r="A110" s="37"/>
    </row>
    <row r="111" ht="15">
      <c r="A111" s="37"/>
    </row>
    <row r="112" ht="15">
      <c r="A112" s="37"/>
    </row>
    <row r="113" ht="15">
      <c r="A113" s="37"/>
    </row>
    <row r="114" ht="15">
      <c r="A114" s="37"/>
    </row>
    <row r="115" ht="15">
      <c r="A115" s="37"/>
    </row>
    <row r="116" ht="15">
      <c r="A116" s="37"/>
    </row>
    <row r="117" ht="15">
      <c r="A117" s="37"/>
    </row>
    <row r="118" ht="15">
      <c r="A118" s="37"/>
    </row>
    <row r="119" ht="15">
      <c r="A119" s="37"/>
    </row>
    <row r="120" ht="15">
      <c r="A120" s="37"/>
    </row>
    <row r="121" ht="15">
      <c r="A121" s="37"/>
    </row>
    <row r="122" ht="15">
      <c r="A122" s="37"/>
    </row>
    <row r="123" ht="15">
      <c r="A123" s="37"/>
    </row>
    <row r="124" ht="15">
      <c r="A124" s="37"/>
    </row>
    <row r="125" ht="15">
      <c r="A125" s="37"/>
    </row>
    <row r="126" ht="15">
      <c r="A126" s="37"/>
    </row>
    <row r="127" ht="15">
      <c r="A127" s="37"/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">
      <c r="A237" s="37"/>
    </row>
    <row r="238" ht="15">
      <c r="A238" s="37"/>
    </row>
    <row r="239" ht="15">
      <c r="A239" s="37"/>
    </row>
    <row r="240" ht="15">
      <c r="A240" s="37"/>
    </row>
    <row r="241" ht="15">
      <c r="A241" s="37"/>
    </row>
    <row r="242" ht="15">
      <c r="A242" s="37"/>
    </row>
    <row r="243" ht="15">
      <c r="A243" s="37"/>
    </row>
    <row r="244" ht="15">
      <c r="A244" s="37"/>
    </row>
    <row r="245" ht="15">
      <c r="A245" s="37"/>
    </row>
    <row r="246" ht="15">
      <c r="A246" s="37"/>
    </row>
    <row r="247" ht="15">
      <c r="A247" s="37"/>
    </row>
    <row r="248" ht="15">
      <c r="A248" s="37"/>
    </row>
    <row r="249" ht="15">
      <c r="A249" s="37"/>
    </row>
    <row r="250" ht="15">
      <c r="A250" s="37"/>
    </row>
    <row r="251" ht="15">
      <c r="A251" s="37"/>
    </row>
    <row r="252" ht="15">
      <c r="A252" s="37"/>
    </row>
    <row r="253" ht="15">
      <c r="A253" s="37"/>
    </row>
    <row r="254" ht="15">
      <c r="A254" s="37"/>
    </row>
    <row r="255" ht="15">
      <c r="A255" s="37"/>
    </row>
    <row r="256" ht="15">
      <c r="A256" s="37"/>
    </row>
    <row r="257" ht="15">
      <c r="A257" s="37"/>
    </row>
    <row r="258" ht="15">
      <c r="A258" s="37"/>
    </row>
    <row r="259" ht="15">
      <c r="A259" s="37"/>
    </row>
    <row r="260" ht="15">
      <c r="A260" s="37"/>
    </row>
    <row r="261" ht="15">
      <c r="A261" s="37"/>
    </row>
    <row r="262" ht="15">
      <c r="A262" s="37"/>
    </row>
    <row r="263" ht="15">
      <c r="A263" s="37"/>
    </row>
    <row r="264" ht="15">
      <c r="A264" s="37"/>
    </row>
    <row r="265" ht="15">
      <c r="A265" s="37"/>
    </row>
    <row r="266" ht="15">
      <c r="A266" s="37"/>
    </row>
    <row r="267" ht="15">
      <c r="A26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2013-08-12T19:13:38Z</dcterms:modified>
  <cp:category/>
  <cp:version/>
  <cp:contentType/>
  <cp:contentStatus/>
</cp:coreProperties>
</file>