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2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<sst xmlns="http://schemas.openxmlformats.org/spreadsheetml/2006/main" count="120" uniqueCount="107">
  <si>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Ник</t>
  </si>
  <si>
    <t>Сумма</t>
  </si>
  <si>
    <t>Сумма с ОРГ</t>
  </si>
  <si>
    <t>К оплате</t>
  </si>
  <si>
    <t>Оплачено</t>
  </si>
  <si>
    <t>трансп.</t>
  </si>
  <si>
    <t>Депозит</t>
  </si>
  <si>
    <t>Баланс (+ должны мне, - должна я)</t>
  </si>
  <si>
    <t>Артикул: 3*4*0</t>
  </si>
  <si>
    <t>Артикул: 3*1*0</t>
  </si>
  <si>
    <t>III</t>
  </si>
  <si>
    <t>48;48</t>
  </si>
  <si>
    <t>Лигрица-мама</t>
  </si>
  <si>
    <t>Артикул: 6*8*5</t>
  </si>
  <si>
    <t>50;50</t>
  </si>
  <si>
    <t>Алюсик</t>
  </si>
  <si>
    <t>46;46</t>
  </si>
  <si>
    <t>Артикул: 6*2*1</t>
  </si>
  <si>
    <t>Артикул: 9*4*2</t>
  </si>
  <si>
    <t>Kati10</t>
  </si>
  <si>
    <t>Заiка</t>
  </si>
  <si>
    <t>42;42</t>
  </si>
  <si>
    <t>Артикул: 5*0*9</t>
  </si>
  <si>
    <t>Артикул: 3*1*2</t>
  </si>
  <si>
    <t>тимакот</t>
  </si>
  <si>
    <t>Артикул: 6*5*5</t>
  </si>
  <si>
    <t>Артикул: 6*1*1</t>
  </si>
  <si>
    <t>Артикул: 6*3*1</t>
  </si>
  <si>
    <t>Leleya</t>
  </si>
  <si>
    <t>44;44</t>
  </si>
  <si>
    <t>lizynchik</t>
  </si>
  <si>
    <t>Артикул: 3*2*1</t>
  </si>
  <si>
    <t>Рустик</t>
  </si>
  <si>
    <t>Артикул: 6*3*5</t>
  </si>
  <si>
    <t>Юлия Юлия</t>
  </si>
  <si>
    <t>ТАТА-78</t>
  </si>
  <si>
    <t>Тарана</t>
  </si>
  <si>
    <t>Пащенко</t>
  </si>
  <si>
    <t>_alena_2003</t>
  </si>
  <si>
    <t>Dona Rosa</t>
  </si>
  <si>
    <t xml:space="preserve">Артикул: 4*4*6 </t>
  </si>
  <si>
    <t>Янча</t>
  </si>
  <si>
    <t>44;50</t>
  </si>
  <si>
    <t>Артикул: 5*5*9</t>
  </si>
  <si>
    <t>Bonya-80</t>
  </si>
  <si>
    <t>Артикул: 3*4*1</t>
  </si>
  <si>
    <t>Артикул: 3*6*1</t>
  </si>
  <si>
    <t>Артикул: 6*7*4</t>
  </si>
  <si>
    <t>Алфея</t>
  </si>
  <si>
    <t>Артикул: 3*5*3</t>
  </si>
  <si>
    <t>Артикул: 6*3*6</t>
  </si>
  <si>
    <t>stan79</t>
  </si>
  <si>
    <t>42;42;42</t>
  </si>
  <si>
    <t xml:space="preserve">3y6ape8a_2002 </t>
  </si>
  <si>
    <t>Sveto4ka17</t>
  </si>
  <si>
    <t>Maryshka</t>
  </si>
  <si>
    <t>Raysia</t>
  </si>
  <si>
    <t>48;50;50</t>
  </si>
  <si>
    <t>Артикул: 3*2*9</t>
  </si>
  <si>
    <t>Ирина15.09</t>
  </si>
  <si>
    <t>pshonka</t>
  </si>
  <si>
    <t>42;48</t>
  </si>
  <si>
    <t>НАДЮЛЯ</t>
  </si>
  <si>
    <t>Артикул: 4*7*2</t>
  </si>
  <si>
    <t>ЛИЛГО</t>
  </si>
  <si>
    <t>кларас</t>
  </si>
  <si>
    <t>Артикул: 6*1*4</t>
  </si>
  <si>
    <t>Артикул: 6*7*5</t>
  </si>
  <si>
    <t>Артикул: 3*5*2</t>
  </si>
  <si>
    <t>Артикул: 6*0*8</t>
  </si>
  <si>
    <t>С.Каtя</t>
  </si>
  <si>
    <t>Belko</t>
  </si>
  <si>
    <t>Артикул: 6*1*5</t>
  </si>
  <si>
    <t>Руся85</t>
  </si>
  <si>
    <t>Артикул: 6*3*9</t>
  </si>
  <si>
    <t>50;46</t>
  </si>
  <si>
    <t>Артикул: 6*0*7</t>
  </si>
  <si>
    <t>Наталья1818</t>
  </si>
  <si>
    <t>46;50;52</t>
  </si>
  <si>
    <t>Артикул: 3*1*4</t>
  </si>
  <si>
    <t>Артикул: 6*1*9</t>
  </si>
  <si>
    <t>Lese4ka</t>
  </si>
  <si>
    <t>Тане4ка^_^</t>
  </si>
  <si>
    <t>48;42;48;52;54;54</t>
  </si>
  <si>
    <t>Артикул: 6*4*0</t>
  </si>
  <si>
    <t>Tuti</t>
  </si>
  <si>
    <t>42;46;46</t>
  </si>
  <si>
    <t>Артикул: 6*3*0</t>
  </si>
  <si>
    <t>Артикул: 6*5*4</t>
  </si>
  <si>
    <t>Артикул: 3*1*1</t>
  </si>
  <si>
    <t>Артикул: 5*6*7</t>
  </si>
  <si>
    <t>Мамулинка</t>
  </si>
  <si>
    <t>Артикул: 4*4*7</t>
  </si>
  <si>
    <t>Артикул: 3*2*0</t>
  </si>
  <si>
    <t>Артикул: 6*7*3</t>
  </si>
  <si>
    <t>Н@СЬК@</t>
  </si>
  <si>
    <t>Артикул: 5*5*5</t>
  </si>
  <si>
    <t>Larisa2505</t>
  </si>
  <si>
    <t>Артикул: 3*6*0</t>
  </si>
  <si>
    <t>Артикул 6*0*6</t>
  </si>
  <si>
    <t>Артикул: 3*1*6</t>
  </si>
  <si>
    <t>44;44;44</t>
  </si>
  <si>
    <t>42;42;42;42;44;44;44;44;46;48</t>
  </si>
  <si>
    <t>n@ti76</t>
  </si>
  <si>
    <t>42;50</t>
  </si>
  <si>
    <t>Barievna</t>
  </si>
  <si>
    <t>Listochek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</si>
</sst>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0"/>
      <name val="Arial Cyr"/>
      <family val="0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Calibri"/>
      <family val="2"/>
    </font>
    <font>
      <b/>
      <sz val="10"/>
      <color indexed="8"/>
      <name val="Arial Cyr"/>
      <family val="0"/>
    </font>
    <font>
      <b/>
      <sz val="9"/>
      <color indexed="10"/>
      <name val="Arial Cyr"/>
      <family val="0"/>
    </font>
    <font>
      <u val="single"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Calibri"/>
      <family val="2"/>
    </font>
    <font>
      <sz val="10"/>
      <color theme="1"/>
      <name val="Arial Cyr"/>
      <family val="0"/>
    </font>
    <font>
      <sz val="9"/>
      <color theme="1"/>
      <name val="Calibri"/>
      <family val="2"/>
    </font>
    <font>
      <b/>
      <sz val="10"/>
      <color theme="1"/>
      <name val="Arial Cyr"/>
      <family val="0"/>
    </font>
    <font>
      <b/>
      <sz val="9"/>
      <color rgb="FFFF0000"/>
      <name val="Arial Cyr"/>
      <family val="0"/>
    </font>
    <font>
      <u val="single"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164" fontId="56" fillId="0" borderId="12" xfId="0" applyNumberFormat="1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13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Alignment="1">
      <alignment horizontal="center" wrapText="1"/>
    </xf>
    <xf numFmtId="0" fontId="1" fillId="8" borderId="10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textRotation="90" wrapText="1"/>
    </xf>
    <xf numFmtId="0" fontId="1" fillId="8" borderId="13" xfId="0" applyFont="1" applyFill="1" applyBorder="1" applyAlignment="1">
      <alignment horizontal="center" wrapText="1"/>
    </xf>
    <xf numFmtId="0" fontId="57" fillId="8" borderId="12" xfId="0" applyFont="1" applyFill="1" applyBorder="1" applyAlignment="1">
      <alignment horizontal="center" textRotation="90" wrapText="1"/>
    </xf>
    <xf numFmtId="0" fontId="1" fillId="8" borderId="10" xfId="0" applyFont="1" applyFill="1" applyBorder="1" applyAlignment="1">
      <alignment horizontal="center" textRotation="90"/>
    </xf>
    <xf numFmtId="0" fontId="1" fillId="8" borderId="10" xfId="0" applyFont="1" applyFill="1" applyBorder="1" applyAlignment="1">
      <alignment horizontal="center" vertical="center" textRotation="90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 vertical="center"/>
    </xf>
    <xf numFmtId="0" fontId="56" fillId="0" borderId="15" xfId="42" applyFont="1" applyFill="1" applyBorder="1" applyAlignment="1" applyProtection="1">
      <alignment horizontal="center"/>
      <protection/>
    </xf>
    <xf numFmtId="0" fontId="56" fillId="0" borderId="15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57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8" fillId="0" borderId="18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6" fillId="0" borderId="15" xfId="42" applyFont="1" applyFill="1" applyBorder="1" applyAlignment="1" applyProtection="1">
      <alignment horizontal="center" wrapText="1"/>
      <protection/>
    </xf>
    <xf numFmtId="164" fontId="57" fillId="0" borderId="18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textRotation="90"/>
    </xf>
    <xf numFmtId="0" fontId="57" fillId="0" borderId="15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42" fillId="0" borderId="15" xfId="42" applyFill="1" applyBorder="1" applyAlignment="1" applyProtection="1">
      <alignment horizontal="center"/>
      <protection/>
    </xf>
    <xf numFmtId="49" fontId="56" fillId="0" borderId="15" xfId="42" applyNumberFormat="1" applyFont="1" applyFill="1" applyBorder="1" applyAlignment="1" applyProtection="1">
      <alignment horizontal="center"/>
      <protection/>
    </xf>
    <xf numFmtId="49" fontId="56" fillId="0" borderId="15" xfId="0" applyNumberFormat="1" applyFont="1" applyFill="1" applyBorder="1" applyAlignment="1">
      <alignment horizontal="center" wrapText="1"/>
    </xf>
    <xf numFmtId="49" fontId="56" fillId="0" borderId="15" xfId="0" applyNumberFormat="1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wrapText="1"/>
    </xf>
    <xf numFmtId="0" fontId="57" fillId="0" borderId="17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15" xfId="42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164" fontId="64" fillId="0" borderId="12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15" xfId="42" applyFont="1" applyFill="1" applyBorder="1" applyAlignment="1" applyProtection="1">
      <alignment horizontal="center"/>
      <protection/>
    </xf>
    <xf numFmtId="0" fontId="64" fillId="0" borderId="15" xfId="0" applyFont="1" applyFill="1" applyBorder="1" applyAlignment="1">
      <alignment horizontal="center" wrapText="1"/>
    </xf>
    <xf numFmtId="0" fontId="65" fillId="0" borderId="15" xfId="42" applyFont="1" applyFill="1" applyBorder="1" applyAlignment="1" applyProtection="1">
      <alignment horizontal="center" wrapText="1"/>
      <protection/>
    </xf>
    <xf numFmtId="0" fontId="64" fillId="0" borderId="0" xfId="0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@&#1057;&#1068;&#1050;@" TargetMode="External" /><Relationship Id="rId2" Type="http://schemas.openxmlformats.org/officeDocument/2006/relationships/hyperlink" Target="mailto:n@ti7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65"/>
  <sheetViews>
    <sheetView tabSelected="1" workbookViewId="0" topLeftCell="A1">
      <pane xSplit="8" ySplit="3" topLeftCell="I10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57" sqref="L57"/>
    </sheetView>
  </sheetViews>
  <sheetFormatPr defaultColWidth="9.00390625" defaultRowHeight="12.75"/>
  <cols>
    <col min="1" max="1" width="42.375" style="38" customWidth="1"/>
    <col min="2" max="2" width="10.125" style="42" customWidth="1"/>
    <col min="3" max="3" width="7.125" style="42" customWidth="1"/>
    <col min="4" max="4" width="6.125" style="42" customWidth="1"/>
    <col min="5" max="5" width="7.00390625" style="42" customWidth="1"/>
    <col min="6" max="6" width="7.25390625" style="43" customWidth="1"/>
    <col min="7" max="7" width="5.875" style="42" customWidth="1"/>
    <col min="8" max="8" width="12.25390625" style="44" customWidth="1"/>
    <col min="9" max="9" width="8.75390625" style="4" customWidth="1"/>
    <col min="10" max="10" width="10.875" style="4" customWidth="1"/>
    <col min="11" max="11" width="9.125" style="4" customWidth="1"/>
    <col min="12" max="12" width="9.375" style="4" customWidth="1"/>
    <col min="13" max="13" width="9.75390625" style="4" customWidth="1"/>
    <col min="14" max="21" width="9.125" style="4" customWidth="1"/>
    <col min="22" max="22" width="8.75390625" style="7" customWidth="1"/>
    <col min="23" max="26" width="9.125" style="7" customWidth="1"/>
    <col min="27" max="38" width="9.125" style="10" customWidth="1"/>
    <col min="41" max="41" width="9.125" style="10" customWidth="1"/>
    <col min="42" max="85" width="9.125" style="12" customWidth="1"/>
    <col min="86" max="16384" width="9.125" style="1" customWidth="1"/>
  </cols>
  <sheetData>
    <row r="1" spans="1:44" ht="14.25" customHeight="1">
      <c r="A1" s="95"/>
      <c r="B1" s="96"/>
      <c r="C1" s="96"/>
      <c r="D1" s="96"/>
      <c r="E1" s="96"/>
      <c r="F1" s="96"/>
      <c r="G1" s="96"/>
      <c r="H1" s="97"/>
      <c r="I1" s="3">
        <v>6</v>
      </c>
      <c r="J1" s="3">
        <v>6</v>
      </c>
      <c r="K1" s="3">
        <v>6</v>
      </c>
      <c r="L1" s="3">
        <v>6</v>
      </c>
      <c r="M1" s="3">
        <v>6</v>
      </c>
      <c r="N1" s="3">
        <v>6</v>
      </c>
      <c r="O1" s="3">
        <v>6</v>
      </c>
      <c r="P1" s="3">
        <v>6</v>
      </c>
      <c r="Q1" s="3">
        <v>6</v>
      </c>
      <c r="R1" s="3">
        <v>6</v>
      </c>
      <c r="S1" s="3">
        <v>6</v>
      </c>
      <c r="T1" s="3">
        <v>6</v>
      </c>
      <c r="U1" s="3">
        <v>6</v>
      </c>
      <c r="V1" s="3">
        <v>6</v>
      </c>
      <c r="W1" s="3">
        <v>6</v>
      </c>
      <c r="X1" s="3">
        <v>6</v>
      </c>
      <c r="Y1" s="3">
        <v>6</v>
      </c>
      <c r="Z1" s="3">
        <v>6</v>
      </c>
      <c r="AA1" s="3">
        <v>6</v>
      </c>
      <c r="AB1" s="3">
        <v>6</v>
      </c>
      <c r="AC1" s="9">
        <v>6</v>
      </c>
      <c r="AD1" s="9">
        <v>6</v>
      </c>
      <c r="AE1" s="3">
        <v>6</v>
      </c>
      <c r="AF1" s="9">
        <v>6</v>
      </c>
      <c r="AG1" s="9">
        <v>6</v>
      </c>
      <c r="AH1" s="9">
        <v>6</v>
      </c>
      <c r="AI1" s="9">
        <v>6</v>
      </c>
      <c r="AJ1" s="9">
        <v>6</v>
      </c>
      <c r="AK1" s="9">
        <v>6</v>
      </c>
      <c r="AL1" s="9">
        <v>6</v>
      </c>
      <c r="AO1" s="9">
        <v>6</v>
      </c>
      <c r="AP1" s="9">
        <v>6</v>
      </c>
      <c r="AQ1" s="9">
        <v>6</v>
      </c>
      <c r="AR1" s="9">
        <v>6</v>
      </c>
    </row>
    <row r="2" spans="1:85" s="30" customFormat="1" ht="69" customHeight="1">
      <c r="A2" s="33" t="s">
        <v>0</v>
      </c>
      <c r="B2" s="24" t="s">
        <v>1</v>
      </c>
      <c r="C2" s="24" t="s">
        <v>2</v>
      </c>
      <c r="D2" s="25" t="s">
        <v>6</v>
      </c>
      <c r="E2" s="25" t="s">
        <v>3</v>
      </c>
      <c r="F2" s="26" t="s">
        <v>4</v>
      </c>
      <c r="G2" s="25" t="s">
        <v>5</v>
      </c>
      <c r="H2" s="27" t="s">
        <v>7</v>
      </c>
      <c r="I2" s="24" t="s">
        <v>27</v>
      </c>
      <c r="J2" s="24" t="s">
        <v>31</v>
      </c>
      <c r="K2" s="24" t="s">
        <v>33</v>
      </c>
      <c r="L2" s="24" t="s">
        <v>26</v>
      </c>
      <c r="M2" s="24" t="s">
        <v>40</v>
      </c>
      <c r="N2" s="24" t="s">
        <v>43</v>
      </c>
      <c r="O2" s="24" t="s">
        <v>45</v>
      </c>
      <c r="P2" s="28" t="s">
        <v>9</v>
      </c>
      <c r="Q2" s="24" t="s">
        <v>8</v>
      </c>
      <c r="R2" s="29" t="s">
        <v>46</v>
      </c>
      <c r="S2" s="29" t="s">
        <v>47</v>
      </c>
      <c r="T2" s="29" t="s">
        <v>17</v>
      </c>
      <c r="U2" s="29" t="s">
        <v>49</v>
      </c>
      <c r="V2" s="24" t="s">
        <v>50</v>
      </c>
      <c r="W2" s="24" t="s">
        <v>58</v>
      </c>
      <c r="X2" s="24" t="s">
        <v>18</v>
      </c>
      <c r="Y2" s="24" t="s">
        <v>25</v>
      </c>
      <c r="Z2" s="24" t="s">
        <v>63</v>
      </c>
      <c r="AA2" s="24" t="s">
        <v>66</v>
      </c>
      <c r="AB2" s="29" t="s">
        <v>67</v>
      </c>
      <c r="AC2" s="29" t="s">
        <v>68</v>
      </c>
      <c r="AD2" s="29" t="s">
        <v>69</v>
      </c>
      <c r="AE2" s="24" t="s">
        <v>72</v>
      </c>
      <c r="AF2" s="24" t="s">
        <v>74</v>
      </c>
      <c r="AG2" s="24" t="s">
        <v>22</v>
      </c>
      <c r="AH2" s="24" t="s">
        <v>76</v>
      </c>
      <c r="AI2" s="24" t="s">
        <v>79</v>
      </c>
      <c r="AJ2" s="24" t="s">
        <v>80</v>
      </c>
      <c r="AK2" s="24" t="s">
        <v>13</v>
      </c>
      <c r="AL2" s="29" t="s">
        <v>84</v>
      </c>
      <c r="AM2" s="28" t="s">
        <v>87</v>
      </c>
      <c r="AN2" s="28" t="s">
        <v>88</v>
      </c>
      <c r="AO2" s="24" t="s">
        <v>89</v>
      </c>
      <c r="AP2" s="28" t="s">
        <v>23</v>
      </c>
      <c r="AQ2" s="28" t="s">
        <v>90</v>
      </c>
      <c r="AR2" s="28" t="s">
        <v>92</v>
      </c>
      <c r="AS2" s="28" t="s">
        <v>93</v>
      </c>
      <c r="AT2" s="28" t="s">
        <v>94</v>
      </c>
      <c r="AU2" s="28" t="s">
        <v>96</v>
      </c>
      <c r="AV2" s="28" t="s">
        <v>98</v>
      </c>
      <c r="AW2" s="28" t="s">
        <v>99</v>
      </c>
      <c r="AX2" s="28" t="s">
        <v>100</v>
      </c>
      <c r="AY2" s="57"/>
      <c r="AZ2" s="57"/>
      <c r="BA2" s="55"/>
      <c r="BB2" s="55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</row>
    <row r="3" spans="1:85" s="51" customFormat="1" ht="12.75">
      <c r="A3" s="45"/>
      <c r="B3" s="46"/>
      <c r="C3" s="46"/>
      <c r="D3" s="47"/>
      <c r="E3" s="47"/>
      <c r="F3" s="48"/>
      <c r="G3" s="47"/>
      <c r="H3" s="49"/>
      <c r="I3" s="2">
        <v>150</v>
      </c>
      <c r="J3" s="2">
        <v>350</v>
      </c>
      <c r="K3" s="2">
        <v>190</v>
      </c>
      <c r="L3" s="2">
        <v>390</v>
      </c>
      <c r="M3" s="2">
        <v>100</v>
      </c>
      <c r="N3" s="2">
        <v>290</v>
      </c>
      <c r="O3" s="2">
        <v>140</v>
      </c>
      <c r="P3" s="50">
        <v>270</v>
      </c>
      <c r="Q3" s="2">
        <v>120</v>
      </c>
      <c r="R3" s="2">
        <v>480</v>
      </c>
      <c r="S3" s="2">
        <v>290</v>
      </c>
      <c r="T3" s="2">
        <v>280</v>
      </c>
      <c r="U3" s="2">
        <v>420</v>
      </c>
      <c r="V3" s="11">
        <v>160</v>
      </c>
      <c r="W3" s="11">
        <v>410</v>
      </c>
      <c r="X3" s="11">
        <v>170</v>
      </c>
      <c r="Y3" s="11">
        <v>260</v>
      </c>
      <c r="Z3" s="11">
        <v>180</v>
      </c>
      <c r="AA3" s="11">
        <v>280</v>
      </c>
      <c r="AB3" s="11">
        <v>420</v>
      </c>
      <c r="AC3" s="11">
        <v>980</v>
      </c>
      <c r="AD3" s="11">
        <v>230</v>
      </c>
      <c r="AE3" s="11">
        <v>270</v>
      </c>
      <c r="AF3" s="11">
        <v>170</v>
      </c>
      <c r="AG3" s="11">
        <v>270</v>
      </c>
      <c r="AH3" s="11">
        <v>160</v>
      </c>
      <c r="AI3" s="11">
        <v>300</v>
      </c>
      <c r="AJ3" s="11">
        <v>260</v>
      </c>
      <c r="AK3" s="11">
        <v>190</v>
      </c>
      <c r="AL3" s="11">
        <v>190</v>
      </c>
      <c r="AM3" s="2">
        <v>290</v>
      </c>
      <c r="AN3" s="2">
        <v>470</v>
      </c>
      <c r="AO3" s="11">
        <v>350</v>
      </c>
      <c r="AP3" s="2">
        <v>390</v>
      </c>
      <c r="AQ3" s="2">
        <v>230</v>
      </c>
      <c r="AR3" s="2">
        <v>160</v>
      </c>
      <c r="AS3" s="2">
        <v>330</v>
      </c>
      <c r="AT3" s="82">
        <v>340</v>
      </c>
      <c r="AU3" s="56">
        <v>490</v>
      </c>
      <c r="AV3" s="56">
        <v>490</v>
      </c>
      <c r="AW3" s="56">
        <v>410</v>
      </c>
      <c r="AX3" s="56">
        <v>370</v>
      </c>
      <c r="AY3" s="56"/>
      <c r="AZ3" s="56"/>
      <c r="BA3" s="56"/>
      <c r="BB3" s="56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</row>
    <row r="4" spans="1:85" s="20" customFormat="1" ht="12">
      <c r="A4" s="35" t="s">
        <v>28</v>
      </c>
      <c r="B4" s="16">
        <f>I3*2+V3*2+AV3</f>
        <v>1110</v>
      </c>
      <c r="C4" s="16">
        <f aca="true" t="shared" si="0" ref="C4:C56">B4*1.15</f>
        <v>1276.5</v>
      </c>
      <c r="D4" s="18"/>
      <c r="E4" s="18">
        <f aca="true" t="shared" si="1" ref="E4:E56">C4-D4</f>
        <v>1276.5</v>
      </c>
      <c r="F4" s="18">
        <v>1288.5</v>
      </c>
      <c r="G4" s="18">
        <f aca="true" t="shared" si="2" ref="G4:G62">SUMIF($I4:$CA4,"&lt;&gt;",$I$1:$CA$1)</f>
        <v>12</v>
      </c>
      <c r="H4" s="17">
        <f aca="true" t="shared" si="3" ref="H4:H48">E4-F4+G4</f>
        <v>0</v>
      </c>
      <c r="I4" s="14" t="s">
        <v>29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 t="s">
        <v>29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6"/>
      <c r="AN4" s="16"/>
      <c r="AO4" s="14"/>
      <c r="AP4" s="16"/>
      <c r="AQ4" s="16"/>
      <c r="AR4" s="16"/>
      <c r="AS4" s="16"/>
      <c r="AT4" s="16"/>
      <c r="AU4" s="16"/>
      <c r="AV4" s="16">
        <v>44</v>
      </c>
      <c r="AW4" s="16"/>
      <c r="AX4" s="16"/>
      <c r="AY4" s="16"/>
      <c r="AZ4" s="16"/>
      <c r="BA4" s="16"/>
      <c r="BB4" s="16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</row>
    <row r="5" spans="1:85" s="23" customFormat="1" ht="16.5" customHeight="1">
      <c r="A5" s="53" t="s">
        <v>30</v>
      </c>
      <c r="B5" s="16">
        <f aca="true" t="shared" si="4" ref="B5:B57">SUMIF($I5:$BB5,"&lt;&gt;",$I$3:$BB$3)</f>
        <v>500</v>
      </c>
      <c r="C5" s="16">
        <f t="shared" si="0"/>
        <v>575</v>
      </c>
      <c r="D5" s="21"/>
      <c r="E5" s="18">
        <f t="shared" si="1"/>
        <v>575</v>
      </c>
      <c r="F5" s="21">
        <v>600</v>
      </c>
      <c r="G5" s="18">
        <f t="shared" si="2"/>
        <v>18</v>
      </c>
      <c r="H5" s="17">
        <f t="shared" si="3"/>
        <v>-7</v>
      </c>
      <c r="I5" s="14">
        <v>44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>
        <v>44</v>
      </c>
      <c r="AI5" s="14"/>
      <c r="AJ5" s="14"/>
      <c r="AK5" s="14"/>
      <c r="AL5" s="14">
        <v>46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5" s="20" customFormat="1" ht="12">
      <c r="A6" s="34" t="s">
        <v>32</v>
      </c>
      <c r="B6" s="16">
        <f t="shared" si="4"/>
        <v>860</v>
      </c>
      <c r="C6" s="16">
        <f t="shared" si="0"/>
        <v>988.9999999999999</v>
      </c>
      <c r="D6" s="18"/>
      <c r="E6" s="18">
        <f t="shared" si="1"/>
        <v>988.9999999999999</v>
      </c>
      <c r="F6" s="18">
        <v>1013</v>
      </c>
      <c r="G6" s="18">
        <f t="shared" si="2"/>
        <v>24</v>
      </c>
      <c r="H6" s="17">
        <f t="shared" si="3"/>
        <v>-1.1368683772161603E-13</v>
      </c>
      <c r="I6" s="14"/>
      <c r="J6" s="14">
        <v>50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50</v>
      </c>
      <c r="W6" s="14"/>
      <c r="X6" s="14"/>
      <c r="Y6" s="14"/>
      <c r="Z6" s="14">
        <v>50</v>
      </c>
      <c r="AA6" s="14"/>
      <c r="AB6" s="14"/>
      <c r="AC6" s="14"/>
      <c r="AD6" s="14"/>
      <c r="AE6" s="14"/>
      <c r="AF6" s="14">
        <v>50</v>
      </c>
      <c r="AG6" s="14"/>
      <c r="AH6" s="14"/>
      <c r="AI6" s="14"/>
      <c r="AJ6" s="14"/>
      <c r="AK6" s="14"/>
      <c r="AL6" s="14"/>
      <c r="AM6" s="16"/>
      <c r="AN6" s="16"/>
      <c r="AO6" s="14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</row>
    <row r="7" spans="1:85" s="20" customFormat="1" ht="12">
      <c r="A7" s="35" t="s">
        <v>34</v>
      </c>
      <c r="B7" s="16">
        <f t="shared" si="4"/>
        <v>520</v>
      </c>
      <c r="C7" s="16">
        <f t="shared" si="0"/>
        <v>598</v>
      </c>
      <c r="D7" s="18"/>
      <c r="E7" s="18">
        <f t="shared" si="1"/>
        <v>598</v>
      </c>
      <c r="F7" s="18">
        <v>616</v>
      </c>
      <c r="G7" s="18">
        <f t="shared" si="2"/>
        <v>18</v>
      </c>
      <c r="H7" s="17">
        <f t="shared" si="3"/>
        <v>0</v>
      </c>
      <c r="I7" s="14"/>
      <c r="J7" s="14"/>
      <c r="K7" s="14">
        <v>42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42</v>
      </c>
      <c r="W7" s="14"/>
      <c r="X7" s="14">
        <v>42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6"/>
      <c r="AN7" s="16"/>
      <c r="AO7" s="14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85" s="20" customFormat="1" ht="24">
      <c r="A8" s="35" t="s">
        <v>35</v>
      </c>
      <c r="B8" s="16">
        <f>K3*2+M3*2+U3+V3+AF3+AK3*6+AM3+AT3</f>
        <v>3100</v>
      </c>
      <c r="C8" s="16">
        <f t="shared" si="0"/>
        <v>3564.9999999999995</v>
      </c>
      <c r="D8" s="18"/>
      <c r="E8" s="18">
        <f t="shared" si="1"/>
        <v>3564.9999999999995</v>
      </c>
      <c r="F8" s="18">
        <v>3601</v>
      </c>
      <c r="G8" s="18">
        <f t="shared" si="2"/>
        <v>36</v>
      </c>
      <c r="H8" s="17">
        <f t="shared" si="3"/>
        <v>-4.547473508864641E-13</v>
      </c>
      <c r="I8" s="14"/>
      <c r="J8" s="14"/>
      <c r="K8" s="14" t="s">
        <v>29</v>
      </c>
      <c r="L8" s="14"/>
      <c r="M8" s="14" t="s">
        <v>21</v>
      </c>
      <c r="N8" s="14"/>
      <c r="O8" s="14"/>
      <c r="P8" s="14"/>
      <c r="Q8" s="14"/>
      <c r="R8" s="14"/>
      <c r="S8" s="14"/>
      <c r="T8" s="14"/>
      <c r="U8" s="14">
        <v>54</v>
      </c>
      <c r="V8" s="14">
        <v>44</v>
      </c>
      <c r="W8" s="14"/>
      <c r="X8" s="14"/>
      <c r="Y8" s="14"/>
      <c r="Z8" s="14"/>
      <c r="AA8" s="14"/>
      <c r="AB8" s="14"/>
      <c r="AC8" s="14"/>
      <c r="AD8" s="14"/>
      <c r="AE8" s="14"/>
      <c r="AF8" s="14">
        <v>44</v>
      </c>
      <c r="AG8" s="14"/>
      <c r="AH8" s="14"/>
      <c r="AI8" s="14"/>
      <c r="AJ8" s="14"/>
      <c r="AK8" s="14" t="s">
        <v>83</v>
      </c>
      <c r="AL8" s="14"/>
      <c r="AM8" s="16">
        <v>44</v>
      </c>
      <c r="AN8" s="16"/>
      <c r="AO8" s="14"/>
      <c r="AP8" s="16"/>
      <c r="AQ8" s="16"/>
      <c r="AR8" s="16"/>
      <c r="AS8" s="16"/>
      <c r="AT8" s="16">
        <v>44</v>
      </c>
      <c r="AU8" s="16"/>
      <c r="AV8" s="16"/>
      <c r="AW8" s="16"/>
      <c r="AX8" s="16"/>
      <c r="AY8" s="16"/>
      <c r="AZ8" s="16"/>
      <c r="BA8" s="16"/>
      <c r="BB8" s="16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1:85" s="20" customFormat="1" ht="12">
      <c r="A9" s="36" t="s">
        <v>36</v>
      </c>
      <c r="B9" s="16">
        <f>K3+L3+V3+AB3+AH3+AL3*3+AM3+AN3+AP3+AS3+AT3+AV3</f>
        <v>4200</v>
      </c>
      <c r="C9" s="16">
        <f t="shared" si="0"/>
        <v>4830</v>
      </c>
      <c r="D9" s="18"/>
      <c r="E9" s="18">
        <f t="shared" si="1"/>
        <v>4830</v>
      </c>
      <c r="F9" s="18">
        <v>4872</v>
      </c>
      <c r="G9" s="18">
        <f t="shared" si="2"/>
        <v>42</v>
      </c>
      <c r="H9" s="17">
        <f t="shared" si="3"/>
        <v>0</v>
      </c>
      <c r="I9" s="14"/>
      <c r="J9" s="14"/>
      <c r="K9" s="14">
        <v>46</v>
      </c>
      <c r="L9" s="14">
        <v>42</v>
      </c>
      <c r="M9" s="14"/>
      <c r="N9" s="14"/>
      <c r="O9" s="14"/>
      <c r="P9" s="14"/>
      <c r="Q9" s="14"/>
      <c r="R9" s="14"/>
      <c r="S9" s="14"/>
      <c r="T9" s="14"/>
      <c r="U9" s="14"/>
      <c r="V9" s="14">
        <v>42</v>
      </c>
      <c r="W9" s="14"/>
      <c r="X9" s="14"/>
      <c r="Y9" s="14"/>
      <c r="Z9" s="14"/>
      <c r="AA9" s="14"/>
      <c r="AB9" s="14">
        <v>42</v>
      </c>
      <c r="AC9" s="14"/>
      <c r="AD9" s="14"/>
      <c r="AE9" s="14"/>
      <c r="AF9" s="14"/>
      <c r="AG9" s="14"/>
      <c r="AH9" s="14">
        <v>46</v>
      </c>
      <c r="AI9" s="14"/>
      <c r="AJ9" s="14"/>
      <c r="AK9" s="14"/>
      <c r="AL9" s="14" t="s">
        <v>86</v>
      </c>
      <c r="AM9" s="16">
        <v>42</v>
      </c>
      <c r="AN9" s="16">
        <v>42</v>
      </c>
      <c r="AO9" s="14"/>
      <c r="AP9" s="16">
        <v>46</v>
      </c>
      <c r="AQ9" s="16"/>
      <c r="AR9" s="16"/>
      <c r="AS9" s="16">
        <v>46</v>
      </c>
      <c r="AT9" s="16">
        <v>46</v>
      </c>
      <c r="AU9" s="16"/>
      <c r="AV9" s="16">
        <v>46</v>
      </c>
      <c r="AW9" s="16"/>
      <c r="AX9" s="16"/>
      <c r="AY9" s="16"/>
      <c r="AZ9" s="16"/>
      <c r="BA9" s="16"/>
      <c r="BB9" s="16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</row>
    <row r="10" spans="1:85" s="20" customFormat="1" ht="12">
      <c r="A10" s="68" t="s">
        <v>37</v>
      </c>
      <c r="B10" s="16">
        <f t="shared" si="4"/>
        <v>190</v>
      </c>
      <c r="C10" s="16">
        <f t="shared" si="0"/>
        <v>218.49999999999997</v>
      </c>
      <c r="D10" s="18"/>
      <c r="E10" s="18">
        <f t="shared" si="1"/>
        <v>218.49999999999997</v>
      </c>
      <c r="F10" s="18">
        <v>230</v>
      </c>
      <c r="G10" s="18">
        <f t="shared" si="2"/>
        <v>6</v>
      </c>
      <c r="H10" s="17">
        <f t="shared" si="3"/>
        <v>-5.500000000000028</v>
      </c>
      <c r="I10" s="14"/>
      <c r="J10" s="14"/>
      <c r="K10" s="14">
        <v>48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6"/>
      <c r="AN10" s="16"/>
      <c r="AO10" s="14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</row>
    <row r="11" spans="1:85" s="20" customFormat="1" ht="12">
      <c r="A11" s="36" t="s">
        <v>38</v>
      </c>
      <c r="B11" s="16">
        <f>K3+Q3*3+V3+AL3+AO3</f>
        <v>1250</v>
      </c>
      <c r="C11" s="16">
        <f t="shared" si="0"/>
        <v>1437.5</v>
      </c>
      <c r="D11" s="18"/>
      <c r="E11" s="18">
        <f t="shared" si="1"/>
        <v>1437.5</v>
      </c>
      <c r="F11" s="18">
        <v>1467.5</v>
      </c>
      <c r="G11" s="18">
        <f t="shared" si="2"/>
        <v>30</v>
      </c>
      <c r="H11" s="17">
        <f t="shared" si="3"/>
        <v>0</v>
      </c>
      <c r="I11" s="14"/>
      <c r="J11" s="14"/>
      <c r="K11" s="14">
        <v>44</v>
      </c>
      <c r="L11" s="14"/>
      <c r="M11" s="14"/>
      <c r="N11" s="14"/>
      <c r="O11" s="14"/>
      <c r="P11" s="14"/>
      <c r="Q11" s="14" t="s">
        <v>101</v>
      </c>
      <c r="R11" s="14"/>
      <c r="S11" s="14"/>
      <c r="T11" s="14"/>
      <c r="U11" s="14"/>
      <c r="V11" s="14">
        <v>44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44</v>
      </c>
      <c r="AM11" s="16"/>
      <c r="AN11" s="16"/>
      <c r="AO11" s="14">
        <v>44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</row>
    <row r="12" spans="1:85" s="20" customFormat="1" ht="12">
      <c r="A12" s="34" t="s">
        <v>39</v>
      </c>
      <c r="B12" s="16">
        <f t="shared" si="4"/>
        <v>460</v>
      </c>
      <c r="C12" s="16">
        <f t="shared" si="0"/>
        <v>529</v>
      </c>
      <c r="D12" s="18"/>
      <c r="E12" s="18">
        <f t="shared" si="1"/>
        <v>529</v>
      </c>
      <c r="F12" s="18">
        <v>541</v>
      </c>
      <c r="G12" s="18">
        <f t="shared" si="2"/>
        <v>12</v>
      </c>
      <c r="H12" s="17">
        <f t="shared" si="3"/>
        <v>0</v>
      </c>
      <c r="I12" s="14"/>
      <c r="J12" s="14"/>
      <c r="K12" s="14">
        <v>46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46</v>
      </c>
      <c r="AF12" s="14"/>
      <c r="AG12" s="14"/>
      <c r="AH12" s="14"/>
      <c r="AI12" s="14"/>
      <c r="AJ12" s="14"/>
      <c r="AK12" s="14"/>
      <c r="AL12" s="14"/>
      <c r="AM12" s="16"/>
      <c r="AN12" s="16"/>
      <c r="AO12" s="14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</row>
    <row r="13" spans="1:85" s="20" customFormat="1" ht="12">
      <c r="A13" s="36" t="s">
        <v>41</v>
      </c>
      <c r="B13" s="16">
        <f>M3*2+P3++S3+T3+Y3+AA3+AE3+AF3+AR3*2</f>
        <v>2340</v>
      </c>
      <c r="C13" s="16">
        <f t="shared" si="0"/>
        <v>2691</v>
      </c>
      <c r="D13" s="18"/>
      <c r="E13" s="18">
        <f t="shared" si="1"/>
        <v>2691</v>
      </c>
      <c r="F13" s="18">
        <v>2745</v>
      </c>
      <c r="G13" s="18">
        <f t="shared" si="2"/>
        <v>54</v>
      </c>
      <c r="H13" s="17">
        <f t="shared" si="3"/>
        <v>0</v>
      </c>
      <c r="I13" s="14"/>
      <c r="J13" s="14"/>
      <c r="K13" s="14"/>
      <c r="L13" s="14"/>
      <c r="M13" s="14" t="s">
        <v>42</v>
      </c>
      <c r="N13" s="14"/>
      <c r="O13" s="14"/>
      <c r="P13" s="14">
        <v>46</v>
      </c>
      <c r="Q13" s="14"/>
      <c r="R13" s="14"/>
      <c r="S13" s="14">
        <v>46</v>
      </c>
      <c r="T13" s="14">
        <v>46</v>
      </c>
      <c r="U13" s="14"/>
      <c r="V13" s="14"/>
      <c r="W13" s="14"/>
      <c r="X13" s="14"/>
      <c r="Y13" s="14">
        <v>46</v>
      </c>
      <c r="Z13" s="14"/>
      <c r="AA13" s="14">
        <v>42</v>
      </c>
      <c r="AB13" s="14"/>
      <c r="AC13" s="14"/>
      <c r="AD13" s="14"/>
      <c r="AE13" s="14">
        <v>42</v>
      </c>
      <c r="AF13" s="14">
        <v>46</v>
      </c>
      <c r="AG13" s="14"/>
      <c r="AH13" s="14"/>
      <c r="AI13" s="14"/>
      <c r="AJ13" s="14"/>
      <c r="AK13" s="14"/>
      <c r="AL13" s="14"/>
      <c r="AM13" s="16"/>
      <c r="AN13" s="16"/>
      <c r="AO13" s="14"/>
      <c r="AP13" s="16"/>
      <c r="AQ13" s="16"/>
      <c r="AR13" s="16" t="s">
        <v>16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</row>
    <row r="14" spans="1:85" s="20" customFormat="1" ht="12">
      <c r="A14" s="36" t="s">
        <v>44</v>
      </c>
      <c r="B14" s="16">
        <f>N3+O3+Y3*2</f>
        <v>950</v>
      </c>
      <c r="C14" s="16">
        <f t="shared" si="0"/>
        <v>1092.5</v>
      </c>
      <c r="D14" s="18"/>
      <c r="E14" s="18">
        <f t="shared" si="1"/>
        <v>1092.5</v>
      </c>
      <c r="F14" s="18">
        <v>1111</v>
      </c>
      <c r="G14" s="18">
        <f t="shared" si="2"/>
        <v>18</v>
      </c>
      <c r="H14" s="17">
        <f t="shared" si="3"/>
        <v>-0.5</v>
      </c>
      <c r="I14" s="14"/>
      <c r="J14" s="14"/>
      <c r="K14" s="14"/>
      <c r="L14" s="14"/>
      <c r="M14" s="14"/>
      <c r="N14" s="14">
        <v>50</v>
      </c>
      <c r="O14" s="14">
        <v>50</v>
      </c>
      <c r="P14" s="14"/>
      <c r="Q14" s="23"/>
      <c r="R14" s="14"/>
      <c r="S14" s="14"/>
      <c r="T14" s="14"/>
      <c r="U14" s="14"/>
      <c r="V14" s="14"/>
      <c r="W14" s="14"/>
      <c r="X14" s="14"/>
      <c r="Y14" s="14" t="s">
        <v>42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6"/>
      <c r="AN14" s="16"/>
      <c r="AO14" s="14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</row>
    <row r="15" spans="1:85" s="20" customFormat="1" ht="12">
      <c r="A15" s="36" t="s">
        <v>15</v>
      </c>
      <c r="B15" s="16">
        <f>O3+Q3+R3+V3+X3+AA3+AF3*2+AG3+AH3*3+AM3</f>
        <v>2730</v>
      </c>
      <c r="C15" s="16">
        <f t="shared" si="0"/>
        <v>3139.4999999999995</v>
      </c>
      <c r="D15" s="18"/>
      <c r="E15" s="18">
        <f t="shared" si="1"/>
        <v>3139.4999999999995</v>
      </c>
      <c r="F15" s="18">
        <v>3194</v>
      </c>
      <c r="G15" s="18">
        <f t="shared" si="2"/>
        <v>54</v>
      </c>
      <c r="H15" s="17">
        <f t="shared" si="3"/>
        <v>-0.5000000000004547</v>
      </c>
      <c r="I15" s="14"/>
      <c r="J15" s="14"/>
      <c r="K15" s="14"/>
      <c r="L15" s="14"/>
      <c r="M15" s="14"/>
      <c r="N15" s="14"/>
      <c r="O15" s="14">
        <v>46</v>
      </c>
      <c r="P15" s="14"/>
      <c r="Q15" s="14">
        <v>48</v>
      </c>
      <c r="R15" s="14">
        <v>50</v>
      </c>
      <c r="S15" s="14"/>
      <c r="T15" s="14"/>
      <c r="U15" s="14"/>
      <c r="V15" s="14">
        <v>50</v>
      </c>
      <c r="W15" s="14"/>
      <c r="X15" s="14">
        <v>44</v>
      </c>
      <c r="Y15" s="14"/>
      <c r="Z15" s="14"/>
      <c r="AA15" s="14">
        <v>46</v>
      </c>
      <c r="AB15" s="14"/>
      <c r="AC15" s="14"/>
      <c r="AD15" s="14"/>
      <c r="AE15" s="14"/>
      <c r="AF15" s="14" t="s">
        <v>75</v>
      </c>
      <c r="AG15" s="14">
        <v>46</v>
      </c>
      <c r="AH15" s="14" t="s">
        <v>78</v>
      </c>
      <c r="AI15" s="14"/>
      <c r="AJ15" s="14"/>
      <c r="AK15" s="14"/>
      <c r="AL15" s="14"/>
      <c r="AM15" s="16">
        <v>46</v>
      </c>
      <c r="AN15" s="16"/>
      <c r="AO15" s="14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</row>
    <row r="16" spans="1:85" s="20" customFormat="1" ht="12">
      <c r="A16" s="35" t="s">
        <v>48</v>
      </c>
      <c r="B16" s="16">
        <f t="shared" si="4"/>
        <v>1830</v>
      </c>
      <c r="C16" s="16">
        <f t="shared" si="0"/>
        <v>2104.5</v>
      </c>
      <c r="D16" s="18"/>
      <c r="E16" s="18">
        <f t="shared" si="1"/>
        <v>2104.5</v>
      </c>
      <c r="F16" s="18">
        <v>2128.5</v>
      </c>
      <c r="G16" s="18">
        <f t="shared" si="2"/>
        <v>24</v>
      </c>
      <c r="H16" s="17">
        <f t="shared" si="3"/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>
        <v>46</v>
      </c>
      <c r="T16" s="14">
        <v>46</v>
      </c>
      <c r="U16" s="14"/>
      <c r="V16" s="14"/>
      <c r="W16" s="14"/>
      <c r="X16" s="14">
        <v>46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6"/>
      <c r="AN16" s="16"/>
      <c r="AO16" s="14"/>
      <c r="AP16" s="16"/>
      <c r="AQ16" s="16">
        <v>46</v>
      </c>
      <c r="AR16" s="16"/>
      <c r="AS16" s="16"/>
      <c r="AT16" s="16"/>
      <c r="AU16" s="16"/>
      <c r="AV16" s="16">
        <v>46</v>
      </c>
      <c r="AW16" s="16"/>
      <c r="AX16" s="16">
        <v>46</v>
      </c>
      <c r="AY16" s="16"/>
      <c r="AZ16" s="16"/>
      <c r="BA16" s="16"/>
      <c r="BB16" s="16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</row>
    <row r="17" spans="1:85" s="20" customFormat="1" ht="12">
      <c r="A17" s="34" t="s">
        <v>12</v>
      </c>
      <c r="B17" s="16">
        <f t="shared" si="4"/>
        <v>610</v>
      </c>
      <c r="C17" s="16">
        <f t="shared" si="0"/>
        <v>701.5</v>
      </c>
      <c r="D17" s="18"/>
      <c r="E17" s="18">
        <f t="shared" si="1"/>
        <v>701.5</v>
      </c>
      <c r="F17" s="18">
        <v>713.5</v>
      </c>
      <c r="G17" s="18">
        <f t="shared" si="2"/>
        <v>12</v>
      </c>
      <c r="H17" s="17">
        <f t="shared" si="3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v>52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48</v>
      </c>
      <c r="AM17" s="16"/>
      <c r="AN17" s="16"/>
      <c r="AO17" s="14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</row>
    <row r="18" spans="1:85" s="88" customFormat="1" ht="12">
      <c r="A18" s="89" t="s">
        <v>20</v>
      </c>
      <c r="B18" s="83">
        <f t="shared" si="4"/>
        <v>650</v>
      </c>
      <c r="C18" s="83">
        <f t="shared" si="0"/>
        <v>747.4999999999999</v>
      </c>
      <c r="D18" s="84"/>
      <c r="E18" s="84">
        <f t="shared" si="1"/>
        <v>747.4999999999999</v>
      </c>
      <c r="F18" s="84">
        <v>650</v>
      </c>
      <c r="G18" s="84">
        <f t="shared" si="2"/>
        <v>12</v>
      </c>
      <c r="H18" s="85">
        <f t="shared" si="3"/>
        <v>109.49999999999989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>
        <v>54</v>
      </c>
      <c r="V18" s="86"/>
      <c r="W18" s="86"/>
      <c r="X18" s="86"/>
      <c r="Y18" s="86"/>
      <c r="Z18" s="86"/>
      <c r="AA18" s="86"/>
      <c r="AB18" s="86"/>
      <c r="AC18" s="86"/>
      <c r="AD18" s="86">
        <v>48</v>
      </c>
      <c r="AE18" s="86"/>
      <c r="AF18" s="86"/>
      <c r="AG18" s="86"/>
      <c r="AH18" s="86"/>
      <c r="AI18" s="86"/>
      <c r="AJ18" s="86"/>
      <c r="AK18" s="86"/>
      <c r="AL18" s="86"/>
      <c r="AM18" s="83"/>
      <c r="AN18" s="83"/>
      <c r="AO18" s="86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</row>
    <row r="19" spans="1:85" s="88" customFormat="1" ht="12">
      <c r="A19" s="89" t="s">
        <v>51</v>
      </c>
      <c r="B19" s="83">
        <f>V3*3</f>
        <v>480</v>
      </c>
      <c r="C19" s="83">
        <f t="shared" si="0"/>
        <v>552</v>
      </c>
      <c r="D19" s="84"/>
      <c r="E19" s="84">
        <f t="shared" si="1"/>
        <v>552</v>
      </c>
      <c r="F19" s="84"/>
      <c r="G19" s="84">
        <f t="shared" si="2"/>
        <v>6</v>
      </c>
      <c r="H19" s="85">
        <f t="shared" si="3"/>
        <v>558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 t="s">
        <v>52</v>
      </c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3"/>
      <c r="AN19" s="83"/>
      <c r="AO19" s="86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</row>
    <row r="20" spans="1:85" s="20" customFormat="1" ht="12">
      <c r="A20" s="36" t="s">
        <v>53</v>
      </c>
      <c r="B20" s="16">
        <f>V3*2+AF3*2+AK3*2+AQ3</f>
        <v>1270</v>
      </c>
      <c r="C20" s="16">
        <f t="shared" si="0"/>
        <v>1460.5</v>
      </c>
      <c r="D20" s="18">
        <v>175</v>
      </c>
      <c r="E20" s="18">
        <f t="shared" si="1"/>
        <v>1285.5</v>
      </c>
      <c r="F20" s="18">
        <v>1340</v>
      </c>
      <c r="G20" s="18">
        <f t="shared" si="2"/>
        <v>24</v>
      </c>
      <c r="H20" s="17">
        <f t="shared" si="3"/>
        <v>-30.5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 t="s">
        <v>29</v>
      </c>
      <c r="W20" s="14"/>
      <c r="X20" s="14"/>
      <c r="Y20" s="14"/>
      <c r="Z20" s="14"/>
      <c r="AA20" s="14"/>
      <c r="AB20" s="14"/>
      <c r="AC20" s="14"/>
      <c r="AD20" s="14"/>
      <c r="AE20" s="14"/>
      <c r="AF20" s="14" t="s">
        <v>29</v>
      </c>
      <c r="AG20" s="14"/>
      <c r="AH20" s="14"/>
      <c r="AI20" s="14"/>
      <c r="AJ20" s="14"/>
      <c r="AK20" s="14" t="s">
        <v>16</v>
      </c>
      <c r="AL20" s="14"/>
      <c r="AM20" s="16"/>
      <c r="AN20" s="16"/>
      <c r="AO20" s="14"/>
      <c r="AP20" s="16"/>
      <c r="AQ20" s="16">
        <v>44</v>
      </c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</row>
    <row r="21" spans="1:85" s="88" customFormat="1" ht="12">
      <c r="A21" s="89" t="s">
        <v>54</v>
      </c>
      <c r="B21" s="83">
        <f>V3*2+Z3+AF3+AI3+AM3*2+AR3</f>
        <v>1710</v>
      </c>
      <c r="C21" s="83">
        <f t="shared" si="0"/>
        <v>1966.4999999999998</v>
      </c>
      <c r="D21" s="84"/>
      <c r="E21" s="84">
        <f t="shared" si="1"/>
        <v>1966.4999999999998</v>
      </c>
      <c r="F21" s="84">
        <v>901.5</v>
      </c>
      <c r="G21" s="84">
        <f t="shared" si="2"/>
        <v>30</v>
      </c>
      <c r="H21" s="85">
        <f t="shared" si="3"/>
        <v>1094.9999999999998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 t="s">
        <v>29</v>
      </c>
      <c r="W21" s="86"/>
      <c r="X21" s="86"/>
      <c r="Y21" s="86"/>
      <c r="Z21" s="86">
        <v>46</v>
      </c>
      <c r="AA21" s="86"/>
      <c r="AB21" s="86"/>
      <c r="AC21" s="86"/>
      <c r="AD21" s="86"/>
      <c r="AE21" s="86"/>
      <c r="AF21" s="86">
        <v>44</v>
      </c>
      <c r="AG21" s="86"/>
      <c r="AH21" s="86"/>
      <c r="AI21" s="86">
        <v>44</v>
      </c>
      <c r="AJ21" s="86"/>
      <c r="AK21" s="86"/>
      <c r="AL21" s="86"/>
      <c r="AM21" s="83" t="s">
        <v>29</v>
      </c>
      <c r="AN21" s="83"/>
      <c r="AO21" s="86"/>
      <c r="AP21" s="83"/>
      <c r="AQ21" s="83"/>
      <c r="AR21" s="83">
        <v>44</v>
      </c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</row>
    <row r="22" spans="1:85" s="20" customFormat="1" ht="12">
      <c r="A22" s="35" t="s">
        <v>55</v>
      </c>
      <c r="B22" s="16">
        <f>V3+AF3*2+AK3+AL3</f>
        <v>880</v>
      </c>
      <c r="C22" s="16">
        <f t="shared" si="0"/>
        <v>1011.9999999999999</v>
      </c>
      <c r="D22" s="18"/>
      <c r="E22" s="18">
        <f t="shared" si="1"/>
        <v>1011.9999999999999</v>
      </c>
      <c r="F22" s="18">
        <v>1036</v>
      </c>
      <c r="G22" s="18">
        <f t="shared" si="2"/>
        <v>24</v>
      </c>
      <c r="H22" s="17">
        <f t="shared" si="3"/>
        <v>-1.1368683772161603E-13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>
        <v>48</v>
      </c>
      <c r="W22" s="14"/>
      <c r="X22" s="14"/>
      <c r="Y22" s="14"/>
      <c r="Z22" s="14"/>
      <c r="AA22" s="14"/>
      <c r="AB22" s="14"/>
      <c r="AC22" s="14"/>
      <c r="AD22" s="14"/>
      <c r="AE22" s="14"/>
      <c r="AF22" s="14" t="s">
        <v>11</v>
      </c>
      <c r="AG22" s="14"/>
      <c r="AH22" s="14"/>
      <c r="AI22" s="14"/>
      <c r="AJ22" s="14"/>
      <c r="AK22" s="14">
        <v>50</v>
      </c>
      <c r="AL22" s="14">
        <v>42</v>
      </c>
      <c r="AM22" s="16"/>
      <c r="AN22" s="16"/>
      <c r="AO22" s="14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s="88" customFormat="1" ht="12">
      <c r="A23" s="90" t="s">
        <v>56</v>
      </c>
      <c r="B23" s="83">
        <f>V3*3</f>
        <v>480</v>
      </c>
      <c r="C23" s="83">
        <f t="shared" si="0"/>
        <v>552</v>
      </c>
      <c r="D23" s="84"/>
      <c r="E23" s="84">
        <f t="shared" si="1"/>
        <v>552</v>
      </c>
      <c r="F23" s="84"/>
      <c r="G23" s="84">
        <f t="shared" si="2"/>
        <v>6</v>
      </c>
      <c r="H23" s="85">
        <f t="shared" si="3"/>
        <v>558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 t="s">
        <v>57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3"/>
      <c r="AN23" s="83"/>
      <c r="AO23" s="86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</row>
    <row r="24" spans="1:85" s="88" customFormat="1" ht="12">
      <c r="A24" s="89" t="s">
        <v>10</v>
      </c>
      <c r="B24" s="83">
        <f>X3*2+AF3+AJ3+AK3</f>
        <v>960</v>
      </c>
      <c r="C24" s="83">
        <f t="shared" si="0"/>
        <v>1104</v>
      </c>
      <c r="D24" s="84"/>
      <c r="E24" s="84">
        <f t="shared" si="1"/>
        <v>1104</v>
      </c>
      <c r="F24" s="84"/>
      <c r="G24" s="84">
        <f t="shared" si="2"/>
        <v>24</v>
      </c>
      <c r="H24" s="85">
        <f t="shared" si="3"/>
        <v>1128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 t="s">
        <v>16</v>
      </c>
      <c r="Y24" s="86"/>
      <c r="Z24" s="86"/>
      <c r="AA24" s="86"/>
      <c r="AB24" s="86"/>
      <c r="AC24" s="86"/>
      <c r="AD24" s="86"/>
      <c r="AE24" s="86"/>
      <c r="AF24" s="86">
        <v>46</v>
      </c>
      <c r="AG24" s="86"/>
      <c r="AH24" s="86"/>
      <c r="AI24" s="86"/>
      <c r="AJ24" s="86">
        <v>46</v>
      </c>
      <c r="AK24" s="86">
        <v>54</v>
      </c>
      <c r="AL24" s="86"/>
      <c r="AM24" s="83"/>
      <c r="AN24" s="83"/>
      <c r="AO24" s="86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</row>
    <row r="25" spans="1:85" s="20" customFormat="1" ht="12">
      <c r="A25" s="66" t="s">
        <v>59</v>
      </c>
      <c r="B25" s="16">
        <f t="shared" si="4"/>
        <v>560</v>
      </c>
      <c r="C25" s="16">
        <f t="shared" si="0"/>
        <v>644</v>
      </c>
      <c r="D25" s="18"/>
      <c r="E25" s="18">
        <f t="shared" si="1"/>
        <v>644</v>
      </c>
      <c r="F25" s="18">
        <v>656</v>
      </c>
      <c r="G25" s="18">
        <f t="shared" si="2"/>
        <v>12</v>
      </c>
      <c r="H25" s="17">
        <f t="shared" si="3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46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6"/>
      <c r="AN25" s="16"/>
      <c r="AO25" s="14"/>
      <c r="AP25" s="16">
        <v>46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s="88" customFormat="1" ht="12">
      <c r="A26" s="91" t="s">
        <v>60</v>
      </c>
      <c r="B26" s="83">
        <f>Y3*2+AD3+AI3</f>
        <v>1050</v>
      </c>
      <c r="C26" s="83">
        <f t="shared" si="0"/>
        <v>1207.5</v>
      </c>
      <c r="D26" s="84"/>
      <c r="E26" s="84">
        <f t="shared" si="1"/>
        <v>1207.5</v>
      </c>
      <c r="F26" s="84">
        <v>650</v>
      </c>
      <c r="G26" s="84">
        <f t="shared" si="2"/>
        <v>18</v>
      </c>
      <c r="H26" s="85">
        <f t="shared" si="3"/>
        <v>575.5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 t="s">
        <v>61</v>
      </c>
      <c r="Z26" s="86"/>
      <c r="AA26" s="86"/>
      <c r="AB26" s="86"/>
      <c r="AC26" s="86"/>
      <c r="AD26" s="86">
        <v>46</v>
      </c>
      <c r="AE26" s="86"/>
      <c r="AF26" s="86"/>
      <c r="AG26" s="86"/>
      <c r="AH26" s="86"/>
      <c r="AI26" s="86">
        <v>46</v>
      </c>
      <c r="AJ26" s="86"/>
      <c r="AK26" s="86"/>
      <c r="AL26" s="86"/>
      <c r="AM26" s="83"/>
      <c r="AN26" s="83"/>
      <c r="AO26" s="86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</row>
    <row r="27" spans="1:85" s="20" customFormat="1" ht="12">
      <c r="A27" s="37" t="s">
        <v>62</v>
      </c>
      <c r="B27" s="16">
        <f t="shared" si="4"/>
        <v>1540</v>
      </c>
      <c r="C27" s="16">
        <f t="shared" si="0"/>
        <v>1770.9999999999998</v>
      </c>
      <c r="D27" s="69"/>
      <c r="E27" s="18">
        <f t="shared" si="1"/>
        <v>1770.9999999999998</v>
      </c>
      <c r="F27" s="69">
        <v>1807</v>
      </c>
      <c r="G27" s="18">
        <f t="shared" si="2"/>
        <v>36</v>
      </c>
      <c r="H27" s="17">
        <f t="shared" si="3"/>
        <v>-2.2737367544323206E-13</v>
      </c>
      <c r="I27" s="15"/>
      <c r="J27" s="15"/>
      <c r="K27" s="15"/>
      <c r="L27" s="15"/>
      <c r="M27" s="15"/>
      <c r="N27" s="15"/>
      <c r="O27" s="15"/>
      <c r="P27" s="15"/>
      <c r="Q27" s="15">
        <v>50</v>
      </c>
      <c r="R27" s="15"/>
      <c r="S27" s="15"/>
      <c r="T27" s="15"/>
      <c r="U27" s="15"/>
      <c r="V27" s="15"/>
      <c r="W27" s="15"/>
      <c r="X27" s="15"/>
      <c r="Y27" s="15">
        <v>50</v>
      </c>
      <c r="Z27" s="15"/>
      <c r="AA27" s="15">
        <v>50</v>
      </c>
      <c r="AB27" s="15"/>
      <c r="AC27" s="15"/>
      <c r="AD27" s="15">
        <v>50</v>
      </c>
      <c r="AE27" s="15"/>
      <c r="AF27" s="15"/>
      <c r="AG27" s="15"/>
      <c r="AH27" s="15">
        <v>52</v>
      </c>
      <c r="AI27" s="15"/>
      <c r="AJ27" s="15"/>
      <c r="AK27" s="15"/>
      <c r="AL27" s="15"/>
      <c r="AM27" s="16"/>
      <c r="AN27" s="16"/>
      <c r="AO27" s="15"/>
      <c r="AP27" s="16"/>
      <c r="AQ27" s="16"/>
      <c r="AR27" s="16">
        <v>50</v>
      </c>
      <c r="AS27" s="16">
        <v>48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16" customFormat="1" ht="12.75">
      <c r="A28" s="81" t="s">
        <v>64</v>
      </c>
      <c r="B28" s="16">
        <f>Q3+Z3+AF3+AK3*2+AL3+AV3</f>
        <v>1530</v>
      </c>
      <c r="C28" s="16">
        <f t="shared" si="0"/>
        <v>1759.4999999999998</v>
      </c>
      <c r="E28" s="18">
        <f t="shared" si="1"/>
        <v>1759.4999999999998</v>
      </c>
      <c r="F28" s="14">
        <v>1790</v>
      </c>
      <c r="G28" s="18">
        <f t="shared" si="2"/>
        <v>30</v>
      </c>
      <c r="H28" s="17">
        <f t="shared" si="3"/>
        <v>-0.5000000000002274</v>
      </c>
      <c r="I28" s="14"/>
      <c r="J28" s="14"/>
      <c r="K28" s="14"/>
      <c r="L28" s="14"/>
      <c r="M28" s="14"/>
      <c r="N28" s="14"/>
      <c r="O28" s="14"/>
      <c r="P28" s="14"/>
      <c r="Q28" s="14">
        <v>44</v>
      </c>
      <c r="R28" s="14"/>
      <c r="S28" s="14"/>
      <c r="T28" s="14"/>
      <c r="U28" s="14"/>
      <c r="V28" s="14"/>
      <c r="W28" s="14"/>
      <c r="X28" s="14"/>
      <c r="Y28" s="14"/>
      <c r="Z28" s="14">
        <v>44</v>
      </c>
      <c r="AA28" s="14"/>
      <c r="AB28" s="14"/>
      <c r="AC28" s="14"/>
      <c r="AD28" s="14"/>
      <c r="AE28" s="14"/>
      <c r="AF28" s="14">
        <v>44</v>
      </c>
      <c r="AG28" s="14"/>
      <c r="AH28" s="14"/>
      <c r="AI28" s="14"/>
      <c r="AJ28" s="14"/>
      <c r="AK28" s="14" t="s">
        <v>11</v>
      </c>
      <c r="AL28" s="14">
        <v>42</v>
      </c>
      <c r="AO28" s="14"/>
      <c r="AV28" s="16">
        <v>42</v>
      </c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85" s="16" customFormat="1" ht="48">
      <c r="A29" s="36" t="s">
        <v>65</v>
      </c>
      <c r="B29" s="16">
        <f>Q3*10+Z3+AC3+AJ3</f>
        <v>2620</v>
      </c>
      <c r="C29" s="16">
        <f t="shared" si="0"/>
        <v>3012.9999999999995</v>
      </c>
      <c r="E29" s="18">
        <f t="shared" si="1"/>
        <v>3012.9999999999995</v>
      </c>
      <c r="F29" s="14">
        <v>3037</v>
      </c>
      <c r="G29" s="18">
        <f t="shared" si="2"/>
        <v>24</v>
      </c>
      <c r="H29" s="17">
        <f t="shared" si="3"/>
        <v>-4.547473508864641E-13</v>
      </c>
      <c r="I29" s="14"/>
      <c r="J29" s="14"/>
      <c r="K29" s="14"/>
      <c r="L29" s="14"/>
      <c r="M29" s="14"/>
      <c r="N29" s="14"/>
      <c r="O29" s="14"/>
      <c r="P29" s="14"/>
      <c r="Q29" s="14" t="s">
        <v>102</v>
      </c>
      <c r="R29" s="14"/>
      <c r="S29" s="14"/>
      <c r="T29" s="14"/>
      <c r="U29" s="14"/>
      <c r="V29" s="14"/>
      <c r="W29" s="14"/>
      <c r="X29" s="14"/>
      <c r="Y29" s="14"/>
      <c r="Z29" s="14">
        <v>46</v>
      </c>
      <c r="AA29" s="14"/>
      <c r="AB29" s="14"/>
      <c r="AC29" s="14">
        <v>46</v>
      </c>
      <c r="AD29" s="14"/>
      <c r="AE29" s="14"/>
      <c r="AF29" s="14"/>
      <c r="AG29" s="14"/>
      <c r="AH29" s="14"/>
      <c r="AI29" s="14"/>
      <c r="AJ29" s="14">
        <v>46</v>
      </c>
      <c r="AK29" s="14"/>
      <c r="AL29" s="14"/>
      <c r="AO29" s="14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</row>
    <row r="30" spans="1:85" s="83" customFormat="1" ht="12">
      <c r="A30" s="91" t="s">
        <v>70</v>
      </c>
      <c r="B30" s="83">
        <f t="shared" si="4"/>
        <v>420</v>
      </c>
      <c r="C30" s="83">
        <f t="shared" si="0"/>
        <v>482.99999999999994</v>
      </c>
      <c r="E30" s="84">
        <f t="shared" si="1"/>
        <v>482.99999999999994</v>
      </c>
      <c r="F30" s="86"/>
      <c r="G30" s="84">
        <f t="shared" si="2"/>
        <v>12</v>
      </c>
      <c r="H30" s="85">
        <f t="shared" si="3"/>
        <v>494.99999999999994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>
        <v>44</v>
      </c>
      <c r="AE30" s="86"/>
      <c r="AF30" s="86"/>
      <c r="AG30" s="86"/>
      <c r="AH30" s="86"/>
      <c r="AI30" s="86"/>
      <c r="AJ30" s="86"/>
      <c r="AK30" s="86"/>
      <c r="AL30" s="86">
        <v>44</v>
      </c>
      <c r="AO30" s="86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</row>
    <row r="31" spans="1:85" s="16" customFormat="1" ht="12">
      <c r="A31" s="66" t="s">
        <v>71</v>
      </c>
      <c r="B31" s="16">
        <f>Q3*2+T3+AD3+AH3+AL3+AT3</f>
        <v>1440</v>
      </c>
      <c r="C31" s="16">
        <f t="shared" si="0"/>
        <v>1655.9999999999998</v>
      </c>
      <c r="E31" s="18">
        <f t="shared" si="1"/>
        <v>1655.9999999999998</v>
      </c>
      <c r="F31" s="14">
        <v>1686</v>
      </c>
      <c r="G31" s="18">
        <f t="shared" si="2"/>
        <v>30</v>
      </c>
      <c r="H31" s="17">
        <f t="shared" si="3"/>
        <v>-2.2737367544323206E-13</v>
      </c>
      <c r="I31" s="14"/>
      <c r="J31" s="14"/>
      <c r="K31" s="14"/>
      <c r="L31" s="14"/>
      <c r="M31" s="14"/>
      <c r="N31" s="14"/>
      <c r="O31" s="14"/>
      <c r="P31" s="14"/>
      <c r="Q31" s="14" t="s">
        <v>14</v>
      </c>
      <c r="R31" s="14"/>
      <c r="S31" s="14"/>
      <c r="T31" s="14">
        <v>50</v>
      </c>
      <c r="U31" s="14"/>
      <c r="V31" s="14"/>
      <c r="W31" s="14"/>
      <c r="X31" s="14"/>
      <c r="Y31" s="14"/>
      <c r="Z31" s="14"/>
      <c r="AA31" s="14"/>
      <c r="AB31" s="14"/>
      <c r="AC31" s="14"/>
      <c r="AD31" s="14">
        <v>50</v>
      </c>
      <c r="AE31" s="14"/>
      <c r="AF31" s="14"/>
      <c r="AG31" s="14"/>
      <c r="AH31" s="14">
        <v>50</v>
      </c>
      <c r="AI31" s="14"/>
      <c r="AJ31" s="14"/>
      <c r="AK31" s="14"/>
      <c r="AL31" s="14">
        <v>50</v>
      </c>
      <c r="AO31" s="14"/>
      <c r="AT31" s="16">
        <v>50</v>
      </c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</row>
    <row r="32" spans="1:85" s="16" customFormat="1" ht="12">
      <c r="A32" s="36" t="s">
        <v>73</v>
      </c>
      <c r="B32" s="16">
        <f t="shared" si="4"/>
        <v>1470</v>
      </c>
      <c r="C32" s="16">
        <f t="shared" si="0"/>
        <v>1690.4999999999998</v>
      </c>
      <c r="E32" s="18">
        <f t="shared" si="1"/>
        <v>1690.4999999999998</v>
      </c>
      <c r="F32" s="14">
        <v>1720.5</v>
      </c>
      <c r="G32" s="18">
        <f t="shared" si="2"/>
        <v>30</v>
      </c>
      <c r="H32" s="17">
        <f t="shared" si="3"/>
        <v>-2.2737367544323206E-13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>
        <v>48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>
        <v>46</v>
      </c>
      <c r="AF32" s="14"/>
      <c r="AG32" s="14"/>
      <c r="AH32" s="14"/>
      <c r="AI32" s="14">
        <v>48</v>
      </c>
      <c r="AJ32" s="14"/>
      <c r="AK32" s="14"/>
      <c r="AL32" s="14"/>
      <c r="AO32" s="14"/>
      <c r="AP32" s="16">
        <v>48</v>
      </c>
      <c r="AQ32" s="16">
        <v>48</v>
      </c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</row>
    <row r="33" spans="1:85" s="16" customFormat="1" ht="12.75">
      <c r="A33" s="81" t="s">
        <v>77</v>
      </c>
      <c r="B33" s="16">
        <f>AH3*2</f>
        <v>320</v>
      </c>
      <c r="C33" s="16">
        <f t="shared" si="0"/>
        <v>368</v>
      </c>
      <c r="E33" s="18">
        <f t="shared" si="1"/>
        <v>368</v>
      </c>
      <c r="F33" s="14">
        <v>374</v>
      </c>
      <c r="G33" s="18">
        <f t="shared" si="2"/>
        <v>6</v>
      </c>
      <c r="H33" s="17">
        <f t="shared" si="3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 t="s">
        <v>14</v>
      </c>
      <c r="AI33" s="14"/>
      <c r="AJ33" s="14"/>
      <c r="AK33" s="14"/>
      <c r="AL33" s="14"/>
      <c r="AO33" s="14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</row>
    <row r="34" spans="1:85" s="16" customFormat="1" ht="12">
      <c r="A34" s="34" t="s">
        <v>81</v>
      </c>
      <c r="B34" s="16">
        <f t="shared" si="4"/>
        <v>1200</v>
      </c>
      <c r="C34" s="16">
        <f t="shared" si="0"/>
        <v>1380</v>
      </c>
      <c r="E34" s="18">
        <f t="shared" si="1"/>
        <v>1380</v>
      </c>
      <c r="F34" s="14">
        <v>1400</v>
      </c>
      <c r="G34" s="18">
        <f t="shared" si="2"/>
        <v>18</v>
      </c>
      <c r="H34" s="17">
        <f t="shared" si="3"/>
        <v>-2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>
        <v>50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>
        <v>56</v>
      </c>
      <c r="AL34" s="14">
        <v>48</v>
      </c>
      <c r="AO34" s="14"/>
      <c r="AW34" s="16">
        <v>50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85" s="16" customFormat="1" ht="12">
      <c r="A35" s="67" t="s">
        <v>82</v>
      </c>
      <c r="B35" s="16">
        <f>AK3*2+AT3</f>
        <v>720</v>
      </c>
      <c r="C35" s="16">
        <f t="shared" si="0"/>
        <v>827.9999999999999</v>
      </c>
      <c r="E35" s="18">
        <f t="shared" si="1"/>
        <v>827.9999999999999</v>
      </c>
      <c r="F35" s="14">
        <v>834</v>
      </c>
      <c r="G35" s="18">
        <f t="shared" si="2"/>
        <v>6</v>
      </c>
      <c r="H35" s="17">
        <f t="shared" si="3"/>
        <v>-1.1368683772161603E-13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 t="s">
        <v>14</v>
      </c>
      <c r="AL35" s="14"/>
      <c r="AO35" s="14"/>
      <c r="AT35" s="16">
        <v>44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85" s="16" customFormat="1" ht="12">
      <c r="A36" s="36" t="s">
        <v>85</v>
      </c>
      <c r="B36" s="16">
        <f>Q3*2+T3+AL3</f>
        <v>710</v>
      </c>
      <c r="C36" s="16">
        <f t="shared" si="0"/>
        <v>816.4999999999999</v>
      </c>
      <c r="E36" s="18">
        <f t="shared" si="1"/>
        <v>816.4999999999999</v>
      </c>
      <c r="F36" s="14">
        <v>835</v>
      </c>
      <c r="G36" s="18">
        <f t="shared" si="2"/>
        <v>18</v>
      </c>
      <c r="H36" s="17">
        <f t="shared" si="3"/>
        <v>-0.5000000000001137</v>
      </c>
      <c r="I36" s="14"/>
      <c r="J36" s="14"/>
      <c r="K36" s="14"/>
      <c r="L36" s="14"/>
      <c r="M36" s="14"/>
      <c r="N36" s="14"/>
      <c r="O36" s="14"/>
      <c r="P36" s="14"/>
      <c r="Q36" s="14" t="s">
        <v>104</v>
      </c>
      <c r="R36" s="14"/>
      <c r="S36" s="14"/>
      <c r="T36" s="14">
        <v>50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>
        <v>50</v>
      </c>
      <c r="AO36" s="14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s="14" customFormat="1" ht="12">
      <c r="A37" s="35" t="s">
        <v>19</v>
      </c>
      <c r="B37" s="16">
        <f t="shared" si="4"/>
        <v>190</v>
      </c>
      <c r="C37" s="16">
        <f t="shared" si="0"/>
        <v>218.49999999999997</v>
      </c>
      <c r="E37" s="18">
        <f t="shared" si="1"/>
        <v>218.49999999999997</v>
      </c>
      <c r="F37" s="14">
        <v>224.5</v>
      </c>
      <c r="G37" s="18">
        <f t="shared" si="2"/>
        <v>6</v>
      </c>
      <c r="H37" s="17">
        <f t="shared" si="3"/>
        <v>-2.842170943040401E-14</v>
      </c>
      <c r="AL37" s="14">
        <v>46</v>
      </c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</row>
    <row r="38" spans="1:85" s="14" customFormat="1" ht="12">
      <c r="A38" s="35" t="s">
        <v>91</v>
      </c>
      <c r="B38" s="16">
        <f t="shared" si="4"/>
        <v>570</v>
      </c>
      <c r="C38" s="16">
        <f t="shared" si="0"/>
        <v>655.5</v>
      </c>
      <c r="E38" s="18">
        <f t="shared" si="1"/>
        <v>655.5</v>
      </c>
      <c r="F38" s="14">
        <v>661.5</v>
      </c>
      <c r="G38" s="18">
        <f t="shared" si="2"/>
        <v>6</v>
      </c>
      <c r="H38" s="17">
        <f t="shared" si="3"/>
        <v>0</v>
      </c>
      <c r="AQ38" s="14">
        <v>48</v>
      </c>
      <c r="AT38" s="14">
        <v>48</v>
      </c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</row>
    <row r="39" spans="1:85" s="86" customFormat="1" ht="14.25">
      <c r="A39" s="92" t="s">
        <v>95</v>
      </c>
      <c r="B39" s="83">
        <f t="shared" si="4"/>
        <v>340</v>
      </c>
      <c r="C39" s="83">
        <f t="shared" si="0"/>
        <v>390.99999999999994</v>
      </c>
      <c r="E39" s="84">
        <f t="shared" si="1"/>
        <v>390.99999999999994</v>
      </c>
      <c r="G39" s="84">
        <f t="shared" si="2"/>
        <v>0</v>
      </c>
      <c r="H39" s="85">
        <f t="shared" si="3"/>
        <v>390.99999999999994</v>
      </c>
      <c r="AT39" s="86">
        <v>42</v>
      </c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</row>
    <row r="40" spans="1:85" s="15" customFormat="1" ht="12">
      <c r="A40" s="37" t="s">
        <v>97</v>
      </c>
      <c r="B40" s="16">
        <f t="shared" si="4"/>
        <v>490</v>
      </c>
      <c r="C40" s="16">
        <f t="shared" si="0"/>
        <v>563.5</v>
      </c>
      <c r="E40" s="18">
        <f t="shared" si="1"/>
        <v>563.5</v>
      </c>
      <c r="F40" s="15">
        <v>564</v>
      </c>
      <c r="G40" s="18">
        <f t="shared" si="2"/>
        <v>0</v>
      </c>
      <c r="H40" s="17">
        <f>E40-F40+G40</f>
        <v>-0.5</v>
      </c>
      <c r="AM40" s="14"/>
      <c r="AN40" s="14"/>
      <c r="AP40" s="14"/>
      <c r="AQ40" s="14"/>
      <c r="AR40" s="14"/>
      <c r="AS40" s="14"/>
      <c r="AT40" s="14"/>
      <c r="AU40" s="14">
        <v>52</v>
      </c>
      <c r="AV40" s="14"/>
      <c r="AW40" s="14"/>
      <c r="AX40" s="14"/>
      <c r="AY40" s="14"/>
      <c r="AZ40" s="14"/>
      <c r="BA40" s="14"/>
      <c r="BB40" s="14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</row>
    <row r="41" spans="1:55" s="16" customFormat="1" ht="14.25">
      <c r="A41" s="65" t="s">
        <v>103</v>
      </c>
      <c r="B41" s="16">
        <f>Q3*2</f>
        <v>240</v>
      </c>
      <c r="C41" s="16">
        <f t="shared" si="0"/>
        <v>276</v>
      </c>
      <c r="E41" s="18">
        <f t="shared" si="1"/>
        <v>276</v>
      </c>
      <c r="F41" s="14">
        <v>302</v>
      </c>
      <c r="G41" s="18">
        <f t="shared" si="2"/>
        <v>6</v>
      </c>
      <c r="H41" s="17">
        <f t="shared" si="3"/>
        <v>-20</v>
      </c>
      <c r="Q41" s="16" t="s">
        <v>14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O41" s="14"/>
      <c r="BC41" s="32"/>
    </row>
    <row r="42" spans="1:126" s="88" customFormat="1" ht="12">
      <c r="A42" s="89" t="s">
        <v>24</v>
      </c>
      <c r="B42" s="83">
        <f t="shared" si="4"/>
        <v>280</v>
      </c>
      <c r="C42" s="83">
        <f t="shared" si="0"/>
        <v>322</v>
      </c>
      <c r="D42" s="83"/>
      <c r="E42" s="84">
        <f t="shared" si="1"/>
        <v>322</v>
      </c>
      <c r="F42" s="86"/>
      <c r="G42" s="84">
        <f t="shared" si="2"/>
        <v>6</v>
      </c>
      <c r="H42" s="85">
        <f t="shared" si="3"/>
        <v>328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>
        <v>46</v>
      </c>
      <c r="U42" s="83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3"/>
      <c r="AN42" s="83"/>
      <c r="AO42" s="86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94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</row>
    <row r="43" spans="1:126" s="88" customFormat="1" ht="12">
      <c r="A43" s="89" t="s">
        <v>105</v>
      </c>
      <c r="B43" s="83">
        <f t="shared" si="4"/>
        <v>410</v>
      </c>
      <c r="C43" s="83">
        <f t="shared" si="0"/>
        <v>471.49999999999994</v>
      </c>
      <c r="D43" s="83"/>
      <c r="E43" s="84">
        <f t="shared" si="1"/>
        <v>471.49999999999994</v>
      </c>
      <c r="F43" s="86"/>
      <c r="G43" s="84">
        <f t="shared" si="2"/>
        <v>6</v>
      </c>
      <c r="H43" s="85">
        <f t="shared" si="3"/>
        <v>477.49999999999994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6"/>
      <c r="W43" s="86">
        <v>50</v>
      </c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3"/>
      <c r="AN43" s="83"/>
      <c r="AO43" s="86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94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</row>
    <row r="44" spans="1:126" s="88" customFormat="1" ht="12">
      <c r="A44" s="89" t="s">
        <v>106</v>
      </c>
      <c r="B44" s="83">
        <f t="shared" si="4"/>
        <v>300</v>
      </c>
      <c r="C44" s="83">
        <f t="shared" si="0"/>
        <v>345</v>
      </c>
      <c r="D44" s="83"/>
      <c r="E44" s="84">
        <f t="shared" si="1"/>
        <v>345</v>
      </c>
      <c r="F44" s="86"/>
      <c r="G44" s="84">
        <f t="shared" si="2"/>
        <v>12</v>
      </c>
      <c r="H44" s="85">
        <f t="shared" si="3"/>
        <v>357</v>
      </c>
      <c r="I44" s="83"/>
      <c r="J44" s="83"/>
      <c r="K44" s="83"/>
      <c r="L44" s="83"/>
      <c r="M44" s="83"/>
      <c r="N44" s="83"/>
      <c r="O44" s="83">
        <v>48</v>
      </c>
      <c r="P44" s="83"/>
      <c r="Q44" s="83"/>
      <c r="R44" s="83"/>
      <c r="S44" s="83"/>
      <c r="T44" s="83"/>
      <c r="U44" s="83"/>
      <c r="V44" s="86">
        <v>46</v>
      </c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3"/>
      <c r="AN44" s="83"/>
      <c r="AO44" s="86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94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</row>
    <row r="45" spans="1:126" s="64" customFormat="1" ht="12">
      <c r="A45" s="58"/>
      <c r="B45" s="16">
        <f t="shared" si="4"/>
        <v>0</v>
      </c>
      <c r="C45" s="16">
        <f t="shared" si="0"/>
        <v>0</v>
      </c>
      <c r="D45" s="59"/>
      <c r="E45" s="18">
        <f t="shared" si="1"/>
        <v>0</v>
      </c>
      <c r="F45" s="60"/>
      <c r="G45" s="18">
        <f t="shared" si="2"/>
        <v>0</v>
      </c>
      <c r="H45" s="17">
        <f t="shared" si="3"/>
        <v>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60"/>
      <c r="W45" s="60"/>
      <c r="X45" s="60"/>
      <c r="Y45" s="60"/>
      <c r="Z45" s="60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2"/>
      <c r="AN45" s="62"/>
      <c r="AO45" s="61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3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</row>
    <row r="46" spans="1:126" s="64" customFormat="1" ht="12">
      <c r="A46" s="70"/>
      <c r="B46" s="16">
        <f t="shared" si="4"/>
        <v>0</v>
      </c>
      <c r="C46" s="16">
        <f t="shared" si="0"/>
        <v>0</v>
      </c>
      <c r="D46" s="59"/>
      <c r="E46" s="18">
        <f t="shared" si="1"/>
        <v>0</v>
      </c>
      <c r="F46" s="60"/>
      <c r="G46" s="18">
        <f t="shared" si="2"/>
        <v>0</v>
      </c>
      <c r="H46" s="17">
        <f t="shared" si="3"/>
        <v>0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60"/>
      <c r="X46" s="60"/>
      <c r="Y46" s="60"/>
      <c r="Z46" s="60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2"/>
      <c r="AN46" s="62"/>
      <c r="AO46" s="61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</row>
    <row r="47" spans="1:126" s="64" customFormat="1" ht="12">
      <c r="A47" s="58"/>
      <c r="B47" s="16">
        <f t="shared" si="4"/>
        <v>0</v>
      </c>
      <c r="C47" s="16">
        <f t="shared" si="0"/>
        <v>0</v>
      </c>
      <c r="D47" s="59"/>
      <c r="E47" s="18">
        <f t="shared" si="1"/>
        <v>0</v>
      </c>
      <c r="F47" s="60"/>
      <c r="G47" s="18">
        <f t="shared" si="2"/>
        <v>0</v>
      </c>
      <c r="H47" s="17">
        <f t="shared" si="3"/>
        <v>0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0"/>
      <c r="W47" s="60"/>
      <c r="X47" s="60"/>
      <c r="Y47" s="60"/>
      <c r="Z47" s="60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2"/>
      <c r="AN47" s="62"/>
      <c r="AO47" s="61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3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</row>
    <row r="48" spans="1:126" s="64" customFormat="1" ht="12">
      <c r="A48" s="70"/>
      <c r="B48" s="16">
        <f t="shared" si="4"/>
        <v>0</v>
      </c>
      <c r="C48" s="16">
        <f t="shared" si="0"/>
        <v>0</v>
      </c>
      <c r="D48" s="59"/>
      <c r="E48" s="18">
        <f t="shared" si="1"/>
        <v>0</v>
      </c>
      <c r="F48" s="60"/>
      <c r="G48" s="18">
        <f t="shared" si="2"/>
        <v>0</v>
      </c>
      <c r="H48" s="17">
        <f t="shared" si="3"/>
        <v>0</v>
      </c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60"/>
      <c r="W48" s="60"/>
      <c r="X48" s="60"/>
      <c r="Y48" s="60"/>
      <c r="Z48" s="60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2"/>
      <c r="AN48" s="62"/>
      <c r="AO48" s="61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3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</row>
    <row r="49" spans="1:126" s="64" customFormat="1" ht="12">
      <c r="A49" s="58"/>
      <c r="B49" s="16">
        <f t="shared" si="4"/>
        <v>0</v>
      </c>
      <c r="C49" s="16">
        <f t="shared" si="0"/>
        <v>0</v>
      </c>
      <c r="D49" s="59"/>
      <c r="E49" s="18">
        <f t="shared" si="1"/>
        <v>0</v>
      </c>
      <c r="F49" s="60"/>
      <c r="G49" s="18">
        <f t="shared" si="2"/>
        <v>0</v>
      </c>
      <c r="H49" s="17">
        <f aca="true" t="shared" si="5" ref="H49:H63">E49-F49+G49</f>
        <v>0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60"/>
      <c r="W49" s="60"/>
      <c r="X49" s="60"/>
      <c r="Y49" s="60"/>
      <c r="Z49" s="60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2"/>
      <c r="AN49" s="62"/>
      <c r="AO49" s="61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3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</row>
    <row r="50" spans="1:126" s="64" customFormat="1" ht="12">
      <c r="A50" s="70"/>
      <c r="B50" s="16">
        <f t="shared" si="4"/>
        <v>0</v>
      </c>
      <c r="C50" s="16">
        <f t="shared" si="0"/>
        <v>0</v>
      </c>
      <c r="D50" s="59"/>
      <c r="E50" s="18">
        <f t="shared" si="1"/>
        <v>0</v>
      </c>
      <c r="F50" s="60"/>
      <c r="G50" s="18">
        <f t="shared" si="2"/>
        <v>0</v>
      </c>
      <c r="H50" s="17">
        <f t="shared" si="5"/>
        <v>0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60"/>
      <c r="W50" s="60"/>
      <c r="X50" s="60"/>
      <c r="Y50" s="60"/>
      <c r="Z50" s="60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2"/>
      <c r="AN50" s="62"/>
      <c r="AO50" s="61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3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</row>
    <row r="51" spans="1:126" s="64" customFormat="1" ht="12">
      <c r="A51" s="58"/>
      <c r="B51" s="16">
        <f t="shared" si="4"/>
        <v>0</v>
      </c>
      <c r="C51" s="16">
        <f t="shared" si="0"/>
        <v>0</v>
      </c>
      <c r="D51" s="59"/>
      <c r="E51" s="18">
        <f t="shared" si="1"/>
        <v>0</v>
      </c>
      <c r="F51" s="60"/>
      <c r="G51" s="18">
        <f t="shared" si="2"/>
        <v>0</v>
      </c>
      <c r="H51" s="17">
        <f t="shared" si="5"/>
        <v>0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60"/>
      <c r="W51" s="60"/>
      <c r="X51" s="60"/>
      <c r="Y51" s="60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2"/>
      <c r="AN51" s="62"/>
      <c r="AO51" s="61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3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</row>
    <row r="52" spans="1:126" s="64" customFormat="1" ht="12">
      <c r="A52" s="58"/>
      <c r="B52" s="16">
        <f t="shared" si="4"/>
        <v>0</v>
      </c>
      <c r="C52" s="16">
        <f t="shared" si="0"/>
        <v>0</v>
      </c>
      <c r="D52" s="59"/>
      <c r="E52" s="18">
        <f t="shared" si="1"/>
        <v>0</v>
      </c>
      <c r="F52" s="60"/>
      <c r="G52" s="18">
        <f t="shared" si="2"/>
        <v>0</v>
      </c>
      <c r="H52" s="17">
        <f t="shared" si="5"/>
        <v>0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60"/>
      <c r="W52" s="60"/>
      <c r="X52" s="60"/>
      <c r="Y52" s="60"/>
      <c r="Z52" s="60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2"/>
      <c r="AN52" s="62"/>
      <c r="AO52" s="61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3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</row>
    <row r="53" spans="1:126" s="64" customFormat="1" ht="12">
      <c r="A53" s="70"/>
      <c r="B53" s="16">
        <f t="shared" si="4"/>
        <v>0</v>
      </c>
      <c r="C53" s="16">
        <f t="shared" si="0"/>
        <v>0</v>
      </c>
      <c r="D53" s="59"/>
      <c r="E53" s="18">
        <f t="shared" si="1"/>
        <v>0</v>
      </c>
      <c r="F53" s="60"/>
      <c r="G53" s="18">
        <f t="shared" si="2"/>
        <v>0</v>
      </c>
      <c r="H53" s="17">
        <f t="shared" si="5"/>
        <v>0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60"/>
      <c r="W53" s="60"/>
      <c r="X53" s="60"/>
      <c r="Y53" s="60"/>
      <c r="Z53" s="60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2"/>
      <c r="AN53" s="62"/>
      <c r="AO53" s="61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3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</row>
    <row r="54" spans="1:126" s="64" customFormat="1" ht="12">
      <c r="A54" s="58"/>
      <c r="B54" s="16">
        <f t="shared" si="4"/>
        <v>0</v>
      </c>
      <c r="C54" s="16">
        <f t="shared" si="0"/>
        <v>0</v>
      </c>
      <c r="D54" s="59"/>
      <c r="E54" s="18">
        <f t="shared" si="1"/>
        <v>0</v>
      </c>
      <c r="F54" s="60"/>
      <c r="G54" s="18">
        <f t="shared" si="2"/>
        <v>0</v>
      </c>
      <c r="H54" s="17">
        <f t="shared" si="5"/>
        <v>0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0"/>
      <c r="W54" s="60"/>
      <c r="X54" s="60"/>
      <c r="Y54" s="60"/>
      <c r="Z54" s="60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2"/>
      <c r="AN54" s="62"/>
      <c r="AO54" s="61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3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</row>
    <row r="55" spans="1:126" s="64" customFormat="1" ht="12">
      <c r="A55" s="58"/>
      <c r="B55" s="16">
        <f t="shared" si="4"/>
        <v>0</v>
      </c>
      <c r="C55" s="16">
        <f t="shared" si="0"/>
        <v>0</v>
      </c>
      <c r="D55" s="59"/>
      <c r="E55" s="18">
        <f t="shared" si="1"/>
        <v>0</v>
      </c>
      <c r="F55" s="60"/>
      <c r="G55" s="18">
        <f t="shared" si="2"/>
        <v>0</v>
      </c>
      <c r="H55" s="17">
        <f t="shared" si="5"/>
        <v>0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  <c r="Y55" s="60"/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2"/>
      <c r="AN55" s="62"/>
      <c r="AO55" s="61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3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</row>
    <row r="56" spans="1:126" s="64" customFormat="1" ht="12">
      <c r="A56" s="58"/>
      <c r="B56" s="16">
        <f t="shared" si="4"/>
        <v>0</v>
      </c>
      <c r="C56" s="16">
        <f t="shared" si="0"/>
        <v>0</v>
      </c>
      <c r="D56" s="59"/>
      <c r="E56" s="18">
        <f t="shared" si="1"/>
        <v>0</v>
      </c>
      <c r="F56" s="60"/>
      <c r="G56" s="18">
        <f t="shared" si="2"/>
        <v>0</v>
      </c>
      <c r="H56" s="17">
        <f t="shared" si="5"/>
        <v>0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0"/>
      <c r="W56" s="60"/>
      <c r="X56" s="60"/>
      <c r="Y56" s="60"/>
      <c r="Z56" s="60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2"/>
      <c r="AN56" s="62"/>
      <c r="AO56" s="61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3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</row>
    <row r="57" spans="1:126" s="64" customFormat="1" ht="12">
      <c r="A57" s="58"/>
      <c r="B57" s="16">
        <f t="shared" si="4"/>
        <v>0</v>
      </c>
      <c r="C57" s="16">
        <f aca="true" t="shared" si="6" ref="C57:C63">B57*1.15</f>
        <v>0</v>
      </c>
      <c r="D57" s="59"/>
      <c r="E57" s="18">
        <f aca="true" t="shared" si="7" ref="E57:E63">C57-D57</f>
        <v>0</v>
      </c>
      <c r="F57" s="60"/>
      <c r="G57" s="18">
        <f t="shared" si="2"/>
        <v>0</v>
      </c>
      <c r="H57" s="17">
        <f t="shared" si="5"/>
        <v>0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60"/>
      <c r="X57" s="60"/>
      <c r="Y57" s="60"/>
      <c r="Z57" s="60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2"/>
      <c r="AN57" s="62"/>
      <c r="AO57" s="61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3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</row>
    <row r="58" spans="1:126" s="64" customFormat="1" ht="12">
      <c r="A58" s="58"/>
      <c r="B58" s="16">
        <f aca="true" t="shared" si="8" ref="B58:B63">SUMIF($I58:$BB58,"&lt;&gt;",$I$3:$BB$3)</f>
        <v>0</v>
      </c>
      <c r="C58" s="16">
        <f t="shared" si="6"/>
        <v>0</v>
      </c>
      <c r="D58" s="59"/>
      <c r="E58" s="18">
        <f t="shared" si="7"/>
        <v>0</v>
      </c>
      <c r="F58" s="60"/>
      <c r="G58" s="18">
        <f t="shared" si="2"/>
        <v>0</v>
      </c>
      <c r="H58" s="17">
        <f t="shared" si="5"/>
        <v>0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60"/>
      <c r="X58" s="60"/>
      <c r="Y58" s="60"/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2"/>
      <c r="AN58" s="62"/>
      <c r="AO58" s="61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3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</row>
    <row r="59" spans="1:126" s="64" customFormat="1" ht="12">
      <c r="A59" s="58"/>
      <c r="B59" s="16">
        <f t="shared" si="8"/>
        <v>0</v>
      </c>
      <c r="C59" s="16">
        <f t="shared" si="6"/>
        <v>0</v>
      </c>
      <c r="D59" s="59"/>
      <c r="E59" s="18">
        <f t="shared" si="7"/>
        <v>0</v>
      </c>
      <c r="F59" s="60"/>
      <c r="G59" s="18">
        <f t="shared" si="2"/>
        <v>0</v>
      </c>
      <c r="H59" s="17">
        <f t="shared" si="5"/>
        <v>0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60"/>
      <c r="X59" s="60"/>
      <c r="Y59" s="60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2"/>
      <c r="AN59" s="62"/>
      <c r="AO59" s="61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3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</row>
    <row r="60" spans="1:126" s="64" customFormat="1" ht="12">
      <c r="A60" s="58"/>
      <c r="B60" s="16">
        <f t="shared" si="8"/>
        <v>0</v>
      </c>
      <c r="C60" s="16">
        <f t="shared" si="6"/>
        <v>0</v>
      </c>
      <c r="D60" s="59"/>
      <c r="E60" s="18">
        <f t="shared" si="7"/>
        <v>0</v>
      </c>
      <c r="F60" s="60"/>
      <c r="G60" s="18">
        <f t="shared" si="2"/>
        <v>0</v>
      </c>
      <c r="H60" s="17">
        <f t="shared" si="5"/>
        <v>0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0"/>
      <c r="W60" s="60"/>
      <c r="X60" s="60"/>
      <c r="Y60" s="60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2"/>
      <c r="AN60" s="62"/>
      <c r="AO60" s="61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</row>
    <row r="61" spans="1:126" s="64" customFormat="1" ht="12">
      <c r="A61" s="58"/>
      <c r="B61" s="16">
        <f t="shared" si="8"/>
        <v>0</v>
      </c>
      <c r="C61" s="16">
        <f t="shared" si="6"/>
        <v>0</v>
      </c>
      <c r="D61" s="59"/>
      <c r="E61" s="18">
        <f t="shared" si="7"/>
        <v>0</v>
      </c>
      <c r="F61" s="60"/>
      <c r="G61" s="18">
        <f t="shared" si="2"/>
        <v>0</v>
      </c>
      <c r="H61" s="17">
        <f t="shared" si="5"/>
        <v>0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  <c r="W61" s="60"/>
      <c r="X61" s="60"/>
      <c r="Y61" s="60"/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2"/>
      <c r="AN61" s="62"/>
      <c r="AO61" s="61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</row>
    <row r="62" spans="1:126" s="64" customFormat="1" ht="12">
      <c r="A62" s="58"/>
      <c r="B62" s="16">
        <f t="shared" si="8"/>
        <v>0</v>
      </c>
      <c r="C62" s="16">
        <f t="shared" si="6"/>
        <v>0</v>
      </c>
      <c r="D62" s="59"/>
      <c r="E62" s="18">
        <f t="shared" si="7"/>
        <v>0</v>
      </c>
      <c r="F62" s="60"/>
      <c r="G62" s="18">
        <f t="shared" si="2"/>
        <v>0</v>
      </c>
      <c r="H62" s="17">
        <f t="shared" si="5"/>
        <v>0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60"/>
      <c r="W62" s="60"/>
      <c r="X62" s="60"/>
      <c r="Y62" s="60"/>
      <c r="Z62" s="60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2"/>
      <c r="AN62" s="62"/>
      <c r="AO62" s="61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</row>
    <row r="63" spans="1:126" s="64" customFormat="1" ht="12">
      <c r="A63" s="58"/>
      <c r="B63" s="16">
        <f t="shared" si="8"/>
        <v>0</v>
      </c>
      <c r="C63" s="16">
        <f t="shared" si="6"/>
        <v>0</v>
      </c>
      <c r="D63" s="59"/>
      <c r="E63" s="18">
        <f t="shared" si="7"/>
        <v>0</v>
      </c>
      <c r="F63" s="60"/>
      <c r="G63" s="18">
        <f>SUMIF($I63:$CA63,"&lt;&gt;",$I$1:$CA$1)</f>
        <v>0</v>
      </c>
      <c r="H63" s="17">
        <f t="shared" si="5"/>
        <v>0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  <c r="W63" s="60"/>
      <c r="X63" s="60"/>
      <c r="Y63" s="60"/>
      <c r="Z63" s="60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2"/>
      <c r="AN63" s="62"/>
      <c r="AO63" s="61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</row>
    <row r="64" spans="1:85" s="80" customFormat="1" ht="12.75">
      <c r="A64" s="71"/>
      <c r="B64" s="72"/>
      <c r="C64" s="72"/>
      <c r="D64" s="72"/>
      <c r="E64" s="72"/>
      <c r="F64" s="73"/>
      <c r="G64" s="72"/>
      <c r="H64" s="5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5"/>
      <c r="X64" s="75"/>
      <c r="Y64" s="75"/>
      <c r="Z64" s="75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7"/>
      <c r="AN64" s="77"/>
      <c r="AO64" s="76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</row>
    <row r="65" spans="2:53" ht="12.75">
      <c r="B65" s="39"/>
      <c r="C65" s="39"/>
      <c r="D65" s="39"/>
      <c r="E65" s="39"/>
      <c r="F65" s="40"/>
      <c r="G65" s="39"/>
      <c r="H65" s="4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5"/>
      <c r="W65" s="5"/>
      <c r="X65" s="5"/>
      <c r="Y65" s="5"/>
      <c r="Z65" s="5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O65" s="8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</sheetData>
  <sheetProtection/>
  <mergeCells count="1">
    <mergeCell ref="A1:H1"/>
  </mergeCells>
  <hyperlinks>
    <hyperlink ref="A39" r:id="rId1" display="Н@СЬК@"/>
    <hyperlink ref="A41" r:id="rId2" display="n@ti76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Сергей</cp:lastModifiedBy>
  <cp:lastPrinted>2012-04-16T12:12:49Z</cp:lastPrinted>
  <dcterms:created xsi:type="dcterms:W3CDTF">2011-01-06T11:10:42Z</dcterms:created>
  <dcterms:modified xsi:type="dcterms:W3CDTF">2012-06-20T07:35:04Z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