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<sst xmlns="http://schemas.openxmlformats.org/spreadsheetml/2006/main" count="103" uniqueCount="97">
  <si>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</si>
  <si>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</si>
  <si>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</si>
  <si>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</si>
  <si>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</si>
  <si>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</si>
  <si>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</si>
  <si>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</si>
  <si>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6*0*8</t>
  </si>
  <si>
    <t>Артикул: 3*4*0</t>
  </si>
  <si>
    <t>Артикул: 3*5*3</t>
  </si>
  <si>
    <t>Артикул: 2*1*4</t>
  </si>
  <si>
    <t>Артикул: 3*1*0</t>
  </si>
  <si>
    <t>Артикул: 3*6*2</t>
  </si>
  <si>
    <t>III</t>
  </si>
  <si>
    <t>3y6ape8a_2002</t>
  </si>
  <si>
    <t>Артикул: 5*6*7</t>
  </si>
  <si>
    <t>Артикул: 2*1*0</t>
  </si>
  <si>
    <t>Артикул: 6*7*3</t>
  </si>
  <si>
    <t>yea</t>
  </si>
  <si>
    <t>Мамулинка</t>
  </si>
  <si>
    <t>Бланш</t>
  </si>
  <si>
    <t>irina samkova</t>
  </si>
  <si>
    <t>Елена986</t>
  </si>
  <si>
    <t xml:space="preserve">Артикул: 5*0*9 </t>
  </si>
  <si>
    <t>scorpy</t>
  </si>
  <si>
    <t>Артикул: 3*1*4</t>
  </si>
  <si>
    <t>48;48</t>
  </si>
  <si>
    <t>танюшка78</t>
  </si>
  <si>
    <t>Ю@ляшечка</t>
  </si>
  <si>
    <t>Артикул: 3*4*1</t>
  </si>
  <si>
    <t>Лигрица-мама</t>
  </si>
  <si>
    <t xml:space="preserve">Артикул: 6*3*6 </t>
  </si>
  <si>
    <t>Yulia I</t>
  </si>
  <si>
    <t xml:space="preserve">Кристофер </t>
  </si>
  <si>
    <t>stan79</t>
  </si>
  <si>
    <t>Leleya</t>
  </si>
  <si>
    <t>Lynaya</t>
  </si>
  <si>
    <t xml:space="preserve">Kosya </t>
  </si>
  <si>
    <t>Dona Rosa</t>
  </si>
  <si>
    <t>44;44</t>
  </si>
  <si>
    <t>44;44;44</t>
  </si>
  <si>
    <t>Янча</t>
  </si>
  <si>
    <t>46;46;46</t>
  </si>
  <si>
    <t>46;42</t>
  </si>
  <si>
    <t xml:space="preserve">кларас </t>
  </si>
  <si>
    <t>42;42;42;42;42;48;42</t>
  </si>
  <si>
    <t>42;44;44;50;42;44;44;44;46;46</t>
  </si>
  <si>
    <t>Артикул: 6*8*5</t>
  </si>
  <si>
    <t>Maryshka</t>
  </si>
  <si>
    <t>50;50</t>
  </si>
  <si>
    <t>Оленькаа</t>
  </si>
  <si>
    <t>Юлия Юлия</t>
  </si>
  <si>
    <t>TAH4uK</t>
  </si>
  <si>
    <t>56;54;56;54;56</t>
  </si>
  <si>
    <t>Артикул: 6*3*2</t>
  </si>
  <si>
    <t xml:space="preserve">Анюта 22 </t>
  </si>
  <si>
    <t>Алюсик</t>
  </si>
  <si>
    <t xml:space="preserve">Артикул: 6*3*5 </t>
  </si>
  <si>
    <t>FIALKA-80</t>
  </si>
  <si>
    <t>Артикул: 6*1*1</t>
  </si>
  <si>
    <t>Анастасия_Т</t>
  </si>
  <si>
    <t xml:space="preserve"> Алфея</t>
  </si>
  <si>
    <t>Natasa12345</t>
  </si>
  <si>
    <t xml:space="preserve">Громыко </t>
  </si>
  <si>
    <t xml:space="preserve">Артикул: 3*6*0 </t>
  </si>
  <si>
    <t>50;44</t>
  </si>
  <si>
    <t xml:space="preserve">Артикул: 2*3*6 </t>
  </si>
  <si>
    <t>Артикул: 3*3*2</t>
  </si>
  <si>
    <t xml:space="preserve">(Наталья) </t>
  </si>
  <si>
    <t xml:space="preserve">Артикул: 5*5*9 </t>
  </si>
  <si>
    <t>людМИЛАчка</t>
  </si>
  <si>
    <t xml:space="preserve">Артикул: 4*6*4 </t>
  </si>
  <si>
    <t xml:space="preserve">Артикул: 5*5*1 </t>
  </si>
  <si>
    <t>hayeli</t>
  </si>
  <si>
    <t xml:space="preserve">Артикул: 6*5*4 </t>
  </si>
  <si>
    <t xml:space="preserve">Артикул: 3*1*2 </t>
  </si>
  <si>
    <t>Tadya</t>
  </si>
  <si>
    <t>ВиЧа</t>
  </si>
  <si>
    <t>цветочек-т</t>
  </si>
  <si>
    <t xml:space="preserve">Артикул: 3*1*1 </t>
  </si>
  <si>
    <t>Настя 1985</t>
  </si>
  <si>
    <t>Артикул 6*0*6</t>
  </si>
  <si>
    <t xml:space="preserve">Чех Светлана </t>
  </si>
  <si>
    <t xml:space="preserve">Артикул: 2*1*1 </t>
  </si>
  <si>
    <t>Т@НЮХА</t>
  </si>
  <si>
    <t>42;42;48;48;42</t>
  </si>
  <si>
    <t>Альриша</t>
  </si>
  <si>
    <t>Артикул: 3*4*3</t>
  </si>
  <si>
    <t xml:space="preserve">Артикул: 3*1*5 </t>
  </si>
  <si>
    <t>Артикул: 3*5*2</t>
  </si>
  <si>
    <t>46;46</t>
  </si>
  <si>
    <t xml:space="preserve">Артикул: 3*2*3 </t>
  </si>
  <si>
    <t xml:space="preserve">nurik0781 </t>
  </si>
  <si>
    <t>@lena</t>
  </si>
  <si>
    <t>Артикул: 3*4*4</t>
  </si>
  <si>
    <t>Артикул: 9*2*8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</si>
</sst>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164" fontId="51" fillId="0" borderId="12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13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1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2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/>
    </xf>
    <xf numFmtId="0" fontId="51" fillId="0" borderId="16" xfId="42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2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3" fillId="0" borderId="19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51" fillId="0" borderId="16" xfId="42" applyFont="1" applyFill="1" applyBorder="1" applyAlignment="1" applyProtection="1">
      <alignment horizontal="center" wrapText="1"/>
      <protection/>
    </xf>
    <xf numFmtId="164" fontId="52" fillId="0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2" fillId="0" borderId="16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49" fontId="37" fillId="0" borderId="16" xfId="42" applyNumberFormat="1" applyFill="1" applyBorder="1" applyAlignment="1" applyProtection="1">
      <alignment horizontal="center"/>
      <protection/>
    </xf>
    <xf numFmtId="0" fontId="37" fillId="0" borderId="16" xfId="42" applyFill="1" applyBorder="1" applyAlignment="1" applyProtection="1">
      <alignment horizontal="center"/>
      <protection/>
    </xf>
    <xf numFmtId="0" fontId="56" fillId="0" borderId="16" xfId="42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164" fontId="56" fillId="0" borderId="12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49" fontId="51" fillId="0" borderId="16" xfId="42" applyNumberFormat="1" applyFont="1" applyFill="1" applyBorder="1" applyAlignment="1" applyProtection="1">
      <alignment horizontal="center"/>
      <protection/>
    </xf>
    <xf numFmtId="49" fontId="51" fillId="0" borderId="16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53;&#1070;&#1061;&#1040;" TargetMode="External" /><Relationship Id="rId2" Type="http://schemas.openxmlformats.org/officeDocument/2006/relationships/hyperlink" Target="mailto:&#1070;@&#1083;&#1103;&#1096;&#1077;&#1095;&#1082;&#1072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6"/>
  <sheetViews>
    <sheetView tabSelected="1" workbookViewId="0" topLeftCell="A1">
      <pane xSplit="8" ySplit="3" topLeftCell="AO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R33" sqref="AR33"/>
    </sheetView>
  </sheetViews>
  <sheetFormatPr defaultColWidth="9.00390625" defaultRowHeight="12.75"/>
  <cols>
    <col min="1" max="1" width="42.375" style="40" customWidth="1"/>
    <col min="2" max="2" width="10.125" style="44" customWidth="1"/>
    <col min="3" max="3" width="7.125" style="44" customWidth="1"/>
    <col min="4" max="4" width="6.125" style="44" customWidth="1"/>
    <col min="5" max="5" width="7.00390625" style="44" customWidth="1"/>
    <col min="6" max="6" width="7.25390625" style="45" customWidth="1"/>
    <col min="7" max="7" width="5.875" style="44" customWidth="1"/>
    <col min="8" max="8" width="12.25390625" style="46" customWidth="1"/>
    <col min="9" max="9" width="10.625" style="4" customWidth="1"/>
    <col min="10" max="10" width="10.875" style="4" customWidth="1"/>
    <col min="11" max="11" width="9.125" style="4" customWidth="1"/>
    <col min="12" max="12" width="9.375" style="4" customWidth="1"/>
    <col min="13" max="13" width="8.625" style="4" customWidth="1"/>
    <col min="14" max="14" width="9.375" style="4" customWidth="1"/>
    <col min="15" max="21" width="9.125" style="4" customWidth="1"/>
    <col min="22" max="22" width="8.75390625" style="7" customWidth="1"/>
    <col min="23" max="26" width="9.125" style="7" customWidth="1"/>
    <col min="27" max="38" width="9.125" style="10" customWidth="1"/>
    <col min="41" max="41" width="9.125" style="10" customWidth="1"/>
    <col min="42" max="85" width="9.125" style="13" customWidth="1"/>
    <col min="86" max="16384" width="9.125" style="1" customWidth="1"/>
  </cols>
  <sheetData>
    <row r="1" spans="1:44" ht="14.25" customHeight="1">
      <c r="A1" s="85"/>
      <c r="B1" s="86"/>
      <c r="C1" s="86"/>
      <c r="D1" s="86"/>
      <c r="E1" s="86"/>
      <c r="F1" s="86"/>
      <c r="G1" s="86"/>
      <c r="H1" s="87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9">
        <v>6</v>
      </c>
      <c r="AD1" s="9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O1" s="9">
        <v>6</v>
      </c>
      <c r="AP1" s="9">
        <v>6</v>
      </c>
      <c r="AQ1" s="9">
        <v>6</v>
      </c>
      <c r="AR1" s="9">
        <v>6</v>
      </c>
    </row>
    <row r="2" spans="1:85" s="32" customFormat="1" ht="69" customHeight="1">
      <c r="A2" s="35" t="s">
        <v>0</v>
      </c>
      <c r="B2" s="26" t="s">
        <v>1</v>
      </c>
      <c r="C2" s="26" t="s">
        <v>2</v>
      </c>
      <c r="D2" s="27" t="s">
        <v>6</v>
      </c>
      <c r="E2" s="27" t="s">
        <v>3</v>
      </c>
      <c r="F2" s="28" t="s">
        <v>4</v>
      </c>
      <c r="G2" s="27" t="s">
        <v>5</v>
      </c>
      <c r="H2" s="29" t="s">
        <v>7</v>
      </c>
      <c r="I2" s="26" t="s">
        <v>32</v>
      </c>
      <c r="J2" s="26" t="s">
        <v>48</v>
      </c>
      <c r="K2" s="26" t="s">
        <v>55</v>
      </c>
      <c r="L2" s="26" t="s">
        <v>58</v>
      </c>
      <c r="M2" s="26" t="s">
        <v>60</v>
      </c>
      <c r="N2" s="26" t="s">
        <v>65</v>
      </c>
      <c r="O2" s="26" t="s">
        <v>67</v>
      </c>
      <c r="P2" s="30" t="s">
        <v>13</v>
      </c>
      <c r="Q2" s="26" t="s">
        <v>68</v>
      </c>
      <c r="R2" s="31" t="s">
        <v>70</v>
      </c>
      <c r="S2" s="31" t="s">
        <v>72</v>
      </c>
      <c r="T2" s="31" t="s">
        <v>73</v>
      </c>
      <c r="U2" s="31" t="s">
        <v>75</v>
      </c>
      <c r="V2" s="26" t="s">
        <v>24</v>
      </c>
      <c r="W2" s="26" t="s">
        <v>16</v>
      </c>
      <c r="X2" s="26" t="s">
        <v>76</v>
      </c>
      <c r="Y2" s="26" t="s">
        <v>80</v>
      </c>
      <c r="Z2" s="26" t="s">
        <v>26</v>
      </c>
      <c r="AA2" s="26" t="s">
        <v>8</v>
      </c>
      <c r="AB2" s="31" t="s">
        <v>82</v>
      </c>
      <c r="AC2" s="31" t="s">
        <v>17</v>
      </c>
      <c r="AD2" s="31" t="s">
        <v>11</v>
      </c>
      <c r="AE2" s="26" t="s">
        <v>84</v>
      </c>
      <c r="AF2" s="26" t="s">
        <v>9</v>
      </c>
      <c r="AG2" s="26" t="s">
        <v>30</v>
      </c>
      <c r="AH2" s="26" t="s">
        <v>12</v>
      </c>
      <c r="AI2" s="26" t="s">
        <v>10</v>
      </c>
      <c r="AJ2" s="26" t="s">
        <v>88</v>
      </c>
      <c r="AK2" s="26" t="s">
        <v>18</v>
      </c>
      <c r="AL2" s="31" t="s">
        <v>89</v>
      </c>
      <c r="AM2" s="30" t="s">
        <v>90</v>
      </c>
      <c r="AN2" s="30" t="s">
        <v>92</v>
      </c>
      <c r="AO2" s="26" t="s">
        <v>95</v>
      </c>
      <c r="AP2" s="30" t="s">
        <v>96</v>
      </c>
      <c r="AQ2" s="30"/>
      <c r="AR2" s="30"/>
      <c r="AS2" s="30"/>
      <c r="AT2" s="66"/>
      <c r="AU2" s="66"/>
      <c r="AV2" s="64"/>
      <c r="AW2" s="64"/>
      <c r="AX2" s="64"/>
      <c r="AY2" s="64"/>
      <c r="AZ2" s="64"/>
      <c r="BA2" s="64"/>
      <c r="BB2" s="64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spans="1:85" s="53" customFormat="1" ht="12">
      <c r="A3" s="47"/>
      <c r="B3" s="48"/>
      <c r="C3" s="48"/>
      <c r="D3" s="49"/>
      <c r="E3" s="49"/>
      <c r="F3" s="50"/>
      <c r="G3" s="49"/>
      <c r="H3" s="51"/>
      <c r="I3" s="2">
        <v>160</v>
      </c>
      <c r="J3" s="2">
        <v>190</v>
      </c>
      <c r="K3" s="2">
        <v>180</v>
      </c>
      <c r="L3" s="2">
        <v>190</v>
      </c>
      <c r="M3" s="2">
        <v>390</v>
      </c>
      <c r="N3" s="2">
        <v>490</v>
      </c>
      <c r="O3" s="2">
        <v>460</v>
      </c>
      <c r="P3" s="52">
        <v>470</v>
      </c>
      <c r="Q3" s="2">
        <v>380</v>
      </c>
      <c r="R3" s="2">
        <v>290</v>
      </c>
      <c r="S3" s="2">
        <v>350</v>
      </c>
      <c r="T3" s="2">
        <v>460</v>
      </c>
      <c r="U3" s="2">
        <v>470</v>
      </c>
      <c r="V3" s="11">
        <v>270</v>
      </c>
      <c r="W3" s="11">
        <v>230</v>
      </c>
      <c r="X3" s="11">
        <v>390</v>
      </c>
      <c r="Y3" s="11">
        <v>350</v>
      </c>
      <c r="Z3" s="11">
        <v>300</v>
      </c>
      <c r="AA3" s="11">
        <v>230</v>
      </c>
      <c r="AB3" s="11">
        <v>410</v>
      </c>
      <c r="AC3" s="11">
        <v>320</v>
      </c>
      <c r="AD3" s="11">
        <v>650</v>
      </c>
      <c r="AE3" s="11">
        <v>400</v>
      </c>
      <c r="AF3" s="11">
        <v>120</v>
      </c>
      <c r="AG3" s="11">
        <v>140</v>
      </c>
      <c r="AH3" s="11">
        <v>300</v>
      </c>
      <c r="AI3" s="11">
        <v>420</v>
      </c>
      <c r="AJ3" s="11">
        <v>430</v>
      </c>
      <c r="AK3" s="11">
        <v>340</v>
      </c>
      <c r="AL3" s="11">
        <v>350</v>
      </c>
      <c r="AM3" s="2">
        <v>980</v>
      </c>
      <c r="AN3" s="2">
        <v>390</v>
      </c>
      <c r="AO3" s="11">
        <v>410</v>
      </c>
      <c r="AP3" s="2">
        <v>980</v>
      </c>
      <c r="AQ3" s="2"/>
      <c r="AR3" s="2"/>
      <c r="AS3" s="2"/>
      <c r="AT3" s="2"/>
      <c r="AU3" s="65"/>
      <c r="AV3" s="65"/>
      <c r="AW3" s="65"/>
      <c r="AX3" s="65"/>
      <c r="AY3" s="65"/>
      <c r="AZ3" s="65"/>
      <c r="BA3" s="65"/>
      <c r="BB3" s="65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</row>
    <row r="4" spans="1:85" s="21" customFormat="1" ht="12">
      <c r="A4" s="36" t="s">
        <v>28</v>
      </c>
      <c r="B4" s="17">
        <f>SUMIF($I4:$BB4,"&lt;&gt;",$I$3:$BB$3)</f>
        <v>160</v>
      </c>
      <c r="C4" s="17">
        <f aca="true" t="shared" si="0" ref="C4:C67">B4*1.15</f>
        <v>184</v>
      </c>
      <c r="D4" s="19"/>
      <c r="E4" s="19">
        <f aca="true" t="shared" si="1" ref="E4:E67">C4-D4</f>
        <v>184</v>
      </c>
      <c r="F4" s="19">
        <v>190</v>
      </c>
      <c r="G4" s="19">
        <f aca="true" t="shared" si="2" ref="G4:G67">SUMIF($I4:$CA4,"&lt;&gt;",$I$1:$CA$1)</f>
        <v>6</v>
      </c>
      <c r="H4" s="18">
        <f aca="true" t="shared" si="3" ref="H4:H59">E4-F4+G4</f>
        <v>0</v>
      </c>
      <c r="I4" s="15">
        <v>42</v>
      </c>
      <c r="J4" s="15"/>
      <c r="K4" s="15"/>
      <c r="L4" s="15"/>
      <c r="M4" s="15"/>
      <c r="N4" s="15"/>
      <c r="O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7"/>
      <c r="AO4" s="15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1:85" s="21" customFormat="1" ht="12">
      <c r="A5" s="37" t="s">
        <v>33</v>
      </c>
      <c r="B5" s="17">
        <f>I3+M3+N3+AG3</f>
        <v>1180</v>
      </c>
      <c r="C5" s="17">
        <f t="shared" si="0"/>
        <v>1357</v>
      </c>
      <c r="D5" s="19"/>
      <c r="E5" s="19">
        <f t="shared" si="1"/>
        <v>1357</v>
      </c>
      <c r="F5" s="19">
        <v>1381</v>
      </c>
      <c r="G5" s="19">
        <f t="shared" si="2"/>
        <v>24</v>
      </c>
      <c r="H5" s="18">
        <f t="shared" si="3"/>
        <v>0</v>
      </c>
      <c r="I5" s="15">
        <v>44</v>
      </c>
      <c r="J5" s="15"/>
      <c r="K5" s="15"/>
      <c r="L5" s="15"/>
      <c r="M5" s="15">
        <v>44</v>
      </c>
      <c r="N5" s="15">
        <v>44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>
        <v>44</v>
      </c>
      <c r="AH5" s="15"/>
      <c r="AI5" s="15"/>
      <c r="AJ5" s="15"/>
      <c r="AK5" s="15"/>
      <c r="AL5" s="15"/>
      <c r="AM5" s="17"/>
      <c r="AN5" s="17"/>
      <c r="AO5" s="15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81" customFormat="1" ht="12">
      <c r="A6" s="76" t="s">
        <v>34</v>
      </c>
      <c r="B6" s="77">
        <f>I3*3</f>
        <v>480</v>
      </c>
      <c r="C6" s="77">
        <f t="shared" si="0"/>
        <v>552</v>
      </c>
      <c r="D6" s="78"/>
      <c r="E6" s="78">
        <f t="shared" si="1"/>
        <v>552</v>
      </c>
      <c r="F6" s="78"/>
      <c r="G6" s="78">
        <f t="shared" si="2"/>
        <v>6</v>
      </c>
      <c r="H6" s="79">
        <f t="shared" si="3"/>
        <v>558</v>
      </c>
      <c r="I6" s="80" t="s">
        <v>43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77"/>
      <c r="AN6" s="77"/>
      <c r="AO6" s="80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</row>
    <row r="7" spans="1:85" s="81" customFormat="1" ht="33.75" customHeight="1">
      <c r="A7" s="83" t="s">
        <v>35</v>
      </c>
      <c r="B7" s="77">
        <f>I3*7</f>
        <v>1120</v>
      </c>
      <c r="C7" s="77">
        <f t="shared" si="0"/>
        <v>1288</v>
      </c>
      <c r="D7" s="78"/>
      <c r="E7" s="78">
        <f t="shared" si="1"/>
        <v>1288</v>
      </c>
      <c r="F7" s="78"/>
      <c r="G7" s="78">
        <f t="shared" si="2"/>
        <v>6</v>
      </c>
      <c r="H7" s="79">
        <f t="shared" si="3"/>
        <v>1294</v>
      </c>
      <c r="I7" s="80" t="s">
        <v>46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7"/>
      <c r="AN7" s="77"/>
      <c r="AO7" s="80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</row>
    <row r="8" spans="1:85" s="21" customFormat="1" ht="15" customHeight="1">
      <c r="A8" s="38" t="s">
        <v>36</v>
      </c>
      <c r="B8" s="17">
        <f>SUMIF($I8:$BB8,"&lt;&gt;",$I$3:$BB$3)</f>
        <v>970</v>
      </c>
      <c r="C8" s="17">
        <f t="shared" si="0"/>
        <v>1115.5</v>
      </c>
      <c r="D8" s="19"/>
      <c r="E8" s="19">
        <f t="shared" si="1"/>
        <v>1115.5</v>
      </c>
      <c r="F8" s="19">
        <v>1133.5</v>
      </c>
      <c r="G8" s="19">
        <f t="shared" si="2"/>
        <v>18</v>
      </c>
      <c r="H8" s="18">
        <f t="shared" si="3"/>
        <v>0</v>
      </c>
      <c r="I8" s="15">
        <v>44</v>
      </c>
      <c r="J8" s="15"/>
      <c r="K8" s="15"/>
      <c r="L8" s="15"/>
      <c r="M8" s="15"/>
      <c r="N8" s="15">
        <v>44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>
        <v>44</v>
      </c>
      <c r="AD8" s="15"/>
      <c r="AE8" s="15"/>
      <c r="AF8" s="15"/>
      <c r="AG8" s="15"/>
      <c r="AH8" s="15"/>
      <c r="AI8" s="15"/>
      <c r="AJ8" s="15"/>
      <c r="AK8" s="15"/>
      <c r="AL8" s="15"/>
      <c r="AM8" s="17"/>
      <c r="AN8" s="17"/>
      <c r="AO8" s="15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21" customFormat="1" ht="12">
      <c r="A9" s="38" t="s">
        <v>15</v>
      </c>
      <c r="B9" s="17">
        <f>I3*2+J3*3+AM3*2</f>
        <v>2850</v>
      </c>
      <c r="C9" s="17">
        <f t="shared" si="0"/>
        <v>3277.4999999999995</v>
      </c>
      <c r="D9" s="19"/>
      <c r="E9" s="19">
        <f t="shared" si="1"/>
        <v>3277.4999999999995</v>
      </c>
      <c r="F9" s="19">
        <v>3319.5</v>
      </c>
      <c r="G9" s="19">
        <f t="shared" si="2"/>
        <v>12</v>
      </c>
      <c r="H9" s="18">
        <f t="shared" si="3"/>
        <v>-30.000000000000455</v>
      </c>
      <c r="I9" s="15" t="s">
        <v>40</v>
      </c>
      <c r="J9" s="15" t="s">
        <v>43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91</v>
      </c>
      <c r="AN9" s="17"/>
      <c r="AO9" s="15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1" customFormat="1" ht="12">
      <c r="A10" s="38" t="s">
        <v>37</v>
      </c>
      <c r="B10" s="17">
        <f>I3*2</f>
        <v>320</v>
      </c>
      <c r="C10" s="17">
        <f t="shared" si="0"/>
        <v>368</v>
      </c>
      <c r="D10" s="19"/>
      <c r="E10" s="19">
        <f t="shared" si="1"/>
        <v>368</v>
      </c>
      <c r="F10" s="19">
        <v>374</v>
      </c>
      <c r="G10" s="19">
        <f t="shared" si="2"/>
        <v>6</v>
      </c>
      <c r="H10" s="18">
        <f t="shared" si="3"/>
        <v>0</v>
      </c>
      <c r="I10" s="15" t="s">
        <v>40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/>
      <c r="AN10" s="17"/>
      <c r="AO10" s="15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21" customFormat="1" ht="12">
      <c r="A11" s="38" t="s">
        <v>38</v>
      </c>
      <c r="B11" s="17">
        <f>I3*3+J3*2+Q3+AK3</f>
        <v>1580</v>
      </c>
      <c r="C11" s="17">
        <f t="shared" si="0"/>
        <v>1816.9999999999998</v>
      </c>
      <c r="D11" s="19"/>
      <c r="E11" s="19">
        <f t="shared" si="1"/>
        <v>1816.9999999999998</v>
      </c>
      <c r="F11" s="19">
        <v>1841</v>
      </c>
      <c r="G11" s="19">
        <f t="shared" si="2"/>
        <v>24</v>
      </c>
      <c r="H11" s="18">
        <f t="shared" si="3"/>
        <v>-2.2737367544323206E-13</v>
      </c>
      <c r="I11" s="15" t="s">
        <v>41</v>
      </c>
      <c r="J11" s="15" t="s">
        <v>27</v>
      </c>
      <c r="K11" s="15"/>
      <c r="L11" s="15"/>
      <c r="M11" s="15"/>
      <c r="N11" s="15"/>
      <c r="O11" s="15"/>
      <c r="P11" s="15"/>
      <c r="Q11" s="15">
        <v>44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>
        <v>44</v>
      </c>
      <c r="AL11" s="15"/>
      <c r="AM11" s="17"/>
      <c r="AN11" s="17"/>
      <c r="AO11" s="15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21" customFormat="1" ht="14.25" customHeight="1">
      <c r="A12" s="37" t="s">
        <v>39</v>
      </c>
      <c r="B12" s="17">
        <f>SUMIF($I12:$BB12,"&lt;&gt;",$I$3:$BB$3)</f>
        <v>390</v>
      </c>
      <c r="C12" s="17">
        <f t="shared" si="0"/>
        <v>448.49999999999994</v>
      </c>
      <c r="D12" s="19"/>
      <c r="E12" s="19">
        <f t="shared" si="1"/>
        <v>448.49999999999994</v>
      </c>
      <c r="F12" s="19">
        <v>461</v>
      </c>
      <c r="G12" s="19">
        <f t="shared" si="2"/>
        <v>12</v>
      </c>
      <c r="H12" s="18">
        <f t="shared" si="3"/>
        <v>-0.5000000000000568</v>
      </c>
      <c r="I12" s="15">
        <v>46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v>46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/>
      <c r="AN12" s="17"/>
      <c r="AO12" s="15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1" customFormat="1" ht="24">
      <c r="A13" s="37" t="s">
        <v>22</v>
      </c>
      <c r="B13" s="17">
        <f>I3+J3*5+L3+AP3</f>
        <v>2280</v>
      </c>
      <c r="C13" s="17">
        <f t="shared" si="0"/>
        <v>2622</v>
      </c>
      <c r="D13" s="19"/>
      <c r="E13" s="19">
        <f t="shared" si="1"/>
        <v>2622</v>
      </c>
      <c r="F13" s="19">
        <v>2646</v>
      </c>
      <c r="G13" s="19">
        <f t="shared" si="2"/>
        <v>24</v>
      </c>
      <c r="H13" s="18">
        <f t="shared" si="3"/>
        <v>0</v>
      </c>
      <c r="I13" s="15">
        <v>46</v>
      </c>
      <c r="J13" s="15" t="s">
        <v>54</v>
      </c>
      <c r="K13" s="15"/>
      <c r="L13" s="15">
        <v>46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/>
      <c r="AN13" s="17"/>
      <c r="AO13" s="15"/>
      <c r="AP13" s="17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21" customFormat="1" ht="12">
      <c r="A14" s="61" t="s">
        <v>42</v>
      </c>
      <c r="B14" s="17">
        <f>SUMIF($I14:$BB14,"&lt;&gt;",$I$3:$BB$3)</f>
        <v>460</v>
      </c>
      <c r="C14" s="17">
        <f t="shared" si="0"/>
        <v>529</v>
      </c>
      <c r="D14" s="19"/>
      <c r="E14" s="19">
        <f t="shared" si="1"/>
        <v>529</v>
      </c>
      <c r="F14" s="19">
        <v>541</v>
      </c>
      <c r="G14" s="19">
        <f t="shared" si="2"/>
        <v>12</v>
      </c>
      <c r="H14" s="18">
        <f t="shared" si="3"/>
        <v>0</v>
      </c>
      <c r="I14" s="15">
        <v>44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46</v>
      </c>
      <c r="AI14" s="15"/>
      <c r="AJ14" s="15"/>
      <c r="AK14" s="15"/>
      <c r="AL14" s="15"/>
      <c r="AM14" s="17"/>
      <c r="AN14" s="17"/>
      <c r="AO14" s="15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21" customFormat="1" ht="12">
      <c r="A15" s="37" t="s">
        <v>14</v>
      </c>
      <c r="B15" s="17">
        <f>I3*2+J3</f>
        <v>510</v>
      </c>
      <c r="C15" s="17">
        <f t="shared" si="0"/>
        <v>586.5</v>
      </c>
      <c r="D15" s="19"/>
      <c r="E15" s="19">
        <f t="shared" si="1"/>
        <v>586.5</v>
      </c>
      <c r="F15" s="19">
        <v>598.5</v>
      </c>
      <c r="G15" s="19">
        <f t="shared" si="2"/>
        <v>12</v>
      </c>
      <c r="H15" s="18">
        <f t="shared" si="3"/>
        <v>0</v>
      </c>
      <c r="I15" s="15" t="s">
        <v>44</v>
      </c>
      <c r="J15" s="15">
        <v>52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  <c r="AN15" s="17"/>
      <c r="AO15" s="1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24" customFormat="1" ht="40.5" customHeight="1">
      <c r="A16" s="61" t="s">
        <v>45</v>
      </c>
      <c r="B16" s="17">
        <f>I3*10+S3</f>
        <v>1950</v>
      </c>
      <c r="C16" s="17">
        <f t="shared" si="0"/>
        <v>2242.5</v>
      </c>
      <c r="D16" s="22"/>
      <c r="E16" s="19">
        <f t="shared" si="1"/>
        <v>2242.5</v>
      </c>
      <c r="F16" s="22">
        <v>2254.5</v>
      </c>
      <c r="G16" s="19">
        <f t="shared" si="2"/>
        <v>12</v>
      </c>
      <c r="H16" s="18">
        <f t="shared" si="3"/>
        <v>0</v>
      </c>
      <c r="I16" s="15" t="s">
        <v>47</v>
      </c>
      <c r="J16" s="15"/>
      <c r="K16" s="15"/>
      <c r="L16" s="15"/>
      <c r="M16" s="15"/>
      <c r="N16" s="15"/>
      <c r="O16" s="15"/>
      <c r="P16" s="15"/>
      <c r="Q16" s="15"/>
      <c r="R16" s="15"/>
      <c r="S16" s="15">
        <v>46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21" customFormat="1" ht="12">
      <c r="A17" s="36" t="s">
        <v>49</v>
      </c>
      <c r="B17" s="17">
        <f>J3*2+P3+AI3</f>
        <v>1270</v>
      </c>
      <c r="C17" s="17">
        <f t="shared" si="0"/>
        <v>1460.5</v>
      </c>
      <c r="D17" s="19"/>
      <c r="E17" s="19">
        <f t="shared" si="1"/>
        <v>1460.5</v>
      </c>
      <c r="F17" s="19">
        <v>1478.5</v>
      </c>
      <c r="G17" s="19">
        <f t="shared" si="2"/>
        <v>18</v>
      </c>
      <c r="H17" s="18">
        <f t="shared" si="3"/>
        <v>0</v>
      </c>
      <c r="I17" s="15"/>
      <c r="J17" s="15" t="s">
        <v>50</v>
      </c>
      <c r="K17" s="15"/>
      <c r="L17" s="15"/>
      <c r="M17" s="15"/>
      <c r="N17" s="15"/>
      <c r="O17" s="15"/>
      <c r="P17" s="15">
        <v>42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>
        <v>50</v>
      </c>
      <c r="AJ17" s="15"/>
      <c r="AK17" s="15"/>
      <c r="AL17" s="15"/>
      <c r="AM17" s="17"/>
      <c r="AN17" s="17"/>
      <c r="AO17" s="15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1" customFormat="1" ht="12">
      <c r="A18" s="37" t="s">
        <v>51</v>
      </c>
      <c r="B18" s="17">
        <f>J3*2+AG3</f>
        <v>520</v>
      </c>
      <c r="C18" s="17">
        <f t="shared" si="0"/>
        <v>598</v>
      </c>
      <c r="D18" s="19"/>
      <c r="E18" s="19">
        <f t="shared" si="1"/>
        <v>598</v>
      </c>
      <c r="F18" s="19">
        <v>610</v>
      </c>
      <c r="G18" s="19">
        <f t="shared" si="2"/>
        <v>12</v>
      </c>
      <c r="H18" s="18">
        <f t="shared" si="3"/>
        <v>0</v>
      </c>
      <c r="I18" s="15"/>
      <c r="J18" s="15" t="s">
        <v>50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46</v>
      </c>
      <c r="AH18" s="15"/>
      <c r="AI18" s="15"/>
      <c r="AJ18" s="15"/>
      <c r="AK18" s="15"/>
      <c r="AL18" s="15"/>
      <c r="AM18" s="17"/>
      <c r="AN18" s="17"/>
      <c r="AO18" s="1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s="21" customFormat="1" ht="12">
      <c r="A19" s="37" t="s">
        <v>52</v>
      </c>
      <c r="B19" s="17">
        <f aca="true" t="shared" si="4" ref="B19:B68">SUMIF($I19:$AO19,"&lt;&gt;",$I$3:$AO$3)</f>
        <v>490</v>
      </c>
      <c r="C19" s="17">
        <f t="shared" si="0"/>
        <v>563.5</v>
      </c>
      <c r="D19" s="19"/>
      <c r="E19" s="19">
        <f t="shared" si="1"/>
        <v>563.5</v>
      </c>
      <c r="F19" s="19">
        <v>575.5</v>
      </c>
      <c r="G19" s="19">
        <f t="shared" si="2"/>
        <v>12</v>
      </c>
      <c r="H19" s="18">
        <f t="shared" si="3"/>
        <v>0</v>
      </c>
      <c r="I19" s="15"/>
      <c r="J19" s="15">
        <v>56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>
        <v>42</v>
      </c>
      <c r="AI19" s="15"/>
      <c r="AJ19" s="15"/>
      <c r="AK19" s="15"/>
      <c r="AL19" s="15"/>
      <c r="AM19" s="17"/>
      <c r="AN19" s="17"/>
      <c r="AO19" s="15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s="21" customFormat="1" ht="12">
      <c r="A20" s="38" t="s">
        <v>53</v>
      </c>
      <c r="B20" s="17">
        <f t="shared" si="4"/>
        <v>610</v>
      </c>
      <c r="C20" s="17">
        <f t="shared" si="0"/>
        <v>701.5</v>
      </c>
      <c r="D20" s="19"/>
      <c r="E20" s="19">
        <f t="shared" si="1"/>
        <v>701.5</v>
      </c>
      <c r="F20" s="19">
        <v>714</v>
      </c>
      <c r="G20" s="19">
        <f t="shared" si="2"/>
        <v>12</v>
      </c>
      <c r="H20" s="18">
        <f t="shared" si="3"/>
        <v>-0.5</v>
      </c>
      <c r="I20" s="15"/>
      <c r="J20" s="15">
        <v>48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v>48</v>
      </c>
      <c r="AJ20" s="15"/>
      <c r="AK20" s="15"/>
      <c r="AL20" s="15"/>
      <c r="AM20" s="17"/>
      <c r="AN20" s="17"/>
      <c r="AO20" s="15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s="21" customFormat="1" ht="12">
      <c r="A21" s="38" t="s">
        <v>21</v>
      </c>
      <c r="B21" s="17">
        <f>SUMIF($I21:$AP21,"&lt;&gt;",$I$3:$AP$3)</f>
        <v>1170</v>
      </c>
      <c r="C21" s="17">
        <f t="shared" si="0"/>
        <v>1345.5</v>
      </c>
      <c r="D21" s="19"/>
      <c r="E21" s="19">
        <f t="shared" si="1"/>
        <v>1345.5</v>
      </c>
      <c r="F21" s="19">
        <v>1358</v>
      </c>
      <c r="G21" s="19">
        <f t="shared" si="2"/>
        <v>12</v>
      </c>
      <c r="H21" s="18">
        <f t="shared" si="3"/>
        <v>-0.5</v>
      </c>
      <c r="I21" s="15"/>
      <c r="J21" s="15">
        <v>56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/>
      <c r="AN21" s="17"/>
      <c r="AO21" s="15"/>
      <c r="AP21" s="17">
        <v>48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s="21" customFormat="1" ht="12">
      <c r="A22" s="38" t="s">
        <v>56</v>
      </c>
      <c r="B22" s="17">
        <f t="shared" si="4"/>
        <v>320</v>
      </c>
      <c r="C22" s="17">
        <f t="shared" si="0"/>
        <v>368</v>
      </c>
      <c r="D22" s="19"/>
      <c r="E22" s="19">
        <f t="shared" si="1"/>
        <v>368</v>
      </c>
      <c r="F22" s="19">
        <v>380</v>
      </c>
      <c r="G22" s="19">
        <f t="shared" si="2"/>
        <v>12</v>
      </c>
      <c r="H22" s="18">
        <f t="shared" si="3"/>
        <v>0</v>
      </c>
      <c r="I22" s="15"/>
      <c r="J22" s="15"/>
      <c r="K22" s="15">
        <v>42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v>42</v>
      </c>
      <c r="AH22" s="15"/>
      <c r="AI22" s="15"/>
      <c r="AJ22" s="15"/>
      <c r="AK22" s="15"/>
      <c r="AL22" s="15"/>
      <c r="AM22" s="17"/>
      <c r="AN22" s="17"/>
      <c r="AO22" s="1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s="21" customFormat="1" ht="12">
      <c r="A23" s="36" t="s">
        <v>57</v>
      </c>
      <c r="B23" s="17">
        <f>K3+N3*2+W3+AB3+AG3+AO3</f>
        <v>2350</v>
      </c>
      <c r="C23" s="17">
        <f t="shared" si="0"/>
        <v>2702.5</v>
      </c>
      <c r="D23" s="19"/>
      <c r="E23" s="19">
        <f t="shared" si="1"/>
        <v>2702.5</v>
      </c>
      <c r="F23" s="19">
        <v>2738.5</v>
      </c>
      <c r="G23" s="19">
        <f t="shared" si="2"/>
        <v>36</v>
      </c>
      <c r="H23" s="18">
        <f t="shared" si="3"/>
        <v>0</v>
      </c>
      <c r="I23" s="15"/>
      <c r="J23" s="15"/>
      <c r="K23" s="15">
        <v>50</v>
      </c>
      <c r="L23" s="15"/>
      <c r="M23" s="15"/>
      <c r="N23" s="15" t="s">
        <v>66</v>
      </c>
      <c r="O23" s="15"/>
      <c r="P23" s="15"/>
      <c r="Q23" s="15"/>
      <c r="R23" s="15"/>
      <c r="S23" s="15"/>
      <c r="T23" s="15"/>
      <c r="U23" s="15"/>
      <c r="V23" s="15"/>
      <c r="W23" s="15">
        <v>44</v>
      </c>
      <c r="X23" s="15"/>
      <c r="Y23" s="15"/>
      <c r="Z23" s="15"/>
      <c r="AA23" s="15"/>
      <c r="AB23" s="15">
        <v>42</v>
      </c>
      <c r="AC23" s="15"/>
      <c r="AD23" s="15"/>
      <c r="AE23" s="15"/>
      <c r="AF23" s="15"/>
      <c r="AG23" s="15">
        <v>50</v>
      </c>
      <c r="AH23" s="15"/>
      <c r="AI23" s="15"/>
      <c r="AJ23" s="15"/>
      <c r="AK23" s="15"/>
      <c r="AL23" s="15"/>
      <c r="AM23" s="17"/>
      <c r="AN23" s="17"/>
      <c r="AO23" s="15">
        <v>56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s="21" customFormat="1" ht="12">
      <c r="A24" s="38" t="s">
        <v>59</v>
      </c>
      <c r="B24" s="17">
        <f t="shared" si="4"/>
        <v>650</v>
      </c>
      <c r="C24" s="17">
        <f t="shared" si="0"/>
        <v>747.4999999999999</v>
      </c>
      <c r="D24" s="19"/>
      <c r="E24" s="19">
        <f t="shared" si="1"/>
        <v>747.4999999999999</v>
      </c>
      <c r="F24" s="19">
        <v>760</v>
      </c>
      <c r="G24" s="19">
        <f t="shared" si="2"/>
        <v>12</v>
      </c>
      <c r="H24" s="18">
        <f t="shared" si="3"/>
        <v>-0.5000000000001137</v>
      </c>
      <c r="I24" s="15"/>
      <c r="J24" s="15"/>
      <c r="K24" s="15"/>
      <c r="L24" s="15">
        <v>46</v>
      </c>
      <c r="M24" s="15"/>
      <c r="N24" s="15"/>
      <c r="O24" s="15"/>
      <c r="P24" s="15"/>
      <c r="Q24" s="15"/>
      <c r="R24" s="15"/>
      <c r="S24" s="15"/>
      <c r="T24" s="15">
        <v>44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/>
      <c r="AN24" s="17"/>
      <c r="AO24" s="1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s="21" customFormat="1" ht="12">
      <c r="A25" s="38" t="s">
        <v>61</v>
      </c>
      <c r="B25" s="17">
        <f t="shared" si="4"/>
        <v>390</v>
      </c>
      <c r="C25" s="17">
        <f t="shared" si="0"/>
        <v>448.49999999999994</v>
      </c>
      <c r="D25" s="19"/>
      <c r="E25" s="19">
        <f t="shared" si="1"/>
        <v>448.49999999999994</v>
      </c>
      <c r="F25" s="19">
        <v>454.5</v>
      </c>
      <c r="G25" s="19">
        <f t="shared" si="2"/>
        <v>6</v>
      </c>
      <c r="H25" s="18">
        <f t="shared" si="3"/>
        <v>-5.684341886080802E-14</v>
      </c>
      <c r="I25" s="15"/>
      <c r="J25" s="15"/>
      <c r="K25" s="15"/>
      <c r="L25" s="15"/>
      <c r="M25" s="15">
        <v>42</v>
      </c>
      <c r="N25" s="15"/>
      <c r="O25" s="15"/>
      <c r="P25" s="15"/>
      <c r="Q25" s="2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/>
      <c r="AN25" s="17"/>
      <c r="AO25" s="15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21" customFormat="1" ht="12">
      <c r="A26" s="38" t="s">
        <v>62</v>
      </c>
      <c r="B26" s="17">
        <f t="shared" si="4"/>
        <v>740</v>
      </c>
      <c r="C26" s="17">
        <f t="shared" si="0"/>
        <v>850.9999999999999</v>
      </c>
      <c r="D26" s="19"/>
      <c r="E26" s="19">
        <f t="shared" si="1"/>
        <v>850.9999999999999</v>
      </c>
      <c r="F26" s="19">
        <v>863</v>
      </c>
      <c r="G26" s="19">
        <f t="shared" si="2"/>
        <v>12</v>
      </c>
      <c r="H26" s="18">
        <f t="shared" si="3"/>
        <v>-1.1368683772161603E-13</v>
      </c>
      <c r="I26" s="15"/>
      <c r="J26" s="15"/>
      <c r="K26" s="15"/>
      <c r="L26" s="15"/>
      <c r="M26" s="15">
        <v>46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>
        <v>46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/>
      <c r="AN26" s="17"/>
      <c r="AO26" s="1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21" customFormat="1" ht="12">
      <c r="A27" s="37" t="s">
        <v>31</v>
      </c>
      <c r="B27" s="17">
        <f t="shared" si="4"/>
        <v>390</v>
      </c>
      <c r="C27" s="17">
        <f t="shared" si="0"/>
        <v>448.49999999999994</v>
      </c>
      <c r="D27" s="19"/>
      <c r="E27" s="19">
        <f t="shared" si="1"/>
        <v>448.49999999999994</v>
      </c>
      <c r="F27" s="19">
        <v>454.5</v>
      </c>
      <c r="G27" s="19">
        <f t="shared" si="2"/>
        <v>6</v>
      </c>
      <c r="H27" s="18">
        <f t="shared" si="3"/>
        <v>-5.684341886080802E-14</v>
      </c>
      <c r="I27" s="15"/>
      <c r="J27" s="15"/>
      <c r="K27" s="15"/>
      <c r="L27" s="15"/>
      <c r="M27" s="15">
        <v>48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/>
      <c r="AN27" s="17"/>
      <c r="AO27" s="1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21" customFormat="1" ht="12">
      <c r="A28" s="36" t="s">
        <v>63</v>
      </c>
      <c r="B28" s="17">
        <f t="shared" si="4"/>
        <v>390</v>
      </c>
      <c r="C28" s="17">
        <f t="shared" si="0"/>
        <v>448.49999999999994</v>
      </c>
      <c r="D28" s="19"/>
      <c r="E28" s="19">
        <f t="shared" si="1"/>
        <v>448.49999999999994</v>
      </c>
      <c r="F28" s="19">
        <v>455</v>
      </c>
      <c r="G28" s="19">
        <f t="shared" si="2"/>
        <v>6</v>
      </c>
      <c r="H28" s="18">
        <f t="shared" si="3"/>
        <v>-0.5000000000000568</v>
      </c>
      <c r="I28" s="15"/>
      <c r="J28" s="15"/>
      <c r="K28" s="15"/>
      <c r="L28" s="15"/>
      <c r="M28" s="15">
        <v>50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/>
      <c r="AN28" s="17"/>
      <c r="AO28" s="15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21" customFormat="1" ht="12">
      <c r="A29" s="38" t="s">
        <v>64</v>
      </c>
      <c r="B29" s="17">
        <f>M3+U3+AA3*2</f>
        <v>1320</v>
      </c>
      <c r="C29" s="17">
        <f t="shared" si="0"/>
        <v>1517.9999999999998</v>
      </c>
      <c r="D29" s="19"/>
      <c r="E29" s="19">
        <f t="shared" si="1"/>
        <v>1517.9999999999998</v>
      </c>
      <c r="F29" s="19">
        <v>1536</v>
      </c>
      <c r="G29" s="19">
        <f t="shared" si="2"/>
        <v>18</v>
      </c>
      <c r="H29" s="18">
        <f t="shared" si="3"/>
        <v>-2.2737367544323206E-13</v>
      </c>
      <c r="I29" s="15"/>
      <c r="J29" s="15"/>
      <c r="K29" s="15"/>
      <c r="L29" s="15"/>
      <c r="M29" s="15">
        <v>50</v>
      </c>
      <c r="N29" s="15"/>
      <c r="O29" s="15"/>
      <c r="P29" s="15"/>
      <c r="Q29" s="15"/>
      <c r="R29" s="15"/>
      <c r="S29" s="15"/>
      <c r="T29" s="15"/>
      <c r="U29" s="15">
        <v>50</v>
      </c>
      <c r="V29" s="15"/>
      <c r="W29" s="15"/>
      <c r="X29" s="15"/>
      <c r="Y29" s="15"/>
      <c r="Z29" s="15"/>
      <c r="AA29" s="15" t="s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/>
      <c r="AN29" s="17"/>
      <c r="AO29" s="1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81" customFormat="1" ht="12">
      <c r="A30" s="83" t="s">
        <v>25</v>
      </c>
      <c r="B30" s="77">
        <f t="shared" si="4"/>
        <v>1820</v>
      </c>
      <c r="C30" s="77">
        <f t="shared" si="0"/>
        <v>2093</v>
      </c>
      <c r="D30" s="78"/>
      <c r="E30" s="78">
        <f t="shared" si="1"/>
        <v>2093</v>
      </c>
      <c r="F30" s="78"/>
      <c r="G30" s="78">
        <f t="shared" si="2"/>
        <v>30</v>
      </c>
      <c r="H30" s="79">
        <f t="shared" si="3"/>
        <v>2123</v>
      </c>
      <c r="I30" s="80"/>
      <c r="J30" s="80"/>
      <c r="K30" s="80"/>
      <c r="L30" s="80"/>
      <c r="M30" s="80"/>
      <c r="N30" s="80">
        <v>46</v>
      </c>
      <c r="O30" s="80"/>
      <c r="P30" s="80">
        <v>46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>
        <v>50</v>
      </c>
      <c r="AF30" s="80">
        <v>50</v>
      </c>
      <c r="AG30" s="80"/>
      <c r="AH30" s="80"/>
      <c r="AI30" s="80"/>
      <c r="AJ30" s="80"/>
      <c r="AK30" s="80">
        <v>46</v>
      </c>
      <c r="AL30" s="80"/>
      <c r="AM30" s="77"/>
      <c r="AN30" s="77"/>
      <c r="AO30" s="80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</row>
    <row r="31" spans="1:85" s="21" customFormat="1" ht="12">
      <c r="A31" s="38" t="s">
        <v>19</v>
      </c>
      <c r="B31" s="17">
        <f t="shared" si="4"/>
        <v>1910</v>
      </c>
      <c r="C31" s="17">
        <f t="shared" si="0"/>
        <v>2196.5</v>
      </c>
      <c r="D31" s="19"/>
      <c r="E31" s="19">
        <f t="shared" si="1"/>
        <v>2196.5</v>
      </c>
      <c r="F31" s="19">
        <v>2226.5</v>
      </c>
      <c r="G31" s="19">
        <f t="shared" si="2"/>
        <v>30</v>
      </c>
      <c r="H31" s="18">
        <f t="shared" si="3"/>
        <v>0</v>
      </c>
      <c r="I31" s="15"/>
      <c r="J31" s="15"/>
      <c r="K31" s="15"/>
      <c r="L31" s="15"/>
      <c r="M31" s="15"/>
      <c r="N31" s="15"/>
      <c r="O31" s="15">
        <v>48</v>
      </c>
      <c r="P31" s="15">
        <v>48</v>
      </c>
      <c r="Q31" s="15">
        <v>46</v>
      </c>
      <c r="R31" s="15"/>
      <c r="S31" s="15"/>
      <c r="T31" s="15"/>
      <c r="U31" s="15"/>
      <c r="V31" s="15"/>
      <c r="W31" s="15"/>
      <c r="X31" s="15"/>
      <c r="Y31" s="15"/>
      <c r="Z31" s="15">
        <v>46</v>
      </c>
      <c r="AA31" s="15"/>
      <c r="AB31" s="15"/>
      <c r="AC31" s="15"/>
      <c r="AD31" s="15"/>
      <c r="AE31" s="15"/>
      <c r="AF31" s="15"/>
      <c r="AG31" s="15"/>
      <c r="AH31" s="15">
        <v>44</v>
      </c>
      <c r="AI31" s="15"/>
      <c r="AJ31" s="15"/>
      <c r="AK31" s="15"/>
      <c r="AL31" s="15"/>
      <c r="AM31" s="17"/>
      <c r="AN31" s="17"/>
      <c r="AO31" s="15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21" customFormat="1" ht="12">
      <c r="A32" s="38" t="s">
        <v>69</v>
      </c>
      <c r="B32" s="17">
        <f t="shared" si="4"/>
        <v>380</v>
      </c>
      <c r="C32" s="17">
        <f t="shared" si="0"/>
        <v>436.99999999999994</v>
      </c>
      <c r="D32" s="19"/>
      <c r="E32" s="19">
        <f t="shared" si="1"/>
        <v>436.99999999999994</v>
      </c>
      <c r="F32" s="19">
        <v>443</v>
      </c>
      <c r="G32" s="19">
        <f t="shared" si="2"/>
        <v>6</v>
      </c>
      <c r="H32" s="18">
        <f t="shared" si="3"/>
        <v>-5.684341886080802E-14</v>
      </c>
      <c r="I32" s="15"/>
      <c r="J32" s="15"/>
      <c r="K32" s="15"/>
      <c r="L32" s="15"/>
      <c r="M32" s="15"/>
      <c r="N32" s="15"/>
      <c r="O32" s="15"/>
      <c r="P32" s="15"/>
      <c r="Q32" s="15">
        <v>48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/>
      <c r="AN32" s="17"/>
      <c r="AO32" s="15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21" customFormat="1" ht="12">
      <c r="A33" s="37" t="s">
        <v>71</v>
      </c>
      <c r="B33" s="17">
        <f t="shared" si="4"/>
        <v>790</v>
      </c>
      <c r="C33" s="17">
        <f t="shared" si="0"/>
        <v>908.4999999999999</v>
      </c>
      <c r="D33" s="19"/>
      <c r="E33" s="19">
        <f t="shared" si="1"/>
        <v>908.4999999999999</v>
      </c>
      <c r="F33" s="19">
        <v>926.5</v>
      </c>
      <c r="G33" s="19">
        <f t="shared" si="2"/>
        <v>18</v>
      </c>
      <c r="H33" s="18">
        <f t="shared" si="3"/>
        <v>-1.1368683772161603E-13</v>
      </c>
      <c r="I33" s="15"/>
      <c r="J33" s="15"/>
      <c r="K33" s="15"/>
      <c r="L33" s="15"/>
      <c r="M33" s="15"/>
      <c r="N33" s="15"/>
      <c r="O33" s="15"/>
      <c r="P33" s="15"/>
      <c r="Q33" s="15"/>
      <c r="R33" s="15">
        <v>50</v>
      </c>
      <c r="S33" s="15"/>
      <c r="T33" s="15"/>
      <c r="U33" s="15"/>
      <c r="V33" s="15">
        <v>48</v>
      </c>
      <c r="W33" s="15"/>
      <c r="X33" s="15"/>
      <c r="Y33" s="15"/>
      <c r="Z33" s="15"/>
      <c r="AA33" s="15">
        <v>48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/>
      <c r="AN33" s="17"/>
      <c r="AO33" s="1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85" s="21" customFormat="1" ht="12">
      <c r="A34" s="36" t="s">
        <v>74</v>
      </c>
      <c r="B34" s="17">
        <f t="shared" si="4"/>
        <v>460</v>
      </c>
      <c r="C34" s="17">
        <f t="shared" si="0"/>
        <v>529</v>
      </c>
      <c r="D34" s="19"/>
      <c r="E34" s="19">
        <f t="shared" si="1"/>
        <v>529</v>
      </c>
      <c r="F34" s="19">
        <v>535</v>
      </c>
      <c r="G34" s="19">
        <f t="shared" si="2"/>
        <v>6</v>
      </c>
      <c r="H34" s="18">
        <f t="shared" si="3"/>
        <v>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48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/>
      <c r="AN34" s="17"/>
      <c r="AO34" s="15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s="21" customFormat="1" ht="12">
      <c r="A35" s="38" t="s">
        <v>77</v>
      </c>
      <c r="B35" s="17">
        <f t="shared" si="4"/>
        <v>390</v>
      </c>
      <c r="C35" s="17">
        <f t="shared" si="0"/>
        <v>448.49999999999994</v>
      </c>
      <c r="D35" s="19"/>
      <c r="E35" s="19">
        <f t="shared" si="1"/>
        <v>448.49999999999994</v>
      </c>
      <c r="F35" s="19">
        <v>460</v>
      </c>
      <c r="G35" s="19">
        <f t="shared" si="2"/>
        <v>6</v>
      </c>
      <c r="H35" s="18">
        <f t="shared" si="3"/>
        <v>-5.500000000000057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>
        <v>42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/>
      <c r="AN35" s="17"/>
      <c r="AO35" s="1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1:85" s="21" customFormat="1" ht="12">
      <c r="A36" s="88" t="s">
        <v>78</v>
      </c>
      <c r="B36" s="17">
        <f t="shared" si="4"/>
        <v>390</v>
      </c>
      <c r="C36" s="17">
        <f t="shared" si="0"/>
        <v>448.49999999999994</v>
      </c>
      <c r="D36" s="19"/>
      <c r="E36" s="19">
        <f t="shared" si="1"/>
        <v>448.49999999999994</v>
      </c>
      <c r="F36" s="19">
        <v>454.5</v>
      </c>
      <c r="G36" s="19">
        <f t="shared" si="2"/>
        <v>6</v>
      </c>
      <c r="H36" s="18">
        <f t="shared" si="3"/>
        <v>-5.684341886080802E-14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48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/>
      <c r="AN36" s="17"/>
      <c r="AO36" s="15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1:85" s="81" customFormat="1" ht="12">
      <c r="A37" s="84" t="s">
        <v>23</v>
      </c>
      <c r="B37" s="77">
        <f>X3*2+AL3*2</f>
        <v>1480</v>
      </c>
      <c r="C37" s="77">
        <f t="shared" si="0"/>
        <v>1701.9999999999998</v>
      </c>
      <c r="D37" s="78"/>
      <c r="E37" s="78">
        <f t="shared" si="1"/>
        <v>1701.9999999999998</v>
      </c>
      <c r="F37" s="78"/>
      <c r="G37" s="78">
        <f t="shared" si="2"/>
        <v>12</v>
      </c>
      <c r="H37" s="79">
        <f t="shared" si="3"/>
        <v>1713.9999999999998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 t="s">
        <v>40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 t="s">
        <v>40</v>
      </c>
      <c r="AM37" s="77"/>
      <c r="AN37" s="77"/>
      <c r="AO37" s="80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</row>
    <row r="38" spans="1:85" s="21" customFormat="1" ht="12">
      <c r="A38" s="39" t="s">
        <v>79</v>
      </c>
      <c r="B38" s="17">
        <f t="shared" si="4"/>
        <v>390</v>
      </c>
      <c r="C38" s="17">
        <f t="shared" si="0"/>
        <v>448.49999999999994</v>
      </c>
      <c r="D38" s="25"/>
      <c r="E38" s="19">
        <f t="shared" si="1"/>
        <v>448.49999999999994</v>
      </c>
      <c r="F38" s="25">
        <v>454.5</v>
      </c>
      <c r="G38" s="19">
        <f t="shared" si="2"/>
        <v>6</v>
      </c>
      <c r="H38" s="18">
        <f t="shared" si="3"/>
        <v>-5.684341886080802E-14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44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N38" s="17"/>
      <c r="AO38" s="16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17" customFormat="1" ht="12">
      <c r="A39" s="38" t="s">
        <v>20</v>
      </c>
      <c r="B39" s="17">
        <f t="shared" si="4"/>
        <v>300</v>
      </c>
      <c r="C39" s="17">
        <f t="shared" si="0"/>
        <v>345</v>
      </c>
      <c r="E39" s="19">
        <f t="shared" si="1"/>
        <v>345</v>
      </c>
      <c r="F39" s="15">
        <v>351</v>
      </c>
      <c r="G39" s="19">
        <f t="shared" si="2"/>
        <v>6</v>
      </c>
      <c r="H39" s="18">
        <f t="shared" si="3"/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v>48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O39" s="15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s="17" customFormat="1" ht="12">
      <c r="A40" s="38" t="s">
        <v>81</v>
      </c>
      <c r="B40" s="17">
        <f t="shared" si="4"/>
        <v>230</v>
      </c>
      <c r="C40" s="17">
        <f t="shared" si="0"/>
        <v>264.5</v>
      </c>
      <c r="E40" s="19">
        <f t="shared" si="1"/>
        <v>264.5</v>
      </c>
      <c r="F40" s="15">
        <v>273.7</v>
      </c>
      <c r="G40" s="19">
        <f t="shared" si="2"/>
        <v>6</v>
      </c>
      <c r="H40" s="18">
        <f t="shared" si="3"/>
        <v>-3.1999999999999886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50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O40" s="15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1:85" s="77" customFormat="1" ht="12">
      <c r="A41" s="84" t="s">
        <v>83</v>
      </c>
      <c r="B41" s="77">
        <f t="shared" si="4"/>
        <v>1410</v>
      </c>
      <c r="C41" s="77">
        <f t="shared" si="0"/>
        <v>1621.4999999999998</v>
      </c>
      <c r="E41" s="78">
        <f t="shared" si="1"/>
        <v>1621.4999999999998</v>
      </c>
      <c r="F41" s="80"/>
      <c r="G41" s="78">
        <f t="shared" si="2"/>
        <v>24</v>
      </c>
      <c r="H41" s="79">
        <f t="shared" si="3"/>
        <v>1645.4999999999998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>
        <v>46</v>
      </c>
      <c r="AD41" s="80">
        <v>52</v>
      </c>
      <c r="AE41" s="80"/>
      <c r="AF41" s="80"/>
      <c r="AG41" s="80">
        <v>46</v>
      </c>
      <c r="AH41" s="80">
        <v>46</v>
      </c>
      <c r="AI41" s="80"/>
      <c r="AJ41" s="80"/>
      <c r="AK41" s="80"/>
      <c r="AL41" s="80"/>
      <c r="AO41" s="80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</row>
    <row r="42" spans="1:85" s="77" customFormat="1" ht="24">
      <c r="A42" s="74" t="s">
        <v>85</v>
      </c>
      <c r="B42" s="77">
        <f>AF3*5</f>
        <v>600</v>
      </c>
      <c r="C42" s="77">
        <f t="shared" si="0"/>
        <v>690</v>
      </c>
      <c r="E42" s="78">
        <f t="shared" si="1"/>
        <v>690</v>
      </c>
      <c r="F42" s="80"/>
      <c r="G42" s="78">
        <f t="shared" si="2"/>
        <v>6</v>
      </c>
      <c r="H42" s="79">
        <f t="shared" si="3"/>
        <v>696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 t="s">
        <v>86</v>
      </c>
      <c r="AG42" s="80"/>
      <c r="AH42" s="80"/>
      <c r="AI42" s="80"/>
      <c r="AJ42" s="80"/>
      <c r="AK42" s="80"/>
      <c r="AL42" s="80"/>
      <c r="AO42" s="80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</row>
    <row r="43" spans="1:85" s="17" customFormat="1" ht="12">
      <c r="A43" s="38" t="s">
        <v>87</v>
      </c>
      <c r="B43" s="17">
        <f t="shared" si="4"/>
        <v>420</v>
      </c>
      <c r="C43" s="17">
        <f t="shared" si="0"/>
        <v>482.99999999999994</v>
      </c>
      <c r="E43" s="19">
        <f t="shared" si="1"/>
        <v>482.99999999999994</v>
      </c>
      <c r="F43" s="15">
        <v>489</v>
      </c>
      <c r="G43" s="19">
        <f t="shared" si="2"/>
        <v>6</v>
      </c>
      <c r="H43" s="18">
        <f t="shared" si="3"/>
        <v>-5.684341886080802E-14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52</v>
      </c>
      <c r="AJ43" s="15"/>
      <c r="AK43" s="15"/>
      <c r="AL43" s="15"/>
      <c r="AO43" s="15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s="17" customFormat="1" ht="14.25">
      <c r="A44" s="75" t="s">
        <v>29</v>
      </c>
      <c r="B44" s="17">
        <f t="shared" si="4"/>
        <v>430</v>
      </c>
      <c r="C44" s="17">
        <f t="shared" si="0"/>
        <v>494.49999999999994</v>
      </c>
      <c r="E44" s="19">
        <f t="shared" si="1"/>
        <v>494.49999999999994</v>
      </c>
      <c r="F44" s="15">
        <v>500</v>
      </c>
      <c r="G44" s="19">
        <f t="shared" si="2"/>
        <v>6</v>
      </c>
      <c r="H44" s="18">
        <f t="shared" si="3"/>
        <v>0.49999999999994316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50</v>
      </c>
      <c r="AK44" s="15"/>
      <c r="AL44" s="15"/>
      <c r="AO44" s="15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s="17" customFormat="1" ht="12">
      <c r="A45" s="36" t="s">
        <v>93</v>
      </c>
      <c r="B45" s="17">
        <f t="shared" si="4"/>
        <v>980</v>
      </c>
      <c r="C45" s="17">
        <f t="shared" si="0"/>
        <v>1127</v>
      </c>
      <c r="E45" s="19">
        <f t="shared" si="1"/>
        <v>1127</v>
      </c>
      <c r="F45" s="15">
        <v>1127</v>
      </c>
      <c r="G45" s="19">
        <f t="shared" si="2"/>
        <v>0</v>
      </c>
      <c r="H45" s="18">
        <f t="shared" si="3"/>
        <v>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>
        <v>46</v>
      </c>
      <c r="AO45" s="15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s="17" customFormat="1" ht="12">
      <c r="A46" s="89" t="s">
        <v>94</v>
      </c>
      <c r="B46" s="17">
        <f t="shared" si="4"/>
        <v>390</v>
      </c>
      <c r="C46" s="17">
        <f t="shared" si="0"/>
        <v>448.49999999999994</v>
      </c>
      <c r="E46" s="19">
        <f t="shared" si="1"/>
        <v>448.49999999999994</v>
      </c>
      <c r="F46" s="15">
        <v>448.5</v>
      </c>
      <c r="G46" s="19">
        <f t="shared" si="2"/>
        <v>0</v>
      </c>
      <c r="H46" s="18">
        <f t="shared" si="3"/>
        <v>-5.684341886080802E-14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N46" s="17">
        <v>58</v>
      </c>
      <c r="AO46" s="15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s="17" customFormat="1" ht="12">
      <c r="A47" s="38"/>
      <c r="B47" s="17">
        <f t="shared" si="4"/>
        <v>0</v>
      </c>
      <c r="C47" s="17">
        <f t="shared" si="0"/>
        <v>0</v>
      </c>
      <c r="E47" s="19">
        <f t="shared" si="1"/>
        <v>0</v>
      </c>
      <c r="F47" s="15"/>
      <c r="G47" s="19">
        <f t="shared" si="2"/>
        <v>0</v>
      </c>
      <c r="H47" s="18">
        <f t="shared" si="3"/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O47" s="1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15" customFormat="1" ht="12">
      <c r="A48" s="37"/>
      <c r="B48" s="17">
        <f t="shared" si="4"/>
        <v>0</v>
      </c>
      <c r="C48" s="17">
        <f t="shared" si="0"/>
        <v>0</v>
      </c>
      <c r="E48" s="19">
        <f t="shared" si="1"/>
        <v>0</v>
      </c>
      <c r="G48" s="19">
        <f t="shared" si="2"/>
        <v>0</v>
      </c>
      <c r="H48" s="18">
        <f t="shared" si="3"/>
        <v>0</v>
      </c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s="15" customFormat="1" ht="12">
      <c r="A49" s="37"/>
      <c r="B49" s="17">
        <f t="shared" si="4"/>
        <v>0</v>
      </c>
      <c r="C49" s="17">
        <f t="shared" si="0"/>
        <v>0</v>
      </c>
      <c r="E49" s="19">
        <f t="shared" si="1"/>
        <v>0</v>
      </c>
      <c r="G49" s="19">
        <f t="shared" si="2"/>
        <v>0</v>
      </c>
      <c r="H49" s="18">
        <f t="shared" si="3"/>
        <v>0</v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s="15" customFormat="1" ht="12">
      <c r="A50" s="37"/>
      <c r="B50" s="17">
        <f t="shared" si="4"/>
        <v>0</v>
      </c>
      <c r="C50" s="17">
        <f t="shared" si="0"/>
        <v>0</v>
      </c>
      <c r="E50" s="19">
        <f t="shared" si="1"/>
        <v>0</v>
      </c>
      <c r="G50" s="19">
        <f t="shared" si="2"/>
        <v>0</v>
      </c>
      <c r="H50" s="18">
        <f t="shared" si="3"/>
        <v>0</v>
      </c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s="16" customFormat="1" ht="12">
      <c r="A51" s="39"/>
      <c r="B51" s="17">
        <f t="shared" si="4"/>
        <v>0</v>
      </c>
      <c r="C51" s="17">
        <f t="shared" si="0"/>
        <v>0</v>
      </c>
      <c r="E51" s="19">
        <f t="shared" si="1"/>
        <v>0</v>
      </c>
      <c r="G51" s="19">
        <f t="shared" si="2"/>
        <v>0</v>
      </c>
      <c r="H51" s="18">
        <f>E51-F51+G51</f>
        <v>0</v>
      </c>
      <c r="AM51" s="15"/>
      <c r="AN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55" s="17" customFormat="1" ht="12">
      <c r="A52" s="38"/>
      <c r="B52" s="17">
        <f t="shared" si="4"/>
        <v>0</v>
      </c>
      <c r="C52" s="17">
        <f t="shared" si="0"/>
        <v>0</v>
      </c>
      <c r="E52" s="19">
        <f t="shared" si="1"/>
        <v>0</v>
      </c>
      <c r="F52" s="15"/>
      <c r="G52" s="19">
        <f t="shared" si="2"/>
        <v>0</v>
      </c>
      <c r="H52" s="18">
        <f t="shared" si="3"/>
        <v>0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O52" s="15"/>
      <c r="BC52" s="34"/>
    </row>
    <row r="53" spans="1:126" s="21" customFormat="1" ht="12">
      <c r="A53" s="38"/>
      <c r="B53" s="17">
        <f t="shared" si="4"/>
        <v>0</v>
      </c>
      <c r="C53" s="17">
        <f t="shared" si="0"/>
        <v>0</v>
      </c>
      <c r="D53" s="17"/>
      <c r="E53" s="19">
        <f t="shared" si="1"/>
        <v>0</v>
      </c>
      <c r="F53" s="15"/>
      <c r="G53" s="19">
        <f t="shared" si="2"/>
        <v>0</v>
      </c>
      <c r="H53" s="18">
        <f t="shared" si="3"/>
        <v>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/>
      <c r="AN53" s="17"/>
      <c r="AO53" s="1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34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s="21" customFormat="1" ht="12">
      <c r="A54" s="38"/>
      <c r="B54" s="17">
        <f t="shared" si="4"/>
        <v>0</v>
      </c>
      <c r="C54" s="17">
        <f t="shared" si="0"/>
        <v>0</v>
      </c>
      <c r="D54" s="17"/>
      <c r="E54" s="19">
        <f t="shared" si="1"/>
        <v>0</v>
      </c>
      <c r="F54" s="15"/>
      <c r="G54" s="19">
        <f t="shared" si="2"/>
        <v>0</v>
      </c>
      <c r="H54" s="18">
        <f t="shared" si="3"/>
        <v>0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/>
      <c r="AN54" s="17"/>
      <c r="AO54" s="1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34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s="21" customFormat="1" ht="12">
      <c r="A55" s="38"/>
      <c r="B55" s="17">
        <f t="shared" si="4"/>
        <v>0</v>
      </c>
      <c r="C55" s="17">
        <f t="shared" si="0"/>
        <v>0</v>
      </c>
      <c r="D55" s="17"/>
      <c r="E55" s="19">
        <f t="shared" si="1"/>
        <v>0</v>
      </c>
      <c r="F55" s="15"/>
      <c r="G55" s="19">
        <f t="shared" si="2"/>
        <v>0</v>
      </c>
      <c r="H55" s="18">
        <f t="shared" si="3"/>
        <v>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/>
      <c r="AN55" s="17"/>
      <c r="AO55" s="15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34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s="73" customFormat="1" ht="12">
      <c r="A56" s="67"/>
      <c r="B56" s="17">
        <f t="shared" si="4"/>
        <v>0</v>
      </c>
      <c r="C56" s="17">
        <f t="shared" si="0"/>
        <v>0</v>
      </c>
      <c r="D56" s="68"/>
      <c r="E56" s="19">
        <f t="shared" si="1"/>
        <v>0</v>
      </c>
      <c r="F56" s="69"/>
      <c r="G56" s="19">
        <f t="shared" si="2"/>
        <v>0</v>
      </c>
      <c r="H56" s="18">
        <f t="shared" si="3"/>
        <v>0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9"/>
      <c r="W56" s="69"/>
      <c r="X56" s="69"/>
      <c r="Y56" s="69"/>
      <c r="Z56" s="69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1"/>
      <c r="AN56" s="71"/>
      <c r="AO56" s="70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2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</row>
    <row r="57" spans="1:126" s="59" customFormat="1" ht="12">
      <c r="A57" s="60"/>
      <c r="B57" s="17">
        <f t="shared" si="4"/>
        <v>0</v>
      </c>
      <c r="C57" s="17">
        <f t="shared" si="0"/>
        <v>0</v>
      </c>
      <c r="D57" s="12"/>
      <c r="E57" s="19">
        <f t="shared" si="1"/>
        <v>0</v>
      </c>
      <c r="F57" s="56"/>
      <c r="G57" s="19">
        <f t="shared" si="2"/>
        <v>0</v>
      </c>
      <c r="H57" s="18">
        <f t="shared" si="3"/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6"/>
      <c r="W57" s="56"/>
      <c r="X57" s="56"/>
      <c r="Y57" s="56"/>
      <c r="Z57" s="56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8"/>
      <c r="AN57" s="58"/>
      <c r="AO57" s="57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63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</row>
    <row r="58" spans="1:126" s="59" customFormat="1" ht="12">
      <c r="A58" s="55"/>
      <c r="B58" s="17">
        <f t="shared" si="4"/>
        <v>0</v>
      </c>
      <c r="C58" s="17">
        <f t="shared" si="0"/>
        <v>0</v>
      </c>
      <c r="D58" s="12"/>
      <c r="E58" s="19">
        <f t="shared" si="1"/>
        <v>0</v>
      </c>
      <c r="F58" s="56"/>
      <c r="G58" s="19">
        <f t="shared" si="2"/>
        <v>0</v>
      </c>
      <c r="H58" s="18">
        <f t="shared" si="3"/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56"/>
      <c r="W58" s="56"/>
      <c r="X58" s="56"/>
      <c r="Y58" s="56"/>
      <c r="Z58" s="56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8"/>
      <c r="AN58" s="58"/>
      <c r="AO58" s="57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63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</row>
    <row r="59" spans="1:126" s="59" customFormat="1" ht="12">
      <c r="A59" s="60"/>
      <c r="B59" s="17">
        <f t="shared" si="4"/>
        <v>0</v>
      </c>
      <c r="C59" s="17">
        <f t="shared" si="0"/>
        <v>0</v>
      </c>
      <c r="D59" s="12"/>
      <c r="E59" s="19">
        <f t="shared" si="1"/>
        <v>0</v>
      </c>
      <c r="F59" s="56"/>
      <c r="G59" s="19">
        <f t="shared" si="2"/>
        <v>0</v>
      </c>
      <c r="H59" s="18">
        <f t="shared" si="3"/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56"/>
      <c r="W59" s="56"/>
      <c r="X59" s="56"/>
      <c r="Y59" s="56"/>
      <c r="Z59" s="56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8"/>
      <c r="AN59" s="58"/>
      <c r="AO59" s="57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63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</row>
    <row r="60" spans="1:126" s="59" customFormat="1" ht="12">
      <c r="A60" s="55"/>
      <c r="B60" s="17">
        <f t="shared" si="4"/>
        <v>0</v>
      </c>
      <c r="C60" s="17">
        <f t="shared" si="0"/>
        <v>0</v>
      </c>
      <c r="D60" s="12"/>
      <c r="E60" s="19">
        <f t="shared" si="1"/>
        <v>0</v>
      </c>
      <c r="F60" s="56"/>
      <c r="G60" s="19">
        <f t="shared" si="2"/>
        <v>0</v>
      </c>
      <c r="H60" s="18">
        <f aca="true" t="shared" si="5" ref="H60:H74">E60-F60+G60</f>
        <v>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56"/>
      <c r="W60" s="56"/>
      <c r="X60" s="56"/>
      <c r="Y60" s="56"/>
      <c r="Z60" s="56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8"/>
      <c r="AN60" s="58"/>
      <c r="AO60" s="57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63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</row>
    <row r="61" spans="1:126" s="59" customFormat="1" ht="12">
      <c r="A61" s="60"/>
      <c r="B61" s="17">
        <f t="shared" si="4"/>
        <v>0</v>
      </c>
      <c r="C61" s="17">
        <f t="shared" si="0"/>
        <v>0</v>
      </c>
      <c r="D61" s="12"/>
      <c r="E61" s="19">
        <f t="shared" si="1"/>
        <v>0</v>
      </c>
      <c r="F61" s="56"/>
      <c r="G61" s="19">
        <f t="shared" si="2"/>
        <v>0</v>
      </c>
      <c r="H61" s="18">
        <f t="shared" si="5"/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56"/>
      <c r="W61" s="56"/>
      <c r="X61" s="56"/>
      <c r="Y61" s="56"/>
      <c r="Z61" s="56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8"/>
      <c r="AN61" s="58"/>
      <c r="AO61" s="57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63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</row>
    <row r="62" spans="1:126" s="59" customFormat="1" ht="12">
      <c r="A62" s="55"/>
      <c r="B62" s="17">
        <f t="shared" si="4"/>
        <v>0</v>
      </c>
      <c r="C62" s="17">
        <f t="shared" si="0"/>
        <v>0</v>
      </c>
      <c r="D62" s="12"/>
      <c r="E62" s="19">
        <f t="shared" si="1"/>
        <v>0</v>
      </c>
      <c r="F62" s="56"/>
      <c r="G62" s="19">
        <f t="shared" si="2"/>
        <v>0</v>
      </c>
      <c r="H62" s="18">
        <f t="shared" si="5"/>
        <v>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56"/>
      <c r="W62" s="56"/>
      <c r="X62" s="56"/>
      <c r="Y62" s="56"/>
      <c r="Z62" s="56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8"/>
      <c r="AN62" s="58"/>
      <c r="AO62" s="57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63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</row>
    <row r="63" spans="1:126" s="59" customFormat="1" ht="12">
      <c r="A63" s="55"/>
      <c r="B63" s="17">
        <f t="shared" si="4"/>
        <v>0</v>
      </c>
      <c r="C63" s="17">
        <f t="shared" si="0"/>
        <v>0</v>
      </c>
      <c r="D63" s="12"/>
      <c r="E63" s="19">
        <f t="shared" si="1"/>
        <v>0</v>
      </c>
      <c r="F63" s="56"/>
      <c r="G63" s="19">
        <f t="shared" si="2"/>
        <v>0</v>
      </c>
      <c r="H63" s="18">
        <f t="shared" si="5"/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56"/>
      <c r="W63" s="56"/>
      <c r="X63" s="56"/>
      <c r="Y63" s="56"/>
      <c r="Z63" s="56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8"/>
      <c r="AN63" s="58"/>
      <c r="AO63" s="57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63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</row>
    <row r="64" spans="1:126" s="59" customFormat="1" ht="12">
      <c r="A64" s="60"/>
      <c r="B64" s="17">
        <f t="shared" si="4"/>
        <v>0</v>
      </c>
      <c r="C64" s="17">
        <f t="shared" si="0"/>
        <v>0</v>
      </c>
      <c r="D64" s="12"/>
      <c r="E64" s="19">
        <f t="shared" si="1"/>
        <v>0</v>
      </c>
      <c r="F64" s="56"/>
      <c r="G64" s="19">
        <f t="shared" si="2"/>
        <v>0</v>
      </c>
      <c r="H64" s="18">
        <f t="shared" si="5"/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6"/>
      <c r="W64" s="56"/>
      <c r="X64" s="56"/>
      <c r="Y64" s="56"/>
      <c r="Z64" s="56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8"/>
      <c r="AN64" s="58"/>
      <c r="AO64" s="57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63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</row>
    <row r="65" spans="1:126" s="59" customFormat="1" ht="12">
      <c r="A65" s="55"/>
      <c r="B65" s="17">
        <f t="shared" si="4"/>
        <v>0</v>
      </c>
      <c r="C65" s="17">
        <f t="shared" si="0"/>
        <v>0</v>
      </c>
      <c r="D65" s="12"/>
      <c r="E65" s="19">
        <f t="shared" si="1"/>
        <v>0</v>
      </c>
      <c r="F65" s="56"/>
      <c r="G65" s="19">
        <f t="shared" si="2"/>
        <v>0</v>
      </c>
      <c r="H65" s="18">
        <f t="shared" si="5"/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56"/>
      <c r="W65" s="56"/>
      <c r="X65" s="56"/>
      <c r="Y65" s="56"/>
      <c r="Z65" s="56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8"/>
      <c r="AN65" s="58"/>
      <c r="AO65" s="57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3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</row>
    <row r="66" spans="1:126" s="59" customFormat="1" ht="12">
      <c r="A66" s="55"/>
      <c r="B66" s="17">
        <f t="shared" si="4"/>
        <v>0</v>
      </c>
      <c r="C66" s="17">
        <f t="shared" si="0"/>
        <v>0</v>
      </c>
      <c r="D66" s="12"/>
      <c r="E66" s="19">
        <f t="shared" si="1"/>
        <v>0</v>
      </c>
      <c r="F66" s="56"/>
      <c r="G66" s="19">
        <f t="shared" si="2"/>
        <v>0</v>
      </c>
      <c r="H66" s="18">
        <f t="shared" si="5"/>
        <v>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56"/>
      <c r="W66" s="56"/>
      <c r="X66" s="56"/>
      <c r="Y66" s="56"/>
      <c r="Z66" s="56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8"/>
      <c r="AN66" s="58"/>
      <c r="AO66" s="57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3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</row>
    <row r="67" spans="1:126" s="59" customFormat="1" ht="12">
      <c r="A67" s="55"/>
      <c r="B67" s="17">
        <f t="shared" si="4"/>
        <v>0</v>
      </c>
      <c r="C67" s="17">
        <f t="shared" si="0"/>
        <v>0</v>
      </c>
      <c r="D67" s="12"/>
      <c r="E67" s="19">
        <f t="shared" si="1"/>
        <v>0</v>
      </c>
      <c r="F67" s="56"/>
      <c r="G67" s="19">
        <f t="shared" si="2"/>
        <v>0</v>
      </c>
      <c r="H67" s="18">
        <f t="shared" si="5"/>
        <v>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56"/>
      <c r="W67" s="56"/>
      <c r="X67" s="56"/>
      <c r="Y67" s="56"/>
      <c r="Z67" s="56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8"/>
      <c r="AN67" s="58"/>
      <c r="AO67" s="57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63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</row>
    <row r="68" spans="1:126" s="59" customFormat="1" ht="12">
      <c r="A68" s="55"/>
      <c r="B68" s="17">
        <f t="shared" si="4"/>
        <v>0</v>
      </c>
      <c r="C68" s="17">
        <f aca="true" t="shared" si="6" ref="C68:C74">B68*1.15</f>
        <v>0</v>
      </c>
      <c r="D68" s="12"/>
      <c r="E68" s="19">
        <f aca="true" t="shared" si="7" ref="E68:E74">C68-D68</f>
        <v>0</v>
      </c>
      <c r="F68" s="56"/>
      <c r="G68" s="19">
        <f aca="true" t="shared" si="8" ref="G68:G74">SUMIF($I68:$CA68,"&lt;&gt;",$I$1:$CA$1)</f>
        <v>0</v>
      </c>
      <c r="H68" s="18">
        <f t="shared" si="5"/>
        <v>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56"/>
      <c r="W68" s="56"/>
      <c r="X68" s="56"/>
      <c r="Y68" s="56"/>
      <c r="Z68" s="56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8"/>
      <c r="AN68" s="58"/>
      <c r="AO68" s="57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63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</row>
    <row r="69" spans="1:126" s="59" customFormat="1" ht="12">
      <c r="A69" s="55"/>
      <c r="B69" s="17">
        <f aca="true" t="shared" si="9" ref="B69:B74">SUMIF($I69:$AO69,"&lt;&gt;",$I$3:$AO$3)</f>
        <v>0</v>
      </c>
      <c r="C69" s="17">
        <f t="shared" si="6"/>
        <v>0</v>
      </c>
      <c r="D69" s="12"/>
      <c r="E69" s="19">
        <f t="shared" si="7"/>
        <v>0</v>
      </c>
      <c r="F69" s="56"/>
      <c r="G69" s="19">
        <f t="shared" si="8"/>
        <v>0</v>
      </c>
      <c r="H69" s="18">
        <f t="shared" si="5"/>
        <v>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6"/>
      <c r="W69" s="56"/>
      <c r="X69" s="56"/>
      <c r="Y69" s="56"/>
      <c r="Z69" s="56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8"/>
      <c r="AN69" s="58"/>
      <c r="AO69" s="57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63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</row>
    <row r="70" spans="1:126" s="59" customFormat="1" ht="12">
      <c r="A70" s="55"/>
      <c r="B70" s="17">
        <f t="shared" si="9"/>
        <v>0</v>
      </c>
      <c r="C70" s="17">
        <f t="shared" si="6"/>
        <v>0</v>
      </c>
      <c r="D70" s="12"/>
      <c r="E70" s="19">
        <f t="shared" si="7"/>
        <v>0</v>
      </c>
      <c r="F70" s="56"/>
      <c r="G70" s="19">
        <f t="shared" si="8"/>
        <v>0</v>
      </c>
      <c r="H70" s="18">
        <f t="shared" si="5"/>
        <v>0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56"/>
      <c r="W70" s="56"/>
      <c r="X70" s="56"/>
      <c r="Y70" s="56"/>
      <c r="Z70" s="56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8"/>
      <c r="AN70" s="58"/>
      <c r="AO70" s="57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63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</row>
    <row r="71" spans="1:126" s="59" customFormat="1" ht="12">
      <c r="A71" s="55"/>
      <c r="B71" s="17">
        <f t="shared" si="9"/>
        <v>0</v>
      </c>
      <c r="C71" s="17">
        <f t="shared" si="6"/>
        <v>0</v>
      </c>
      <c r="D71" s="12"/>
      <c r="E71" s="19">
        <f t="shared" si="7"/>
        <v>0</v>
      </c>
      <c r="F71" s="56"/>
      <c r="G71" s="19">
        <f t="shared" si="8"/>
        <v>0</v>
      </c>
      <c r="H71" s="18">
        <f t="shared" si="5"/>
        <v>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56"/>
      <c r="W71" s="56"/>
      <c r="X71" s="56"/>
      <c r="Y71" s="56"/>
      <c r="Z71" s="56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8"/>
      <c r="AN71" s="58"/>
      <c r="AO71" s="57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63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</row>
    <row r="72" spans="1:126" s="59" customFormat="1" ht="12">
      <c r="A72" s="55"/>
      <c r="B72" s="17">
        <f t="shared" si="9"/>
        <v>0</v>
      </c>
      <c r="C72" s="17">
        <f t="shared" si="6"/>
        <v>0</v>
      </c>
      <c r="D72" s="12"/>
      <c r="E72" s="19">
        <f t="shared" si="7"/>
        <v>0</v>
      </c>
      <c r="F72" s="56"/>
      <c r="G72" s="19">
        <f t="shared" si="8"/>
        <v>0</v>
      </c>
      <c r="H72" s="18">
        <f t="shared" si="5"/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56"/>
      <c r="W72" s="56"/>
      <c r="X72" s="56"/>
      <c r="Y72" s="56"/>
      <c r="Z72" s="56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8"/>
      <c r="AN72" s="58"/>
      <c r="AO72" s="57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</row>
    <row r="73" spans="1:126" s="59" customFormat="1" ht="12">
      <c r="A73" s="55"/>
      <c r="B73" s="17">
        <f t="shared" si="9"/>
        <v>0</v>
      </c>
      <c r="C73" s="17">
        <f t="shared" si="6"/>
        <v>0</v>
      </c>
      <c r="D73" s="12"/>
      <c r="E73" s="19">
        <f t="shared" si="7"/>
        <v>0</v>
      </c>
      <c r="F73" s="56"/>
      <c r="G73" s="19">
        <f t="shared" si="8"/>
        <v>0</v>
      </c>
      <c r="H73" s="18">
        <f t="shared" si="5"/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56"/>
      <c r="W73" s="56"/>
      <c r="X73" s="56"/>
      <c r="Y73" s="56"/>
      <c r="Z73" s="56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8"/>
      <c r="AN73" s="58"/>
      <c r="AO73" s="57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</row>
    <row r="74" spans="1:126" s="59" customFormat="1" ht="12">
      <c r="A74" s="55"/>
      <c r="B74" s="17">
        <f t="shared" si="9"/>
        <v>0</v>
      </c>
      <c r="C74" s="17">
        <f t="shared" si="6"/>
        <v>0</v>
      </c>
      <c r="D74" s="12"/>
      <c r="E74" s="19">
        <f t="shared" si="7"/>
        <v>0</v>
      </c>
      <c r="F74" s="56"/>
      <c r="G74" s="19">
        <f t="shared" si="8"/>
        <v>0</v>
      </c>
      <c r="H74" s="18">
        <f t="shared" si="5"/>
        <v>0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56"/>
      <c r="W74" s="56"/>
      <c r="X74" s="56"/>
      <c r="Y74" s="56"/>
      <c r="Z74" s="56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8"/>
      <c r="AN74" s="58"/>
      <c r="AO74" s="57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</row>
    <row r="75" spans="2:53" ht="12.75">
      <c r="B75" s="41"/>
      <c r="C75" s="41"/>
      <c r="D75" s="41"/>
      <c r="E75" s="41"/>
      <c r="F75" s="42"/>
      <c r="G75" s="41"/>
      <c r="H75" s="6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5"/>
      <c r="X75" s="5"/>
      <c r="Y75" s="5"/>
      <c r="Z75" s="5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O75" s="8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2:53" ht="12.75">
      <c r="B76" s="41"/>
      <c r="C76" s="41"/>
      <c r="D76" s="41"/>
      <c r="E76" s="41"/>
      <c r="F76" s="42"/>
      <c r="G76" s="41"/>
      <c r="H76" s="4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5"/>
      <c r="X76" s="5"/>
      <c r="Y76" s="5"/>
      <c r="Z76" s="5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O76" s="8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</sheetData>
  <sheetProtection/>
  <mergeCells count="1">
    <mergeCell ref="A1:H1"/>
  </mergeCells>
  <hyperlinks>
    <hyperlink ref="A42" r:id="rId1" display="Т@НЮХА"/>
    <hyperlink ref="A44" r:id="rId2" display="Ю@ляшечка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2012-05-08T03:49:01Z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