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<sst xmlns="http://schemas.openxmlformats.org/spreadsheetml/2006/main" count="118" uniqueCount="118">
  <si>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</si>
  <si>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</si>
  <si>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</si>
  <si>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</si>
  <si>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</si>
  <si>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</si>
  <si>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</si>
  <si>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</si>
  <si>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Артикул: 3*2*6</t>
  </si>
  <si>
    <t>Артикул: 9*4*1</t>
  </si>
  <si>
    <t>Кристофер</t>
  </si>
  <si>
    <t>Артикул: 6*5*4</t>
  </si>
  <si>
    <t>Артикул: 6*0*8</t>
  </si>
  <si>
    <t>Артикул: 3*4*0</t>
  </si>
  <si>
    <t>Артикул: 3*5*3</t>
  </si>
  <si>
    <t>Артикул: 3*5*2</t>
  </si>
  <si>
    <t>Артикул: 2*1*4</t>
  </si>
  <si>
    <t>Артикул: 3*1*0</t>
  </si>
  <si>
    <t>Артикул: 3*2*3</t>
  </si>
  <si>
    <t>Артикул: 3*2*9</t>
  </si>
  <si>
    <t>Артикул: 3*6*2</t>
  </si>
  <si>
    <t>48;50</t>
  </si>
  <si>
    <t>III</t>
  </si>
  <si>
    <t>3y6ape8a_2002</t>
  </si>
  <si>
    <t>Артикул: 5*6*7</t>
  </si>
  <si>
    <t>Артикул: 3*1*1</t>
  </si>
  <si>
    <t>superdeva</t>
  </si>
  <si>
    <t xml:space="preserve">АринкаСиб </t>
  </si>
  <si>
    <t>Артикул: 6*5*5</t>
  </si>
  <si>
    <t>Артикул: 2*1*0</t>
  </si>
  <si>
    <t xml:space="preserve">Артикул: 3*4*3 </t>
  </si>
  <si>
    <t>54;54</t>
  </si>
  <si>
    <t>Артикул: 6*7*3</t>
  </si>
  <si>
    <t>aksen</t>
  </si>
  <si>
    <t xml:space="preserve">Артикул: 3*6*1 </t>
  </si>
  <si>
    <t xml:space="preserve"> Анюта 22 </t>
  </si>
  <si>
    <t>Артикул: 2*3*6</t>
  </si>
  <si>
    <t>yea</t>
  </si>
  <si>
    <t>Мамулинка</t>
  </si>
  <si>
    <t xml:space="preserve"> КИТИ1</t>
  </si>
  <si>
    <t>belka222</t>
  </si>
  <si>
    <t>nastya105</t>
  </si>
  <si>
    <t>Мата</t>
  </si>
  <si>
    <t>Бланш</t>
  </si>
  <si>
    <t>irina samkova</t>
  </si>
  <si>
    <t>Luna N</t>
  </si>
  <si>
    <t>52;54</t>
  </si>
  <si>
    <t>nurik0781</t>
  </si>
  <si>
    <t>Анют@</t>
  </si>
  <si>
    <t xml:space="preserve">Артикул: 3*3*2 </t>
  </si>
  <si>
    <t xml:space="preserve"> лошадинка</t>
  </si>
  <si>
    <t>52;52;52</t>
  </si>
  <si>
    <t>Артикул: 5*5*9</t>
  </si>
  <si>
    <t>JKFСКА</t>
  </si>
  <si>
    <t>Артикул: 6*1*8</t>
  </si>
  <si>
    <t>Елена986</t>
  </si>
  <si>
    <t>Артикул: 4*6*4</t>
  </si>
  <si>
    <t>Sveto4ka17</t>
  </si>
  <si>
    <t>Anet 111</t>
  </si>
  <si>
    <t xml:space="preserve">Артикул: 5*0*9 </t>
  </si>
  <si>
    <t>olla--777</t>
  </si>
  <si>
    <t>Валюша</t>
  </si>
  <si>
    <t>Артикул: 3*1*2</t>
  </si>
  <si>
    <t>Oksi-83</t>
  </si>
  <si>
    <t>Артикул: 3*1*5</t>
  </si>
  <si>
    <t>scorpy</t>
  </si>
  <si>
    <t>Артикул: 3*1*6</t>
  </si>
  <si>
    <t>ЧКВшка</t>
  </si>
  <si>
    <t xml:space="preserve"> Анастасия_Т </t>
  </si>
  <si>
    <t>Sofiya_i</t>
  </si>
  <si>
    <t>Леля Реймер</t>
  </si>
  <si>
    <t>Артикул: 3*1*4</t>
  </si>
  <si>
    <t xml:space="preserve"> tyt</t>
  </si>
  <si>
    <t>48;48</t>
  </si>
  <si>
    <t>Буська1407</t>
  </si>
  <si>
    <t>Dgusy</t>
  </si>
  <si>
    <t xml:space="preserve">ОксанаЛа77 </t>
  </si>
  <si>
    <t>Kati10</t>
  </si>
  <si>
    <t>ЕВСелина</t>
  </si>
  <si>
    <t>танюшка78</t>
  </si>
  <si>
    <t>Dasha1</t>
  </si>
  <si>
    <t>Артикул: 3*0*4</t>
  </si>
  <si>
    <t>Артикул: 5*6*6</t>
  </si>
  <si>
    <t>elka3110</t>
  </si>
  <si>
    <t>ж.а.н.н.а.</t>
  </si>
  <si>
    <t>Артикул: 2*3*4</t>
  </si>
  <si>
    <t>***Natalii***</t>
  </si>
  <si>
    <t>vanilla`sky</t>
  </si>
  <si>
    <t>Ю@ляшечка</t>
  </si>
  <si>
    <t>Артикул: 4*4*6</t>
  </si>
  <si>
    <t>МамаДени и Антоши</t>
  </si>
  <si>
    <t>Артикул: 3*4*1</t>
  </si>
  <si>
    <t>Varinova</t>
  </si>
  <si>
    <t>46;48</t>
  </si>
  <si>
    <t xml:space="preserve">Артикул: 3*2*1 </t>
  </si>
  <si>
    <t xml:space="preserve">lizynchik </t>
  </si>
  <si>
    <t>48;56</t>
  </si>
  <si>
    <t>[Haтaля]</t>
  </si>
  <si>
    <t>Лигрица-мама</t>
  </si>
  <si>
    <t>Артикул: 4*7*2</t>
  </si>
  <si>
    <t xml:space="preserve"> Lenuha</t>
  </si>
  <si>
    <t>nucham</t>
  </si>
  <si>
    <t>Doktor</t>
  </si>
  <si>
    <t>56;56</t>
  </si>
  <si>
    <t>chibys</t>
  </si>
  <si>
    <t>42 - 3 шт</t>
  </si>
  <si>
    <r>
      <t xml:space="preserve">46;46;46 </t>
    </r>
    <r>
      <rPr>
        <b/>
        <sz val="9"/>
        <color indexed="10"/>
        <rFont val="Arial Cyr"/>
        <family val="0"/>
      </rPr>
      <t>(42;48;48)</t>
    </r>
  </si>
  <si>
    <r>
      <t xml:space="preserve">56 </t>
    </r>
    <r>
      <rPr>
        <b/>
        <sz val="9"/>
        <color indexed="10"/>
        <rFont val="Arial Cyr"/>
        <family val="0"/>
      </rPr>
      <t>(54)</t>
    </r>
  </si>
  <si>
    <r>
      <t xml:space="preserve">56 </t>
    </r>
    <r>
      <rPr>
        <b/>
        <sz val="9"/>
        <color indexed="10"/>
        <rFont val="Arial Cyr"/>
        <family val="0"/>
      </rPr>
      <t>(52)</t>
    </r>
  </si>
  <si>
    <r>
      <t xml:space="preserve">56 </t>
    </r>
    <r>
      <rPr>
        <b/>
        <sz val="9"/>
        <color indexed="10"/>
        <rFont val="Arial Cyr"/>
        <family val="0"/>
      </rPr>
      <t>(48)</t>
    </r>
    <r>
      <rPr>
        <b/>
        <sz val="9"/>
        <color indexed="8"/>
        <rFont val="Arial Cyr"/>
        <family val="0"/>
      </rPr>
      <t>;50</t>
    </r>
  </si>
  <si>
    <r>
      <t>44;50</t>
    </r>
    <r>
      <rPr>
        <b/>
        <sz val="9"/>
        <color indexed="10"/>
        <rFont val="Arial Cyr"/>
        <family val="0"/>
      </rPr>
      <t xml:space="preserve"> (48)</t>
    </r>
  </si>
  <si>
    <r>
      <t xml:space="preserve">44;48 </t>
    </r>
    <r>
      <rPr>
        <b/>
        <sz val="9"/>
        <color indexed="10"/>
        <rFont val="Arial Cyr"/>
        <family val="0"/>
      </rPr>
      <t>(46)</t>
    </r>
  </si>
  <si>
    <r>
      <t xml:space="preserve">46 </t>
    </r>
    <r>
      <rPr>
        <b/>
        <sz val="9"/>
        <color indexed="10"/>
        <rFont val="Arial Cyr"/>
        <family val="0"/>
      </rPr>
      <t>(42)</t>
    </r>
  </si>
  <si>
    <t>48 (отдаю)</t>
  </si>
  <si>
    <r>
      <t>48</t>
    </r>
    <r>
      <rPr>
        <b/>
        <sz val="9"/>
        <color indexed="10"/>
        <rFont val="Arial Cyr"/>
        <family val="0"/>
      </rPr>
      <t xml:space="preserve"> (50)</t>
    </r>
  </si>
  <si>
    <r>
      <t xml:space="preserve">46 </t>
    </r>
    <r>
      <rPr>
        <b/>
        <sz val="9"/>
        <color indexed="10"/>
        <rFont val="Arial Cyr"/>
        <family val="0"/>
      </rPr>
      <t>(44)</t>
    </r>
  </si>
  <si>
    <r>
      <t xml:space="preserve">48 </t>
    </r>
    <r>
      <rPr>
        <b/>
        <sz val="9"/>
        <color indexed="10"/>
        <rFont val="Arial Cyr"/>
        <family val="0"/>
      </rPr>
      <t>(44)</t>
    </r>
  </si>
  <si>
    <r>
      <t>52</t>
    </r>
    <r>
      <rPr>
        <b/>
        <sz val="9"/>
        <color indexed="10"/>
        <rFont val="Arial Cyr"/>
        <family val="0"/>
      </rPr>
      <t xml:space="preserve"> (48)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</si>
</sst>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10"/>
      <name val="Arial Cyr"/>
      <family val="0"/>
    </font>
    <font>
      <b/>
      <sz val="9"/>
      <color indexed="8"/>
      <name val="Calibri"/>
      <family val="2"/>
    </font>
    <font>
      <u val="single"/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 Cyr"/>
      <family val="0"/>
    </font>
    <font>
      <b/>
      <sz val="9"/>
      <color theme="1"/>
      <name val="Calibri"/>
      <family val="2"/>
    </font>
    <font>
      <u val="single"/>
      <sz val="9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164" fontId="52" fillId="0" borderId="12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13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52" fillId="0" borderId="1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wrapText="1"/>
    </xf>
    <xf numFmtId="0" fontId="53" fillId="8" borderId="12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 vertical="center"/>
    </xf>
    <xf numFmtId="0" fontId="52" fillId="0" borderId="16" xfId="42" applyFont="1" applyFill="1" applyBorder="1" applyAlignment="1" applyProtection="1">
      <alignment horizontal="center"/>
      <protection/>
    </xf>
    <xf numFmtId="0" fontId="52" fillId="0" borderId="16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center"/>
    </xf>
    <xf numFmtId="49" fontId="52" fillId="0" borderId="16" xfId="42" applyNumberFormat="1" applyFont="1" applyFill="1" applyBorder="1" applyAlignment="1" applyProtection="1">
      <alignment horizontal="center"/>
      <protection/>
    </xf>
    <xf numFmtId="0" fontId="52" fillId="0" borderId="17" xfId="0" applyFont="1" applyFill="1" applyBorder="1" applyAlignment="1">
      <alignment horizontal="center" wrapText="1"/>
    </xf>
    <xf numFmtId="49" fontId="52" fillId="0" borderId="16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4" fillId="0" borderId="19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164" fontId="53" fillId="0" borderId="12" xfId="0" applyNumberFormat="1" applyFont="1" applyFill="1" applyBorder="1" applyAlignment="1">
      <alignment horizontal="center"/>
    </xf>
    <xf numFmtId="0" fontId="52" fillId="0" borderId="16" xfId="42" applyFont="1" applyFill="1" applyBorder="1" applyAlignment="1" applyProtection="1">
      <alignment horizontal="center" wrapText="1"/>
      <protection/>
    </xf>
    <xf numFmtId="164" fontId="53" fillId="0" borderId="19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56" fillId="0" borderId="16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164" fontId="56" fillId="0" borderId="12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58" fillId="0" borderId="16" xfId="42" applyFont="1" applyFill="1" applyBorder="1" applyAlignment="1" applyProtection="1">
      <alignment horizontal="center" wrapText="1"/>
      <protection/>
    </xf>
    <xf numFmtId="0" fontId="58" fillId="0" borderId="16" xfId="42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5;&#1102;&#1090;@" TargetMode="External" /><Relationship Id="rId2" Type="http://schemas.openxmlformats.org/officeDocument/2006/relationships/hyperlink" Target="mailto:&#1070;@&#1083;&#1103;&#1096;&#1077;&#1095;&#1082;&#1072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6"/>
  <sheetViews>
    <sheetView tabSelected="1" workbookViewId="0" topLeftCell="A1">
      <pane xSplit="8" ySplit="3" topLeftCell="M31" activePane="bottomRight" state="frozen"/>
      <selection pane="topLeft" activeCell="A1" sqref="A1"/>
      <selection pane="topRight" activeCell="I1" sqref="I1"/>
      <selection pane="bottomLeft" activeCell="A4" sqref="A4"/>
      <selection pane="bottomRight" activeCell="R40" sqref="R40"/>
    </sheetView>
  </sheetViews>
  <sheetFormatPr defaultColWidth="9.00390625" defaultRowHeight="12.75"/>
  <cols>
    <col min="1" max="1" width="42.375" style="42" customWidth="1"/>
    <col min="2" max="2" width="10.125" style="46" customWidth="1"/>
    <col min="3" max="3" width="7.125" style="46" customWidth="1"/>
    <col min="4" max="4" width="6.125" style="46" customWidth="1"/>
    <col min="5" max="5" width="7.00390625" style="46" customWidth="1"/>
    <col min="6" max="6" width="7.25390625" style="47" customWidth="1"/>
    <col min="7" max="7" width="5.875" style="46" customWidth="1"/>
    <col min="8" max="8" width="12.25390625" style="48" customWidth="1"/>
    <col min="9" max="9" width="9.375" style="4" customWidth="1"/>
    <col min="10" max="11" width="9.125" style="4" customWidth="1"/>
    <col min="12" max="12" width="9.375" style="4" customWidth="1"/>
    <col min="13" max="13" width="8.625" style="4" customWidth="1"/>
    <col min="14" max="14" width="9.375" style="4" customWidth="1"/>
    <col min="15" max="21" width="9.125" style="4" customWidth="1"/>
    <col min="22" max="22" width="8.75390625" style="7" customWidth="1"/>
    <col min="23" max="26" width="9.125" style="7" customWidth="1"/>
    <col min="27" max="41" width="9.125" style="10" customWidth="1"/>
    <col min="42" max="85" width="9.125" style="13" customWidth="1"/>
    <col min="86" max="16384" width="9.125" style="1" customWidth="1"/>
  </cols>
  <sheetData>
    <row r="1" spans="1:44" ht="14.25" customHeight="1">
      <c r="A1" s="83"/>
      <c r="B1" s="84"/>
      <c r="C1" s="84"/>
      <c r="D1" s="84"/>
      <c r="E1" s="84"/>
      <c r="F1" s="84"/>
      <c r="G1" s="84"/>
      <c r="H1" s="85"/>
      <c r="I1" s="3">
        <v>6</v>
      </c>
      <c r="J1" s="3">
        <v>6</v>
      </c>
      <c r="K1" s="3">
        <v>6</v>
      </c>
      <c r="L1" s="3">
        <v>6</v>
      </c>
      <c r="M1" s="3">
        <v>6</v>
      </c>
      <c r="N1" s="3">
        <v>6</v>
      </c>
      <c r="O1" s="3">
        <v>6</v>
      </c>
      <c r="P1" s="3">
        <v>6</v>
      </c>
      <c r="Q1" s="3">
        <v>6</v>
      </c>
      <c r="R1" s="3">
        <v>6</v>
      </c>
      <c r="S1" s="3">
        <v>6</v>
      </c>
      <c r="T1" s="3">
        <v>6</v>
      </c>
      <c r="U1" s="3">
        <v>6</v>
      </c>
      <c r="V1" s="3">
        <v>6</v>
      </c>
      <c r="W1" s="3">
        <v>6</v>
      </c>
      <c r="X1" s="3">
        <v>6</v>
      </c>
      <c r="Y1" s="3">
        <v>6</v>
      </c>
      <c r="Z1" s="3">
        <v>6</v>
      </c>
      <c r="AA1" s="3">
        <v>6</v>
      </c>
      <c r="AB1" s="3">
        <v>6</v>
      </c>
      <c r="AC1" s="3">
        <v>6</v>
      </c>
      <c r="AD1" s="3">
        <v>6</v>
      </c>
      <c r="AE1" s="3">
        <v>6</v>
      </c>
      <c r="AF1" s="9">
        <v>6</v>
      </c>
      <c r="AG1" s="9">
        <v>6</v>
      </c>
      <c r="AH1" s="9">
        <v>6</v>
      </c>
      <c r="AI1" s="9">
        <v>6</v>
      </c>
      <c r="AJ1" s="9">
        <v>6</v>
      </c>
      <c r="AK1" s="9">
        <v>6</v>
      </c>
      <c r="AL1" s="9">
        <v>6</v>
      </c>
      <c r="AM1" s="9">
        <v>6</v>
      </c>
      <c r="AN1" s="9">
        <v>6</v>
      </c>
      <c r="AO1" s="9">
        <v>6</v>
      </c>
      <c r="AP1" s="9">
        <v>6</v>
      </c>
      <c r="AQ1" s="9">
        <v>6</v>
      </c>
      <c r="AR1" s="9">
        <v>6</v>
      </c>
    </row>
    <row r="2" spans="1:85" s="32" customFormat="1" ht="69" customHeight="1">
      <c r="A2" s="35" t="s">
        <v>0</v>
      </c>
      <c r="B2" s="26" t="s">
        <v>1</v>
      </c>
      <c r="C2" s="26" t="s">
        <v>2</v>
      </c>
      <c r="D2" s="27" t="s">
        <v>6</v>
      </c>
      <c r="E2" s="27" t="s">
        <v>3</v>
      </c>
      <c r="F2" s="28" t="s">
        <v>4</v>
      </c>
      <c r="G2" s="27" t="s">
        <v>5</v>
      </c>
      <c r="H2" s="29" t="s">
        <v>7</v>
      </c>
      <c r="I2" s="26" t="s">
        <v>30</v>
      </c>
      <c r="J2" s="26" t="s">
        <v>94</v>
      </c>
      <c r="K2" s="26" t="s">
        <v>17</v>
      </c>
      <c r="L2" s="26" t="s">
        <v>91</v>
      </c>
      <c r="M2" s="26" t="s">
        <v>89</v>
      </c>
      <c r="N2" s="26" t="s">
        <v>13</v>
      </c>
      <c r="O2" s="26" t="s">
        <v>85</v>
      </c>
      <c r="P2" s="30" t="s">
        <v>16</v>
      </c>
      <c r="Q2" s="26" t="s">
        <v>32</v>
      </c>
      <c r="R2" s="31" t="s">
        <v>34</v>
      </c>
      <c r="S2" s="31" t="s">
        <v>36</v>
      </c>
      <c r="T2" s="31" t="s">
        <v>19</v>
      </c>
      <c r="U2" s="31" t="s">
        <v>15</v>
      </c>
      <c r="V2" s="26" t="s">
        <v>20</v>
      </c>
      <c r="W2" s="26" t="s">
        <v>49</v>
      </c>
      <c r="X2" s="26" t="s">
        <v>9</v>
      </c>
      <c r="Y2" s="26" t="s">
        <v>52</v>
      </c>
      <c r="Z2" s="26" t="s">
        <v>54</v>
      </c>
      <c r="AA2" s="26" t="s">
        <v>56</v>
      </c>
      <c r="AB2" s="31" t="s">
        <v>11</v>
      </c>
      <c r="AC2" s="26" t="s">
        <v>59</v>
      </c>
      <c r="AD2" s="26" t="s">
        <v>24</v>
      </c>
      <c r="AE2" s="26" t="s">
        <v>62</v>
      </c>
      <c r="AF2" s="26" t="s">
        <v>64</v>
      </c>
      <c r="AG2" s="26" t="s">
        <v>66</v>
      </c>
      <c r="AH2" s="26" t="s">
        <v>25</v>
      </c>
      <c r="AI2" s="26" t="s">
        <v>71</v>
      </c>
      <c r="AJ2" s="26" t="s">
        <v>28</v>
      </c>
      <c r="AK2" s="26" t="s">
        <v>12</v>
      </c>
      <c r="AL2" s="31" t="s">
        <v>81</v>
      </c>
      <c r="AM2" s="31" t="s">
        <v>29</v>
      </c>
      <c r="AN2" s="31" t="s">
        <v>82</v>
      </c>
      <c r="AO2" s="26" t="s">
        <v>8</v>
      </c>
      <c r="AP2" s="30" t="s">
        <v>99</v>
      </c>
      <c r="AQ2" s="30" t="s">
        <v>18</v>
      </c>
      <c r="AR2" s="30" t="s">
        <v>14</v>
      </c>
      <c r="AS2" s="30"/>
      <c r="AT2" s="69"/>
      <c r="AU2" s="69"/>
      <c r="AV2" s="67"/>
      <c r="AW2" s="67"/>
      <c r="AX2" s="67"/>
      <c r="AY2" s="67"/>
      <c r="AZ2" s="67"/>
      <c r="BA2" s="67"/>
      <c r="BB2" s="67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</row>
    <row r="3" spans="1:85" s="55" customFormat="1" ht="12">
      <c r="A3" s="49"/>
      <c r="B3" s="50"/>
      <c r="C3" s="50"/>
      <c r="D3" s="51"/>
      <c r="E3" s="51"/>
      <c r="F3" s="52"/>
      <c r="G3" s="51"/>
      <c r="H3" s="53"/>
      <c r="I3" s="2">
        <v>430</v>
      </c>
      <c r="J3" s="2">
        <v>350</v>
      </c>
      <c r="K3" s="2">
        <v>300</v>
      </c>
      <c r="L3" s="2">
        <v>140</v>
      </c>
      <c r="M3" s="2">
        <v>100</v>
      </c>
      <c r="N3" s="2">
        <v>120</v>
      </c>
      <c r="O3" s="2">
        <v>460</v>
      </c>
      <c r="P3" s="54">
        <v>650</v>
      </c>
      <c r="Q3" s="2">
        <v>340</v>
      </c>
      <c r="R3" s="2">
        <v>480</v>
      </c>
      <c r="S3" s="2">
        <v>460</v>
      </c>
      <c r="T3" s="2">
        <v>410</v>
      </c>
      <c r="U3" s="2">
        <v>980</v>
      </c>
      <c r="V3" s="11">
        <v>470</v>
      </c>
      <c r="W3" s="11">
        <v>380</v>
      </c>
      <c r="X3" s="11">
        <v>180</v>
      </c>
      <c r="Y3" s="11">
        <v>290</v>
      </c>
      <c r="Z3" s="11">
        <v>310</v>
      </c>
      <c r="AA3" s="11">
        <v>350</v>
      </c>
      <c r="AB3" s="11">
        <v>470</v>
      </c>
      <c r="AC3" s="11">
        <v>270</v>
      </c>
      <c r="AD3" s="11">
        <v>230</v>
      </c>
      <c r="AE3" s="11">
        <v>390</v>
      </c>
      <c r="AF3" s="11">
        <v>350</v>
      </c>
      <c r="AG3" s="11">
        <v>370</v>
      </c>
      <c r="AH3" s="11">
        <v>350</v>
      </c>
      <c r="AI3" s="11">
        <v>300</v>
      </c>
      <c r="AJ3" s="11">
        <v>260</v>
      </c>
      <c r="AK3" s="11">
        <v>210</v>
      </c>
      <c r="AL3" s="11">
        <v>200</v>
      </c>
      <c r="AM3" s="11">
        <v>320</v>
      </c>
      <c r="AN3" s="11">
        <v>566</v>
      </c>
      <c r="AO3" s="11">
        <v>380</v>
      </c>
      <c r="AP3" s="2">
        <v>160</v>
      </c>
      <c r="AQ3" s="2">
        <v>390</v>
      </c>
      <c r="AR3" s="2">
        <v>420</v>
      </c>
      <c r="AS3" s="2"/>
      <c r="AT3" s="68"/>
      <c r="AU3" s="68"/>
      <c r="AV3" s="68"/>
      <c r="AW3" s="68"/>
      <c r="AX3" s="68"/>
      <c r="AY3" s="68"/>
      <c r="AZ3" s="68"/>
      <c r="BA3" s="68"/>
      <c r="BB3" s="68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s="21" customFormat="1" ht="12">
      <c r="A4" s="36" t="s">
        <v>33</v>
      </c>
      <c r="B4" s="17">
        <f>SUMIF($I4:$AO4,"&lt;&gt;",$I$3:$AO$3)</f>
        <v>340</v>
      </c>
      <c r="C4" s="17">
        <f aca="true" t="shared" si="0" ref="C4:C59">B4*1.15</f>
        <v>390.99999999999994</v>
      </c>
      <c r="D4" s="19"/>
      <c r="E4" s="19">
        <f aca="true" t="shared" si="1" ref="E4:E59">C4-D4</f>
        <v>390.99999999999994</v>
      </c>
      <c r="F4" s="19">
        <v>400</v>
      </c>
      <c r="G4" s="19">
        <f aca="true" t="shared" si="2" ref="G4:G35">SUMIF($I4:$CA4,"&lt;&gt;",$I$1:$CA$1)</f>
        <v>6</v>
      </c>
      <c r="H4" s="18">
        <f aca="true" t="shared" si="3" ref="H4:H59">E4-F4+G4</f>
        <v>-3.000000000000057</v>
      </c>
      <c r="I4" s="15"/>
      <c r="J4" s="15"/>
      <c r="K4" s="15"/>
      <c r="L4" s="15"/>
      <c r="M4" s="15"/>
      <c r="N4" s="15"/>
      <c r="O4" s="15"/>
      <c r="Q4" s="15">
        <v>42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</row>
    <row r="5" spans="1:85" s="21" customFormat="1" ht="12">
      <c r="A5" s="37" t="s">
        <v>35</v>
      </c>
      <c r="B5" s="17">
        <f>SUMIF($I5:$AO5,"&lt;&gt;",$I$3:$AO$3)</f>
        <v>1490</v>
      </c>
      <c r="C5" s="17">
        <f t="shared" si="0"/>
        <v>1713.4999999999998</v>
      </c>
      <c r="D5" s="19"/>
      <c r="E5" s="19">
        <f t="shared" si="1"/>
        <v>1713.4999999999998</v>
      </c>
      <c r="F5" s="19">
        <v>1732</v>
      </c>
      <c r="G5" s="19">
        <f t="shared" si="2"/>
        <v>30</v>
      </c>
      <c r="H5" s="18">
        <f t="shared" si="3"/>
        <v>11.499999999999773</v>
      </c>
      <c r="I5" s="15"/>
      <c r="J5" s="15"/>
      <c r="K5" s="15"/>
      <c r="L5" s="15">
        <v>42</v>
      </c>
      <c r="M5" s="15"/>
      <c r="N5" s="15"/>
      <c r="O5" s="15"/>
      <c r="P5" s="15"/>
      <c r="Q5" s="15"/>
      <c r="R5" s="15">
        <v>42</v>
      </c>
      <c r="S5" s="15"/>
      <c r="T5" s="15"/>
      <c r="U5" s="15"/>
      <c r="V5" s="15"/>
      <c r="W5" s="15"/>
      <c r="X5" s="15"/>
      <c r="Y5" s="15">
        <v>42</v>
      </c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>
        <v>42</v>
      </c>
      <c r="AK5" s="15"/>
      <c r="AL5" s="15"/>
      <c r="AM5" s="15">
        <v>42</v>
      </c>
      <c r="AN5" s="15"/>
      <c r="AO5" s="15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1:85" s="21" customFormat="1" ht="24">
      <c r="A6" s="36" t="s">
        <v>37</v>
      </c>
      <c r="B6" s="17">
        <f>O3*3+S3+W3+AM3</f>
        <v>2540</v>
      </c>
      <c r="C6" s="17">
        <f t="shared" si="0"/>
        <v>2921</v>
      </c>
      <c r="D6" s="19"/>
      <c r="E6" s="19">
        <f t="shared" si="1"/>
        <v>2921</v>
      </c>
      <c r="F6" s="19">
        <v>2939</v>
      </c>
      <c r="G6" s="19">
        <f>O1*3+S1+W1++AM1</f>
        <v>36</v>
      </c>
      <c r="H6" s="18">
        <f t="shared" si="3"/>
        <v>18</v>
      </c>
      <c r="I6" s="15"/>
      <c r="J6" s="15"/>
      <c r="K6" s="15"/>
      <c r="L6" s="15"/>
      <c r="M6" s="15"/>
      <c r="N6" s="15"/>
      <c r="O6" s="15" t="s">
        <v>106</v>
      </c>
      <c r="P6" s="15"/>
      <c r="Q6" s="15"/>
      <c r="R6" s="15"/>
      <c r="S6" s="15">
        <v>46</v>
      </c>
      <c r="T6" s="15"/>
      <c r="U6" s="15"/>
      <c r="V6" s="15"/>
      <c r="W6" s="15">
        <v>44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>
        <v>46</v>
      </c>
      <c r="AN6" s="15"/>
      <c r="AO6" s="15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</row>
    <row r="7" spans="1:85" s="21" customFormat="1" ht="33" customHeight="1">
      <c r="A7" s="38" t="s">
        <v>39</v>
      </c>
      <c r="B7" s="17">
        <f>T3*2+AD3+AO3+AH3+AC3</f>
        <v>2050</v>
      </c>
      <c r="C7" s="17">
        <f t="shared" si="0"/>
        <v>2357.5</v>
      </c>
      <c r="D7" s="19"/>
      <c r="E7" s="19">
        <f t="shared" si="1"/>
        <v>2357.5</v>
      </c>
      <c r="F7" s="19">
        <v>2380</v>
      </c>
      <c r="G7" s="19">
        <f>T1*2+AC1+AD1+AH1+AO1</f>
        <v>36</v>
      </c>
      <c r="H7" s="18">
        <f t="shared" si="3"/>
        <v>13.5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 t="s">
        <v>21</v>
      </c>
      <c r="U7" s="15"/>
      <c r="V7" s="15"/>
      <c r="W7" s="15"/>
      <c r="X7" s="15"/>
      <c r="Y7" s="15"/>
      <c r="Z7" s="15"/>
      <c r="AA7" s="15"/>
      <c r="AB7" s="15"/>
      <c r="AC7" s="15">
        <v>48</v>
      </c>
      <c r="AD7" s="15">
        <v>48</v>
      </c>
      <c r="AE7" s="15"/>
      <c r="AF7" s="15"/>
      <c r="AG7" s="15"/>
      <c r="AH7" s="15">
        <v>48</v>
      </c>
      <c r="AI7" s="15"/>
      <c r="AJ7" s="15"/>
      <c r="AK7" s="15"/>
      <c r="AL7" s="15"/>
      <c r="AM7" s="15"/>
      <c r="AN7" s="15"/>
      <c r="AO7" s="15">
        <v>48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1:85" s="21" customFormat="1" ht="34.5" customHeight="1">
      <c r="A8" s="38" t="s">
        <v>40</v>
      </c>
      <c r="B8" s="17">
        <f>SUMIF($I8:$AO8,"&lt;&gt;",$I$3:$AO$3)</f>
        <v>980</v>
      </c>
      <c r="C8" s="17">
        <f t="shared" si="0"/>
        <v>1127</v>
      </c>
      <c r="D8" s="19"/>
      <c r="E8" s="19">
        <f t="shared" si="1"/>
        <v>1127</v>
      </c>
      <c r="F8" s="19">
        <v>1133</v>
      </c>
      <c r="G8" s="19">
        <f t="shared" si="2"/>
        <v>6</v>
      </c>
      <c r="H8" s="18">
        <f t="shared" si="3"/>
        <v>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50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s="21" customFormat="1" ht="12">
      <c r="A9" s="38" t="s">
        <v>41</v>
      </c>
      <c r="B9" s="17">
        <f>SUMIF($I9:$AO9,"&lt;&gt;",$I$3:$AO$3)</f>
        <v>980</v>
      </c>
      <c r="C9" s="17">
        <f t="shared" si="0"/>
        <v>1127</v>
      </c>
      <c r="D9" s="19"/>
      <c r="E9" s="19">
        <f t="shared" si="1"/>
        <v>1127</v>
      </c>
      <c r="F9" s="19">
        <v>1135</v>
      </c>
      <c r="G9" s="19">
        <f t="shared" si="2"/>
        <v>6</v>
      </c>
      <c r="H9" s="18">
        <f t="shared" si="3"/>
        <v>-2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>
        <v>50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21" customFormat="1" ht="12">
      <c r="A10" s="38" t="s">
        <v>38</v>
      </c>
      <c r="B10" s="17">
        <f>T3+U3*2+AL3</f>
        <v>2570</v>
      </c>
      <c r="C10" s="17">
        <f t="shared" si="0"/>
        <v>2955.4999999999995</v>
      </c>
      <c r="D10" s="19"/>
      <c r="E10" s="19">
        <f t="shared" si="1"/>
        <v>2955.4999999999995</v>
      </c>
      <c r="F10" s="19">
        <v>2967.5</v>
      </c>
      <c r="G10" s="19">
        <f>T1+U1*2+AL1</f>
        <v>24</v>
      </c>
      <c r="H10" s="18">
        <f t="shared" si="3"/>
        <v>11.999999999999545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46</v>
      </c>
      <c r="U10" s="15" t="s">
        <v>46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v>48</v>
      </c>
      <c r="AM10" s="15"/>
      <c r="AN10" s="15"/>
      <c r="AO10" s="15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s="21" customFormat="1" ht="12">
      <c r="A11" s="38" t="s">
        <v>42</v>
      </c>
      <c r="B11" s="17">
        <f>SUMIF($I11:$AO11,"&lt;&gt;",$I$3:$AO$3)</f>
        <v>980</v>
      </c>
      <c r="C11" s="17">
        <f t="shared" si="0"/>
        <v>1127</v>
      </c>
      <c r="D11" s="19"/>
      <c r="E11" s="19">
        <f t="shared" si="1"/>
        <v>1127</v>
      </c>
      <c r="F11" s="19">
        <v>1133</v>
      </c>
      <c r="G11" s="19">
        <f t="shared" si="2"/>
        <v>6</v>
      </c>
      <c r="H11" s="18">
        <f t="shared" si="3"/>
        <v>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54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s="21" customFormat="1" ht="33.75" customHeight="1">
      <c r="A12" s="37" t="s">
        <v>43</v>
      </c>
      <c r="B12" s="17">
        <f>SUMIF($I12:$AO12,"&lt;&gt;",$I$3:$AO$3)</f>
        <v>980</v>
      </c>
      <c r="C12" s="17">
        <f t="shared" si="0"/>
        <v>1127</v>
      </c>
      <c r="D12" s="19"/>
      <c r="E12" s="19">
        <f t="shared" si="1"/>
        <v>1127</v>
      </c>
      <c r="F12" s="19">
        <v>1133</v>
      </c>
      <c r="G12" s="19">
        <f t="shared" si="2"/>
        <v>6</v>
      </c>
      <c r="H12" s="18">
        <f t="shared" si="3"/>
        <v>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 t="s">
        <v>107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1:85" s="21" customFormat="1" ht="12">
      <c r="A13" s="37" t="s">
        <v>44</v>
      </c>
      <c r="B13" s="17">
        <f>SUMIF($I13:$AO13,"&lt;&gt;",$I$3:$AO$3)</f>
        <v>980</v>
      </c>
      <c r="C13" s="17">
        <f t="shared" si="0"/>
        <v>1127</v>
      </c>
      <c r="D13" s="19"/>
      <c r="E13" s="19">
        <f t="shared" si="1"/>
        <v>1127</v>
      </c>
      <c r="F13" s="19">
        <v>1133</v>
      </c>
      <c r="G13" s="19">
        <f t="shared" si="2"/>
        <v>6</v>
      </c>
      <c r="H13" s="18">
        <f t="shared" si="3"/>
        <v>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 t="s">
        <v>108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1:85" s="21" customFormat="1" ht="12">
      <c r="A14" s="64" t="s">
        <v>45</v>
      </c>
      <c r="B14" s="17">
        <f>SUMIF($I14:$AO14,"&lt;&gt;",$I$3:$AO$3)</f>
        <v>1350</v>
      </c>
      <c r="C14" s="17">
        <f t="shared" si="0"/>
        <v>1552.4999999999998</v>
      </c>
      <c r="D14" s="19"/>
      <c r="E14" s="19">
        <f t="shared" si="1"/>
        <v>1552.4999999999998</v>
      </c>
      <c r="F14" s="19">
        <v>1558</v>
      </c>
      <c r="G14" s="19">
        <f t="shared" si="2"/>
        <v>12</v>
      </c>
      <c r="H14" s="18">
        <f t="shared" si="3"/>
        <v>6.499999999999773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>
        <v>48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v>44</v>
      </c>
      <c r="AH14" s="15"/>
      <c r="AI14" s="15"/>
      <c r="AJ14" s="15"/>
      <c r="AK14" s="15"/>
      <c r="AL14" s="15"/>
      <c r="AM14" s="15"/>
      <c r="AN14" s="15"/>
      <c r="AO14" s="15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s="21" customFormat="1" ht="12">
      <c r="A15" s="37" t="s">
        <v>47</v>
      </c>
      <c r="B15" s="17">
        <f>L3*2+U3*2</f>
        <v>2240</v>
      </c>
      <c r="C15" s="17">
        <f t="shared" si="0"/>
        <v>2576</v>
      </c>
      <c r="D15" s="19"/>
      <c r="E15" s="19">
        <f t="shared" si="1"/>
        <v>2576</v>
      </c>
      <c r="F15" s="19">
        <v>2588</v>
      </c>
      <c r="G15" s="19">
        <f>L1*2+U1*2</f>
        <v>24</v>
      </c>
      <c r="H15" s="18">
        <f t="shared" si="3"/>
        <v>12</v>
      </c>
      <c r="I15" s="15"/>
      <c r="J15" s="15"/>
      <c r="K15" s="15"/>
      <c r="L15" s="15" t="s">
        <v>93</v>
      </c>
      <c r="M15" s="15"/>
      <c r="N15" s="15"/>
      <c r="O15" s="15"/>
      <c r="P15" s="15"/>
      <c r="Q15" s="15"/>
      <c r="R15" s="15"/>
      <c r="S15" s="15"/>
      <c r="T15" s="15"/>
      <c r="U15" s="15" t="s">
        <v>109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24" customFormat="1" ht="12">
      <c r="A16" s="86" t="s">
        <v>48</v>
      </c>
      <c r="B16" s="17">
        <f>SUMIF($I16:$AO16,"&lt;&gt;",$I$3:$AO$3)</f>
        <v>980</v>
      </c>
      <c r="C16" s="17">
        <f t="shared" si="0"/>
        <v>1127</v>
      </c>
      <c r="D16" s="22"/>
      <c r="E16" s="19">
        <f t="shared" si="1"/>
        <v>1127</v>
      </c>
      <c r="F16" s="22">
        <v>1200</v>
      </c>
      <c r="G16" s="19">
        <f t="shared" si="2"/>
        <v>6</v>
      </c>
      <c r="H16" s="18">
        <f t="shared" si="3"/>
        <v>-67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48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21" customFormat="1" ht="12">
      <c r="A17" s="36" t="s">
        <v>23</v>
      </c>
      <c r="B17" s="17">
        <f>SUMIF($I17:$AO17,"&lt;&gt;",$I$3:$AO$3)</f>
        <v>910</v>
      </c>
      <c r="C17" s="17">
        <f t="shared" si="0"/>
        <v>1046.5</v>
      </c>
      <c r="D17" s="19"/>
      <c r="E17" s="19">
        <f t="shared" si="1"/>
        <v>1046.5</v>
      </c>
      <c r="F17" s="19">
        <v>1078.5</v>
      </c>
      <c r="G17" s="19">
        <f t="shared" si="2"/>
        <v>18</v>
      </c>
      <c r="H17" s="18">
        <f t="shared" si="3"/>
        <v>-14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>
        <v>44</v>
      </c>
      <c r="W17" s="15"/>
      <c r="X17" s="15">
        <v>42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44</v>
      </c>
      <c r="AK17" s="15"/>
      <c r="AL17" s="15"/>
      <c r="AM17" s="15"/>
      <c r="AN17" s="15"/>
      <c r="AO17" s="15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s="21" customFormat="1" ht="12">
      <c r="A18" s="37" t="s">
        <v>50</v>
      </c>
      <c r="B18" s="17">
        <f>SUMIF($I18:$AO18,"&lt;&gt;",$I$3:$AO$3)</f>
        <v>1080</v>
      </c>
      <c r="C18" s="17">
        <f t="shared" si="0"/>
        <v>1242</v>
      </c>
      <c r="D18" s="19"/>
      <c r="E18" s="19">
        <f t="shared" si="1"/>
        <v>1242</v>
      </c>
      <c r="F18" s="19">
        <v>1266</v>
      </c>
      <c r="G18" s="19">
        <f t="shared" si="2"/>
        <v>30</v>
      </c>
      <c r="H18" s="18">
        <f t="shared" si="3"/>
        <v>6</v>
      </c>
      <c r="I18" s="15"/>
      <c r="J18" s="15"/>
      <c r="K18" s="15"/>
      <c r="L18" s="15">
        <v>44</v>
      </c>
      <c r="M18" s="15"/>
      <c r="N18" s="15">
        <v>44</v>
      </c>
      <c r="O18" s="15"/>
      <c r="P18" s="15"/>
      <c r="Q18" s="15"/>
      <c r="R18" s="15"/>
      <c r="S18" s="15"/>
      <c r="T18" s="15"/>
      <c r="U18" s="15"/>
      <c r="V18" s="15"/>
      <c r="W18" s="15"/>
      <c r="X18" s="15">
        <v>44</v>
      </c>
      <c r="Y18" s="15">
        <v>44</v>
      </c>
      <c r="Z18" s="15"/>
      <c r="AA18" s="15"/>
      <c r="AB18" s="15"/>
      <c r="AC18" s="15"/>
      <c r="AD18" s="15"/>
      <c r="AE18" s="15"/>
      <c r="AF18" s="15">
        <v>44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5" s="21" customFormat="1" ht="12">
      <c r="A19" s="37" t="s">
        <v>10</v>
      </c>
      <c r="B19" s="17">
        <f>X3*3</f>
        <v>540</v>
      </c>
      <c r="C19" s="17">
        <f t="shared" si="0"/>
        <v>621</v>
      </c>
      <c r="D19" s="19"/>
      <c r="E19" s="19">
        <f t="shared" si="1"/>
        <v>621</v>
      </c>
      <c r="F19" s="19">
        <v>627</v>
      </c>
      <c r="G19" s="19">
        <f>X1*3</f>
        <v>18</v>
      </c>
      <c r="H19" s="18">
        <f t="shared" si="3"/>
        <v>12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 t="s">
        <v>51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5" s="21" customFormat="1" ht="12">
      <c r="A20" s="38" t="s">
        <v>53</v>
      </c>
      <c r="B20" s="17">
        <f>SUMIF($I20:$AO20,"&lt;&gt;",$I$3:$AO$3)</f>
        <v>590</v>
      </c>
      <c r="C20" s="17">
        <f t="shared" si="0"/>
        <v>678.5</v>
      </c>
      <c r="D20" s="19"/>
      <c r="E20" s="19">
        <f t="shared" si="1"/>
        <v>678.5</v>
      </c>
      <c r="F20" s="19">
        <v>690.5</v>
      </c>
      <c r="G20" s="19">
        <f t="shared" si="2"/>
        <v>12</v>
      </c>
      <c r="H20" s="18">
        <f t="shared" si="3"/>
        <v>0</v>
      </c>
      <c r="I20" s="15"/>
      <c r="J20" s="15"/>
      <c r="K20" s="15">
        <v>46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>
        <v>46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s="21" customFormat="1" ht="12">
      <c r="A21" s="38" t="s">
        <v>55</v>
      </c>
      <c r="B21" s="17">
        <f>SUMIF($I21:$AO21,"&lt;&gt;",$I$3:$AO$3)</f>
        <v>840</v>
      </c>
      <c r="C21" s="17">
        <f t="shared" si="0"/>
        <v>965.9999999999999</v>
      </c>
      <c r="D21" s="19"/>
      <c r="E21" s="19">
        <f t="shared" si="1"/>
        <v>965.9999999999999</v>
      </c>
      <c r="F21" s="19">
        <v>984</v>
      </c>
      <c r="G21" s="19">
        <f t="shared" si="2"/>
        <v>18</v>
      </c>
      <c r="H21" s="18">
        <f t="shared" si="3"/>
        <v>-1.1368683772161603E-13</v>
      </c>
      <c r="I21" s="15"/>
      <c r="J21" s="15"/>
      <c r="K21" s="15"/>
      <c r="L21" s="15">
        <v>44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v>50</v>
      </c>
      <c r="AA21" s="15"/>
      <c r="AB21" s="15"/>
      <c r="AC21" s="15"/>
      <c r="AD21" s="15"/>
      <c r="AE21" s="15">
        <v>42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1:85" s="21" customFormat="1" ht="12">
      <c r="A22" s="38" t="s">
        <v>57</v>
      </c>
      <c r="B22" s="17">
        <f>SUMIF($I22:$AV22,"&lt;&gt;",$I$3:$AV$3)</f>
        <v>810</v>
      </c>
      <c r="C22" s="17">
        <f t="shared" si="0"/>
        <v>931.4999999999999</v>
      </c>
      <c r="D22" s="19"/>
      <c r="E22" s="19">
        <f t="shared" si="1"/>
        <v>931.4999999999999</v>
      </c>
      <c r="F22" s="19">
        <v>937.5</v>
      </c>
      <c r="G22" s="19">
        <f t="shared" si="2"/>
        <v>18</v>
      </c>
      <c r="H22" s="18">
        <f t="shared" si="3"/>
        <v>11.999999999999886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>
        <v>44</v>
      </c>
      <c r="AB22" s="15"/>
      <c r="AC22" s="15"/>
      <c r="AD22" s="15"/>
      <c r="AE22" s="15"/>
      <c r="AF22" s="15"/>
      <c r="AG22" s="15"/>
      <c r="AH22" s="15"/>
      <c r="AI22" s="15">
        <v>44</v>
      </c>
      <c r="AJ22" s="15"/>
      <c r="AK22" s="15"/>
      <c r="AL22" s="15"/>
      <c r="AM22" s="15"/>
      <c r="AN22" s="15"/>
      <c r="AO22" s="15"/>
      <c r="AP22" s="17">
        <v>44</v>
      </c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1:85" s="21" customFormat="1" ht="12">
      <c r="A23" s="36" t="s">
        <v>58</v>
      </c>
      <c r="B23" s="17">
        <f aca="true" t="shared" si="4" ref="B23:B28">SUMIF($I23:$AO23,"&lt;&gt;",$I$3:$AO$3)</f>
        <v>470</v>
      </c>
      <c r="C23" s="17">
        <f t="shared" si="0"/>
        <v>540.5</v>
      </c>
      <c r="D23" s="19"/>
      <c r="E23" s="19">
        <f t="shared" si="1"/>
        <v>540.5</v>
      </c>
      <c r="F23" s="19">
        <v>546.5</v>
      </c>
      <c r="G23" s="19">
        <f t="shared" si="2"/>
        <v>6</v>
      </c>
      <c r="H23" s="18">
        <f t="shared" si="3"/>
        <v>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>
        <v>44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s="21" customFormat="1" ht="12">
      <c r="A24" s="38" t="s">
        <v>60</v>
      </c>
      <c r="B24" s="17">
        <f t="shared" si="4"/>
        <v>230</v>
      </c>
      <c r="C24" s="17">
        <f t="shared" si="0"/>
        <v>264.5</v>
      </c>
      <c r="D24" s="19"/>
      <c r="E24" s="19">
        <f t="shared" si="1"/>
        <v>264.5</v>
      </c>
      <c r="F24" s="19">
        <v>270.5</v>
      </c>
      <c r="G24" s="19">
        <f t="shared" si="2"/>
        <v>6</v>
      </c>
      <c r="H24" s="18">
        <f t="shared" si="3"/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46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1:85" s="21" customFormat="1" ht="12">
      <c r="A25" s="38" t="s">
        <v>61</v>
      </c>
      <c r="B25" s="17">
        <f t="shared" si="4"/>
        <v>230</v>
      </c>
      <c r="C25" s="17">
        <f t="shared" si="0"/>
        <v>264.5</v>
      </c>
      <c r="D25" s="19"/>
      <c r="E25" s="19">
        <f t="shared" si="1"/>
        <v>264.5</v>
      </c>
      <c r="F25" s="19">
        <v>265</v>
      </c>
      <c r="G25" s="19">
        <f t="shared" si="2"/>
        <v>6</v>
      </c>
      <c r="H25" s="18">
        <f t="shared" si="3"/>
        <v>5.5</v>
      </c>
      <c r="I25" s="15"/>
      <c r="J25" s="15"/>
      <c r="K25" s="15"/>
      <c r="L25" s="15"/>
      <c r="M25" s="15"/>
      <c r="N25" s="15"/>
      <c r="O25" s="15"/>
      <c r="P25" s="15"/>
      <c r="Q25" s="2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46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s="21" customFormat="1" ht="12">
      <c r="A26" s="38" t="s">
        <v>65</v>
      </c>
      <c r="B26" s="17">
        <f t="shared" si="4"/>
        <v>700</v>
      </c>
      <c r="C26" s="17">
        <f t="shared" si="0"/>
        <v>804.9999999999999</v>
      </c>
      <c r="D26" s="19"/>
      <c r="E26" s="19">
        <f t="shared" si="1"/>
        <v>804.9999999999999</v>
      </c>
      <c r="F26" s="19">
        <v>811</v>
      </c>
      <c r="G26" s="19">
        <f t="shared" si="2"/>
        <v>12</v>
      </c>
      <c r="H26" s="18">
        <f t="shared" si="3"/>
        <v>5.999999999999886</v>
      </c>
      <c r="I26" s="15"/>
      <c r="J26" s="15">
        <v>46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>
        <v>46</v>
      </c>
      <c r="AG26" s="15"/>
      <c r="AH26" s="15"/>
      <c r="AI26" s="15"/>
      <c r="AJ26" s="15"/>
      <c r="AK26" s="15"/>
      <c r="AL26" s="15"/>
      <c r="AM26" s="15"/>
      <c r="AN26" s="15"/>
      <c r="AO26" s="15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s="21" customFormat="1" ht="12">
      <c r="A27" s="37" t="s">
        <v>67</v>
      </c>
      <c r="B27" s="17">
        <f t="shared" si="4"/>
        <v>880</v>
      </c>
      <c r="C27" s="17">
        <f t="shared" si="0"/>
        <v>1011.9999999999999</v>
      </c>
      <c r="D27" s="19"/>
      <c r="E27" s="19">
        <f t="shared" si="1"/>
        <v>1011.9999999999999</v>
      </c>
      <c r="F27" s="19">
        <v>1020</v>
      </c>
      <c r="G27" s="19">
        <f t="shared" si="2"/>
        <v>18</v>
      </c>
      <c r="H27" s="18">
        <f t="shared" si="3"/>
        <v>9.999999999999886</v>
      </c>
      <c r="I27" s="15"/>
      <c r="J27" s="15"/>
      <c r="K27" s="15">
        <v>48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v>48</v>
      </c>
      <c r="AH27" s="15"/>
      <c r="AI27" s="15"/>
      <c r="AJ27" s="15"/>
      <c r="AK27" s="15">
        <v>48</v>
      </c>
      <c r="AL27" s="15"/>
      <c r="AM27" s="15"/>
      <c r="AN27" s="15"/>
      <c r="AO27" s="1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</row>
    <row r="28" spans="1:85" s="21" customFormat="1" ht="12">
      <c r="A28" s="36" t="s">
        <v>68</v>
      </c>
      <c r="B28" s="17">
        <f t="shared" si="4"/>
        <v>350</v>
      </c>
      <c r="C28" s="17">
        <f t="shared" si="0"/>
        <v>402.49999999999994</v>
      </c>
      <c r="D28" s="19"/>
      <c r="E28" s="19">
        <f t="shared" si="1"/>
        <v>402.49999999999994</v>
      </c>
      <c r="F28" s="19">
        <v>402.5</v>
      </c>
      <c r="G28" s="19">
        <f t="shared" si="2"/>
        <v>6</v>
      </c>
      <c r="H28" s="18">
        <f t="shared" si="3"/>
        <v>5.999999999999943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>
        <v>42</v>
      </c>
      <c r="AI28" s="15"/>
      <c r="AJ28" s="15"/>
      <c r="AK28" s="15"/>
      <c r="AL28" s="15"/>
      <c r="AM28" s="15"/>
      <c r="AN28" s="15"/>
      <c r="AO28" s="15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s="21" customFormat="1" ht="12">
      <c r="A29" s="38" t="s">
        <v>69</v>
      </c>
      <c r="B29" s="17">
        <f>I3*2+AH3+AK3+AQ3</f>
        <v>1810</v>
      </c>
      <c r="C29" s="17">
        <f t="shared" si="0"/>
        <v>2081.5</v>
      </c>
      <c r="D29" s="19"/>
      <c r="E29" s="19">
        <f t="shared" si="1"/>
        <v>2081.5</v>
      </c>
      <c r="F29" s="19">
        <v>2087</v>
      </c>
      <c r="G29" s="19">
        <f>I1*2+AH1+AK1+AQ1</f>
        <v>30</v>
      </c>
      <c r="H29" s="18">
        <f t="shared" si="3"/>
        <v>24.5</v>
      </c>
      <c r="I29" s="15" t="s">
        <v>96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>
        <v>48</v>
      </c>
      <c r="AI29" s="15"/>
      <c r="AJ29" s="15"/>
      <c r="AK29" s="15">
        <v>48</v>
      </c>
      <c r="AL29" s="15"/>
      <c r="AM29" s="15"/>
      <c r="AN29" s="15"/>
      <c r="AO29" s="15"/>
      <c r="AP29" s="17"/>
      <c r="AQ29" s="17">
        <v>52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</row>
    <row r="30" spans="1:85" s="21" customFormat="1" ht="12">
      <c r="A30" s="38" t="s">
        <v>70</v>
      </c>
      <c r="B30" s="17">
        <f>SUMIF($I30:$AO30,"&lt;&gt;",$I$3:$AO$3)</f>
        <v>350</v>
      </c>
      <c r="C30" s="17">
        <f t="shared" si="0"/>
        <v>402.49999999999994</v>
      </c>
      <c r="D30" s="19"/>
      <c r="E30" s="19">
        <f t="shared" si="1"/>
        <v>402.49999999999994</v>
      </c>
      <c r="F30" s="19">
        <v>402.5</v>
      </c>
      <c r="G30" s="19">
        <f t="shared" si="2"/>
        <v>6</v>
      </c>
      <c r="H30" s="18">
        <f t="shared" si="3"/>
        <v>5.999999999999943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>
        <v>48</v>
      </c>
      <c r="AI30" s="15"/>
      <c r="AJ30" s="15"/>
      <c r="AK30" s="15"/>
      <c r="AL30" s="15"/>
      <c r="AM30" s="15"/>
      <c r="AN30" s="15"/>
      <c r="AO30" s="15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</row>
    <row r="31" spans="1:85" s="21" customFormat="1" ht="12">
      <c r="A31" s="38" t="s">
        <v>72</v>
      </c>
      <c r="B31" s="17">
        <f>AI3*2+AL3</f>
        <v>800</v>
      </c>
      <c r="C31" s="17">
        <f t="shared" si="0"/>
        <v>919.9999999999999</v>
      </c>
      <c r="D31" s="19"/>
      <c r="E31" s="19">
        <f t="shared" si="1"/>
        <v>919.9999999999999</v>
      </c>
      <c r="F31" s="19">
        <v>920</v>
      </c>
      <c r="G31" s="19">
        <f>AI1*2+AL1</f>
        <v>18</v>
      </c>
      <c r="H31" s="18">
        <f t="shared" si="3"/>
        <v>17.999999999999886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 t="s">
        <v>73</v>
      </c>
      <c r="AJ31" s="15"/>
      <c r="AK31" s="15"/>
      <c r="AL31" s="15">
        <v>46</v>
      </c>
      <c r="AM31" s="15"/>
      <c r="AN31" s="15"/>
      <c r="AO31" s="15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s="21" customFormat="1" ht="12">
      <c r="A32" s="38" t="s">
        <v>74</v>
      </c>
      <c r="B32" s="17">
        <f>SUMIF($I32:$AO32,"&lt;&gt;",$I$3:$AO$3)</f>
        <v>260</v>
      </c>
      <c r="C32" s="17">
        <f t="shared" si="0"/>
        <v>299</v>
      </c>
      <c r="D32" s="19"/>
      <c r="E32" s="19">
        <f t="shared" si="1"/>
        <v>299</v>
      </c>
      <c r="F32" s="19">
        <v>299</v>
      </c>
      <c r="G32" s="19">
        <f t="shared" si="2"/>
        <v>6</v>
      </c>
      <c r="H32" s="18">
        <f t="shared" si="3"/>
        <v>6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>
        <v>50</v>
      </c>
      <c r="AK32" s="15"/>
      <c r="AL32" s="15"/>
      <c r="AM32" s="15"/>
      <c r="AN32" s="15"/>
      <c r="AO32" s="15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21" customFormat="1" ht="12">
      <c r="A33" s="37" t="s">
        <v>75</v>
      </c>
      <c r="B33" s="17">
        <f>SUMIF($I33:$AO33,"&lt;&gt;",$I$3:$AO$3)</f>
        <v>210</v>
      </c>
      <c r="C33" s="17">
        <f t="shared" si="0"/>
        <v>241.49999999999997</v>
      </c>
      <c r="D33" s="19"/>
      <c r="E33" s="19">
        <f t="shared" si="1"/>
        <v>241.49999999999997</v>
      </c>
      <c r="F33" s="19">
        <v>241.5</v>
      </c>
      <c r="G33" s="19">
        <f t="shared" si="2"/>
        <v>6</v>
      </c>
      <c r="H33" s="18">
        <f t="shared" si="3"/>
        <v>5.999999999999972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v>46</v>
      </c>
      <c r="AL33" s="15"/>
      <c r="AM33" s="15"/>
      <c r="AN33" s="15"/>
      <c r="AO33" s="15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</row>
    <row r="34" spans="1:85" s="21" customFormat="1" ht="12">
      <c r="A34" s="36" t="s">
        <v>76</v>
      </c>
      <c r="B34" s="17">
        <f>SUMIF($I34:$AO34,"&lt;&gt;",$I$3:$AO$3)</f>
        <v>210</v>
      </c>
      <c r="C34" s="17">
        <f t="shared" si="0"/>
        <v>241.49999999999997</v>
      </c>
      <c r="D34" s="19"/>
      <c r="E34" s="19">
        <f t="shared" si="1"/>
        <v>241.49999999999997</v>
      </c>
      <c r="F34" s="19">
        <v>242</v>
      </c>
      <c r="G34" s="19">
        <f t="shared" si="2"/>
        <v>6</v>
      </c>
      <c r="H34" s="18">
        <f t="shared" si="3"/>
        <v>5.499999999999972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>
        <v>46</v>
      </c>
      <c r="AL34" s="15"/>
      <c r="AM34" s="15"/>
      <c r="AN34" s="15"/>
      <c r="AO34" s="15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1:85" s="21" customFormat="1" ht="12">
      <c r="A35" s="38" t="s">
        <v>77</v>
      </c>
      <c r="B35" s="17">
        <f>SUMIF($I35:$AO35,"&lt;&gt;",$I$3:$AO$3)</f>
        <v>210</v>
      </c>
      <c r="C35" s="17">
        <f t="shared" si="0"/>
        <v>241.49999999999997</v>
      </c>
      <c r="D35" s="19"/>
      <c r="E35" s="19">
        <f t="shared" si="1"/>
        <v>241.49999999999997</v>
      </c>
      <c r="F35" s="19">
        <v>241.5</v>
      </c>
      <c r="G35" s="19">
        <f t="shared" si="2"/>
        <v>6</v>
      </c>
      <c r="H35" s="18">
        <f t="shared" si="3"/>
        <v>5.999999999999972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>
        <v>46</v>
      </c>
      <c r="AL35" s="15"/>
      <c r="AM35" s="15"/>
      <c r="AN35" s="15"/>
      <c r="AO35" s="15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</row>
    <row r="36" spans="1:85" s="21" customFormat="1" ht="12">
      <c r="A36" s="39" t="s">
        <v>78</v>
      </c>
      <c r="B36" s="17">
        <f>SUMIF($I36:$AO36,"&lt;&gt;",$I$3:$AO$3)</f>
        <v>210</v>
      </c>
      <c r="C36" s="17">
        <f t="shared" si="0"/>
        <v>241.49999999999997</v>
      </c>
      <c r="D36" s="19"/>
      <c r="E36" s="19">
        <f t="shared" si="1"/>
        <v>241.49999999999997</v>
      </c>
      <c r="F36" s="19">
        <v>250</v>
      </c>
      <c r="G36" s="19">
        <f aca="true" t="shared" si="5" ref="G36:G72">SUMIF($I36:$CA36,"&lt;&gt;",$I$1:$CA$1)</f>
        <v>6</v>
      </c>
      <c r="H36" s="18">
        <f t="shared" si="3"/>
        <v>-2.5000000000000284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48</v>
      </c>
      <c r="AL36" s="15"/>
      <c r="AM36" s="15"/>
      <c r="AN36" s="15"/>
      <c r="AO36" s="15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</row>
    <row r="37" spans="1:85" s="21" customFormat="1" ht="12">
      <c r="A37" s="37" t="s">
        <v>26</v>
      </c>
      <c r="B37" s="17">
        <f>SUMIF($I37:$AV37,"&lt;&gt;",$I$3:$AV$3)</f>
        <v>370</v>
      </c>
      <c r="C37" s="17">
        <f t="shared" si="0"/>
        <v>425.49999999999994</v>
      </c>
      <c r="D37" s="19"/>
      <c r="E37" s="19">
        <f t="shared" si="1"/>
        <v>425.49999999999994</v>
      </c>
      <c r="F37" s="19">
        <v>425.5</v>
      </c>
      <c r="G37" s="19">
        <f t="shared" si="5"/>
        <v>12</v>
      </c>
      <c r="H37" s="18">
        <f t="shared" si="3"/>
        <v>11.999999999999943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>
        <v>42</v>
      </c>
      <c r="AL37" s="15"/>
      <c r="AM37" s="15"/>
      <c r="AN37" s="15"/>
      <c r="AO37" s="15"/>
      <c r="AP37" s="17">
        <v>46</v>
      </c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1:85" s="21" customFormat="1" ht="12">
      <c r="A38" s="40" t="s">
        <v>79</v>
      </c>
      <c r="B38" s="17">
        <f>SUMIF($I38:$AO38,"&lt;&gt;",$I$3:$AO$3)</f>
        <v>210</v>
      </c>
      <c r="C38" s="17">
        <f t="shared" si="0"/>
        <v>241.49999999999997</v>
      </c>
      <c r="D38" s="25"/>
      <c r="E38" s="19">
        <f t="shared" si="1"/>
        <v>241.49999999999997</v>
      </c>
      <c r="F38" s="25">
        <v>242</v>
      </c>
      <c r="G38" s="19">
        <f t="shared" si="5"/>
        <v>6</v>
      </c>
      <c r="H38" s="18">
        <f t="shared" si="3"/>
        <v>5.499999999999972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>
        <v>44</v>
      </c>
      <c r="AL38" s="16"/>
      <c r="AM38" s="16"/>
      <c r="AN38" s="16"/>
      <c r="AO38" s="16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s="17" customFormat="1" ht="12">
      <c r="A39" s="38" t="s">
        <v>22</v>
      </c>
      <c r="B39" s="17">
        <f>SUMIF($I39:$AO39,"&lt;&gt;",$I$3:$AO$3)</f>
        <v>210</v>
      </c>
      <c r="C39" s="17">
        <f t="shared" si="0"/>
        <v>241.49999999999997</v>
      </c>
      <c r="E39" s="19">
        <f t="shared" si="1"/>
        <v>241.49999999999997</v>
      </c>
      <c r="F39" s="15">
        <v>241.5</v>
      </c>
      <c r="G39" s="19">
        <f t="shared" si="5"/>
        <v>6</v>
      </c>
      <c r="H39" s="18">
        <f t="shared" si="3"/>
        <v>5.999999999999972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>
        <v>46</v>
      </c>
      <c r="AL39" s="15"/>
      <c r="AM39" s="15"/>
      <c r="AN39" s="15"/>
      <c r="AO39" s="15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85" s="17" customFormat="1" ht="24">
      <c r="A40" s="38" t="s">
        <v>80</v>
      </c>
      <c r="B40" s="17">
        <f>M3*2+N3*2+AK3</f>
        <v>650</v>
      </c>
      <c r="C40" s="17">
        <f t="shared" si="0"/>
        <v>747.4999999999999</v>
      </c>
      <c r="E40" s="19">
        <f t="shared" si="1"/>
        <v>747.4999999999999</v>
      </c>
      <c r="F40" s="15">
        <v>760</v>
      </c>
      <c r="G40" s="19">
        <f>M1*2+N1*2+AK1</f>
        <v>30</v>
      </c>
      <c r="H40" s="18">
        <f t="shared" si="3"/>
        <v>17.499999999999886</v>
      </c>
      <c r="I40" s="15"/>
      <c r="J40" s="15"/>
      <c r="K40" s="15"/>
      <c r="L40" s="15"/>
      <c r="M40" s="15" t="s">
        <v>110</v>
      </c>
      <c r="N40" s="15" t="s">
        <v>111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48</v>
      </c>
      <c r="AL40" s="15"/>
      <c r="AM40" s="15"/>
      <c r="AN40" s="15"/>
      <c r="AO40" s="15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</row>
    <row r="41" spans="1:85" s="17" customFormat="1" ht="12">
      <c r="A41" s="37" t="s">
        <v>83</v>
      </c>
      <c r="B41" s="17">
        <f>SUMIF($I41:$AO41,"&lt;&gt;",$I$3:$AO$3)</f>
        <v>566</v>
      </c>
      <c r="C41" s="17">
        <f t="shared" si="0"/>
        <v>650.9</v>
      </c>
      <c r="E41" s="19">
        <f t="shared" si="1"/>
        <v>650.9</v>
      </c>
      <c r="F41" s="15">
        <v>651</v>
      </c>
      <c r="G41" s="19">
        <f t="shared" si="5"/>
        <v>6</v>
      </c>
      <c r="H41" s="18">
        <f t="shared" si="3"/>
        <v>5.899999999999977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>
        <v>48</v>
      </c>
      <c r="AO41" s="15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</row>
    <row r="42" spans="1:85" s="17" customFormat="1" ht="12">
      <c r="A42" s="36" t="s">
        <v>84</v>
      </c>
      <c r="B42" s="17">
        <f>SUMIF($I42:$AO42,"&lt;&gt;",$I$3:$AO$3)</f>
        <v>650</v>
      </c>
      <c r="C42" s="17">
        <f t="shared" si="0"/>
        <v>747.4999999999999</v>
      </c>
      <c r="E42" s="19">
        <f t="shared" si="1"/>
        <v>747.4999999999999</v>
      </c>
      <c r="F42" s="15">
        <v>754</v>
      </c>
      <c r="G42" s="19">
        <f t="shared" si="5"/>
        <v>6</v>
      </c>
      <c r="H42" s="18">
        <f t="shared" si="3"/>
        <v>-0.5000000000001137</v>
      </c>
      <c r="I42" s="15"/>
      <c r="J42" s="15"/>
      <c r="K42" s="15"/>
      <c r="L42" s="15"/>
      <c r="M42" s="15"/>
      <c r="N42" s="15"/>
      <c r="O42" s="15"/>
      <c r="P42" s="15">
        <v>56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1:85" s="17" customFormat="1" ht="12">
      <c r="A43" s="38" t="s">
        <v>86</v>
      </c>
      <c r="B43" s="17">
        <f>SUMIF($I43:$AO43,"&lt;&gt;",$I$3:$AO$3)</f>
        <v>260</v>
      </c>
      <c r="C43" s="17">
        <f t="shared" si="0"/>
        <v>299</v>
      </c>
      <c r="E43" s="19">
        <f t="shared" si="1"/>
        <v>299</v>
      </c>
      <c r="F43" s="15">
        <v>311</v>
      </c>
      <c r="G43" s="19">
        <f t="shared" si="5"/>
        <v>12</v>
      </c>
      <c r="H43" s="18">
        <f t="shared" si="3"/>
        <v>0</v>
      </c>
      <c r="I43" s="15"/>
      <c r="J43" s="15"/>
      <c r="K43" s="15"/>
      <c r="L43" s="15">
        <v>42</v>
      </c>
      <c r="M43" s="15"/>
      <c r="N43" s="15">
        <v>42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1:85" s="17" customFormat="1" ht="12">
      <c r="A44" s="38" t="s">
        <v>87</v>
      </c>
      <c r="B44" s="17">
        <f>SUMIF($I44:$AO44,"&lt;&gt;",$I$3:$AO$3)</f>
        <v>500</v>
      </c>
      <c r="C44" s="17">
        <f t="shared" si="0"/>
        <v>575</v>
      </c>
      <c r="E44" s="19">
        <f t="shared" si="1"/>
        <v>575</v>
      </c>
      <c r="F44" s="15">
        <v>581</v>
      </c>
      <c r="G44" s="19">
        <f t="shared" si="5"/>
        <v>12</v>
      </c>
      <c r="H44" s="18">
        <f t="shared" si="3"/>
        <v>6</v>
      </c>
      <c r="I44" s="15"/>
      <c r="J44" s="15"/>
      <c r="K44" s="15"/>
      <c r="L44" s="15"/>
      <c r="M44" s="15"/>
      <c r="N44" s="15" t="s">
        <v>112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>
        <v>48</v>
      </c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1:85" s="17" customFormat="1" ht="12">
      <c r="A45" s="87" t="s">
        <v>88</v>
      </c>
      <c r="B45" s="17">
        <f>SUMIF($I45:$AV45,"&lt;&gt;",$I$3:$AV$3)</f>
        <v>940</v>
      </c>
      <c r="C45" s="17">
        <f t="shared" si="0"/>
        <v>1081</v>
      </c>
      <c r="E45" s="19">
        <f t="shared" si="1"/>
        <v>1081</v>
      </c>
      <c r="F45" s="15">
        <v>1093</v>
      </c>
      <c r="G45" s="19">
        <f t="shared" si="5"/>
        <v>18</v>
      </c>
      <c r="H45" s="18">
        <f t="shared" si="3"/>
        <v>6</v>
      </c>
      <c r="I45" s="15">
        <v>50</v>
      </c>
      <c r="J45" s="15"/>
      <c r="K45" s="15"/>
      <c r="L45" s="15"/>
      <c r="M45" s="15"/>
      <c r="N45" s="15" t="s">
        <v>117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Q45" s="17">
        <v>54</v>
      </c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1:85" s="17" customFormat="1" ht="12">
      <c r="A46" s="41" t="s">
        <v>27</v>
      </c>
      <c r="B46" s="17">
        <f>SUMIF($I46:$AO46,"&lt;&gt;",$I$3:$AO$3)</f>
        <v>100</v>
      </c>
      <c r="C46" s="17">
        <f t="shared" si="0"/>
        <v>114.99999999999999</v>
      </c>
      <c r="E46" s="19">
        <f t="shared" si="1"/>
        <v>114.99999999999999</v>
      </c>
      <c r="F46" s="15">
        <v>121</v>
      </c>
      <c r="G46" s="19">
        <f t="shared" si="5"/>
        <v>6</v>
      </c>
      <c r="H46" s="18">
        <f t="shared" si="3"/>
        <v>-1.4210854715202004E-14</v>
      </c>
      <c r="I46" s="15"/>
      <c r="J46" s="15"/>
      <c r="K46" s="15"/>
      <c r="L46" s="15"/>
      <c r="M46" s="15">
        <v>42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1:85" s="17" customFormat="1" ht="12">
      <c r="A47" s="38" t="s">
        <v>90</v>
      </c>
      <c r="B47" s="17">
        <f>SUMIF($I47:$AO47,"&lt;&gt;",$I$3:$AO$3)</f>
        <v>100</v>
      </c>
      <c r="C47" s="17">
        <f t="shared" si="0"/>
        <v>114.99999999999999</v>
      </c>
      <c r="E47" s="19">
        <f t="shared" si="1"/>
        <v>114.99999999999999</v>
      </c>
      <c r="F47" s="15">
        <v>120</v>
      </c>
      <c r="G47" s="19">
        <f t="shared" si="5"/>
        <v>6</v>
      </c>
      <c r="H47" s="18">
        <f t="shared" si="3"/>
        <v>0.9999999999999858</v>
      </c>
      <c r="I47" s="15"/>
      <c r="J47" s="15"/>
      <c r="K47" s="15"/>
      <c r="L47" s="15"/>
      <c r="M47" s="15">
        <v>46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</row>
    <row r="48" spans="1:85" s="74" customFormat="1" ht="24">
      <c r="A48" s="70" t="s">
        <v>63</v>
      </c>
      <c r="B48" s="71">
        <f>SUMIF($I48:$AV48,"&lt;&gt;",$I$3:$AV$3)</f>
        <v>950</v>
      </c>
      <c r="C48" s="71">
        <f t="shared" si="0"/>
        <v>1092.5</v>
      </c>
      <c r="E48" s="72">
        <f t="shared" si="1"/>
        <v>1092.5</v>
      </c>
      <c r="F48" s="74">
        <v>390</v>
      </c>
      <c r="G48" s="72">
        <f t="shared" si="5"/>
        <v>18</v>
      </c>
      <c r="H48" s="73">
        <f t="shared" si="3"/>
        <v>720.5</v>
      </c>
      <c r="L48" s="74">
        <v>48</v>
      </c>
      <c r="AE48" s="74" t="s">
        <v>113</v>
      </c>
      <c r="AR48" s="74">
        <v>50</v>
      </c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 s="15" customFormat="1" ht="12">
      <c r="A49" s="37" t="s">
        <v>92</v>
      </c>
      <c r="B49" s="17">
        <f>SUMIF($I49:$AO49,"&lt;&gt;",$I$3:$AO$3)</f>
        <v>510</v>
      </c>
      <c r="C49" s="17">
        <f t="shared" si="0"/>
        <v>586.5</v>
      </c>
      <c r="E49" s="19">
        <f t="shared" si="1"/>
        <v>586.5</v>
      </c>
      <c r="F49" s="15">
        <v>592.5</v>
      </c>
      <c r="G49" s="19">
        <f t="shared" si="5"/>
        <v>12</v>
      </c>
      <c r="H49" s="18">
        <f t="shared" si="3"/>
        <v>6</v>
      </c>
      <c r="L49" s="15">
        <v>48</v>
      </c>
      <c r="AG49" s="15" t="s">
        <v>116</v>
      </c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s="15" customFormat="1" ht="12">
      <c r="A50" s="37" t="s">
        <v>95</v>
      </c>
      <c r="B50" s="17">
        <f>SUMIF($I50:$AO50,"&lt;&gt;",$I$3:$AO$3)</f>
        <v>430</v>
      </c>
      <c r="C50" s="17">
        <f t="shared" si="0"/>
        <v>494.49999999999994</v>
      </c>
      <c r="E50" s="19">
        <f t="shared" si="1"/>
        <v>494.49999999999994</v>
      </c>
      <c r="F50" s="15">
        <v>500.5</v>
      </c>
      <c r="G50" s="19">
        <f t="shared" si="5"/>
        <v>6</v>
      </c>
      <c r="H50" s="18">
        <f t="shared" si="3"/>
        <v>-5.684341886080802E-14</v>
      </c>
      <c r="I50" s="15">
        <v>54</v>
      </c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</row>
    <row r="51" spans="1:85" s="16" customFormat="1" ht="12">
      <c r="A51" s="40" t="s">
        <v>97</v>
      </c>
      <c r="B51" s="17">
        <f>SUMIF($I51:$AO51,"&lt;&gt;",$I$3:$AO$3)</f>
        <v>380</v>
      </c>
      <c r="C51" s="17">
        <f t="shared" si="0"/>
        <v>436.99999999999994</v>
      </c>
      <c r="E51" s="19">
        <f t="shared" si="1"/>
        <v>436.99999999999994</v>
      </c>
      <c r="F51" s="16">
        <v>437</v>
      </c>
      <c r="G51" s="19">
        <f t="shared" si="5"/>
        <v>6</v>
      </c>
      <c r="H51" s="18">
        <f>E51-F51+G51</f>
        <v>5.999999999999943</v>
      </c>
      <c r="AO51" s="16">
        <v>48</v>
      </c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55" s="17" customFormat="1" ht="12">
      <c r="A52" s="38" t="s">
        <v>98</v>
      </c>
      <c r="B52" s="17">
        <f>SUMIF($I52:$AV52,"&lt;&gt;",$I$3:$AV$3)</f>
        <v>800</v>
      </c>
      <c r="C52" s="17">
        <f t="shared" si="0"/>
        <v>919.9999999999999</v>
      </c>
      <c r="E52" s="19">
        <f t="shared" si="1"/>
        <v>919.9999999999999</v>
      </c>
      <c r="F52" s="15">
        <v>920</v>
      </c>
      <c r="G52" s="19">
        <f t="shared" si="5"/>
        <v>12</v>
      </c>
      <c r="H52" s="18">
        <f t="shared" si="3"/>
        <v>11.999999999999886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 t="s">
        <v>114</v>
      </c>
      <c r="AR52" s="17">
        <v>52</v>
      </c>
      <c r="BC52" s="34"/>
    </row>
    <row r="53" spans="1:126" s="21" customFormat="1" ht="12">
      <c r="A53" s="38" t="s">
        <v>100</v>
      </c>
      <c r="B53" s="17">
        <f>SUMIF($I53:$AV53,"&lt;&gt;",$I$3:$AV$3)</f>
        <v>160</v>
      </c>
      <c r="C53" s="17">
        <f t="shared" si="0"/>
        <v>184</v>
      </c>
      <c r="D53" s="17"/>
      <c r="E53" s="19">
        <f t="shared" si="1"/>
        <v>184</v>
      </c>
      <c r="F53" s="15">
        <v>184</v>
      </c>
      <c r="G53" s="19">
        <f t="shared" si="5"/>
        <v>6</v>
      </c>
      <c r="H53" s="18">
        <f t="shared" si="3"/>
        <v>6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7" t="s">
        <v>115</v>
      </c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34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s="21" customFormat="1" ht="12">
      <c r="A54" s="38" t="s">
        <v>101</v>
      </c>
      <c r="B54" s="17">
        <f>AR3*2</f>
        <v>840</v>
      </c>
      <c r="C54" s="17">
        <f t="shared" si="0"/>
        <v>965.9999999999999</v>
      </c>
      <c r="D54" s="17"/>
      <c r="E54" s="19">
        <f t="shared" si="1"/>
        <v>965.9999999999999</v>
      </c>
      <c r="F54" s="15">
        <v>966</v>
      </c>
      <c r="G54" s="19">
        <f>AQ1*2</f>
        <v>12</v>
      </c>
      <c r="H54" s="18">
        <f t="shared" si="3"/>
        <v>11.999999999999886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7"/>
      <c r="AQ54" s="17"/>
      <c r="AR54" s="17" t="s">
        <v>31</v>
      </c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34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126" s="21" customFormat="1" ht="12">
      <c r="A55" s="38" t="s">
        <v>102</v>
      </c>
      <c r="B55" s="17">
        <f>AR3*2</f>
        <v>840</v>
      </c>
      <c r="C55" s="17">
        <f t="shared" si="0"/>
        <v>965.9999999999999</v>
      </c>
      <c r="D55" s="17"/>
      <c r="E55" s="19">
        <f t="shared" si="1"/>
        <v>965.9999999999999</v>
      </c>
      <c r="F55" s="15">
        <v>966</v>
      </c>
      <c r="G55" s="19">
        <f>AR1*2</f>
        <v>12</v>
      </c>
      <c r="H55" s="18">
        <f t="shared" si="3"/>
        <v>11.999999999999886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7"/>
      <c r="AQ55" s="17"/>
      <c r="AR55" s="17" t="s">
        <v>103</v>
      </c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34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126" s="82" customFormat="1" ht="12">
      <c r="A56" s="76" t="s">
        <v>104</v>
      </c>
      <c r="B56" s="17">
        <f>AJ3*3</f>
        <v>780</v>
      </c>
      <c r="C56" s="17">
        <f t="shared" si="0"/>
        <v>896.9999999999999</v>
      </c>
      <c r="D56" s="77"/>
      <c r="E56" s="19">
        <f t="shared" si="1"/>
        <v>896.9999999999999</v>
      </c>
      <c r="F56" s="78">
        <v>897</v>
      </c>
      <c r="G56" s="19">
        <f>AJ1*3</f>
        <v>18</v>
      </c>
      <c r="H56" s="18">
        <f t="shared" si="3"/>
        <v>17.999999999999886</v>
      </c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8"/>
      <c r="W56" s="78"/>
      <c r="X56" s="78"/>
      <c r="Y56" s="78"/>
      <c r="Z56" s="78"/>
      <c r="AA56" s="79"/>
      <c r="AB56" s="79"/>
      <c r="AC56" s="79"/>
      <c r="AD56" s="79"/>
      <c r="AE56" s="79"/>
      <c r="AF56" s="79"/>
      <c r="AG56" s="79"/>
      <c r="AH56" s="79"/>
      <c r="AI56" s="79"/>
      <c r="AJ56" s="79" t="s">
        <v>105</v>
      </c>
      <c r="AK56" s="79"/>
      <c r="AL56" s="79"/>
      <c r="AM56" s="79"/>
      <c r="AN56" s="79"/>
      <c r="AO56" s="79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1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</row>
    <row r="57" spans="1:126" s="61" customFormat="1" ht="12">
      <c r="A57" s="62"/>
      <c r="B57" s="17">
        <f aca="true" t="shared" si="6" ref="B57:B72">SUMIF($I57:$AO57,"&lt;&gt;",$I$3:$AO$3)</f>
        <v>0</v>
      </c>
      <c r="C57" s="17">
        <f t="shared" si="0"/>
        <v>0</v>
      </c>
      <c r="D57" s="12"/>
      <c r="E57" s="19">
        <f t="shared" si="1"/>
        <v>0</v>
      </c>
      <c r="F57" s="58"/>
      <c r="G57" s="19">
        <f t="shared" si="5"/>
        <v>0</v>
      </c>
      <c r="H57" s="18">
        <f t="shared" si="3"/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8"/>
      <c r="W57" s="58"/>
      <c r="X57" s="58"/>
      <c r="Y57" s="58"/>
      <c r="Z57" s="58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6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</row>
    <row r="58" spans="1:126" s="61" customFormat="1" ht="12">
      <c r="A58" s="57"/>
      <c r="B58" s="17">
        <f t="shared" si="6"/>
        <v>0</v>
      </c>
      <c r="C58" s="17">
        <f t="shared" si="0"/>
        <v>0</v>
      </c>
      <c r="D58" s="12"/>
      <c r="E58" s="19">
        <f t="shared" si="1"/>
        <v>0</v>
      </c>
      <c r="F58" s="58"/>
      <c r="G58" s="19">
        <f t="shared" si="5"/>
        <v>0</v>
      </c>
      <c r="H58" s="18">
        <f t="shared" si="3"/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58"/>
      <c r="W58" s="58"/>
      <c r="X58" s="58"/>
      <c r="Y58" s="58"/>
      <c r="Z58" s="58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6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</row>
    <row r="59" spans="1:126" s="61" customFormat="1" ht="12">
      <c r="A59" s="62"/>
      <c r="B59" s="17">
        <f t="shared" si="6"/>
        <v>0</v>
      </c>
      <c r="C59" s="17">
        <f t="shared" si="0"/>
        <v>0</v>
      </c>
      <c r="D59" s="12"/>
      <c r="E59" s="19">
        <f t="shared" si="1"/>
        <v>0</v>
      </c>
      <c r="F59" s="58"/>
      <c r="G59" s="19">
        <f t="shared" si="5"/>
        <v>0</v>
      </c>
      <c r="H59" s="18">
        <f t="shared" si="3"/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58"/>
      <c r="W59" s="58"/>
      <c r="X59" s="58"/>
      <c r="Y59" s="58"/>
      <c r="Z59" s="58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6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</row>
    <row r="60" spans="1:126" s="61" customFormat="1" ht="12">
      <c r="A60" s="57"/>
      <c r="B60" s="17">
        <f t="shared" si="6"/>
        <v>0</v>
      </c>
      <c r="C60" s="17">
        <f aca="true" t="shared" si="7" ref="C60:C72">B60*1.15</f>
        <v>0</v>
      </c>
      <c r="D60" s="12"/>
      <c r="E60" s="19">
        <f aca="true" t="shared" si="8" ref="E60:E72">C60-D60</f>
        <v>0</v>
      </c>
      <c r="F60" s="58"/>
      <c r="G60" s="19">
        <f t="shared" si="5"/>
        <v>0</v>
      </c>
      <c r="H60" s="18">
        <f aca="true" t="shared" si="9" ref="H60:H72">E60-F60+G60</f>
        <v>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58"/>
      <c r="W60" s="58"/>
      <c r="X60" s="58"/>
      <c r="Y60" s="58"/>
      <c r="Z60" s="58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6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</row>
    <row r="61" spans="1:126" s="61" customFormat="1" ht="12">
      <c r="A61" s="62"/>
      <c r="B61" s="17">
        <f t="shared" si="6"/>
        <v>0</v>
      </c>
      <c r="C61" s="17">
        <f t="shared" si="7"/>
        <v>0</v>
      </c>
      <c r="D61" s="12"/>
      <c r="E61" s="19">
        <f t="shared" si="8"/>
        <v>0</v>
      </c>
      <c r="F61" s="58"/>
      <c r="G61" s="19">
        <f t="shared" si="5"/>
        <v>0</v>
      </c>
      <c r="H61" s="18">
        <f t="shared" si="9"/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58"/>
      <c r="W61" s="58"/>
      <c r="X61" s="58"/>
      <c r="Y61" s="58"/>
      <c r="Z61" s="58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6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</row>
    <row r="62" spans="1:126" s="61" customFormat="1" ht="12">
      <c r="A62" s="57"/>
      <c r="B62" s="17">
        <f t="shared" si="6"/>
        <v>0</v>
      </c>
      <c r="C62" s="17">
        <f t="shared" si="7"/>
        <v>0</v>
      </c>
      <c r="D62" s="12"/>
      <c r="E62" s="19">
        <f t="shared" si="8"/>
        <v>0</v>
      </c>
      <c r="F62" s="58"/>
      <c r="G62" s="19">
        <f t="shared" si="5"/>
        <v>0</v>
      </c>
      <c r="H62" s="18">
        <f t="shared" si="9"/>
        <v>0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58"/>
      <c r="W62" s="58"/>
      <c r="X62" s="58"/>
      <c r="Y62" s="58"/>
      <c r="Z62" s="58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6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</row>
    <row r="63" spans="1:126" s="61" customFormat="1" ht="12">
      <c r="A63" s="57"/>
      <c r="B63" s="17">
        <f t="shared" si="6"/>
        <v>0</v>
      </c>
      <c r="C63" s="17">
        <f t="shared" si="7"/>
        <v>0</v>
      </c>
      <c r="D63" s="12"/>
      <c r="E63" s="19">
        <f t="shared" si="8"/>
        <v>0</v>
      </c>
      <c r="F63" s="58"/>
      <c r="G63" s="19">
        <f t="shared" si="5"/>
        <v>0</v>
      </c>
      <c r="H63" s="18">
        <f t="shared" si="9"/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58"/>
      <c r="W63" s="58"/>
      <c r="X63" s="58"/>
      <c r="Y63" s="58"/>
      <c r="Z63" s="58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6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</row>
    <row r="64" spans="1:126" s="61" customFormat="1" ht="12">
      <c r="A64" s="62"/>
      <c r="B64" s="17">
        <f t="shared" si="6"/>
        <v>0</v>
      </c>
      <c r="C64" s="17">
        <f t="shared" si="7"/>
        <v>0</v>
      </c>
      <c r="D64" s="12"/>
      <c r="E64" s="19">
        <f t="shared" si="8"/>
        <v>0</v>
      </c>
      <c r="F64" s="58"/>
      <c r="G64" s="19">
        <f t="shared" si="5"/>
        <v>0</v>
      </c>
      <c r="H64" s="18">
        <f t="shared" si="9"/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8"/>
      <c r="W64" s="58"/>
      <c r="X64" s="58"/>
      <c r="Y64" s="58"/>
      <c r="Z64" s="58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6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</row>
    <row r="65" spans="1:126" s="61" customFormat="1" ht="12">
      <c r="A65" s="57"/>
      <c r="B65" s="17">
        <f t="shared" si="6"/>
        <v>0</v>
      </c>
      <c r="C65" s="17">
        <f t="shared" si="7"/>
        <v>0</v>
      </c>
      <c r="D65" s="12"/>
      <c r="E65" s="19">
        <f t="shared" si="8"/>
        <v>0</v>
      </c>
      <c r="F65" s="58"/>
      <c r="G65" s="19">
        <f t="shared" si="5"/>
        <v>0</v>
      </c>
      <c r="H65" s="18">
        <f t="shared" si="9"/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58"/>
      <c r="W65" s="58"/>
      <c r="X65" s="58"/>
      <c r="Y65" s="58"/>
      <c r="Z65" s="58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6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</row>
    <row r="66" spans="1:126" s="61" customFormat="1" ht="12">
      <c r="A66" s="57"/>
      <c r="B66" s="17">
        <f t="shared" si="6"/>
        <v>0</v>
      </c>
      <c r="C66" s="17">
        <f t="shared" si="7"/>
        <v>0</v>
      </c>
      <c r="D66" s="12"/>
      <c r="E66" s="19">
        <f t="shared" si="8"/>
        <v>0</v>
      </c>
      <c r="F66" s="58"/>
      <c r="G66" s="19">
        <f t="shared" si="5"/>
        <v>0</v>
      </c>
      <c r="H66" s="18">
        <f t="shared" si="9"/>
        <v>0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58"/>
      <c r="W66" s="58"/>
      <c r="X66" s="58"/>
      <c r="Y66" s="58"/>
      <c r="Z66" s="58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6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</row>
    <row r="67" spans="1:126" s="61" customFormat="1" ht="12">
      <c r="A67" s="57"/>
      <c r="B67" s="17">
        <f t="shared" si="6"/>
        <v>0</v>
      </c>
      <c r="C67" s="17">
        <f t="shared" si="7"/>
        <v>0</v>
      </c>
      <c r="D67" s="12"/>
      <c r="E67" s="19">
        <f t="shared" si="8"/>
        <v>0</v>
      </c>
      <c r="F67" s="58"/>
      <c r="G67" s="19">
        <f t="shared" si="5"/>
        <v>0</v>
      </c>
      <c r="H67" s="18">
        <f t="shared" si="9"/>
        <v>0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58"/>
      <c r="W67" s="58"/>
      <c r="X67" s="58"/>
      <c r="Y67" s="58"/>
      <c r="Z67" s="58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6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</row>
    <row r="68" spans="1:126" s="61" customFormat="1" ht="12">
      <c r="A68" s="57"/>
      <c r="B68" s="17">
        <f t="shared" si="6"/>
        <v>0</v>
      </c>
      <c r="C68" s="17">
        <f t="shared" si="7"/>
        <v>0</v>
      </c>
      <c r="D68" s="12"/>
      <c r="E68" s="19">
        <f t="shared" si="8"/>
        <v>0</v>
      </c>
      <c r="F68" s="58"/>
      <c r="G68" s="19">
        <f t="shared" si="5"/>
        <v>0</v>
      </c>
      <c r="H68" s="18">
        <f t="shared" si="9"/>
        <v>0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58"/>
      <c r="W68" s="58"/>
      <c r="X68" s="58"/>
      <c r="Y68" s="58"/>
      <c r="Z68" s="58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6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</row>
    <row r="69" spans="1:126" s="61" customFormat="1" ht="12">
      <c r="A69" s="57"/>
      <c r="B69" s="17">
        <f t="shared" si="6"/>
        <v>0</v>
      </c>
      <c r="C69" s="17">
        <f t="shared" si="7"/>
        <v>0</v>
      </c>
      <c r="D69" s="12"/>
      <c r="E69" s="19">
        <f t="shared" si="8"/>
        <v>0</v>
      </c>
      <c r="F69" s="58"/>
      <c r="G69" s="19">
        <f t="shared" si="5"/>
        <v>0</v>
      </c>
      <c r="H69" s="18">
        <f t="shared" si="9"/>
        <v>0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58"/>
      <c r="W69" s="58"/>
      <c r="X69" s="58"/>
      <c r="Y69" s="58"/>
      <c r="Z69" s="58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6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</row>
    <row r="70" spans="1:126" s="61" customFormat="1" ht="12">
      <c r="A70" s="57"/>
      <c r="B70" s="17">
        <f t="shared" si="6"/>
        <v>0</v>
      </c>
      <c r="C70" s="17">
        <f t="shared" si="7"/>
        <v>0</v>
      </c>
      <c r="D70" s="12"/>
      <c r="E70" s="19">
        <f t="shared" si="8"/>
        <v>0</v>
      </c>
      <c r="F70" s="58"/>
      <c r="G70" s="19">
        <f t="shared" si="5"/>
        <v>0</v>
      </c>
      <c r="H70" s="18">
        <f t="shared" si="9"/>
        <v>0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58"/>
      <c r="W70" s="58"/>
      <c r="X70" s="58"/>
      <c r="Y70" s="58"/>
      <c r="Z70" s="58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6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</row>
    <row r="71" spans="1:126" s="61" customFormat="1" ht="12">
      <c r="A71" s="57"/>
      <c r="B71" s="17">
        <f t="shared" si="6"/>
        <v>0</v>
      </c>
      <c r="C71" s="17">
        <f t="shared" si="7"/>
        <v>0</v>
      </c>
      <c r="D71" s="12"/>
      <c r="E71" s="19">
        <f t="shared" si="8"/>
        <v>0</v>
      </c>
      <c r="F71" s="58"/>
      <c r="G71" s="19">
        <f t="shared" si="5"/>
        <v>0</v>
      </c>
      <c r="H71" s="18">
        <f t="shared" si="9"/>
        <v>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58"/>
      <c r="W71" s="58"/>
      <c r="X71" s="58"/>
      <c r="Y71" s="58"/>
      <c r="Z71" s="58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6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</row>
    <row r="72" spans="1:126" s="61" customFormat="1" ht="12">
      <c r="A72" s="57"/>
      <c r="B72" s="17">
        <f t="shared" si="6"/>
        <v>0</v>
      </c>
      <c r="C72" s="17">
        <f t="shared" si="7"/>
        <v>0</v>
      </c>
      <c r="D72" s="12"/>
      <c r="E72" s="19">
        <f t="shared" si="8"/>
        <v>0</v>
      </c>
      <c r="F72" s="58"/>
      <c r="G72" s="19">
        <f t="shared" si="5"/>
        <v>0</v>
      </c>
      <c r="H72" s="18">
        <f t="shared" si="9"/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58"/>
      <c r="W72" s="58"/>
      <c r="X72" s="58"/>
      <c r="Y72" s="58"/>
      <c r="Z72" s="58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</row>
    <row r="73" spans="1:126" s="61" customFormat="1" ht="12">
      <c r="A73" s="57"/>
      <c r="B73" s="12"/>
      <c r="C73" s="12"/>
      <c r="D73" s="12"/>
      <c r="E73" s="12"/>
      <c r="F73" s="58"/>
      <c r="G73" s="12"/>
      <c r="H73" s="63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58"/>
      <c r="W73" s="58"/>
      <c r="X73" s="58"/>
      <c r="Y73" s="58"/>
      <c r="Z73" s="58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</row>
    <row r="74" spans="1:126" s="61" customFormat="1" ht="12">
      <c r="A74" s="57"/>
      <c r="B74" s="12"/>
      <c r="C74" s="12"/>
      <c r="D74" s="12"/>
      <c r="E74" s="12"/>
      <c r="F74" s="58"/>
      <c r="G74" s="12"/>
      <c r="H74" s="6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58"/>
      <c r="W74" s="58"/>
      <c r="X74" s="58"/>
      <c r="Y74" s="58"/>
      <c r="Z74" s="58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</row>
    <row r="75" spans="2:53" ht="12">
      <c r="B75" s="43"/>
      <c r="C75" s="43"/>
      <c r="D75" s="43"/>
      <c r="E75" s="43"/>
      <c r="F75" s="44"/>
      <c r="G75" s="43"/>
      <c r="H75" s="6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"/>
      <c r="W75" s="5"/>
      <c r="X75" s="5"/>
      <c r="Y75" s="5"/>
      <c r="Z75" s="5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2:53" ht="12">
      <c r="B76" s="43"/>
      <c r="C76" s="43"/>
      <c r="D76" s="43"/>
      <c r="E76" s="43"/>
      <c r="F76" s="44"/>
      <c r="G76" s="43"/>
      <c r="H76" s="4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/>
      <c r="W76" s="5"/>
      <c r="X76" s="5"/>
      <c r="Y76" s="5"/>
      <c r="Z76" s="5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</sheetData>
  <sheetProtection/>
  <mergeCells count="1">
    <mergeCell ref="A1:H1"/>
  </mergeCells>
  <hyperlinks>
    <hyperlink ref="A16" r:id="rId1" display="Анют@"/>
    <hyperlink ref="A45" r:id="rId2" display="Ю@ляшечка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Admin</cp:lastModifiedBy>
  <cp:lastPrinted>2012-04-16T12:12:49Z</cp:lastPrinted>
  <dcterms:created xsi:type="dcterms:W3CDTF">2011-01-06T11:10:42Z</dcterms:created>
  <dcterms:modified xsi:type="dcterms:W3CDTF">2012-04-16T15:24:56Z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