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Connect</author>
  </authors>
  <commentList>
    <comment ref="I4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183 10.04</t>
        </r>
      </text>
    </comment>
    <comment ref="I3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111 10.04</t>
        </r>
      </text>
    </comment>
    <comment ref="I4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183 10.04</t>
        </r>
      </text>
    </comment>
    <comment ref="I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98 10.04</t>
        </r>
      </text>
    </comment>
    <comment ref="I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111 10.04</t>
        </r>
      </text>
    </comment>
    <comment ref="I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183 10.04</t>
        </r>
      </text>
    </comment>
    <comment ref="I4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301 10.04</t>
        </r>
      </text>
    </comment>
    <comment ref="I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112 10.04</t>
        </r>
      </text>
    </comment>
    <comment ref="I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183 10.04</t>
        </r>
      </text>
    </comment>
    <comment ref="I7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111 10.04</t>
        </r>
      </text>
    </comment>
    <comment ref="I7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111 10.04</t>
        </r>
      </text>
    </comment>
    <comment ref="I4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1853 10.04</t>
        </r>
      </text>
    </comment>
    <comment ref="I7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111 11.04</t>
        </r>
      </text>
    </comment>
    <comment ref="I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40 руб вычла за межгород</t>
        </r>
      </text>
    </comment>
    <comment ref="I1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1431 21.04</t>
        </r>
      </text>
    </comment>
    <comment ref="I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 на депозит</t>
        </r>
      </text>
    </comment>
    <comment ref="I10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79 26.04
вернула 78 06.05</t>
        </r>
      </text>
    </comment>
    <comment ref="I9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157 26.04</t>
        </r>
      </text>
    </comment>
    <comment ref="I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 26.04</t>
        </r>
      </text>
    </comment>
    <comment ref="I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256 26.04</t>
        </r>
      </text>
    </comment>
    <comment ref="I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26.04</t>
        </r>
      </text>
    </comment>
    <comment ref="I8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174 26.04
вернула 220 06/05
вернула 250 12.09</t>
        </r>
      </text>
    </comment>
    <comment ref="I1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167 26.04</t>
        </r>
      </text>
    </comment>
    <comment ref="I9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24 26.04</t>
        </r>
      </text>
    </comment>
    <comment ref="I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26.04</t>
        </r>
      </text>
    </comment>
    <comment ref="I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26.04</t>
        </r>
      </text>
    </comment>
    <comment ref="I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 26.04</t>
        </r>
      </text>
    </comment>
    <comment ref="I1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167 26.04</t>
        </r>
      </text>
    </comment>
    <comment ref="I1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167 26.04</t>
        </r>
      </text>
    </comment>
    <comment ref="I9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79 26.04</t>
        </r>
      </text>
    </comment>
    <comment ref="I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 26.04</t>
        </r>
      </text>
    </comment>
    <comment ref="I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174 26.04</t>
        </r>
      </text>
    </comment>
    <comment ref="I9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79 26.04
вернула 42 02.05
вернула 43 07.05
вернула 43 23.09</t>
        </r>
      </text>
    </comment>
    <comment ref="I9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157 26.04</t>
        </r>
      </text>
    </comment>
    <comment ref="I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26.04</t>
        </r>
      </text>
    </comment>
    <comment ref="I2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150 27.04</t>
        </r>
      </text>
    </comment>
    <comment ref="I9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84 27.04</t>
        </r>
      </text>
    </comment>
    <comment ref="I1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167 27.04</t>
        </r>
      </text>
    </comment>
    <comment ref="I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171 27.04</t>
        </r>
      </text>
    </comment>
    <comment ref="I10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42 02.05
вернула 43 19.05
вернула 43 23.09</t>
        </r>
      </text>
    </comment>
    <comment ref="I10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42 02.05
вернула 43 06.05</t>
        </r>
      </text>
    </comment>
    <comment ref="I10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42 02.05
вернула 43 06.05
вернула 43 23.09</t>
        </r>
      </text>
    </comment>
    <comment ref="I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194 02.05
вернула 86 23.09</t>
        </r>
      </text>
    </comment>
    <comment ref="I10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вернула 42 02.05
вернула 43 06.05</t>
        </r>
      </text>
    </comment>
    <comment ref="I103" authorId="1">
      <text>
        <r>
          <rPr>
            <b/>
            <sz val="9"/>
            <rFont val="Tahoma"/>
            <family val="2"/>
          </rPr>
          <t xml:space="preserve">Connect:
</t>
        </r>
        <r>
          <rPr>
            <sz val="9"/>
            <rFont val="Tahoma"/>
            <family val="2"/>
          </rPr>
          <t>вернула 42 04.05
вернула 43 06.05
вернула 43 23.09</t>
        </r>
      </text>
    </comment>
    <comment ref="I8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188 04.05</t>
        </r>
      </text>
    </comment>
    <comment ref="I6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167 06.05</t>
        </r>
      </text>
    </comment>
    <comment ref="I8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220 06.05</t>
        </r>
      </text>
    </comment>
    <comment ref="I8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220 06.05</t>
        </r>
      </text>
    </comment>
    <comment ref="I6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167 06/05</t>
        </r>
      </text>
    </comment>
    <comment ref="I3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167 06.05</t>
        </r>
      </text>
    </comment>
    <comment ref="I6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167 07.05</t>
        </r>
      </text>
    </comment>
    <comment ref="I61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167 07.05</t>
        </r>
      </text>
    </comment>
    <comment ref="I6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167 10.05</t>
        </r>
      </text>
    </comment>
    <comment ref="I8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236 19.05</t>
        </r>
      </text>
    </comment>
    <comment ref="I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300 29.08</t>
        </r>
      </text>
    </comment>
    <comment ref="I7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183 12.09</t>
        </r>
      </text>
    </comment>
    <comment ref="I2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 12.09</t>
        </r>
      </text>
    </comment>
    <comment ref="I8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260 12.09</t>
        </r>
      </text>
    </comment>
    <comment ref="I8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260 12.09</t>
        </r>
      </text>
    </comment>
    <comment ref="I31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 12.09</t>
        </r>
      </text>
    </comment>
    <comment ref="I18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12.09</t>
        </r>
      </text>
    </comment>
    <comment ref="I1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12.09</t>
        </r>
      </text>
    </comment>
    <comment ref="I90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262 12.09</t>
        </r>
      </text>
    </comment>
    <comment ref="I2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 12.09</t>
        </r>
      </text>
    </comment>
    <comment ref="I2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250 12.09</t>
        </r>
      </text>
    </comment>
    <comment ref="I89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240 12.09</t>
        </r>
      </text>
    </comment>
    <comment ref="I134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183 12.09</t>
        </r>
      </text>
    </comment>
    <comment ref="I17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венула 150 12.09</t>
        </r>
      </text>
    </comment>
    <comment ref="I1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12.09</t>
        </r>
      </text>
    </comment>
    <comment ref="I13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183 12.09</t>
        </r>
      </text>
    </comment>
    <comment ref="I13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183 12.09</t>
        </r>
      </text>
    </comment>
    <comment ref="I13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183 12.09</t>
        </r>
      </text>
    </comment>
    <comment ref="I1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150 12.09</t>
        </r>
      </text>
    </comment>
    <comment ref="I2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338 12.09</t>
        </r>
      </text>
    </comment>
    <comment ref="I13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183 17.09</t>
        </r>
      </text>
    </comment>
    <comment ref="I123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венула 231 23.09</t>
        </r>
      </text>
    </comment>
    <comment ref="I125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231 23.09</t>
        </r>
      </text>
    </comment>
    <comment ref="I126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225 23.09</t>
        </r>
      </text>
    </comment>
    <comment ref="I122" authorId="1">
      <text>
        <r>
          <rPr>
            <b/>
            <sz val="9"/>
            <rFont val="Tahoma"/>
            <family val="2"/>
          </rPr>
          <t>Connect:</t>
        </r>
        <r>
          <rPr>
            <sz val="9"/>
            <rFont val="Tahoma"/>
            <family val="2"/>
          </rPr>
          <t xml:space="preserve">
вернула 251 25.09</t>
        </r>
      </text>
    </comment>
  </commentList>
</comments>
</file>

<file path=xl/sharedStrings.xml><?xml version="1.0" encoding="utf-8"?>
<sst xmlns="http://schemas.openxmlformats.org/spreadsheetml/2006/main" count="173" uniqueCount="173">
  <si>
    <t>Ник</t>
  </si>
  <si>
    <t>Сумма</t>
  </si>
  <si>
    <t>Сумма с ОРГ</t>
  </si>
  <si>
    <t>Депозит</t>
  </si>
  <si>
    <t>К оплате</t>
  </si>
  <si>
    <t>Оплачено</t>
  </si>
  <si>
    <t>трансп.</t>
  </si>
  <si>
    <t>Баланс (+ должны мне, - должна я)</t>
  </si>
  <si>
    <t>37;38</t>
  </si>
  <si>
    <t>Nata21</t>
  </si>
  <si>
    <t>Раскид</t>
  </si>
  <si>
    <t>elena.nsk</t>
  </si>
  <si>
    <t>Lerro</t>
  </si>
  <si>
    <t>корОЛЬКА</t>
  </si>
  <si>
    <t>Ber Ta</t>
  </si>
  <si>
    <t>Yahont</t>
  </si>
  <si>
    <t>Гру-Гру</t>
  </si>
  <si>
    <t>люляша86мама</t>
  </si>
  <si>
    <t xml:space="preserve">ТаняПетрик </t>
  </si>
  <si>
    <t>Raneto4ka</t>
  </si>
  <si>
    <t>МаняЯ</t>
  </si>
  <si>
    <t>annamar13</t>
  </si>
  <si>
    <t>samson4ik</t>
  </si>
  <si>
    <t>tala80</t>
  </si>
  <si>
    <t>Простыня</t>
  </si>
  <si>
    <t>Оля-ля 82</t>
  </si>
  <si>
    <t>OLESAY</t>
  </si>
  <si>
    <t>mamasenya</t>
  </si>
  <si>
    <t>juli8660</t>
  </si>
  <si>
    <t xml:space="preserve">Надежда Прекрасная </t>
  </si>
  <si>
    <t>BANZAI</t>
  </si>
  <si>
    <t>Grafikka</t>
  </si>
  <si>
    <t xml:space="preserve">Валерунечка </t>
  </si>
  <si>
    <t>EAPopp</t>
  </si>
  <si>
    <t>Ярило</t>
  </si>
  <si>
    <t xml:space="preserve">юляшкасашка </t>
  </si>
  <si>
    <t xml:space="preserve">irunja </t>
  </si>
  <si>
    <t>pina33</t>
  </si>
  <si>
    <t>Плазма</t>
  </si>
  <si>
    <t xml:space="preserve">SorAn </t>
  </si>
  <si>
    <t>Ната30</t>
  </si>
  <si>
    <t xml:space="preserve">Sandira </t>
  </si>
  <si>
    <t xml:space="preserve">Lin09 </t>
  </si>
  <si>
    <t xml:space="preserve"> leonarussia</t>
  </si>
  <si>
    <t xml:space="preserve">Богушевская </t>
  </si>
  <si>
    <t>Джага</t>
  </si>
  <si>
    <t>yagenij</t>
  </si>
  <si>
    <t xml:space="preserve">СЮНЯ999 </t>
  </si>
  <si>
    <t>Алели4ка</t>
  </si>
  <si>
    <t xml:space="preserve">Марфуша </t>
  </si>
  <si>
    <r>
      <t>Сандалии GRACIANA 1042-4-1</t>
    </r>
    <r>
      <rPr>
        <b/>
        <sz val="9"/>
        <color indexed="10"/>
        <rFont val="Arial"/>
        <family val="2"/>
      </rPr>
      <t xml:space="preserve"> + раскид 36 размера!</t>
    </r>
  </si>
  <si>
    <t xml:space="preserve"> Ligrena </t>
  </si>
  <si>
    <t xml:space="preserve">leidi83 </t>
  </si>
  <si>
    <t>vero44a</t>
  </si>
  <si>
    <t>Sonnia</t>
  </si>
  <si>
    <t>Туфли Liderlain 214</t>
  </si>
  <si>
    <t xml:space="preserve"> Елена Ivanova</t>
  </si>
  <si>
    <t>Juli_</t>
  </si>
  <si>
    <t>Пиковая Дама</t>
  </si>
  <si>
    <t xml:space="preserve">Калонби </t>
  </si>
  <si>
    <t>Ai_Rish</t>
  </si>
  <si>
    <t xml:space="preserve">Алия </t>
  </si>
  <si>
    <t>***Сладкий сон***</t>
  </si>
  <si>
    <t>Эртран</t>
  </si>
  <si>
    <t>Анна-988-7</t>
  </si>
  <si>
    <t>Семицветная</t>
  </si>
  <si>
    <t>Lubashkin</t>
  </si>
  <si>
    <t>ninell</t>
  </si>
  <si>
    <t xml:space="preserve">innessVP </t>
  </si>
  <si>
    <t>Босоножки Izel 1258-610-379</t>
  </si>
  <si>
    <t>Marina69</t>
  </si>
  <si>
    <t>Стриповна</t>
  </si>
  <si>
    <t>Gali4</t>
  </si>
  <si>
    <t>ElenaA</t>
  </si>
  <si>
    <t>Marina Smirnova</t>
  </si>
  <si>
    <t>Nata7710</t>
  </si>
  <si>
    <t>Alza</t>
  </si>
  <si>
    <t>О-LЯ-ЛЯ</t>
  </si>
  <si>
    <t>Суселка</t>
  </si>
  <si>
    <t xml:space="preserve">lulu-elena </t>
  </si>
  <si>
    <t>мама Ната72</t>
  </si>
  <si>
    <t>Sneжинка</t>
  </si>
  <si>
    <t>Пиявка</t>
  </si>
  <si>
    <t>samalen</t>
  </si>
  <si>
    <t>Сабо Ckala boto 2</t>
  </si>
  <si>
    <t xml:space="preserve"> Королева Виктория </t>
  </si>
  <si>
    <t>IRENA DEN</t>
  </si>
  <si>
    <t xml:space="preserve">California </t>
  </si>
  <si>
    <t xml:space="preserve">Зайка Морковкина </t>
  </si>
  <si>
    <t>Алая</t>
  </si>
  <si>
    <t>37;38;40</t>
  </si>
  <si>
    <t>Валентина 14</t>
  </si>
  <si>
    <t xml:space="preserve"> Туфли Rosario Rosso 1744</t>
  </si>
  <si>
    <t xml:space="preserve"> Eule </t>
  </si>
  <si>
    <t xml:space="preserve">Богатырша </t>
  </si>
  <si>
    <t xml:space="preserve">Катина_мама </t>
  </si>
  <si>
    <t>jerry</t>
  </si>
  <si>
    <t xml:space="preserve">Teardrop </t>
  </si>
  <si>
    <t xml:space="preserve">Алёночкина </t>
  </si>
  <si>
    <t>36;41</t>
  </si>
  <si>
    <t>Окс714</t>
  </si>
  <si>
    <t>Надя.бо</t>
  </si>
  <si>
    <t>Наталия10</t>
  </si>
  <si>
    <t>navalemi</t>
  </si>
  <si>
    <t>La196</t>
  </si>
  <si>
    <t>Любанская</t>
  </si>
  <si>
    <t xml:space="preserve">elena_foma3025 </t>
  </si>
  <si>
    <t>Ксюша81</t>
  </si>
  <si>
    <r>
      <t xml:space="preserve">SANDRA VALERI A 335 </t>
    </r>
    <r>
      <rPr>
        <b/>
        <sz val="9"/>
        <color indexed="10"/>
        <rFont val="Arial"/>
        <family val="2"/>
      </rPr>
      <t>+ раскид 35 размера!</t>
    </r>
  </si>
  <si>
    <t>Мускат</t>
  </si>
  <si>
    <t>Anastasiya83</t>
  </si>
  <si>
    <t>Наталья-77</t>
  </si>
  <si>
    <t>Татьна</t>
  </si>
  <si>
    <t>mama_Lena</t>
  </si>
  <si>
    <t>СоНюшка</t>
  </si>
  <si>
    <t>Ирина__</t>
  </si>
  <si>
    <t>Taptun4ik</t>
  </si>
  <si>
    <t xml:space="preserve">Мечтательница </t>
  </si>
  <si>
    <t>noparapone</t>
  </si>
  <si>
    <t>*Romashka*</t>
  </si>
  <si>
    <t>olya-du6ka</t>
  </si>
  <si>
    <t>Lora1973</t>
  </si>
  <si>
    <t>Рузеля</t>
  </si>
  <si>
    <r>
      <t xml:space="preserve">Туфли ASCALINI B 1476 </t>
    </r>
    <r>
      <rPr>
        <b/>
        <sz val="9"/>
        <color indexed="10"/>
        <rFont val="Arial"/>
        <family val="2"/>
      </rPr>
      <t>+ разброс 35 и 36 размеров!</t>
    </r>
  </si>
  <si>
    <t>ElaSh</t>
  </si>
  <si>
    <t>чара</t>
  </si>
  <si>
    <t>helenara</t>
  </si>
  <si>
    <t>Светюля</t>
  </si>
  <si>
    <t>Туфли TWINS 40187705</t>
  </si>
  <si>
    <t>Юшка2</t>
  </si>
  <si>
    <t>AlenkaAk</t>
  </si>
  <si>
    <t>NIKA22</t>
  </si>
  <si>
    <t>semkinamama</t>
  </si>
  <si>
    <t>weltkind</t>
  </si>
  <si>
    <t>Amilinda</t>
  </si>
  <si>
    <t>Салли</t>
  </si>
  <si>
    <t>santa108</t>
  </si>
  <si>
    <t>Oliko</t>
  </si>
  <si>
    <t>Natasha Shestakova</t>
  </si>
  <si>
    <t>Мама Тины с Тимой</t>
  </si>
  <si>
    <t>Irch@</t>
  </si>
  <si>
    <t>fitnessmama</t>
  </si>
  <si>
    <t xml:space="preserve"> Anna Mel</t>
  </si>
  <si>
    <t>Tatyana Igorevna</t>
  </si>
  <si>
    <t>Jenny</t>
  </si>
  <si>
    <t>tochkaZ</t>
  </si>
  <si>
    <t>Xenia4</t>
  </si>
  <si>
    <t>sem.oly</t>
  </si>
  <si>
    <t>Lisya_N</t>
  </si>
  <si>
    <t>Студеная</t>
  </si>
  <si>
    <t>Морра</t>
  </si>
  <si>
    <t>AlenkaKrasa1</t>
  </si>
  <si>
    <t>marischka!</t>
  </si>
  <si>
    <t>Aleksandrovn@84</t>
  </si>
  <si>
    <r>
      <t>Туфли ASCALINI B 2327 +</t>
    </r>
    <r>
      <rPr>
        <b/>
        <sz val="9"/>
        <color indexed="10"/>
        <rFont val="Arial"/>
        <family val="2"/>
      </rPr>
      <t xml:space="preserve"> 40 размера!</t>
    </r>
  </si>
  <si>
    <r>
      <t xml:space="preserve">40 </t>
    </r>
    <r>
      <rPr>
        <b/>
        <sz val="9"/>
        <color indexed="10"/>
        <rFont val="Arial Cyr"/>
        <family val="0"/>
      </rPr>
      <t>(36)</t>
    </r>
  </si>
  <si>
    <r>
      <t xml:space="preserve">Балетки IZEL 338-22 </t>
    </r>
    <r>
      <rPr>
        <b/>
        <sz val="9"/>
        <color indexed="10"/>
        <rFont val="Arial"/>
        <family val="2"/>
      </rPr>
      <t>+ разброс 36 и 40 размеров!</t>
    </r>
  </si>
  <si>
    <r>
      <t xml:space="preserve">37 </t>
    </r>
    <r>
      <rPr>
        <b/>
        <sz val="9"/>
        <color indexed="10"/>
        <rFont val="Arial"/>
        <family val="2"/>
      </rPr>
      <t>(36)</t>
    </r>
  </si>
  <si>
    <r>
      <t xml:space="preserve">41 </t>
    </r>
    <r>
      <rPr>
        <b/>
        <sz val="9"/>
        <color indexed="10"/>
        <rFont val="Arial"/>
        <family val="2"/>
      </rPr>
      <t>(39)</t>
    </r>
  </si>
  <si>
    <r>
      <t xml:space="preserve">BASIC 1514 </t>
    </r>
    <r>
      <rPr>
        <b/>
        <sz val="9"/>
        <color indexed="10"/>
        <rFont val="Arial"/>
        <family val="2"/>
      </rPr>
      <t>+ разброс 40 размеров!</t>
    </r>
  </si>
  <si>
    <t>Ботильоны SANDRA VALERI Z 121</t>
  </si>
  <si>
    <r>
      <t xml:space="preserve">Полусапоги Paris B 203 A-10 </t>
    </r>
    <r>
      <rPr>
        <b/>
        <sz val="9"/>
        <color indexed="10"/>
        <rFont val="Arial"/>
        <family val="2"/>
      </rPr>
      <t>+ РАЗБРОС 35  РАЗМЕРОВ!</t>
    </r>
  </si>
  <si>
    <r>
      <t>Туфли TWINS 886722</t>
    </r>
    <r>
      <rPr>
        <b/>
        <sz val="9"/>
        <color indexed="10"/>
        <rFont val="Arial"/>
        <family val="2"/>
      </rPr>
      <t xml:space="preserve"> + раскид 36 размеров!</t>
    </r>
  </si>
  <si>
    <r>
      <t>Балетки SANDRA VALERI X 3-061 X 2016-112 (M 320-146)</t>
    </r>
    <r>
      <rPr>
        <b/>
        <sz val="9"/>
        <color indexed="10"/>
        <rFont val="Arial"/>
        <family val="2"/>
      </rPr>
      <t xml:space="preserve"> + 35 размеров!</t>
    </r>
  </si>
  <si>
    <t>Балетки GRACIANA 1022-1-1</t>
  </si>
  <si>
    <t>Ботильоны CITY STAR 060-53</t>
  </si>
  <si>
    <r>
      <t>Ботильоны MAR TOCHI 651-2</t>
    </r>
    <r>
      <rPr>
        <b/>
        <sz val="9"/>
        <color indexed="10"/>
        <rFont val="Arial"/>
        <family val="2"/>
      </rPr>
      <t xml:space="preserve"> + РАЗБРОС 35 РАЗМЕРА!</t>
    </r>
  </si>
  <si>
    <r>
      <t xml:space="preserve">Сапоги BASIC BC 1714 </t>
    </r>
    <r>
      <rPr>
        <b/>
        <sz val="9"/>
        <color indexed="10"/>
        <rFont val="Arial"/>
        <family val="2"/>
      </rPr>
      <t>+ раскид 37 размеров!</t>
    </r>
  </si>
  <si>
    <t>Туфли GRACIANA 1127-102-19</t>
  </si>
  <si>
    <r>
      <t xml:space="preserve">Босоножки Bb 36998 </t>
    </r>
    <r>
      <rPr>
        <b/>
        <sz val="9"/>
        <color indexed="10"/>
        <rFont val="Arial"/>
        <family val="2"/>
      </rPr>
      <t>+ разброс 37 размеров!</t>
    </r>
  </si>
  <si>
    <t>Туфли TWINS 881701</t>
  </si>
  <si>
    <r>
      <t>BASIC 839</t>
    </r>
    <r>
      <rPr>
        <b/>
        <sz val="9"/>
        <color indexed="10"/>
        <rFont val="Arial"/>
        <family val="2"/>
      </rPr>
      <t xml:space="preserve"> + разброс 37 размеров!</t>
    </r>
  </si>
  <si>
    <r>
      <t>Туфли Mar-tochi 83281-1 GF 107</t>
    </r>
    <r>
      <rPr>
        <b/>
        <sz val="9"/>
        <color indexed="10"/>
        <rFont val="Arial"/>
        <family val="2"/>
      </rPr>
      <t xml:space="preserve"> + раскид 36 размеров!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</si>
</sst>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 Cyr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 Cyr"/>
      <family val="0"/>
    </font>
    <font>
      <u val="single"/>
      <sz val="10"/>
      <color indexed="20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u val="single"/>
      <sz val="10"/>
      <color theme="11"/>
      <name val="Arial Cyr"/>
      <family val="2"/>
    </font>
    <font>
      <b/>
      <sz val="9"/>
      <color theme="1"/>
      <name val="Arial Cyr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rgb="FFFF0000"/>
      <name val="Arial Cyr"/>
      <family val="2"/>
    </font>
    <font>
      <b/>
      <sz val="10"/>
      <color theme="1"/>
      <name val="Arial Cyr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4" fillId="2" borderId="10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textRotation="90" wrapText="1"/>
    </xf>
    <xf numFmtId="0" fontId="24" fillId="2" borderId="11" xfId="0" applyFont="1" applyFill="1" applyBorder="1" applyAlignment="1">
      <alignment horizontal="left" wrapText="1"/>
    </xf>
    <xf numFmtId="0" fontId="24" fillId="2" borderId="12" xfId="0" applyFont="1" applyFill="1" applyBorder="1" applyAlignment="1">
      <alignment horizontal="left" textRotation="90" wrapText="1"/>
    </xf>
    <xf numFmtId="3" fontId="24" fillId="2" borderId="10" xfId="0" applyNumberFormat="1" applyFont="1" applyFill="1" applyBorder="1" applyAlignment="1">
      <alignment horizontal="left" textRotation="90" wrapText="1"/>
    </xf>
    <xf numFmtId="0" fontId="24" fillId="2" borderId="10" xfId="0" applyFont="1" applyFill="1" applyBorder="1" applyAlignment="1">
      <alignment horizontal="center" textRotation="90" wrapText="1"/>
    </xf>
    <xf numFmtId="0" fontId="24" fillId="2" borderId="10" xfId="0" applyFont="1" applyFill="1" applyBorder="1" applyAlignment="1">
      <alignment horizontal="center" vertical="center" textRotation="90" wrapText="1"/>
    </xf>
    <xf numFmtId="0" fontId="24" fillId="2" borderId="10" xfId="0" applyFont="1" applyFill="1" applyBorder="1" applyAlignment="1">
      <alignment horizontal="left" vertical="center" textRotation="90" wrapText="1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20" borderId="13" xfId="0" applyFont="1" applyFill="1" applyBorder="1" applyAlignment="1">
      <alignment/>
    </xf>
    <xf numFmtId="0" fontId="25" fillId="20" borderId="14" xfId="0" applyFont="1" applyFill="1" applyBorder="1" applyAlignment="1">
      <alignment/>
    </xf>
    <xf numFmtId="0" fontId="25" fillId="20" borderId="14" xfId="0" applyFont="1" applyFill="1" applyBorder="1" applyAlignment="1">
      <alignment wrapText="1"/>
    </xf>
    <xf numFmtId="0" fontId="19" fillId="20" borderId="15" xfId="0" applyFont="1" applyFill="1" applyBorder="1" applyAlignment="1">
      <alignment horizontal="center" wrapText="1"/>
    </xf>
    <xf numFmtId="0" fontId="19" fillId="20" borderId="13" xfId="0" applyFont="1" applyFill="1" applyBorder="1" applyAlignment="1">
      <alignment horizontal="center"/>
    </xf>
    <xf numFmtId="0" fontId="19" fillId="20" borderId="13" xfId="0" applyFont="1" applyFill="1" applyBorder="1" applyAlignment="1">
      <alignment horizontal="center" wrapText="1"/>
    </xf>
    <xf numFmtId="0" fontId="22" fillId="20" borderId="0" xfId="0" applyFont="1" applyFill="1" applyAlignment="1">
      <alignment/>
    </xf>
    <xf numFmtId="0" fontId="20" fillId="20" borderId="13" xfId="0" applyFont="1" applyFill="1" applyBorder="1" applyAlignment="1">
      <alignment wrapText="1"/>
    </xf>
    <xf numFmtId="0" fontId="20" fillId="20" borderId="0" xfId="0" applyFont="1" applyFill="1" applyBorder="1" applyAlignment="1">
      <alignment/>
    </xf>
    <xf numFmtId="0" fontId="22" fillId="2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6" fontId="27" fillId="0" borderId="10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/>
    </xf>
    <xf numFmtId="0" fontId="42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0" borderId="17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2" fillId="0" borderId="13" xfId="0" applyFont="1" applyFill="1" applyBorder="1" applyAlignment="1">
      <alignment/>
    </xf>
    <xf numFmtId="0" fontId="42" fillId="0" borderId="15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0" fontId="42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textRotation="90" wrapText="1"/>
    </xf>
    <xf numFmtId="0" fontId="25" fillId="20" borderId="22" xfId="0" applyFont="1" applyFill="1" applyBorder="1" applyAlignment="1">
      <alignment horizontal="left"/>
    </xf>
    <xf numFmtId="0" fontId="26" fillId="20" borderId="23" xfId="0" applyFont="1" applyFill="1" applyBorder="1" applyAlignment="1">
      <alignment/>
    </xf>
    <xf numFmtId="0" fontId="41" fillId="0" borderId="20" xfId="42" applyNumberFormat="1" applyFont="1" applyFill="1" applyBorder="1" applyAlignment="1" applyProtection="1">
      <alignment horizontal="center"/>
      <protection/>
    </xf>
    <xf numFmtId="164" fontId="41" fillId="0" borderId="21" xfId="0" applyNumberFormat="1" applyFont="1" applyFill="1" applyBorder="1" applyAlignment="1">
      <alignment horizontal="center"/>
    </xf>
    <xf numFmtId="0" fontId="27" fillId="0" borderId="20" xfId="42" applyNumberFormat="1" applyFont="1" applyFill="1" applyBorder="1" applyAlignment="1" applyProtection="1">
      <alignment horizontal="center"/>
      <protection/>
    </xf>
    <xf numFmtId="49" fontId="41" fillId="0" borderId="20" xfId="42" applyNumberFormat="1" applyFont="1" applyFill="1" applyBorder="1" applyAlignment="1" applyProtection="1">
      <alignment horizontal="center"/>
      <protection/>
    </xf>
    <xf numFmtId="0" fontId="41" fillId="0" borderId="20" xfId="42" applyNumberFormat="1" applyFont="1" applyFill="1" applyBorder="1" applyAlignment="1" applyProtection="1">
      <alignment horizontal="center"/>
      <protection/>
    </xf>
    <xf numFmtId="0" fontId="28" fillId="0" borderId="20" xfId="42" applyNumberFormat="1" applyFill="1" applyBorder="1" applyAlignment="1" applyProtection="1">
      <alignment horizontal="center"/>
      <protection/>
    </xf>
    <xf numFmtId="0" fontId="41" fillId="0" borderId="22" xfId="42" applyNumberFormat="1" applyFont="1" applyFill="1" applyBorder="1" applyAlignment="1" applyProtection="1">
      <alignment horizontal="center"/>
      <protection/>
    </xf>
    <xf numFmtId="0" fontId="45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/>
    </xf>
    <xf numFmtId="164" fontId="21" fillId="0" borderId="27" xfId="0" applyNumberFormat="1" applyFont="1" applyFill="1" applyBorder="1" applyAlignment="1">
      <alignment/>
    </xf>
    <xf numFmtId="0" fontId="46" fillId="0" borderId="20" xfId="42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 horizontal="center"/>
    </xf>
    <xf numFmtId="164" fontId="46" fillId="0" borderId="21" xfId="0" applyNumberFormat="1" applyFont="1" applyFill="1" applyBorder="1" applyAlignment="1">
      <alignment horizontal="center"/>
    </xf>
    <xf numFmtId="164" fontId="41" fillId="0" borderId="21" xfId="0" applyNumberFormat="1" applyFont="1" applyFill="1" applyBorder="1" applyAlignment="1">
      <alignment horizontal="center"/>
    </xf>
    <xf numFmtId="0" fontId="47" fillId="0" borderId="20" xfId="42" applyNumberFormat="1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/>
    </xf>
    <xf numFmtId="0" fontId="47" fillId="0" borderId="20" xfId="42" applyNumberFormat="1" applyFont="1" applyFill="1" applyBorder="1" applyAlignment="1" applyProtection="1">
      <alignment horizontal="center"/>
      <protection/>
    </xf>
    <xf numFmtId="0" fontId="23" fillId="24" borderId="28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left"/>
    </xf>
    <xf numFmtId="0" fontId="23" fillId="24" borderId="3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ch@" TargetMode="External" /><Relationship Id="rId2" Type="http://schemas.openxmlformats.org/officeDocument/2006/relationships/hyperlink" Target="mailto:Aleksandrovn@84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64"/>
  <sheetViews>
    <sheetView tabSelected="1" zoomScalePageLayoutView="0" workbookViewId="0" topLeftCell="A1">
      <pane xSplit="9" ySplit="3" topLeftCell="S37" activePane="bottomRight" state="frozen"/>
      <selection pane="topLeft" activeCell="A1" sqref="A1"/>
      <selection pane="topRight" activeCell="X1" sqref="X1"/>
      <selection pane="bottomLeft" activeCell="A4" sqref="A4"/>
      <selection pane="bottomRight" activeCell="U47" sqref="U47"/>
    </sheetView>
  </sheetViews>
  <sheetFormatPr defaultColWidth="9.00390625" defaultRowHeight="12.75"/>
  <cols>
    <col min="1" max="1" width="35.875" style="102" customWidth="1"/>
    <col min="2" max="2" width="10.125" style="1" customWidth="1"/>
    <col min="3" max="3" width="9.375" style="1" customWidth="1"/>
    <col min="4" max="4" width="7.125" style="1" customWidth="1"/>
    <col min="5" max="5" width="6.125" style="1" customWidth="1"/>
    <col min="6" max="6" width="7.00390625" style="1" customWidth="1"/>
    <col min="7" max="7" width="7.25390625" style="2" customWidth="1"/>
    <col min="8" max="8" width="5.875" style="1" customWidth="1"/>
    <col min="9" max="9" width="12.25390625" style="103" customWidth="1"/>
    <col min="10" max="10" width="12.125" style="3" customWidth="1"/>
    <col min="11" max="11" width="12.25390625" style="3" customWidth="1"/>
    <col min="12" max="12" width="12.875" style="3" customWidth="1"/>
    <col min="13" max="13" width="12.125" style="3" customWidth="1"/>
    <col min="14" max="14" width="11.875" style="3" customWidth="1"/>
    <col min="15" max="15" width="12.125" style="3" customWidth="1"/>
    <col min="16" max="16" width="11.875" style="3" customWidth="1"/>
    <col min="17" max="17" width="12.25390625" style="3" customWidth="1"/>
    <col min="18" max="18" width="12.125" style="3" customWidth="1"/>
    <col min="19" max="19" width="12.25390625" style="3" customWidth="1"/>
    <col min="20" max="20" width="18.625" style="3" customWidth="1"/>
    <col min="21" max="21" width="13.625" style="3" customWidth="1"/>
    <col min="22" max="22" width="13.125" style="3" customWidth="1"/>
    <col min="23" max="23" width="11.875" style="3" customWidth="1"/>
    <col min="24" max="24" width="11.375" style="3" customWidth="1"/>
    <col min="25" max="25" width="12.25390625" style="3" customWidth="1"/>
    <col min="26" max="27" width="10.75390625" style="3" customWidth="1"/>
    <col min="28" max="28" width="11.00390625" style="3" customWidth="1"/>
    <col min="29" max="30" width="12.375" style="3" customWidth="1"/>
    <col min="31" max="31" width="12.625" style="3" customWidth="1"/>
    <col min="32" max="32" width="11.25390625" style="3" customWidth="1"/>
    <col min="33" max="37" width="9.125" style="3" customWidth="1"/>
    <col min="38" max="38" width="10.75390625" style="4" customWidth="1"/>
    <col min="39" max="42" width="9.125" style="4" customWidth="1"/>
    <col min="43" max="65" width="9.125" style="5" customWidth="1"/>
    <col min="66" max="109" width="9.125" style="6" customWidth="1"/>
    <col min="110" max="16384" width="9.125" style="7" customWidth="1"/>
  </cols>
  <sheetData>
    <row r="1" spans="1:65" ht="14.25" customHeight="1">
      <c r="A1" s="114"/>
      <c r="B1" s="115"/>
      <c r="C1" s="115"/>
      <c r="D1" s="115"/>
      <c r="E1" s="115"/>
      <c r="F1" s="115"/>
      <c r="G1" s="115"/>
      <c r="H1" s="115"/>
      <c r="I1" s="116"/>
      <c r="J1" s="3">
        <v>32</v>
      </c>
      <c r="K1" s="3">
        <v>32</v>
      </c>
      <c r="L1" s="3">
        <v>32</v>
      </c>
      <c r="M1" s="3">
        <v>32</v>
      </c>
      <c r="N1" s="3">
        <v>32</v>
      </c>
      <c r="O1" s="3">
        <v>32</v>
      </c>
      <c r="P1" s="3">
        <v>32</v>
      </c>
      <c r="Q1" s="3">
        <v>32</v>
      </c>
      <c r="R1" s="3">
        <v>32</v>
      </c>
      <c r="S1" s="3">
        <v>32</v>
      </c>
      <c r="T1" s="3">
        <v>32</v>
      </c>
      <c r="U1" s="3">
        <v>32</v>
      </c>
      <c r="V1" s="3">
        <v>32</v>
      </c>
      <c r="W1" s="3">
        <v>32</v>
      </c>
      <c r="X1" s="3">
        <v>32</v>
      </c>
      <c r="Y1" s="3">
        <v>32</v>
      </c>
      <c r="Z1" s="3">
        <v>32</v>
      </c>
      <c r="AA1" s="3">
        <v>32</v>
      </c>
      <c r="AB1" s="3">
        <v>32</v>
      </c>
      <c r="AC1" s="3">
        <v>32</v>
      </c>
      <c r="AD1" s="3">
        <v>32</v>
      </c>
      <c r="AE1" s="3">
        <v>32</v>
      </c>
      <c r="AF1" s="3">
        <v>32</v>
      </c>
      <c r="AL1" s="3"/>
      <c r="AM1" s="3"/>
      <c r="AN1" s="3"/>
      <c r="AO1" s="3"/>
      <c r="AP1" s="3"/>
      <c r="AQ1" s="3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109" s="17" customFormat="1" ht="69" customHeight="1">
      <c r="A2" s="87" t="s">
        <v>0</v>
      </c>
      <c r="B2" s="9" t="s">
        <v>1</v>
      </c>
      <c r="C2" s="9" t="s">
        <v>2</v>
      </c>
      <c r="D2" s="10" t="s">
        <v>10</v>
      </c>
      <c r="E2" s="10" t="s">
        <v>3</v>
      </c>
      <c r="F2" s="10" t="s">
        <v>4</v>
      </c>
      <c r="G2" s="11" t="s">
        <v>5</v>
      </c>
      <c r="H2" s="10" t="s">
        <v>6</v>
      </c>
      <c r="I2" s="88" t="s">
        <v>7</v>
      </c>
      <c r="J2" s="12" t="s">
        <v>165</v>
      </c>
      <c r="K2" s="13" t="s">
        <v>160</v>
      </c>
      <c r="L2" s="14" t="s">
        <v>166</v>
      </c>
      <c r="M2" s="14" t="s">
        <v>161</v>
      </c>
      <c r="N2" s="14" t="s">
        <v>167</v>
      </c>
      <c r="O2" s="14" t="s">
        <v>50</v>
      </c>
      <c r="P2" s="14" t="s">
        <v>55</v>
      </c>
      <c r="Q2" s="9" t="s">
        <v>154</v>
      </c>
      <c r="R2" s="14" t="s">
        <v>69</v>
      </c>
      <c r="S2" s="14" t="s">
        <v>172</v>
      </c>
      <c r="T2" s="14" t="s">
        <v>163</v>
      </c>
      <c r="U2" s="14" t="s">
        <v>84</v>
      </c>
      <c r="V2" s="14" t="s">
        <v>92</v>
      </c>
      <c r="W2" s="14" t="s">
        <v>156</v>
      </c>
      <c r="X2" s="14" t="s">
        <v>164</v>
      </c>
      <c r="Y2" s="14" t="s">
        <v>168</v>
      </c>
      <c r="Z2" s="14" t="s">
        <v>108</v>
      </c>
      <c r="AA2" s="14" t="s">
        <v>162</v>
      </c>
      <c r="AB2" s="14" t="s">
        <v>170</v>
      </c>
      <c r="AC2" s="14" t="s">
        <v>123</v>
      </c>
      <c r="AD2" s="14" t="s">
        <v>128</v>
      </c>
      <c r="AE2" s="14" t="s">
        <v>159</v>
      </c>
      <c r="AF2" s="14" t="s">
        <v>171</v>
      </c>
      <c r="AG2" s="14" t="s">
        <v>169</v>
      </c>
      <c r="AH2" s="15"/>
      <c r="AI2" s="15"/>
      <c r="AJ2" s="15"/>
      <c r="AK2" s="15"/>
      <c r="AL2" s="9"/>
      <c r="AM2" s="9"/>
      <c r="AN2" s="9"/>
      <c r="AO2" s="9"/>
      <c r="AP2" s="9"/>
      <c r="AQ2" s="9"/>
      <c r="AR2" s="16"/>
      <c r="AS2" s="16"/>
      <c r="AT2" s="16"/>
      <c r="AU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16"/>
      <c r="BK2" s="16"/>
      <c r="BL2" s="16"/>
      <c r="BM2" s="9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</row>
    <row r="3" spans="1:109" s="25" customFormat="1" ht="12">
      <c r="A3" s="89"/>
      <c r="B3" s="19"/>
      <c r="C3" s="19"/>
      <c r="D3" s="20"/>
      <c r="E3" s="20"/>
      <c r="F3" s="20"/>
      <c r="G3" s="21"/>
      <c r="H3" s="20"/>
      <c r="I3" s="90"/>
      <c r="J3" s="22">
        <v>1200</v>
      </c>
      <c r="K3" s="23">
        <v>1200</v>
      </c>
      <c r="L3" s="23">
        <v>1200</v>
      </c>
      <c r="M3" s="23">
        <v>900</v>
      </c>
      <c r="N3" s="23">
        <v>1500</v>
      </c>
      <c r="O3" s="23">
        <v>1000</v>
      </c>
      <c r="P3" s="23">
        <v>850</v>
      </c>
      <c r="Q3" s="23">
        <v>1100</v>
      </c>
      <c r="R3" s="23">
        <v>850</v>
      </c>
      <c r="S3" s="23">
        <v>1100</v>
      </c>
      <c r="T3" s="23">
        <v>1000</v>
      </c>
      <c r="U3" s="23">
        <v>250</v>
      </c>
      <c r="V3" s="23">
        <v>1000</v>
      </c>
      <c r="W3" s="23">
        <v>650</v>
      </c>
      <c r="X3" s="23">
        <v>1100</v>
      </c>
      <c r="Y3" s="23">
        <v>1300</v>
      </c>
      <c r="Z3" s="23">
        <v>1200</v>
      </c>
      <c r="AA3" s="23">
        <v>550</v>
      </c>
      <c r="AB3" s="23">
        <v>300</v>
      </c>
      <c r="AC3" s="23">
        <v>1200</v>
      </c>
      <c r="AD3" s="23">
        <v>300</v>
      </c>
      <c r="AE3" s="23">
        <v>1700</v>
      </c>
      <c r="AF3" s="23">
        <v>1600</v>
      </c>
      <c r="AG3" s="23">
        <v>1100</v>
      </c>
      <c r="AH3" s="23"/>
      <c r="AI3" s="23"/>
      <c r="AJ3" s="23"/>
      <c r="AK3" s="23"/>
      <c r="AL3" s="24"/>
      <c r="AM3" s="24"/>
      <c r="AN3" s="24"/>
      <c r="AO3" s="24"/>
      <c r="AP3" s="24"/>
      <c r="AQ3" s="24"/>
      <c r="AR3" s="24"/>
      <c r="AS3" s="24"/>
      <c r="AT3" s="24"/>
      <c r="AU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6"/>
      <c r="BN3" s="27"/>
      <c r="BO3" s="27"/>
      <c r="BP3" s="27"/>
      <c r="BQ3" s="27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</row>
    <row r="4" spans="1:65" s="49" customFormat="1" ht="12">
      <c r="A4" s="91" t="s">
        <v>25</v>
      </c>
      <c r="B4" s="49">
        <f aca="true" t="shared" si="0" ref="B4:B36">SUMIF($J4:$BM4,"&lt;&gt;",$J$3:$BM$3)</f>
        <v>1200</v>
      </c>
      <c r="C4" s="49">
        <f>B4*1.12</f>
        <v>1344.0000000000002</v>
      </c>
      <c r="F4" s="49">
        <f>(C4+D4)-E4</f>
        <v>1344.0000000000002</v>
      </c>
      <c r="G4" s="49">
        <v>1376</v>
      </c>
      <c r="H4" s="49">
        <f aca="true" t="shared" si="1" ref="H4:H35">SUMIF($J4:$CR4,"&lt;&gt;",$J$1:$CR$1)</f>
        <v>32</v>
      </c>
      <c r="I4" s="92">
        <f aca="true" t="shared" si="2" ref="I4:I57">F4-G4+H4</f>
        <v>2.2737367544323206E-13</v>
      </c>
      <c r="J4" s="50">
        <v>37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s="29" customFormat="1" ht="12">
      <c r="A5" s="93" t="s">
        <v>26</v>
      </c>
      <c r="B5" s="49">
        <f t="shared" si="0"/>
        <v>1200</v>
      </c>
      <c r="C5" s="49">
        <f aca="true" t="shared" si="3" ref="C5:C63">B5*1.12</f>
        <v>1344.0000000000002</v>
      </c>
      <c r="D5" s="49"/>
      <c r="F5" s="49">
        <f aca="true" t="shared" si="4" ref="F5:F58">(C5+D5)-E5</f>
        <v>1344.0000000000002</v>
      </c>
      <c r="G5" s="29">
        <v>1376</v>
      </c>
      <c r="H5" s="49">
        <f t="shared" si="1"/>
        <v>32</v>
      </c>
      <c r="I5" s="92">
        <f t="shared" si="2"/>
        <v>2.2737367544323206E-13</v>
      </c>
      <c r="J5" s="30">
        <v>38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</row>
    <row r="6" spans="1:65" s="49" customFormat="1" ht="12">
      <c r="A6" s="91" t="s">
        <v>27</v>
      </c>
      <c r="B6" s="49">
        <f t="shared" si="0"/>
        <v>1200</v>
      </c>
      <c r="C6" s="49">
        <f t="shared" si="3"/>
        <v>1344.0000000000002</v>
      </c>
      <c r="F6" s="49">
        <f t="shared" si="4"/>
        <v>1344.0000000000002</v>
      </c>
      <c r="G6" s="49">
        <v>1376</v>
      </c>
      <c r="H6" s="49">
        <f t="shared" si="1"/>
        <v>32</v>
      </c>
      <c r="I6" s="92">
        <f t="shared" si="2"/>
        <v>2.2737367544323206E-13</v>
      </c>
      <c r="J6" s="50">
        <v>39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</row>
    <row r="7" spans="1:65" s="29" customFormat="1" ht="12">
      <c r="A7" s="93" t="s">
        <v>28</v>
      </c>
      <c r="B7" s="49">
        <f t="shared" si="0"/>
        <v>1200</v>
      </c>
      <c r="C7" s="49">
        <f t="shared" si="3"/>
        <v>1344.0000000000002</v>
      </c>
      <c r="D7" s="49"/>
      <c r="F7" s="49">
        <f t="shared" si="4"/>
        <v>1344.0000000000002</v>
      </c>
      <c r="G7" s="29">
        <v>1376</v>
      </c>
      <c r="H7" s="49">
        <f t="shared" si="1"/>
        <v>32</v>
      </c>
      <c r="I7" s="92">
        <f t="shared" si="2"/>
        <v>2.2737367544323206E-13</v>
      </c>
      <c r="J7" s="30">
        <v>40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49" customFormat="1" ht="12">
      <c r="A8" s="94" t="s">
        <v>29</v>
      </c>
      <c r="B8" s="49">
        <f t="shared" si="0"/>
        <v>1200</v>
      </c>
      <c r="C8" s="49">
        <f t="shared" si="3"/>
        <v>1344.0000000000002</v>
      </c>
      <c r="F8" s="49">
        <f t="shared" si="4"/>
        <v>1344.0000000000002</v>
      </c>
      <c r="G8" s="49">
        <v>1376</v>
      </c>
      <c r="H8" s="49">
        <f t="shared" si="1"/>
        <v>32</v>
      </c>
      <c r="I8" s="92">
        <f t="shared" si="2"/>
        <v>2.2737367544323206E-13</v>
      </c>
      <c r="J8" s="50"/>
      <c r="K8" s="48">
        <v>35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E8" s="48"/>
      <c r="BF8" s="48"/>
      <c r="BG8" s="48"/>
      <c r="BH8" s="48"/>
      <c r="BI8" s="48"/>
      <c r="BJ8" s="48"/>
      <c r="BK8" s="48"/>
      <c r="BL8" s="48"/>
      <c r="BM8" s="48"/>
    </row>
    <row r="9" spans="1:65" s="29" customFormat="1" ht="14.25" customHeight="1">
      <c r="A9" s="95" t="s">
        <v>30</v>
      </c>
      <c r="B9" s="49">
        <f t="shared" si="0"/>
        <v>1200</v>
      </c>
      <c r="C9" s="49">
        <f t="shared" si="3"/>
        <v>1344.0000000000002</v>
      </c>
      <c r="D9" s="49"/>
      <c r="F9" s="49">
        <f t="shared" si="4"/>
        <v>1344.0000000000002</v>
      </c>
      <c r="G9" s="29">
        <v>1376</v>
      </c>
      <c r="H9" s="49">
        <f t="shared" si="1"/>
        <v>32</v>
      </c>
      <c r="I9" s="92">
        <f t="shared" si="2"/>
        <v>2.2737367544323206E-13</v>
      </c>
      <c r="J9" s="30"/>
      <c r="K9" s="31">
        <v>36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49" customFormat="1" ht="14.25" customHeight="1">
      <c r="A10" s="91" t="s">
        <v>31</v>
      </c>
      <c r="B10" s="49">
        <f t="shared" si="0"/>
        <v>1500</v>
      </c>
      <c r="C10" s="49">
        <f t="shared" si="3"/>
        <v>1680.0000000000002</v>
      </c>
      <c r="F10" s="49">
        <f t="shared" si="4"/>
        <v>1680.0000000000002</v>
      </c>
      <c r="G10" s="49">
        <v>1744</v>
      </c>
      <c r="H10" s="49">
        <f t="shared" si="1"/>
        <v>64</v>
      </c>
      <c r="I10" s="92">
        <f t="shared" si="2"/>
        <v>2.2737367544323206E-13</v>
      </c>
      <c r="J10" s="50"/>
      <c r="K10" s="48">
        <v>37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>
        <v>37</v>
      </c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</row>
    <row r="11" spans="1:65" s="29" customFormat="1" ht="12">
      <c r="A11" s="93" t="s">
        <v>32</v>
      </c>
      <c r="B11" s="49">
        <f t="shared" si="0"/>
        <v>1200</v>
      </c>
      <c r="C11" s="49">
        <f t="shared" si="3"/>
        <v>1344.0000000000002</v>
      </c>
      <c r="D11" s="49"/>
      <c r="F11" s="49">
        <f t="shared" si="4"/>
        <v>1344.0000000000002</v>
      </c>
      <c r="G11" s="29">
        <v>1376</v>
      </c>
      <c r="H11" s="49">
        <f t="shared" si="1"/>
        <v>32</v>
      </c>
      <c r="I11" s="92">
        <f t="shared" si="2"/>
        <v>2.2737367544323206E-13</v>
      </c>
      <c r="J11" s="30"/>
      <c r="K11" s="31">
        <v>37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</row>
    <row r="12" spans="1:65" s="49" customFormat="1" ht="12">
      <c r="A12" s="91" t="s">
        <v>33</v>
      </c>
      <c r="B12" s="49">
        <f t="shared" si="0"/>
        <v>1200</v>
      </c>
      <c r="C12" s="49">
        <f t="shared" si="3"/>
        <v>1344.0000000000002</v>
      </c>
      <c r="F12" s="49">
        <f t="shared" si="4"/>
        <v>1344.0000000000002</v>
      </c>
      <c r="G12" s="49">
        <v>1376</v>
      </c>
      <c r="H12" s="49">
        <f t="shared" si="1"/>
        <v>32</v>
      </c>
      <c r="I12" s="92">
        <f t="shared" si="2"/>
        <v>2.2737367544323206E-13</v>
      </c>
      <c r="J12" s="50"/>
      <c r="K12" s="48">
        <v>38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</row>
    <row r="13" spans="1:65" s="58" customFormat="1" ht="12">
      <c r="A13" s="95" t="s">
        <v>34</v>
      </c>
      <c r="B13" s="49">
        <f t="shared" si="0"/>
        <v>1200</v>
      </c>
      <c r="C13" s="49">
        <f t="shared" si="3"/>
        <v>1344.0000000000002</v>
      </c>
      <c r="D13" s="49"/>
      <c r="F13" s="58">
        <f t="shared" si="4"/>
        <v>1344.0000000000002</v>
      </c>
      <c r="G13" s="58">
        <v>1376</v>
      </c>
      <c r="H13" s="58">
        <f t="shared" si="1"/>
        <v>32</v>
      </c>
      <c r="I13" s="108">
        <f t="shared" si="2"/>
        <v>2.2737367544323206E-13</v>
      </c>
      <c r="J13" s="59"/>
      <c r="K13" s="60">
        <v>38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</row>
    <row r="14" spans="1:65" s="58" customFormat="1" ht="17.25" customHeight="1">
      <c r="A14" s="95" t="s">
        <v>23</v>
      </c>
      <c r="B14" s="49">
        <f t="shared" si="0"/>
        <v>1200</v>
      </c>
      <c r="C14" s="49">
        <f t="shared" si="3"/>
        <v>1344.0000000000002</v>
      </c>
      <c r="D14" s="49"/>
      <c r="F14" s="58">
        <f t="shared" si="4"/>
        <v>1344.0000000000002</v>
      </c>
      <c r="G14" s="58">
        <v>1376</v>
      </c>
      <c r="H14" s="58">
        <f t="shared" si="1"/>
        <v>32</v>
      </c>
      <c r="I14" s="108">
        <f t="shared" si="2"/>
        <v>2.2737367544323206E-13</v>
      </c>
      <c r="J14" s="59"/>
      <c r="K14" s="60">
        <v>39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</row>
    <row r="15" spans="1:65" s="29" customFormat="1" ht="12">
      <c r="A15" s="93" t="s">
        <v>35</v>
      </c>
      <c r="B15" s="49">
        <f t="shared" si="0"/>
        <v>1200</v>
      </c>
      <c r="C15" s="49">
        <f t="shared" si="3"/>
        <v>1344.0000000000002</v>
      </c>
      <c r="D15" s="29">
        <v>150</v>
      </c>
      <c r="F15" s="49">
        <f t="shared" si="4"/>
        <v>1494.0000000000002</v>
      </c>
      <c r="G15" s="29">
        <v>1526</v>
      </c>
      <c r="H15" s="49">
        <f t="shared" si="1"/>
        <v>32</v>
      </c>
      <c r="I15" s="92">
        <f t="shared" si="2"/>
        <v>2.2737367544323206E-13</v>
      </c>
      <c r="J15" s="30"/>
      <c r="K15" s="31"/>
      <c r="L15" s="31">
        <v>36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29" customFormat="1" ht="12">
      <c r="A16" s="93" t="s">
        <v>36</v>
      </c>
      <c r="B16" s="49">
        <f t="shared" si="0"/>
        <v>1200</v>
      </c>
      <c r="C16" s="49">
        <f t="shared" si="3"/>
        <v>1344.0000000000002</v>
      </c>
      <c r="D16" s="29">
        <v>150</v>
      </c>
      <c r="F16" s="49">
        <f t="shared" si="4"/>
        <v>1494.0000000000002</v>
      </c>
      <c r="G16" s="29">
        <v>1526</v>
      </c>
      <c r="H16" s="49">
        <f t="shared" si="1"/>
        <v>32</v>
      </c>
      <c r="I16" s="92">
        <f t="shared" si="2"/>
        <v>2.2737367544323206E-13</v>
      </c>
      <c r="J16" s="30"/>
      <c r="K16" s="31"/>
      <c r="L16" s="31">
        <v>37</v>
      </c>
      <c r="M16" s="31"/>
      <c r="N16" s="31"/>
      <c r="O16" s="3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49" customFormat="1" ht="12">
      <c r="A17" s="95" t="s">
        <v>37</v>
      </c>
      <c r="B17" s="49">
        <f t="shared" si="0"/>
        <v>1200</v>
      </c>
      <c r="C17" s="49">
        <f t="shared" si="3"/>
        <v>1344.0000000000002</v>
      </c>
      <c r="D17" s="29">
        <v>150</v>
      </c>
      <c r="F17" s="49">
        <f t="shared" si="4"/>
        <v>1494.0000000000002</v>
      </c>
      <c r="G17" s="49">
        <v>1526</v>
      </c>
      <c r="H17" s="49">
        <f t="shared" si="1"/>
        <v>32</v>
      </c>
      <c r="I17" s="92">
        <f t="shared" si="2"/>
        <v>2.2737367544323206E-13</v>
      </c>
      <c r="J17" s="50"/>
      <c r="K17" s="48"/>
      <c r="L17" s="48">
        <v>37</v>
      </c>
      <c r="M17" s="48"/>
      <c r="N17" s="48"/>
      <c r="O17" s="48"/>
      <c r="P17" s="48"/>
      <c r="Q17" s="48"/>
      <c r="R17" s="48"/>
      <c r="S17" s="31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</row>
    <row r="18" spans="1:65" s="58" customFormat="1" ht="12">
      <c r="A18" s="95" t="s">
        <v>11</v>
      </c>
      <c r="B18" s="49">
        <f t="shared" si="0"/>
        <v>2400</v>
      </c>
      <c r="C18" s="49">
        <f t="shared" si="3"/>
        <v>2688.0000000000005</v>
      </c>
      <c r="D18" s="29">
        <f>150+350</f>
        <v>500</v>
      </c>
      <c r="F18" s="49">
        <f t="shared" si="4"/>
        <v>3188.0000000000005</v>
      </c>
      <c r="G18" s="58">
        <v>3252</v>
      </c>
      <c r="H18" s="49">
        <f t="shared" si="1"/>
        <v>64</v>
      </c>
      <c r="I18" s="92">
        <f t="shared" si="2"/>
        <v>4.547473508864641E-13</v>
      </c>
      <c r="J18" s="59"/>
      <c r="K18" s="60"/>
      <c r="L18" s="60">
        <v>38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>
        <v>38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</row>
    <row r="19" spans="1:65" s="49" customFormat="1" ht="12">
      <c r="A19" s="91" t="s">
        <v>38</v>
      </c>
      <c r="B19" s="49">
        <f t="shared" si="0"/>
        <v>1200</v>
      </c>
      <c r="C19" s="49">
        <f t="shared" si="3"/>
        <v>1344.0000000000002</v>
      </c>
      <c r="D19" s="49">
        <v>150</v>
      </c>
      <c r="F19" s="49">
        <f t="shared" si="4"/>
        <v>1494.0000000000002</v>
      </c>
      <c r="G19" s="49">
        <v>1526</v>
      </c>
      <c r="H19" s="49">
        <f t="shared" si="1"/>
        <v>32</v>
      </c>
      <c r="I19" s="92">
        <f t="shared" si="2"/>
        <v>2.2737367544323206E-13</v>
      </c>
      <c r="J19" s="50"/>
      <c r="K19" s="48"/>
      <c r="L19" s="48">
        <v>39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</row>
    <row r="20" spans="1:65" s="29" customFormat="1" ht="12">
      <c r="A20" s="93" t="s">
        <v>39</v>
      </c>
      <c r="B20" s="49">
        <f t="shared" si="0"/>
        <v>900</v>
      </c>
      <c r="C20" s="49">
        <f t="shared" si="3"/>
        <v>1008.0000000000001</v>
      </c>
      <c r="D20" s="49">
        <v>150</v>
      </c>
      <c r="F20" s="49">
        <f t="shared" si="4"/>
        <v>1158</v>
      </c>
      <c r="G20" s="29">
        <v>1190</v>
      </c>
      <c r="H20" s="49">
        <f t="shared" si="1"/>
        <v>32</v>
      </c>
      <c r="I20" s="92">
        <f t="shared" si="2"/>
        <v>0</v>
      </c>
      <c r="J20" s="30"/>
      <c r="K20" s="31"/>
      <c r="L20" s="31"/>
      <c r="M20" s="31">
        <v>37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</row>
    <row r="21" spans="1:65" s="49" customFormat="1" ht="12">
      <c r="A21" s="91" t="s">
        <v>40</v>
      </c>
      <c r="B21" s="49">
        <f t="shared" si="0"/>
        <v>900</v>
      </c>
      <c r="C21" s="49">
        <f t="shared" si="3"/>
        <v>1008.0000000000001</v>
      </c>
      <c r="D21" s="49">
        <v>150</v>
      </c>
      <c r="F21" s="49">
        <f t="shared" si="4"/>
        <v>1158</v>
      </c>
      <c r="G21" s="29">
        <v>1190</v>
      </c>
      <c r="H21" s="49">
        <f t="shared" si="1"/>
        <v>32</v>
      </c>
      <c r="I21" s="92">
        <f t="shared" si="2"/>
        <v>0</v>
      </c>
      <c r="J21" s="50"/>
      <c r="K21" s="48"/>
      <c r="L21" s="48"/>
      <c r="M21" s="48">
        <v>37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</row>
    <row r="22" spans="1:65" s="49" customFormat="1" ht="12">
      <c r="A22" s="91" t="s">
        <v>41</v>
      </c>
      <c r="B22" s="49">
        <f t="shared" si="0"/>
        <v>900</v>
      </c>
      <c r="C22" s="49">
        <f t="shared" si="3"/>
        <v>1008.0000000000001</v>
      </c>
      <c r="D22" s="49">
        <v>150</v>
      </c>
      <c r="F22" s="49">
        <f t="shared" si="4"/>
        <v>1158</v>
      </c>
      <c r="G22" s="49">
        <v>1190</v>
      </c>
      <c r="H22" s="49">
        <f t="shared" si="1"/>
        <v>32</v>
      </c>
      <c r="I22" s="92">
        <f t="shared" si="2"/>
        <v>0</v>
      </c>
      <c r="J22" s="50"/>
      <c r="K22" s="48"/>
      <c r="L22" s="48"/>
      <c r="M22" s="48">
        <v>38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</row>
    <row r="23" spans="1:65" s="29" customFormat="1" ht="11.25" customHeight="1">
      <c r="A23" s="93" t="s">
        <v>42</v>
      </c>
      <c r="B23" s="49">
        <f t="shared" si="0"/>
        <v>900</v>
      </c>
      <c r="C23" s="49">
        <f t="shared" si="3"/>
        <v>1008.0000000000001</v>
      </c>
      <c r="D23" s="49">
        <v>150</v>
      </c>
      <c r="F23" s="49">
        <f t="shared" si="4"/>
        <v>1158</v>
      </c>
      <c r="G23" s="29">
        <v>1190</v>
      </c>
      <c r="H23" s="49">
        <f t="shared" si="1"/>
        <v>32</v>
      </c>
      <c r="I23" s="92">
        <f t="shared" si="2"/>
        <v>0</v>
      </c>
      <c r="J23" s="30"/>
      <c r="K23" s="31"/>
      <c r="L23" s="31"/>
      <c r="M23" s="31">
        <v>38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s="49" customFormat="1" ht="12">
      <c r="A24" s="91" t="s">
        <v>43</v>
      </c>
      <c r="B24" s="49">
        <f t="shared" si="0"/>
        <v>1450</v>
      </c>
      <c r="C24" s="49">
        <f t="shared" si="3"/>
        <v>1624.0000000000002</v>
      </c>
      <c r="D24" s="49">
        <f>150</f>
        <v>150</v>
      </c>
      <c r="F24" s="49">
        <f t="shared" si="4"/>
        <v>1774.0000000000002</v>
      </c>
      <c r="G24" s="49">
        <v>1870</v>
      </c>
      <c r="H24" s="49">
        <f t="shared" si="1"/>
        <v>96</v>
      </c>
      <c r="I24" s="92">
        <f t="shared" si="2"/>
        <v>2.2737367544323206E-13</v>
      </c>
      <c r="J24" s="70"/>
      <c r="L24" s="48"/>
      <c r="M24" s="48">
        <v>39</v>
      </c>
      <c r="N24" s="48"/>
      <c r="O24" s="48"/>
      <c r="P24" s="48"/>
      <c r="Q24" s="48"/>
      <c r="R24" s="48"/>
      <c r="S24" s="48"/>
      <c r="T24" s="48"/>
      <c r="U24" s="48">
        <v>39</v>
      </c>
      <c r="V24" s="48"/>
      <c r="W24" s="48"/>
      <c r="X24" s="48"/>
      <c r="Y24" s="48"/>
      <c r="Z24" s="48"/>
      <c r="AA24" s="48"/>
      <c r="AB24" s="48">
        <v>39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49" customFormat="1" ht="12">
      <c r="A25" s="91" t="s">
        <v>44</v>
      </c>
      <c r="B25" s="49">
        <f t="shared" si="0"/>
        <v>900</v>
      </c>
      <c r="C25" s="49">
        <f t="shared" si="3"/>
        <v>1008.0000000000001</v>
      </c>
      <c r="D25" s="49">
        <v>150</v>
      </c>
      <c r="F25" s="49">
        <f t="shared" si="4"/>
        <v>1158</v>
      </c>
      <c r="G25" s="49">
        <v>1190</v>
      </c>
      <c r="H25" s="49">
        <f t="shared" si="1"/>
        <v>32</v>
      </c>
      <c r="I25" s="92">
        <f t="shared" si="2"/>
        <v>0</v>
      </c>
      <c r="J25" s="50"/>
      <c r="L25" s="48"/>
      <c r="M25" s="48" t="s">
        <v>155</v>
      </c>
      <c r="N25" s="48"/>
      <c r="O25" s="48"/>
      <c r="P25" s="48"/>
      <c r="Q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</row>
    <row r="26" spans="1:65" s="49" customFormat="1" ht="12">
      <c r="A26" s="91" t="s">
        <v>45</v>
      </c>
      <c r="B26" s="49">
        <f t="shared" si="0"/>
        <v>1500</v>
      </c>
      <c r="C26" s="49">
        <f t="shared" si="3"/>
        <v>1680.0000000000002</v>
      </c>
      <c r="D26" s="49">
        <v>250</v>
      </c>
      <c r="F26" s="49">
        <f t="shared" si="4"/>
        <v>1930.0000000000002</v>
      </c>
      <c r="G26" s="49">
        <v>1962</v>
      </c>
      <c r="H26" s="49">
        <f t="shared" si="1"/>
        <v>32</v>
      </c>
      <c r="I26" s="92">
        <f t="shared" si="2"/>
        <v>2.2737367544323206E-13</v>
      </c>
      <c r="J26" s="50"/>
      <c r="K26" s="48"/>
      <c r="L26" s="48"/>
      <c r="M26" s="48"/>
      <c r="N26" s="48">
        <v>35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</row>
    <row r="27" spans="1:65" s="29" customFormat="1" ht="12">
      <c r="A27" s="95" t="s">
        <v>46</v>
      </c>
      <c r="B27" s="49">
        <f t="shared" si="0"/>
        <v>2350</v>
      </c>
      <c r="C27" s="49">
        <f t="shared" si="3"/>
        <v>2632.0000000000005</v>
      </c>
      <c r="D27" s="49">
        <f>250+121</f>
        <v>371</v>
      </c>
      <c r="F27" s="49">
        <f t="shared" si="4"/>
        <v>3003.0000000000005</v>
      </c>
      <c r="G27" s="29">
        <v>3067</v>
      </c>
      <c r="H27" s="49">
        <f t="shared" si="1"/>
        <v>64</v>
      </c>
      <c r="I27" s="92">
        <f t="shared" si="2"/>
        <v>4.547473508864641E-13</v>
      </c>
      <c r="J27" s="30"/>
      <c r="K27" s="31"/>
      <c r="L27" s="31"/>
      <c r="M27" s="31"/>
      <c r="N27" s="31">
        <v>36</v>
      </c>
      <c r="O27" s="31"/>
      <c r="P27" s="31"/>
      <c r="Q27" s="31"/>
      <c r="R27" s="31">
        <v>37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</row>
    <row r="28" spans="1:65" s="49" customFormat="1" ht="12">
      <c r="A28" s="91" t="s">
        <v>24</v>
      </c>
      <c r="B28" s="49">
        <f t="shared" si="0"/>
        <v>1500</v>
      </c>
      <c r="C28" s="49">
        <f t="shared" si="3"/>
        <v>1680.0000000000002</v>
      </c>
      <c r="D28" s="49">
        <v>250</v>
      </c>
      <c r="F28" s="49">
        <f t="shared" si="4"/>
        <v>1930.0000000000002</v>
      </c>
      <c r="G28" s="49">
        <v>1962</v>
      </c>
      <c r="H28" s="49">
        <f t="shared" si="1"/>
        <v>32</v>
      </c>
      <c r="I28" s="92">
        <f t="shared" si="2"/>
        <v>2.2737367544323206E-13</v>
      </c>
      <c r="J28" s="50"/>
      <c r="K28" s="48"/>
      <c r="L28" s="48"/>
      <c r="M28" s="48"/>
      <c r="N28" s="48">
        <v>36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</row>
    <row r="29" spans="1:65" s="49" customFormat="1" ht="17.25" customHeight="1">
      <c r="A29" s="91" t="s">
        <v>47</v>
      </c>
      <c r="B29" s="49">
        <f t="shared" si="0"/>
        <v>1500</v>
      </c>
      <c r="C29" s="49">
        <f t="shared" si="3"/>
        <v>1680.0000000000002</v>
      </c>
      <c r="D29" s="49">
        <v>250</v>
      </c>
      <c r="F29" s="49">
        <f t="shared" si="4"/>
        <v>1930.0000000000002</v>
      </c>
      <c r="G29" s="49">
        <v>1962</v>
      </c>
      <c r="H29" s="49">
        <f t="shared" si="1"/>
        <v>32</v>
      </c>
      <c r="I29" s="92">
        <f t="shared" si="2"/>
        <v>2.2737367544323206E-13</v>
      </c>
      <c r="J29" s="50"/>
      <c r="K29" s="48"/>
      <c r="L29" s="48"/>
      <c r="M29" s="48"/>
      <c r="N29" s="48">
        <v>37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</row>
    <row r="30" spans="1:65" s="106" customFormat="1" ht="12">
      <c r="A30" s="105" t="s">
        <v>48</v>
      </c>
      <c r="B30" s="106">
        <f t="shared" si="0"/>
        <v>1500</v>
      </c>
      <c r="C30" s="106">
        <f t="shared" si="3"/>
        <v>1680.0000000000002</v>
      </c>
      <c r="D30" s="49">
        <v>250</v>
      </c>
      <c r="F30" s="106">
        <f t="shared" si="4"/>
        <v>1930.0000000000002</v>
      </c>
      <c r="H30" s="106">
        <f t="shared" si="1"/>
        <v>32</v>
      </c>
      <c r="I30" s="107">
        <f t="shared" si="2"/>
        <v>1962.0000000000002</v>
      </c>
      <c r="J30" s="110"/>
      <c r="K30" s="111"/>
      <c r="L30" s="111"/>
      <c r="M30" s="111"/>
      <c r="N30" s="111">
        <v>38</v>
      </c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</row>
    <row r="31" spans="1:65" s="49" customFormat="1" ht="12.75">
      <c r="A31" s="109" t="s">
        <v>49</v>
      </c>
      <c r="B31" s="49">
        <f t="shared" si="0"/>
        <v>1500</v>
      </c>
      <c r="C31" s="49">
        <f t="shared" si="3"/>
        <v>1680.0000000000002</v>
      </c>
      <c r="D31" s="49">
        <v>250</v>
      </c>
      <c r="F31" s="49">
        <f t="shared" si="4"/>
        <v>1930.0000000000002</v>
      </c>
      <c r="G31" s="49">
        <v>1962</v>
      </c>
      <c r="H31" s="49">
        <f t="shared" si="1"/>
        <v>32</v>
      </c>
      <c r="I31" s="92">
        <f t="shared" si="2"/>
        <v>2.2737367544323206E-13</v>
      </c>
      <c r="J31" s="50"/>
      <c r="K31" s="48"/>
      <c r="L31" s="48"/>
      <c r="M31" s="48"/>
      <c r="N31" s="48">
        <v>39</v>
      </c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</row>
    <row r="32" spans="1:65" s="49" customFormat="1" ht="12">
      <c r="A32" s="91" t="s">
        <v>51</v>
      </c>
      <c r="B32" s="49">
        <f t="shared" si="0"/>
        <v>2850</v>
      </c>
      <c r="C32" s="49">
        <f t="shared" si="3"/>
        <v>3192.0000000000005</v>
      </c>
      <c r="D32" s="29">
        <f>200+166</f>
        <v>366</v>
      </c>
      <c r="F32" s="49">
        <f t="shared" si="4"/>
        <v>3558.0000000000005</v>
      </c>
      <c r="G32" s="49">
        <v>3654</v>
      </c>
      <c r="H32" s="49">
        <f t="shared" si="1"/>
        <v>96</v>
      </c>
      <c r="I32" s="92">
        <f t="shared" si="2"/>
        <v>4.547473508864641E-13</v>
      </c>
      <c r="J32" s="50"/>
      <c r="K32" s="48"/>
      <c r="L32" s="48"/>
      <c r="M32" s="48"/>
      <c r="N32" s="48"/>
      <c r="O32" s="48">
        <v>37</v>
      </c>
      <c r="P32" s="48">
        <v>38</v>
      </c>
      <c r="Q32" s="48"/>
      <c r="R32" s="48"/>
      <c r="S32" s="48"/>
      <c r="T32" s="48">
        <v>37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</row>
    <row r="33" spans="1:65" s="49" customFormat="1" ht="12">
      <c r="A33" s="91" t="s">
        <v>52</v>
      </c>
      <c r="B33" s="49">
        <f t="shared" si="0"/>
        <v>1000</v>
      </c>
      <c r="C33" s="49">
        <f t="shared" si="3"/>
        <v>1120</v>
      </c>
      <c r="D33" s="49">
        <v>200</v>
      </c>
      <c r="E33" s="49">
        <v>350</v>
      </c>
      <c r="F33" s="49">
        <f t="shared" si="4"/>
        <v>970</v>
      </c>
      <c r="G33" s="49">
        <v>1002</v>
      </c>
      <c r="H33" s="49">
        <f t="shared" si="1"/>
        <v>32</v>
      </c>
      <c r="I33" s="92">
        <f t="shared" si="2"/>
        <v>0</v>
      </c>
      <c r="J33" s="50"/>
      <c r="K33" s="48"/>
      <c r="L33" s="48"/>
      <c r="M33" s="48"/>
      <c r="N33" s="48"/>
      <c r="O33" s="48">
        <v>38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</row>
    <row r="34" spans="1:65" s="49" customFormat="1" ht="12">
      <c r="A34" s="91" t="s">
        <v>21</v>
      </c>
      <c r="B34" s="49">
        <f t="shared" si="0"/>
        <v>1000</v>
      </c>
      <c r="C34" s="49">
        <f t="shared" si="3"/>
        <v>1120</v>
      </c>
      <c r="D34" s="29">
        <v>200</v>
      </c>
      <c r="E34" s="49">
        <v>92</v>
      </c>
      <c r="F34" s="49">
        <f t="shared" si="4"/>
        <v>1228</v>
      </c>
      <c r="G34" s="49">
        <v>1260</v>
      </c>
      <c r="H34" s="49">
        <f t="shared" si="1"/>
        <v>32</v>
      </c>
      <c r="I34" s="92">
        <f t="shared" si="2"/>
        <v>0</v>
      </c>
      <c r="J34" s="50"/>
      <c r="K34" s="48"/>
      <c r="L34" s="48"/>
      <c r="M34" s="48"/>
      <c r="N34" s="48"/>
      <c r="O34" s="48">
        <v>38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65" s="49" customFormat="1" ht="12">
      <c r="A35" s="91" t="s">
        <v>53</v>
      </c>
      <c r="B35" s="49">
        <f t="shared" si="0"/>
        <v>2000</v>
      </c>
      <c r="C35" s="49">
        <f t="shared" si="3"/>
        <v>2240</v>
      </c>
      <c r="D35" s="29">
        <f>200</f>
        <v>200</v>
      </c>
      <c r="F35" s="49">
        <f t="shared" si="4"/>
        <v>2440</v>
      </c>
      <c r="G35" s="49">
        <v>2504</v>
      </c>
      <c r="H35" s="49">
        <f t="shared" si="1"/>
        <v>64</v>
      </c>
      <c r="I35" s="92">
        <f t="shared" si="2"/>
        <v>0</v>
      </c>
      <c r="J35" s="50"/>
      <c r="K35" s="48"/>
      <c r="L35" s="48"/>
      <c r="M35" s="48"/>
      <c r="N35" s="48"/>
      <c r="O35" s="48">
        <v>39</v>
      </c>
      <c r="P35" s="48"/>
      <c r="Q35" s="48"/>
      <c r="R35" s="48"/>
      <c r="S35" s="48"/>
      <c r="T35" s="48"/>
      <c r="U35" s="48"/>
      <c r="V35" s="48">
        <v>39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</row>
    <row r="36" spans="1:65" s="49" customFormat="1" ht="12">
      <c r="A36" s="91" t="s">
        <v>54</v>
      </c>
      <c r="B36" s="49">
        <f t="shared" si="0"/>
        <v>1000</v>
      </c>
      <c r="C36" s="49">
        <f t="shared" si="3"/>
        <v>1120</v>
      </c>
      <c r="D36" s="29">
        <v>200</v>
      </c>
      <c r="F36" s="49">
        <f t="shared" si="4"/>
        <v>1320</v>
      </c>
      <c r="G36" s="49">
        <v>1352</v>
      </c>
      <c r="H36" s="49">
        <f aca="true" t="shared" si="5" ref="H36:H67">SUMIF($J36:$CR36,"&lt;&gt;",$J$1:$CR$1)</f>
        <v>32</v>
      </c>
      <c r="I36" s="92">
        <f t="shared" si="2"/>
        <v>0</v>
      </c>
      <c r="J36" s="50"/>
      <c r="K36" s="48"/>
      <c r="L36" s="48"/>
      <c r="M36" s="48"/>
      <c r="N36" s="48"/>
      <c r="O36" s="48">
        <v>40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</row>
    <row r="37" spans="1:65" s="29" customFormat="1" ht="12">
      <c r="A37" s="91" t="s">
        <v>56</v>
      </c>
      <c r="B37" s="49">
        <f>P3+U3*3</f>
        <v>1600</v>
      </c>
      <c r="C37" s="49">
        <f t="shared" si="3"/>
        <v>1792.0000000000002</v>
      </c>
      <c r="F37" s="49">
        <f t="shared" si="4"/>
        <v>1792.0000000000002</v>
      </c>
      <c r="G37" s="29">
        <v>1856</v>
      </c>
      <c r="H37" s="49">
        <f t="shared" si="5"/>
        <v>64</v>
      </c>
      <c r="I37" s="92">
        <f t="shared" si="2"/>
        <v>2.2737367544323206E-13</v>
      </c>
      <c r="J37" s="30"/>
      <c r="K37" s="31"/>
      <c r="L37" s="31"/>
      <c r="M37" s="31"/>
      <c r="N37" s="48"/>
      <c r="O37" s="31"/>
      <c r="P37" s="31">
        <v>36</v>
      </c>
      <c r="Q37" s="31"/>
      <c r="R37" s="31"/>
      <c r="S37" s="31"/>
      <c r="T37" s="31"/>
      <c r="U37" s="31" t="s">
        <v>90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</row>
    <row r="38" spans="1:65" s="58" customFormat="1" ht="12">
      <c r="A38" s="95" t="s">
        <v>57</v>
      </c>
      <c r="B38" s="49">
        <f aca="true" t="shared" si="6" ref="B38:B72">SUMIF($J38:$BM38,"&lt;&gt;",$J$3:$BM$3)</f>
        <v>850</v>
      </c>
      <c r="C38" s="49">
        <f t="shared" si="3"/>
        <v>952.0000000000001</v>
      </c>
      <c r="F38" s="58">
        <f t="shared" si="4"/>
        <v>952.0000000000001</v>
      </c>
      <c r="G38" s="58">
        <v>984</v>
      </c>
      <c r="H38" s="58">
        <f t="shared" si="5"/>
        <v>32</v>
      </c>
      <c r="I38" s="108">
        <f t="shared" si="2"/>
        <v>1.1368683772161603E-13</v>
      </c>
      <c r="J38" s="59"/>
      <c r="K38" s="60"/>
      <c r="L38" s="60"/>
      <c r="M38" s="60"/>
      <c r="N38" s="60"/>
      <c r="O38" s="60"/>
      <c r="P38" s="60">
        <v>37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</row>
    <row r="39" spans="1:65" s="29" customFormat="1" ht="12">
      <c r="A39" s="91" t="s">
        <v>58</v>
      </c>
      <c r="B39" s="49">
        <f t="shared" si="6"/>
        <v>850</v>
      </c>
      <c r="C39" s="49">
        <f t="shared" si="3"/>
        <v>952.0000000000001</v>
      </c>
      <c r="F39" s="49">
        <f t="shared" si="4"/>
        <v>952.0000000000001</v>
      </c>
      <c r="G39" s="29">
        <v>984</v>
      </c>
      <c r="H39" s="49">
        <f t="shared" si="5"/>
        <v>32</v>
      </c>
      <c r="I39" s="92">
        <f t="shared" si="2"/>
        <v>1.1368683772161603E-13</v>
      </c>
      <c r="J39" s="30"/>
      <c r="K39" s="31"/>
      <c r="L39" s="31"/>
      <c r="M39" s="31"/>
      <c r="N39" s="48"/>
      <c r="O39" s="31"/>
      <c r="P39" s="31">
        <v>37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</row>
    <row r="40" spans="1:65" s="49" customFormat="1" ht="12">
      <c r="A40" s="91" t="s">
        <v>59</v>
      </c>
      <c r="B40" s="49">
        <f t="shared" si="6"/>
        <v>850</v>
      </c>
      <c r="C40" s="49">
        <f t="shared" si="3"/>
        <v>952.0000000000001</v>
      </c>
      <c r="F40" s="49">
        <f t="shared" si="4"/>
        <v>952.0000000000001</v>
      </c>
      <c r="G40" s="49">
        <v>984</v>
      </c>
      <c r="H40" s="49">
        <f t="shared" si="5"/>
        <v>32</v>
      </c>
      <c r="I40" s="92">
        <f t="shared" si="2"/>
        <v>1.1368683772161603E-13</v>
      </c>
      <c r="J40" s="50"/>
      <c r="K40" s="48"/>
      <c r="L40" s="48"/>
      <c r="M40" s="48"/>
      <c r="N40" s="48"/>
      <c r="O40" s="48"/>
      <c r="P40" s="48">
        <v>38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</row>
    <row r="41" spans="1:65" s="49" customFormat="1" ht="12">
      <c r="A41" s="91" t="s">
        <v>60</v>
      </c>
      <c r="B41" s="49">
        <f t="shared" si="6"/>
        <v>850</v>
      </c>
      <c r="C41" s="49">
        <f t="shared" si="3"/>
        <v>952.0000000000001</v>
      </c>
      <c r="F41" s="49">
        <f t="shared" si="4"/>
        <v>952.0000000000001</v>
      </c>
      <c r="G41" s="49">
        <v>984</v>
      </c>
      <c r="H41" s="49">
        <f t="shared" si="5"/>
        <v>32</v>
      </c>
      <c r="I41" s="92">
        <f t="shared" si="2"/>
        <v>1.1368683772161603E-13</v>
      </c>
      <c r="J41" s="50"/>
      <c r="K41" s="48"/>
      <c r="L41" s="48"/>
      <c r="M41" s="48"/>
      <c r="N41" s="48"/>
      <c r="O41" s="48"/>
      <c r="P41" s="48">
        <v>39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</row>
    <row r="42" spans="1:65" s="49" customFormat="1" ht="12">
      <c r="A42" s="95" t="s">
        <v>61</v>
      </c>
      <c r="B42" s="49">
        <f t="shared" si="6"/>
        <v>850</v>
      </c>
      <c r="C42" s="49">
        <f t="shared" si="3"/>
        <v>952.0000000000001</v>
      </c>
      <c r="F42" s="49">
        <f t="shared" si="4"/>
        <v>952.0000000000001</v>
      </c>
      <c r="G42" s="49">
        <v>984</v>
      </c>
      <c r="H42" s="49">
        <f t="shared" si="5"/>
        <v>32</v>
      </c>
      <c r="I42" s="92">
        <f t="shared" si="2"/>
        <v>1.1368683772161603E-13</v>
      </c>
      <c r="J42" s="70"/>
      <c r="P42" s="49">
        <v>40</v>
      </c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</row>
    <row r="43" spans="1:65" s="58" customFormat="1" ht="15.75" customHeight="1">
      <c r="A43" s="95" t="s">
        <v>62</v>
      </c>
      <c r="B43" s="58">
        <f t="shared" si="6"/>
        <v>850</v>
      </c>
      <c r="C43" s="58">
        <f t="shared" si="3"/>
        <v>952.0000000000001</v>
      </c>
      <c r="F43" s="58">
        <f t="shared" si="4"/>
        <v>952.0000000000001</v>
      </c>
      <c r="G43" s="58">
        <v>984</v>
      </c>
      <c r="H43" s="58">
        <f t="shared" si="5"/>
        <v>32</v>
      </c>
      <c r="I43" s="108">
        <f t="shared" si="2"/>
        <v>1.1368683772161603E-13</v>
      </c>
      <c r="J43" s="112"/>
      <c r="P43" s="60">
        <v>41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</row>
    <row r="44" spans="1:65" s="49" customFormat="1" ht="12">
      <c r="A44" s="91" t="s">
        <v>63</v>
      </c>
      <c r="B44" s="49">
        <f t="shared" si="6"/>
        <v>1950</v>
      </c>
      <c r="C44" s="49">
        <f t="shared" si="3"/>
        <v>2184</v>
      </c>
      <c r="D44" s="49">
        <v>183</v>
      </c>
      <c r="F44" s="49">
        <f t="shared" si="4"/>
        <v>2367</v>
      </c>
      <c r="G44" s="49">
        <v>2431</v>
      </c>
      <c r="H44" s="49">
        <f t="shared" si="5"/>
        <v>64</v>
      </c>
      <c r="I44" s="92">
        <f t="shared" si="2"/>
        <v>0</v>
      </c>
      <c r="J44" s="70"/>
      <c r="Q44" s="49">
        <v>36</v>
      </c>
      <c r="R44" s="48">
        <v>36</v>
      </c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</row>
    <row r="45" spans="1:65" s="49" customFormat="1" ht="12">
      <c r="A45" s="91" t="s">
        <v>64</v>
      </c>
      <c r="B45" s="49">
        <f t="shared" si="6"/>
        <v>1100</v>
      </c>
      <c r="C45" s="49">
        <f t="shared" si="3"/>
        <v>1232.0000000000002</v>
      </c>
      <c r="D45" s="49">
        <v>183</v>
      </c>
      <c r="F45" s="49">
        <f t="shared" si="4"/>
        <v>1415.0000000000002</v>
      </c>
      <c r="G45" s="49">
        <v>1447</v>
      </c>
      <c r="H45" s="49">
        <f t="shared" si="5"/>
        <v>32</v>
      </c>
      <c r="I45" s="92">
        <f t="shared" si="2"/>
        <v>2.2737367544323206E-13</v>
      </c>
      <c r="J45" s="70"/>
      <c r="Q45" s="49">
        <v>37</v>
      </c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</row>
    <row r="46" spans="1:65" s="29" customFormat="1" ht="12">
      <c r="A46" s="91" t="s">
        <v>65</v>
      </c>
      <c r="B46" s="49">
        <f t="shared" si="6"/>
        <v>1100</v>
      </c>
      <c r="C46" s="49">
        <f t="shared" si="3"/>
        <v>1232.0000000000002</v>
      </c>
      <c r="D46" s="49">
        <v>183</v>
      </c>
      <c r="F46" s="49">
        <f t="shared" si="4"/>
        <v>1415.0000000000002</v>
      </c>
      <c r="G46" s="29">
        <v>1447</v>
      </c>
      <c r="H46" s="49">
        <f t="shared" si="5"/>
        <v>32</v>
      </c>
      <c r="I46" s="92">
        <f t="shared" si="2"/>
        <v>2.2737367544323206E-13</v>
      </c>
      <c r="J46" s="33"/>
      <c r="Q46" s="29">
        <v>37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</row>
    <row r="47" spans="1:65" s="29" customFormat="1" ht="12">
      <c r="A47" s="91" t="s">
        <v>66</v>
      </c>
      <c r="B47" s="49">
        <f t="shared" si="6"/>
        <v>1100</v>
      </c>
      <c r="C47" s="49">
        <f t="shared" si="3"/>
        <v>1232.0000000000002</v>
      </c>
      <c r="D47" s="49">
        <v>183</v>
      </c>
      <c r="F47" s="49">
        <f t="shared" si="4"/>
        <v>1415.0000000000002</v>
      </c>
      <c r="G47" s="29">
        <v>1447</v>
      </c>
      <c r="H47" s="49">
        <f t="shared" si="5"/>
        <v>32</v>
      </c>
      <c r="I47" s="92">
        <f t="shared" si="2"/>
        <v>2.2737367544323206E-13</v>
      </c>
      <c r="J47" s="33"/>
      <c r="Q47" s="29">
        <v>38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</row>
    <row r="48" spans="1:65" s="29" customFormat="1" ht="12">
      <c r="A48" s="91" t="s">
        <v>67</v>
      </c>
      <c r="B48" s="49">
        <f t="shared" si="6"/>
        <v>1100</v>
      </c>
      <c r="C48" s="49">
        <f t="shared" si="3"/>
        <v>1232.0000000000002</v>
      </c>
      <c r="D48" s="49">
        <v>183</v>
      </c>
      <c r="F48" s="49">
        <f t="shared" si="4"/>
        <v>1415.0000000000002</v>
      </c>
      <c r="G48" s="29">
        <v>1447</v>
      </c>
      <c r="H48" s="49">
        <f t="shared" si="5"/>
        <v>32</v>
      </c>
      <c r="I48" s="92">
        <f t="shared" si="2"/>
        <v>2.2737367544323206E-13</v>
      </c>
      <c r="J48" s="33"/>
      <c r="Q48" s="29">
        <v>38</v>
      </c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</row>
    <row r="49" spans="1:65" s="49" customFormat="1" ht="12">
      <c r="A49" s="91" t="s">
        <v>68</v>
      </c>
      <c r="B49" s="49">
        <f t="shared" si="6"/>
        <v>1100</v>
      </c>
      <c r="C49" s="49">
        <f t="shared" si="3"/>
        <v>1232.0000000000002</v>
      </c>
      <c r="D49" s="49">
        <v>183</v>
      </c>
      <c r="F49" s="49">
        <f t="shared" si="4"/>
        <v>1415.0000000000002</v>
      </c>
      <c r="G49" s="49">
        <v>1447</v>
      </c>
      <c r="H49" s="49">
        <f t="shared" si="5"/>
        <v>32</v>
      </c>
      <c r="I49" s="92">
        <f t="shared" si="2"/>
        <v>2.2737367544323206E-13</v>
      </c>
      <c r="J49" s="70"/>
      <c r="Q49" s="49">
        <v>39</v>
      </c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</row>
    <row r="50" spans="1:77" s="57" customFormat="1" ht="12">
      <c r="A50" s="91" t="s">
        <v>70</v>
      </c>
      <c r="B50" s="49">
        <f t="shared" si="6"/>
        <v>850</v>
      </c>
      <c r="C50" s="49">
        <f t="shared" si="3"/>
        <v>952.0000000000001</v>
      </c>
      <c r="D50" s="49"/>
      <c r="E50" s="51"/>
      <c r="F50" s="49">
        <f t="shared" si="4"/>
        <v>952.0000000000001</v>
      </c>
      <c r="G50" s="49">
        <v>984</v>
      </c>
      <c r="H50" s="49">
        <f t="shared" si="5"/>
        <v>32</v>
      </c>
      <c r="I50" s="92">
        <f t="shared" si="2"/>
        <v>1.1368683772161603E-13</v>
      </c>
      <c r="J50" s="52"/>
      <c r="K50" s="53"/>
      <c r="L50" s="53"/>
      <c r="M50" s="53"/>
      <c r="N50" s="53"/>
      <c r="O50" s="53"/>
      <c r="P50" s="53"/>
      <c r="Q50" s="53"/>
      <c r="R50" s="53">
        <v>37</v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4"/>
      <c r="AM50" s="54"/>
      <c r="AN50" s="54"/>
      <c r="AO50" s="54"/>
      <c r="AP50" s="54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</row>
    <row r="51" spans="1:77" s="47" customFormat="1" ht="12">
      <c r="A51" s="93" t="s">
        <v>71</v>
      </c>
      <c r="B51" s="49">
        <f t="shared" si="6"/>
        <v>850</v>
      </c>
      <c r="C51" s="49">
        <f t="shared" si="3"/>
        <v>952.0000000000001</v>
      </c>
      <c r="D51" s="49"/>
      <c r="E51" s="41"/>
      <c r="F51" s="49">
        <f t="shared" si="4"/>
        <v>952.0000000000001</v>
      </c>
      <c r="G51" s="29">
        <v>984</v>
      </c>
      <c r="H51" s="49">
        <f t="shared" si="5"/>
        <v>32</v>
      </c>
      <c r="I51" s="92">
        <f t="shared" si="2"/>
        <v>1.1368683772161603E-13</v>
      </c>
      <c r="J51" s="42"/>
      <c r="K51" s="43"/>
      <c r="L51" s="43"/>
      <c r="M51" s="43"/>
      <c r="N51" s="43"/>
      <c r="O51" s="43"/>
      <c r="P51" s="43"/>
      <c r="Q51" s="43"/>
      <c r="R51" s="43">
        <v>38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/>
      <c r="AM51" s="44"/>
      <c r="AN51" s="44"/>
      <c r="AO51" s="44"/>
      <c r="AP51" s="44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</row>
    <row r="52" spans="1:77" s="57" customFormat="1" ht="12">
      <c r="A52" s="91" t="s">
        <v>9</v>
      </c>
      <c r="B52" s="49">
        <f t="shared" si="6"/>
        <v>850</v>
      </c>
      <c r="C52" s="49">
        <f t="shared" si="3"/>
        <v>952.0000000000001</v>
      </c>
      <c r="D52" s="49"/>
      <c r="E52" s="51"/>
      <c r="F52" s="49">
        <f t="shared" si="4"/>
        <v>952.0000000000001</v>
      </c>
      <c r="G52" s="49">
        <v>1065</v>
      </c>
      <c r="H52" s="49">
        <f t="shared" si="5"/>
        <v>32</v>
      </c>
      <c r="I52" s="92">
        <f t="shared" si="2"/>
        <v>-80.99999999999989</v>
      </c>
      <c r="J52" s="52"/>
      <c r="K52" s="53"/>
      <c r="L52" s="53"/>
      <c r="M52" s="53"/>
      <c r="N52" s="53"/>
      <c r="O52" s="53"/>
      <c r="P52" s="53"/>
      <c r="Q52" s="53"/>
      <c r="R52" s="53">
        <v>38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4"/>
      <c r="AM52" s="54"/>
      <c r="AN52" s="54"/>
      <c r="AO52" s="54"/>
      <c r="AP52" s="54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</row>
    <row r="53" spans="1:77" s="57" customFormat="1" ht="12">
      <c r="A53" s="91" t="s">
        <v>72</v>
      </c>
      <c r="B53" s="49">
        <f t="shared" si="6"/>
        <v>850</v>
      </c>
      <c r="C53" s="49">
        <f t="shared" si="3"/>
        <v>952.0000000000001</v>
      </c>
      <c r="D53" s="49"/>
      <c r="E53" s="51"/>
      <c r="F53" s="49">
        <f t="shared" si="4"/>
        <v>952.0000000000001</v>
      </c>
      <c r="G53" s="49">
        <v>984</v>
      </c>
      <c r="H53" s="49">
        <f t="shared" si="5"/>
        <v>32</v>
      </c>
      <c r="I53" s="92">
        <f t="shared" si="2"/>
        <v>1.1368683772161603E-13</v>
      </c>
      <c r="J53" s="52"/>
      <c r="K53" s="53"/>
      <c r="L53" s="53"/>
      <c r="M53" s="53"/>
      <c r="N53" s="53"/>
      <c r="O53" s="53"/>
      <c r="P53" s="53"/>
      <c r="Q53" s="53"/>
      <c r="R53" s="53">
        <v>39</v>
      </c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4"/>
      <c r="AM53" s="54"/>
      <c r="AN53" s="54"/>
      <c r="AO53" s="54"/>
      <c r="AP53" s="54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</row>
    <row r="54" spans="1:77" s="57" customFormat="1" ht="12">
      <c r="A54" s="91" t="s">
        <v>73</v>
      </c>
      <c r="B54" s="49">
        <f t="shared" si="6"/>
        <v>850</v>
      </c>
      <c r="C54" s="49">
        <f t="shared" si="3"/>
        <v>952.0000000000001</v>
      </c>
      <c r="D54" s="49"/>
      <c r="E54" s="51"/>
      <c r="F54" s="49">
        <f t="shared" si="4"/>
        <v>952.0000000000001</v>
      </c>
      <c r="G54" s="49">
        <v>1105</v>
      </c>
      <c r="H54" s="49">
        <f t="shared" si="5"/>
        <v>32</v>
      </c>
      <c r="I54" s="92">
        <f t="shared" si="2"/>
        <v>-120.99999999999989</v>
      </c>
      <c r="J54" s="52"/>
      <c r="K54" s="53"/>
      <c r="L54" s="53"/>
      <c r="M54" s="53"/>
      <c r="N54" s="53"/>
      <c r="O54" s="53"/>
      <c r="P54" s="53"/>
      <c r="Q54" s="53"/>
      <c r="R54" s="53">
        <v>40</v>
      </c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4"/>
      <c r="AM54" s="54"/>
      <c r="AN54" s="54"/>
      <c r="AO54" s="54"/>
      <c r="AP54" s="54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</row>
    <row r="55" spans="1:77" s="57" customFormat="1" ht="12">
      <c r="A55" s="91" t="s">
        <v>74</v>
      </c>
      <c r="B55" s="49">
        <f t="shared" si="6"/>
        <v>1750</v>
      </c>
      <c r="C55" s="49">
        <f t="shared" si="3"/>
        <v>1960.0000000000002</v>
      </c>
      <c r="D55" s="29">
        <f>183+216</f>
        <v>399</v>
      </c>
      <c r="E55" s="51"/>
      <c r="F55" s="49">
        <f t="shared" si="4"/>
        <v>2359</v>
      </c>
      <c r="G55" s="49">
        <v>2606</v>
      </c>
      <c r="H55" s="49">
        <f t="shared" si="5"/>
        <v>64</v>
      </c>
      <c r="I55" s="92">
        <f t="shared" si="2"/>
        <v>-183</v>
      </c>
      <c r="J55" s="52"/>
      <c r="K55" s="53"/>
      <c r="L55" s="53"/>
      <c r="M55" s="53"/>
      <c r="N55" s="53"/>
      <c r="O55" s="53"/>
      <c r="P55" s="53"/>
      <c r="Q55" s="53"/>
      <c r="R55" s="53"/>
      <c r="S55" s="53">
        <v>36</v>
      </c>
      <c r="T55" s="53"/>
      <c r="U55" s="53"/>
      <c r="V55" s="53"/>
      <c r="W55" s="53">
        <v>37</v>
      </c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4"/>
      <c r="AM55" s="54"/>
      <c r="AN55" s="54"/>
      <c r="AO55" s="54"/>
      <c r="AP55" s="54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</row>
    <row r="56" spans="1:77" s="57" customFormat="1" ht="12">
      <c r="A56" s="91" t="s">
        <v>75</v>
      </c>
      <c r="B56" s="49">
        <f t="shared" si="6"/>
        <v>1750</v>
      </c>
      <c r="C56" s="49">
        <f t="shared" si="3"/>
        <v>1960.0000000000002</v>
      </c>
      <c r="D56" s="49">
        <f>183+216</f>
        <v>399</v>
      </c>
      <c r="E56" s="51"/>
      <c r="F56" s="49">
        <f t="shared" si="4"/>
        <v>2359</v>
      </c>
      <c r="G56" s="49">
        <v>2606</v>
      </c>
      <c r="H56" s="49">
        <f t="shared" si="5"/>
        <v>64</v>
      </c>
      <c r="I56" s="92">
        <f t="shared" si="2"/>
        <v>-183</v>
      </c>
      <c r="J56" s="52"/>
      <c r="K56" s="53"/>
      <c r="L56" s="53"/>
      <c r="M56" s="53"/>
      <c r="N56" s="53"/>
      <c r="O56" s="53"/>
      <c r="P56" s="53"/>
      <c r="Q56" s="53"/>
      <c r="R56" s="53"/>
      <c r="S56" s="53">
        <v>37</v>
      </c>
      <c r="T56" s="53"/>
      <c r="U56" s="53"/>
      <c r="V56" s="53"/>
      <c r="W56" s="53">
        <v>37</v>
      </c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4"/>
      <c r="AM56" s="54"/>
      <c r="AN56" s="54"/>
      <c r="AO56" s="54"/>
      <c r="AP56" s="54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</row>
    <row r="57" spans="1:77" s="57" customFormat="1" ht="12">
      <c r="A57" s="91" t="s">
        <v>76</v>
      </c>
      <c r="B57" s="49">
        <f t="shared" si="6"/>
        <v>1100</v>
      </c>
      <c r="C57" s="49">
        <f t="shared" si="3"/>
        <v>1232.0000000000002</v>
      </c>
      <c r="D57" s="29">
        <v>183</v>
      </c>
      <c r="E57" s="51"/>
      <c r="F57" s="49">
        <f t="shared" si="4"/>
        <v>1415.0000000000002</v>
      </c>
      <c r="G57" s="49">
        <v>1630</v>
      </c>
      <c r="H57" s="49">
        <f t="shared" si="5"/>
        <v>32</v>
      </c>
      <c r="I57" s="92">
        <f t="shared" si="2"/>
        <v>-182.99999999999977</v>
      </c>
      <c r="J57" s="52"/>
      <c r="K57" s="53"/>
      <c r="L57" s="53"/>
      <c r="M57" s="53"/>
      <c r="N57" s="53"/>
      <c r="O57" s="53"/>
      <c r="P57" s="53"/>
      <c r="Q57" s="53"/>
      <c r="R57" s="53"/>
      <c r="S57" s="53">
        <v>37</v>
      </c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4"/>
      <c r="AM57" s="54"/>
      <c r="AN57" s="54"/>
      <c r="AO57" s="54"/>
      <c r="AP57" s="54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</row>
    <row r="58" spans="1:77" s="57" customFormat="1" ht="12">
      <c r="A58" s="91" t="s">
        <v>77</v>
      </c>
      <c r="B58" s="49">
        <f t="shared" si="6"/>
        <v>1100</v>
      </c>
      <c r="C58" s="49">
        <f t="shared" si="3"/>
        <v>1232.0000000000002</v>
      </c>
      <c r="D58" s="29">
        <v>183</v>
      </c>
      <c r="E58" s="51"/>
      <c r="F58" s="49">
        <f t="shared" si="4"/>
        <v>1415.0000000000002</v>
      </c>
      <c r="G58" s="49">
        <v>1630</v>
      </c>
      <c r="H58" s="49">
        <f t="shared" si="5"/>
        <v>32</v>
      </c>
      <c r="I58" s="92">
        <f aca="true" t="shared" si="7" ref="I58:I120">F58-G58+H58</f>
        <v>-182.99999999999977</v>
      </c>
      <c r="J58" s="52"/>
      <c r="K58" s="53"/>
      <c r="L58" s="53"/>
      <c r="M58" s="53"/>
      <c r="N58" s="53"/>
      <c r="O58" s="53"/>
      <c r="P58" s="53"/>
      <c r="Q58" s="53"/>
      <c r="R58" s="53"/>
      <c r="S58" s="53">
        <v>38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4"/>
      <c r="AM58" s="54"/>
      <c r="AN58" s="54"/>
      <c r="AO58" s="54"/>
      <c r="AP58" s="54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</row>
    <row r="59" spans="1:77" s="57" customFormat="1" ht="12">
      <c r="A59" s="95" t="s">
        <v>78</v>
      </c>
      <c r="B59" s="49">
        <f t="shared" si="6"/>
        <v>2700</v>
      </c>
      <c r="C59" s="49">
        <f t="shared" si="3"/>
        <v>3024.0000000000005</v>
      </c>
      <c r="D59" s="49">
        <f>183+225</f>
        <v>408</v>
      </c>
      <c r="E59" s="51"/>
      <c r="F59" s="49">
        <f aca="true" t="shared" si="8" ref="F59:F120">(C59+D59)-E59</f>
        <v>3432.0000000000005</v>
      </c>
      <c r="G59" s="49">
        <v>3679</v>
      </c>
      <c r="H59" s="49">
        <f t="shared" si="5"/>
        <v>64</v>
      </c>
      <c r="I59" s="92">
        <f t="shared" si="7"/>
        <v>-182.99999999999955</v>
      </c>
      <c r="J59" s="52"/>
      <c r="K59" s="53"/>
      <c r="L59" s="53"/>
      <c r="M59" s="53"/>
      <c r="N59" s="53"/>
      <c r="O59" s="53"/>
      <c r="P59" s="53"/>
      <c r="Q59" s="53"/>
      <c r="R59" s="53"/>
      <c r="S59" s="53">
        <v>38</v>
      </c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>
        <v>39</v>
      </c>
      <c r="AG59" s="53"/>
      <c r="AH59" s="53"/>
      <c r="AI59" s="53"/>
      <c r="AJ59" s="53"/>
      <c r="AK59" s="53"/>
      <c r="AL59" s="54"/>
      <c r="AM59" s="54"/>
      <c r="AN59" s="54"/>
      <c r="AO59" s="54"/>
      <c r="AP59" s="54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</row>
    <row r="60" spans="1:77" s="57" customFormat="1" ht="12">
      <c r="A60" s="91" t="s">
        <v>79</v>
      </c>
      <c r="B60" s="49">
        <f t="shared" si="6"/>
        <v>1100</v>
      </c>
      <c r="C60" s="49">
        <f t="shared" si="3"/>
        <v>1232.0000000000002</v>
      </c>
      <c r="D60" s="49">
        <v>183</v>
      </c>
      <c r="E60" s="51"/>
      <c r="F60" s="49">
        <f t="shared" si="8"/>
        <v>1415.0000000000002</v>
      </c>
      <c r="G60" s="49">
        <v>1630</v>
      </c>
      <c r="H60" s="49">
        <f t="shared" si="5"/>
        <v>32</v>
      </c>
      <c r="I60" s="92">
        <f t="shared" si="7"/>
        <v>-182.99999999999977</v>
      </c>
      <c r="J60" s="52"/>
      <c r="K60" s="53"/>
      <c r="L60" s="53"/>
      <c r="M60" s="53"/>
      <c r="N60" s="53"/>
      <c r="O60" s="53"/>
      <c r="P60" s="53"/>
      <c r="Q60" s="53"/>
      <c r="R60" s="53"/>
      <c r="S60" s="53">
        <v>39</v>
      </c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4"/>
      <c r="AM60" s="54"/>
      <c r="AN60" s="54"/>
      <c r="AO60" s="54"/>
      <c r="AP60" s="54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</row>
    <row r="61" spans="1:77" s="57" customFormat="1" ht="12">
      <c r="A61" s="91" t="s">
        <v>80</v>
      </c>
      <c r="B61" s="49">
        <f t="shared" si="6"/>
        <v>1650</v>
      </c>
      <c r="C61" s="49">
        <f t="shared" si="3"/>
        <v>1848.0000000000002</v>
      </c>
      <c r="D61" s="49">
        <f>166+216</f>
        <v>382</v>
      </c>
      <c r="E61" s="51"/>
      <c r="F61" s="49">
        <f t="shared" si="8"/>
        <v>2230</v>
      </c>
      <c r="G61" s="49">
        <v>2294</v>
      </c>
      <c r="H61" s="49">
        <f t="shared" si="5"/>
        <v>64</v>
      </c>
      <c r="I61" s="92">
        <f t="shared" si="7"/>
        <v>0</v>
      </c>
      <c r="J61" s="52"/>
      <c r="K61" s="53"/>
      <c r="L61" s="53"/>
      <c r="M61" s="53"/>
      <c r="N61" s="53"/>
      <c r="O61" s="53"/>
      <c r="P61" s="53"/>
      <c r="Q61" s="53"/>
      <c r="R61" s="53"/>
      <c r="S61" s="53"/>
      <c r="T61" s="53">
        <v>36</v>
      </c>
      <c r="U61" s="53"/>
      <c r="V61" s="53"/>
      <c r="W61" s="53">
        <v>38</v>
      </c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4"/>
      <c r="AM61" s="54"/>
      <c r="AN61" s="54"/>
      <c r="AO61" s="54"/>
      <c r="AP61" s="54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</row>
    <row r="62" spans="1:77" s="57" customFormat="1" ht="12">
      <c r="A62" s="91" t="s">
        <v>81</v>
      </c>
      <c r="B62" s="49">
        <f t="shared" si="6"/>
        <v>1000</v>
      </c>
      <c r="C62" s="49">
        <f t="shared" si="3"/>
        <v>1120</v>
      </c>
      <c r="D62" s="49">
        <v>166</v>
      </c>
      <c r="E62" s="51"/>
      <c r="F62" s="49">
        <f t="shared" si="8"/>
        <v>1286</v>
      </c>
      <c r="G62" s="49">
        <v>1318</v>
      </c>
      <c r="H62" s="49">
        <f t="shared" si="5"/>
        <v>32</v>
      </c>
      <c r="I62" s="92">
        <f t="shared" si="7"/>
        <v>0</v>
      </c>
      <c r="J62" s="52"/>
      <c r="K62" s="53"/>
      <c r="L62" s="53"/>
      <c r="M62" s="53"/>
      <c r="N62" s="53"/>
      <c r="O62" s="53"/>
      <c r="P62" s="53"/>
      <c r="Q62" s="53"/>
      <c r="R62" s="53"/>
      <c r="S62" s="53"/>
      <c r="T62" s="53">
        <v>38</v>
      </c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AM62" s="54"/>
      <c r="AN62" s="54"/>
      <c r="AO62" s="54"/>
      <c r="AP62" s="54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</row>
    <row r="63" spans="1:77" s="57" customFormat="1" ht="12">
      <c r="A63" s="94" t="s">
        <v>20</v>
      </c>
      <c r="B63" s="49">
        <f t="shared" si="6"/>
        <v>1000</v>
      </c>
      <c r="C63" s="49">
        <f t="shared" si="3"/>
        <v>1120</v>
      </c>
      <c r="D63" s="49">
        <v>166</v>
      </c>
      <c r="E63" s="51"/>
      <c r="F63" s="49">
        <f t="shared" si="8"/>
        <v>1286</v>
      </c>
      <c r="G63" s="49">
        <v>1318</v>
      </c>
      <c r="H63" s="49">
        <f t="shared" si="5"/>
        <v>32</v>
      </c>
      <c r="I63" s="92">
        <f t="shared" si="7"/>
        <v>0</v>
      </c>
      <c r="J63" s="52"/>
      <c r="K63" s="53"/>
      <c r="L63" s="53"/>
      <c r="M63" s="53"/>
      <c r="N63" s="53"/>
      <c r="O63" s="53"/>
      <c r="P63" s="53"/>
      <c r="Q63" s="53"/>
      <c r="R63" s="53"/>
      <c r="S63" s="53"/>
      <c r="T63" s="53">
        <v>38</v>
      </c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AM63" s="54"/>
      <c r="AN63" s="54"/>
      <c r="AO63" s="54"/>
      <c r="AP63" s="54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</row>
    <row r="64" spans="1:77" s="57" customFormat="1" ht="12">
      <c r="A64" s="91" t="s">
        <v>82</v>
      </c>
      <c r="B64" s="49">
        <f t="shared" si="6"/>
        <v>1000</v>
      </c>
      <c r="C64" s="49">
        <f aca="true" t="shared" si="9" ref="C64:C126">B64*1.12</f>
        <v>1120</v>
      </c>
      <c r="D64" s="49">
        <v>166</v>
      </c>
      <c r="E64" s="51"/>
      <c r="F64" s="49">
        <f t="shared" si="8"/>
        <v>1286</v>
      </c>
      <c r="G64" s="49">
        <v>1318</v>
      </c>
      <c r="H64" s="49">
        <f t="shared" si="5"/>
        <v>32</v>
      </c>
      <c r="I64" s="92">
        <f t="shared" si="7"/>
        <v>0</v>
      </c>
      <c r="J64" s="52"/>
      <c r="K64" s="53"/>
      <c r="L64" s="53"/>
      <c r="M64" s="53"/>
      <c r="N64" s="53"/>
      <c r="O64" s="53"/>
      <c r="P64" s="53"/>
      <c r="Q64" s="53"/>
      <c r="R64" s="53"/>
      <c r="S64" s="53"/>
      <c r="T64" s="53">
        <v>39</v>
      </c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4"/>
      <c r="AM64" s="54"/>
      <c r="AN64" s="54"/>
      <c r="AO64" s="54"/>
      <c r="AP64" s="54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</row>
    <row r="65" spans="1:77" s="57" customFormat="1" ht="12">
      <c r="A65" s="95" t="s">
        <v>83</v>
      </c>
      <c r="B65" s="49">
        <f t="shared" si="6"/>
        <v>1000</v>
      </c>
      <c r="C65" s="49">
        <f t="shared" si="9"/>
        <v>1120</v>
      </c>
      <c r="D65" s="49">
        <v>166</v>
      </c>
      <c r="E65" s="51"/>
      <c r="F65" s="49">
        <f t="shared" si="8"/>
        <v>1286</v>
      </c>
      <c r="G65" s="49">
        <v>1318</v>
      </c>
      <c r="H65" s="49">
        <f t="shared" si="5"/>
        <v>32</v>
      </c>
      <c r="I65" s="92">
        <f t="shared" si="7"/>
        <v>0</v>
      </c>
      <c r="J65" s="52"/>
      <c r="K65" s="53"/>
      <c r="L65" s="53"/>
      <c r="M65" s="53"/>
      <c r="N65" s="53"/>
      <c r="O65" s="53"/>
      <c r="P65" s="53"/>
      <c r="Q65" s="53"/>
      <c r="R65" s="53"/>
      <c r="S65" s="53"/>
      <c r="T65" s="53">
        <v>40</v>
      </c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4"/>
      <c r="AM65" s="54"/>
      <c r="AN65" s="54"/>
      <c r="AO65" s="54"/>
      <c r="AP65" s="54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</row>
    <row r="66" spans="1:77" s="47" customFormat="1" ht="12">
      <c r="A66" s="93" t="s">
        <v>85</v>
      </c>
      <c r="B66" s="49">
        <f t="shared" si="6"/>
        <v>250</v>
      </c>
      <c r="C66" s="49">
        <f t="shared" si="9"/>
        <v>280</v>
      </c>
      <c r="D66" s="29"/>
      <c r="E66" s="41"/>
      <c r="F66" s="49">
        <f t="shared" si="8"/>
        <v>280</v>
      </c>
      <c r="G66" s="29">
        <v>312</v>
      </c>
      <c r="H66" s="49">
        <f t="shared" si="5"/>
        <v>32</v>
      </c>
      <c r="I66" s="92">
        <f t="shared" si="7"/>
        <v>0</v>
      </c>
      <c r="J66" s="42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>
        <v>36</v>
      </c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4"/>
      <c r="AM66" s="44"/>
      <c r="AN66" s="44"/>
      <c r="AO66" s="44"/>
      <c r="AP66" s="44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</row>
    <row r="67" spans="1:77" s="57" customFormat="1" ht="12">
      <c r="A67" s="95" t="s">
        <v>86</v>
      </c>
      <c r="B67" s="49">
        <f t="shared" si="6"/>
        <v>250</v>
      </c>
      <c r="C67" s="49">
        <f t="shared" si="9"/>
        <v>280</v>
      </c>
      <c r="D67" s="49"/>
      <c r="E67" s="51"/>
      <c r="F67" s="49">
        <f t="shared" si="8"/>
        <v>280</v>
      </c>
      <c r="G67" s="49">
        <v>312</v>
      </c>
      <c r="H67" s="49">
        <f t="shared" si="5"/>
        <v>32</v>
      </c>
      <c r="I67" s="92">
        <f t="shared" si="7"/>
        <v>0</v>
      </c>
      <c r="J67" s="52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>
        <v>37</v>
      </c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4"/>
      <c r="AM67" s="54"/>
      <c r="AN67" s="54"/>
      <c r="AO67" s="54"/>
      <c r="AP67" s="54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</row>
    <row r="68" spans="1:77" s="57" customFormat="1" ht="12">
      <c r="A68" s="91" t="s">
        <v>87</v>
      </c>
      <c r="B68" s="49">
        <f t="shared" si="6"/>
        <v>250</v>
      </c>
      <c r="C68" s="49">
        <f t="shared" si="9"/>
        <v>280</v>
      </c>
      <c r="D68" s="49"/>
      <c r="E68" s="51"/>
      <c r="F68" s="49">
        <f t="shared" si="8"/>
        <v>280</v>
      </c>
      <c r="G68" s="49">
        <v>312</v>
      </c>
      <c r="H68" s="49">
        <f aca="true" t="shared" si="10" ref="H68:H99">SUMIF($J68:$CR68,"&lt;&gt;",$J$1:$CR$1)</f>
        <v>32</v>
      </c>
      <c r="I68" s="92">
        <f t="shared" si="7"/>
        <v>0</v>
      </c>
      <c r="J68" s="52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>
        <v>38</v>
      </c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AM68" s="54"/>
      <c r="AN68" s="54"/>
      <c r="AO68" s="54"/>
      <c r="AP68" s="54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</row>
    <row r="69" spans="1:77" s="40" customFormat="1" ht="12">
      <c r="A69" s="93" t="s">
        <v>88</v>
      </c>
      <c r="B69" s="49">
        <f t="shared" si="6"/>
        <v>250</v>
      </c>
      <c r="C69" s="49">
        <f t="shared" si="9"/>
        <v>280</v>
      </c>
      <c r="D69" s="29"/>
      <c r="E69" s="34"/>
      <c r="F69" s="49">
        <f t="shared" si="8"/>
        <v>280</v>
      </c>
      <c r="G69" s="29">
        <v>312</v>
      </c>
      <c r="H69" s="49">
        <f t="shared" si="10"/>
        <v>32</v>
      </c>
      <c r="I69" s="92">
        <f t="shared" si="7"/>
        <v>0</v>
      </c>
      <c r="J69" s="35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>
        <v>39</v>
      </c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7"/>
      <c r="AM69" s="37"/>
      <c r="AN69" s="37"/>
      <c r="AO69" s="37"/>
      <c r="AP69" s="37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</row>
    <row r="70" spans="1:77" s="47" customFormat="1" ht="12">
      <c r="A70" s="93" t="s">
        <v>89</v>
      </c>
      <c r="B70" s="49">
        <f t="shared" si="6"/>
        <v>250</v>
      </c>
      <c r="C70" s="49">
        <f t="shared" si="9"/>
        <v>280</v>
      </c>
      <c r="D70" s="29"/>
      <c r="E70" s="41"/>
      <c r="F70" s="49">
        <f t="shared" si="8"/>
        <v>280</v>
      </c>
      <c r="G70" s="29">
        <v>312</v>
      </c>
      <c r="H70" s="49">
        <f t="shared" si="10"/>
        <v>32</v>
      </c>
      <c r="I70" s="92">
        <f t="shared" si="7"/>
        <v>0</v>
      </c>
      <c r="J70" s="42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>
        <v>40</v>
      </c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4"/>
      <c r="AM70" s="44"/>
      <c r="AN70" s="44"/>
      <c r="AO70" s="44"/>
      <c r="AP70" s="44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</row>
    <row r="71" spans="1:77" s="57" customFormat="1" ht="12">
      <c r="A71" s="91" t="s">
        <v>91</v>
      </c>
      <c r="B71" s="49">
        <f t="shared" si="6"/>
        <v>250</v>
      </c>
      <c r="C71" s="49">
        <f t="shared" si="9"/>
        <v>280</v>
      </c>
      <c r="D71" s="49"/>
      <c r="E71" s="51"/>
      <c r="F71" s="49">
        <f t="shared" si="8"/>
        <v>280</v>
      </c>
      <c r="G71" s="49">
        <v>315</v>
      </c>
      <c r="H71" s="49">
        <f t="shared" si="10"/>
        <v>32</v>
      </c>
      <c r="I71" s="92">
        <f t="shared" si="7"/>
        <v>-3</v>
      </c>
      <c r="J71" s="52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>
        <v>41</v>
      </c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4"/>
      <c r="AM71" s="54"/>
      <c r="AN71" s="54"/>
      <c r="AO71" s="54"/>
      <c r="AP71" s="54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</row>
    <row r="72" spans="1:77" s="57" customFormat="1" ht="12">
      <c r="A72" s="91" t="s">
        <v>93</v>
      </c>
      <c r="B72" s="49">
        <f t="shared" si="6"/>
        <v>1000</v>
      </c>
      <c r="C72" s="49">
        <f t="shared" si="9"/>
        <v>1120</v>
      </c>
      <c r="D72" s="49"/>
      <c r="E72" s="51"/>
      <c r="F72" s="49">
        <f t="shared" si="8"/>
        <v>1120</v>
      </c>
      <c r="G72" s="49">
        <v>1152</v>
      </c>
      <c r="H72" s="49">
        <f t="shared" si="10"/>
        <v>32</v>
      </c>
      <c r="I72" s="92">
        <f t="shared" si="7"/>
        <v>0</v>
      </c>
      <c r="J72" s="52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>
        <v>35</v>
      </c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4"/>
      <c r="AM72" s="54"/>
      <c r="AN72" s="54"/>
      <c r="AO72" s="54"/>
      <c r="AP72" s="54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</row>
    <row r="73" spans="1:77" s="57" customFormat="1" ht="12">
      <c r="A73" s="91" t="s">
        <v>22</v>
      </c>
      <c r="B73" s="49">
        <f>V3*2+Z3+AG3</f>
        <v>4300</v>
      </c>
      <c r="C73" s="49">
        <f t="shared" si="9"/>
        <v>4816.000000000001</v>
      </c>
      <c r="D73" s="49">
        <f>171+183</f>
        <v>354</v>
      </c>
      <c r="E73" s="51"/>
      <c r="F73" s="49">
        <f t="shared" si="8"/>
        <v>5170.000000000001</v>
      </c>
      <c r="G73" s="49">
        <v>5234</v>
      </c>
      <c r="H73" s="49">
        <f t="shared" si="10"/>
        <v>64</v>
      </c>
      <c r="I73" s="92">
        <f t="shared" si="7"/>
        <v>9.094947017729282E-13</v>
      </c>
      <c r="J73" s="52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 t="s">
        <v>99</v>
      </c>
      <c r="W73" s="53"/>
      <c r="X73" s="53"/>
      <c r="Y73" s="53"/>
      <c r="Z73" s="53">
        <v>36</v>
      </c>
      <c r="AA73" s="53"/>
      <c r="AB73" s="53"/>
      <c r="AC73" s="53"/>
      <c r="AD73" s="53"/>
      <c r="AE73" s="53"/>
      <c r="AF73" s="53"/>
      <c r="AG73" s="53">
        <v>36</v>
      </c>
      <c r="AH73" s="53"/>
      <c r="AI73" s="53"/>
      <c r="AJ73" s="53"/>
      <c r="AK73" s="53"/>
      <c r="AL73" s="54"/>
      <c r="AM73" s="54"/>
      <c r="AN73" s="54"/>
      <c r="AO73" s="54"/>
      <c r="AP73" s="54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</row>
    <row r="74" spans="1:77" s="57" customFormat="1" ht="12">
      <c r="A74" s="91" t="s">
        <v>94</v>
      </c>
      <c r="B74" s="49">
        <f aca="true" t="shared" si="11" ref="B74:B90">SUMIF($J74:$BM74,"&lt;&gt;",$J$3:$BM$3)</f>
        <v>1000</v>
      </c>
      <c r="C74" s="49">
        <f t="shared" si="9"/>
        <v>1120</v>
      </c>
      <c r="D74" s="49"/>
      <c r="E74" s="51"/>
      <c r="F74" s="49">
        <f t="shared" si="8"/>
        <v>1120</v>
      </c>
      <c r="G74" s="49">
        <v>1152</v>
      </c>
      <c r="H74" s="49">
        <f t="shared" si="10"/>
        <v>32</v>
      </c>
      <c r="I74" s="92">
        <f t="shared" si="7"/>
        <v>0</v>
      </c>
      <c r="J74" s="52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>
        <v>37</v>
      </c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4"/>
      <c r="AM74" s="54"/>
      <c r="AN74" s="54"/>
      <c r="AO74" s="54"/>
      <c r="AP74" s="54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</row>
    <row r="75" spans="1:77" s="57" customFormat="1" ht="12">
      <c r="A75" s="91" t="s">
        <v>95</v>
      </c>
      <c r="B75" s="49">
        <f t="shared" si="11"/>
        <v>1000</v>
      </c>
      <c r="C75" s="49">
        <f t="shared" si="9"/>
        <v>1120</v>
      </c>
      <c r="D75" s="29"/>
      <c r="E75" s="51"/>
      <c r="F75" s="49">
        <f t="shared" si="8"/>
        <v>1120</v>
      </c>
      <c r="G75" s="49">
        <v>1152</v>
      </c>
      <c r="H75" s="49">
        <f t="shared" si="10"/>
        <v>32</v>
      </c>
      <c r="I75" s="92">
        <f t="shared" si="7"/>
        <v>0</v>
      </c>
      <c r="J75" s="52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>
        <v>38</v>
      </c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4"/>
      <c r="AM75" s="54"/>
      <c r="AN75" s="54"/>
      <c r="AO75" s="54"/>
      <c r="AP75" s="54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</row>
    <row r="76" spans="1:77" s="57" customFormat="1" ht="12">
      <c r="A76" s="95" t="s">
        <v>96</v>
      </c>
      <c r="B76" s="49">
        <f t="shared" si="11"/>
        <v>1000</v>
      </c>
      <c r="C76" s="49">
        <f t="shared" si="9"/>
        <v>1120</v>
      </c>
      <c r="D76" s="29"/>
      <c r="E76" s="51"/>
      <c r="F76" s="49">
        <f t="shared" si="8"/>
        <v>1120</v>
      </c>
      <c r="G76" s="49">
        <v>1152</v>
      </c>
      <c r="H76" s="49">
        <f t="shared" si="10"/>
        <v>32</v>
      </c>
      <c r="I76" s="92">
        <f t="shared" si="7"/>
        <v>0</v>
      </c>
      <c r="J76" s="52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>
        <v>38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4"/>
      <c r="AM76" s="54"/>
      <c r="AN76" s="54"/>
      <c r="AO76" s="54"/>
      <c r="AP76" s="54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</row>
    <row r="77" spans="1:77" s="57" customFormat="1" ht="12">
      <c r="A77" s="91" t="s">
        <v>97</v>
      </c>
      <c r="B77" s="49">
        <f t="shared" si="11"/>
        <v>1000</v>
      </c>
      <c r="C77" s="49">
        <f t="shared" si="9"/>
        <v>1120</v>
      </c>
      <c r="D77" s="29"/>
      <c r="E77" s="51"/>
      <c r="F77" s="49">
        <f t="shared" si="8"/>
        <v>1120</v>
      </c>
      <c r="G77" s="49">
        <v>1152</v>
      </c>
      <c r="H77" s="49">
        <f t="shared" si="10"/>
        <v>32</v>
      </c>
      <c r="I77" s="92">
        <f t="shared" si="7"/>
        <v>0</v>
      </c>
      <c r="J77" s="52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>
        <v>39</v>
      </c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4"/>
      <c r="AM77" s="54"/>
      <c r="AN77" s="54"/>
      <c r="AO77" s="54"/>
      <c r="AP77" s="54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</row>
    <row r="78" spans="1:77" s="57" customFormat="1" ht="12">
      <c r="A78" s="91" t="s">
        <v>98</v>
      </c>
      <c r="B78" s="49">
        <f t="shared" si="11"/>
        <v>1000</v>
      </c>
      <c r="C78" s="49">
        <f t="shared" si="9"/>
        <v>1120</v>
      </c>
      <c r="D78" s="49"/>
      <c r="E78" s="51"/>
      <c r="F78" s="49">
        <f t="shared" si="8"/>
        <v>1120</v>
      </c>
      <c r="G78" s="49">
        <v>1152</v>
      </c>
      <c r="H78" s="49">
        <f t="shared" si="10"/>
        <v>32</v>
      </c>
      <c r="I78" s="92">
        <f t="shared" si="7"/>
        <v>0</v>
      </c>
      <c r="J78" s="52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>
        <v>40</v>
      </c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4"/>
      <c r="AM78" s="54"/>
      <c r="AN78" s="54"/>
      <c r="AO78" s="54"/>
      <c r="AP78" s="54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</row>
    <row r="79" spans="1:77" s="57" customFormat="1" ht="12">
      <c r="A79" s="91" t="s">
        <v>16</v>
      </c>
      <c r="B79" s="49">
        <f t="shared" si="11"/>
        <v>650</v>
      </c>
      <c r="C79" s="49">
        <f t="shared" si="9"/>
        <v>728.0000000000001</v>
      </c>
      <c r="D79" s="49">
        <v>216</v>
      </c>
      <c r="E79" s="51"/>
      <c r="F79" s="49">
        <f t="shared" si="8"/>
        <v>944.0000000000001</v>
      </c>
      <c r="G79" s="49">
        <v>976</v>
      </c>
      <c r="H79" s="49">
        <f t="shared" si="10"/>
        <v>32</v>
      </c>
      <c r="I79" s="92">
        <f t="shared" si="7"/>
        <v>1.1368683772161603E-13</v>
      </c>
      <c r="J79" s="52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>
        <v>35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4"/>
      <c r="AM79" s="54"/>
      <c r="AN79" s="54"/>
      <c r="AO79" s="54"/>
      <c r="AP79" s="54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</row>
    <row r="80" spans="1:77" s="57" customFormat="1" ht="12">
      <c r="A80" s="91" t="s">
        <v>100</v>
      </c>
      <c r="B80" s="49">
        <f t="shared" si="11"/>
        <v>650</v>
      </c>
      <c r="C80" s="49">
        <f t="shared" si="9"/>
        <v>728.0000000000001</v>
      </c>
      <c r="D80" s="49">
        <v>216</v>
      </c>
      <c r="E80" s="51">
        <v>144</v>
      </c>
      <c r="F80" s="49">
        <f t="shared" si="8"/>
        <v>800.0000000000001</v>
      </c>
      <c r="G80" s="49">
        <v>832</v>
      </c>
      <c r="H80" s="49">
        <f t="shared" si="10"/>
        <v>32</v>
      </c>
      <c r="I80" s="92">
        <f t="shared" si="7"/>
        <v>1.1368683772161603E-13</v>
      </c>
      <c r="J80" s="52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>
        <v>38</v>
      </c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4"/>
      <c r="AM80" s="54"/>
      <c r="AN80" s="54"/>
      <c r="AO80" s="54"/>
      <c r="AP80" s="54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</row>
    <row r="81" spans="1:77" s="57" customFormat="1" ht="12">
      <c r="A81" s="91" t="s">
        <v>17</v>
      </c>
      <c r="B81" s="49">
        <f t="shared" si="11"/>
        <v>650</v>
      </c>
      <c r="C81" s="49">
        <f t="shared" si="9"/>
        <v>728.0000000000001</v>
      </c>
      <c r="D81" s="49">
        <v>216</v>
      </c>
      <c r="E81" s="51"/>
      <c r="F81" s="49">
        <f t="shared" si="8"/>
        <v>944.0000000000001</v>
      </c>
      <c r="G81" s="49">
        <v>937</v>
      </c>
      <c r="H81" s="49">
        <f t="shared" si="10"/>
        <v>32</v>
      </c>
      <c r="I81" s="92">
        <f t="shared" si="7"/>
        <v>39.000000000000114</v>
      </c>
      <c r="J81" s="52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>
        <v>39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4"/>
      <c r="AM81" s="54"/>
      <c r="AN81" s="54"/>
      <c r="AO81" s="54"/>
      <c r="AP81" s="54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</row>
    <row r="82" spans="1:77" s="57" customFormat="1" ht="12">
      <c r="A82" s="91" t="s">
        <v>101</v>
      </c>
      <c r="B82" s="49">
        <f t="shared" si="11"/>
        <v>1100</v>
      </c>
      <c r="C82" s="49">
        <f t="shared" si="9"/>
        <v>1232.0000000000002</v>
      </c>
      <c r="D82" s="49"/>
      <c r="E82" s="51"/>
      <c r="F82" s="49">
        <f t="shared" si="8"/>
        <v>1232.0000000000002</v>
      </c>
      <c r="G82" s="49">
        <v>1264</v>
      </c>
      <c r="H82" s="49">
        <f t="shared" si="10"/>
        <v>32</v>
      </c>
      <c r="I82" s="92">
        <f t="shared" si="7"/>
        <v>2.2737367544323206E-13</v>
      </c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>
        <v>37</v>
      </c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4"/>
      <c r="AM82" s="54"/>
      <c r="AN82" s="54"/>
      <c r="AO82" s="54"/>
      <c r="AP82" s="54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</row>
    <row r="83" spans="1:77" s="57" customFormat="1" ht="12">
      <c r="A83" s="91" t="s">
        <v>102</v>
      </c>
      <c r="B83" s="49">
        <f t="shared" si="11"/>
        <v>1100</v>
      </c>
      <c r="C83" s="49">
        <f t="shared" si="9"/>
        <v>1232.0000000000002</v>
      </c>
      <c r="D83" s="49"/>
      <c r="E83" s="51"/>
      <c r="F83" s="49">
        <f t="shared" si="8"/>
        <v>1232.0000000000002</v>
      </c>
      <c r="G83" s="49">
        <v>1264</v>
      </c>
      <c r="H83" s="49">
        <f t="shared" si="10"/>
        <v>32</v>
      </c>
      <c r="I83" s="92">
        <f t="shared" si="7"/>
        <v>2.2737367544323206E-13</v>
      </c>
      <c r="J83" s="52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>
        <v>38</v>
      </c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4"/>
      <c r="AM83" s="54"/>
      <c r="AN83" s="54"/>
      <c r="AO83" s="54"/>
      <c r="AP83" s="54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</row>
    <row r="84" spans="1:77" s="47" customFormat="1" ht="12">
      <c r="A84" s="95" t="s">
        <v>103</v>
      </c>
      <c r="B84" s="49">
        <f t="shared" si="11"/>
        <v>1100</v>
      </c>
      <c r="C84" s="49">
        <f t="shared" si="9"/>
        <v>1232.0000000000002</v>
      </c>
      <c r="D84" s="49"/>
      <c r="E84" s="41"/>
      <c r="F84" s="49">
        <f t="shared" si="8"/>
        <v>1232.0000000000002</v>
      </c>
      <c r="G84" s="29">
        <v>1264</v>
      </c>
      <c r="H84" s="49">
        <f t="shared" si="10"/>
        <v>32</v>
      </c>
      <c r="I84" s="92">
        <f t="shared" si="7"/>
        <v>2.2737367544323206E-13</v>
      </c>
      <c r="J84" s="42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>
        <v>38</v>
      </c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4"/>
      <c r="AM84" s="44"/>
      <c r="AN84" s="44"/>
      <c r="AO84" s="44"/>
      <c r="AP84" s="44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</row>
    <row r="85" spans="1:77" s="47" customFormat="1" ht="12">
      <c r="A85" s="93" t="s">
        <v>104</v>
      </c>
      <c r="B85" s="49">
        <f t="shared" si="11"/>
        <v>4100</v>
      </c>
      <c r="C85" s="49">
        <f t="shared" si="9"/>
        <v>4592</v>
      </c>
      <c r="D85" s="49">
        <f>283</f>
        <v>283</v>
      </c>
      <c r="E85" s="41"/>
      <c r="F85" s="49">
        <f t="shared" si="8"/>
        <v>4875</v>
      </c>
      <c r="G85" s="29">
        <v>4971</v>
      </c>
      <c r="H85" s="49">
        <f t="shared" si="10"/>
        <v>96</v>
      </c>
      <c r="I85" s="92">
        <f t="shared" si="7"/>
        <v>0</v>
      </c>
      <c r="J85" s="42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>
        <v>39</v>
      </c>
      <c r="Y85" s="43">
        <v>39</v>
      </c>
      <c r="Z85" s="43"/>
      <c r="AA85" s="43"/>
      <c r="AB85" s="43"/>
      <c r="AC85" s="43"/>
      <c r="AD85" s="43"/>
      <c r="AE85" s="43">
        <v>39</v>
      </c>
      <c r="AF85" s="43"/>
      <c r="AG85" s="43"/>
      <c r="AH85" s="43"/>
      <c r="AI85" s="43"/>
      <c r="AJ85" s="43"/>
      <c r="AK85" s="43"/>
      <c r="AL85" s="44"/>
      <c r="AM85" s="44"/>
      <c r="AN85" s="44"/>
      <c r="AO85" s="44"/>
      <c r="AP85" s="44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</row>
    <row r="86" spans="1:77" s="57" customFormat="1" ht="12">
      <c r="A86" s="91" t="s">
        <v>105</v>
      </c>
      <c r="B86" s="49">
        <f t="shared" si="11"/>
        <v>1100</v>
      </c>
      <c r="C86" s="49">
        <f t="shared" si="9"/>
        <v>1232.0000000000002</v>
      </c>
      <c r="D86" s="49"/>
      <c r="E86" s="51"/>
      <c r="F86" s="49">
        <f t="shared" si="8"/>
        <v>1232.0000000000002</v>
      </c>
      <c r="G86" s="49">
        <v>1264</v>
      </c>
      <c r="H86" s="49">
        <f t="shared" si="10"/>
        <v>32</v>
      </c>
      <c r="I86" s="92">
        <f t="shared" si="7"/>
        <v>2.2737367544323206E-13</v>
      </c>
      <c r="J86" s="52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>
        <v>40</v>
      </c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4"/>
      <c r="AM86" s="54"/>
      <c r="AN86" s="54"/>
      <c r="AO86" s="54"/>
      <c r="AP86" s="54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</row>
    <row r="87" spans="1:77" s="47" customFormat="1" ht="12">
      <c r="A87" s="93" t="s">
        <v>14</v>
      </c>
      <c r="B87" s="49">
        <f t="shared" si="11"/>
        <v>2500</v>
      </c>
      <c r="C87" s="49">
        <f t="shared" si="9"/>
        <v>2800.0000000000005</v>
      </c>
      <c r="D87" s="29">
        <f>171</f>
        <v>171</v>
      </c>
      <c r="E87" s="41"/>
      <c r="F87" s="49">
        <f t="shared" si="8"/>
        <v>2971.0000000000005</v>
      </c>
      <c r="G87" s="29">
        <v>3035</v>
      </c>
      <c r="H87" s="49">
        <f t="shared" si="10"/>
        <v>64</v>
      </c>
      <c r="I87" s="92">
        <f t="shared" si="7"/>
        <v>4.547473508864641E-13</v>
      </c>
      <c r="J87" s="42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>
        <v>36</v>
      </c>
      <c r="Z87" s="43">
        <v>36</v>
      </c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4"/>
      <c r="AM87" s="44"/>
      <c r="AN87" s="44"/>
      <c r="AO87" s="44"/>
      <c r="AP87" s="44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</row>
    <row r="88" spans="1:77" s="47" customFormat="1" ht="12">
      <c r="A88" s="93" t="s">
        <v>12</v>
      </c>
      <c r="B88" s="49">
        <f t="shared" si="11"/>
        <v>1300</v>
      </c>
      <c r="C88" s="49">
        <f t="shared" si="9"/>
        <v>1456.0000000000002</v>
      </c>
      <c r="D88" s="29"/>
      <c r="E88" s="41"/>
      <c r="F88" s="49">
        <f t="shared" si="8"/>
        <v>1456.0000000000002</v>
      </c>
      <c r="G88" s="29">
        <v>1488</v>
      </c>
      <c r="H88" s="49">
        <f t="shared" si="10"/>
        <v>32</v>
      </c>
      <c r="I88" s="92">
        <f t="shared" si="7"/>
        <v>2.2737367544323206E-13</v>
      </c>
      <c r="J88" s="42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>
        <v>37</v>
      </c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4"/>
      <c r="AM88" s="44"/>
      <c r="AN88" s="44"/>
      <c r="AO88" s="44"/>
      <c r="AP88" s="44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</row>
    <row r="89" spans="1:77" s="57" customFormat="1" ht="12">
      <c r="A89" s="91" t="s">
        <v>106</v>
      </c>
      <c r="B89" s="49">
        <f t="shared" si="11"/>
        <v>1300</v>
      </c>
      <c r="C89" s="49">
        <f t="shared" si="9"/>
        <v>1456.0000000000002</v>
      </c>
      <c r="D89" s="29"/>
      <c r="E89" s="51"/>
      <c r="F89" s="49">
        <f t="shared" si="8"/>
        <v>1456.0000000000002</v>
      </c>
      <c r="G89" s="49">
        <v>1488</v>
      </c>
      <c r="H89" s="49">
        <f t="shared" si="10"/>
        <v>32</v>
      </c>
      <c r="I89" s="92">
        <f t="shared" si="7"/>
        <v>2.2737367544323206E-13</v>
      </c>
      <c r="J89" s="52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>
        <v>38</v>
      </c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4"/>
      <c r="AM89" s="54"/>
      <c r="AN89" s="54"/>
      <c r="AO89" s="54"/>
      <c r="AP89" s="54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</row>
    <row r="90" spans="1:77" s="57" customFormat="1" ht="12">
      <c r="A90" s="95" t="s">
        <v>107</v>
      </c>
      <c r="B90" s="49">
        <f t="shared" si="11"/>
        <v>1300</v>
      </c>
      <c r="C90" s="49">
        <f t="shared" si="9"/>
        <v>1456.0000000000002</v>
      </c>
      <c r="D90" s="49"/>
      <c r="E90" s="51"/>
      <c r="F90" s="49">
        <f t="shared" si="8"/>
        <v>1456.0000000000002</v>
      </c>
      <c r="G90" s="49">
        <v>1488</v>
      </c>
      <c r="H90" s="49">
        <f t="shared" si="10"/>
        <v>32</v>
      </c>
      <c r="I90" s="92">
        <f t="shared" si="7"/>
        <v>2.2737367544323206E-13</v>
      </c>
      <c r="J90" s="52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>
        <v>40</v>
      </c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4"/>
      <c r="AM90" s="54"/>
      <c r="AN90" s="54"/>
      <c r="AO90" s="54"/>
      <c r="AP90" s="54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</row>
    <row r="91" spans="1:77" s="57" customFormat="1" ht="12">
      <c r="A91" s="91" t="s">
        <v>109</v>
      </c>
      <c r="B91" s="49">
        <f>Z3*2+AC3</f>
        <v>3600</v>
      </c>
      <c r="C91" s="49">
        <f t="shared" si="9"/>
        <v>4032.0000000000005</v>
      </c>
      <c r="D91" s="49">
        <f>171+171+350</f>
        <v>692</v>
      </c>
      <c r="E91" s="51"/>
      <c r="F91" s="49">
        <f t="shared" si="8"/>
        <v>4724</v>
      </c>
      <c r="G91" s="49">
        <v>4788</v>
      </c>
      <c r="H91" s="49">
        <f t="shared" si="10"/>
        <v>64</v>
      </c>
      <c r="I91" s="92">
        <f t="shared" si="7"/>
        <v>0</v>
      </c>
      <c r="J91" s="52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 t="s">
        <v>8</v>
      </c>
      <c r="AA91" s="53"/>
      <c r="AB91" s="53"/>
      <c r="AC91" s="53">
        <v>37</v>
      </c>
      <c r="AD91" s="53"/>
      <c r="AE91" s="53"/>
      <c r="AF91" s="53"/>
      <c r="AG91" s="53"/>
      <c r="AH91" s="53"/>
      <c r="AI91" s="53"/>
      <c r="AJ91" s="53"/>
      <c r="AK91" s="53"/>
      <c r="AL91" s="54"/>
      <c r="AM91" s="54"/>
      <c r="AN91" s="54"/>
      <c r="AO91" s="54"/>
      <c r="AP91" s="54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</row>
    <row r="92" spans="1:77" s="57" customFormat="1" ht="12">
      <c r="A92" s="91" t="s">
        <v>110</v>
      </c>
      <c r="B92" s="49">
        <f aca="true" t="shared" si="12" ref="B92:B123">SUMIF($J92:$BM92,"&lt;&gt;",$J$3:$BM$3)</f>
        <v>1200</v>
      </c>
      <c r="C92" s="49">
        <f t="shared" si="9"/>
        <v>1344.0000000000002</v>
      </c>
      <c r="D92" s="49">
        <v>171</v>
      </c>
      <c r="E92" s="51"/>
      <c r="F92" s="49">
        <f t="shared" si="8"/>
        <v>1515.0000000000002</v>
      </c>
      <c r="G92" s="49">
        <v>1547</v>
      </c>
      <c r="H92" s="49">
        <f t="shared" si="10"/>
        <v>32</v>
      </c>
      <c r="I92" s="92">
        <f t="shared" si="7"/>
        <v>2.2737367544323206E-13</v>
      </c>
      <c r="J92" s="52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 t="s">
        <v>157</v>
      </c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4"/>
      <c r="AM92" s="54"/>
      <c r="AN92" s="54"/>
      <c r="AO92" s="54"/>
      <c r="AP92" s="54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</row>
    <row r="93" spans="1:77" s="57" customFormat="1" ht="12">
      <c r="A93" s="91" t="s">
        <v>111</v>
      </c>
      <c r="B93" s="49">
        <f t="shared" si="12"/>
        <v>1200</v>
      </c>
      <c r="C93" s="49">
        <f t="shared" si="9"/>
        <v>1344.0000000000002</v>
      </c>
      <c r="D93" s="49">
        <v>171</v>
      </c>
      <c r="E93" s="51"/>
      <c r="F93" s="49">
        <f t="shared" si="8"/>
        <v>1515.0000000000002</v>
      </c>
      <c r="G93" s="49">
        <v>1547</v>
      </c>
      <c r="H93" s="49">
        <f t="shared" si="10"/>
        <v>32</v>
      </c>
      <c r="I93" s="92">
        <f t="shared" si="7"/>
        <v>2.2737367544323206E-13</v>
      </c>
      <c r="J93" s="52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>
        <v>38</v>
      </c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4"/>
      <c r="AM93" s="54"/>
      <c r="AN93" s="54"/>
      <c r="AO93" s="54"/>
      <c r="AP93" s="54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</row>
    <row r="94" spans="1:77" s="57" customFormat="1" ht="12.75">
      <c r="A94" s="113" t="s">
        <v>112</v>
      </c>
      <c r="B94" s="49">
        <f t="shared" si="12"/>
        <v>550</v>
      </c>
      <c r="C94" s="49">
        <f t="shared" si="9"/>
        <v>616.0000000000001</v>
      </c>
      <c r="D94" s="49">
        <v>78</v>
      </c>
      <c r="E94" s="51"/>
      <c r="F94" s="49">
        <f t="shared" si="8"/>
        <v>694.0000000000001</v>
      </c>
      <c r="G94" s="49">
        <v>726</v>
      </c>
      <c r="H94" s="49">
        <f t="shared" si="10"/>
        <v>32</v>
      </c>
      <c r="I94" s="92">
        <f t="shared" si="7"/>
        <v>1.1368683772161603E-13</v>
      </c>
      <c r="J94" s="52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>
        <v>35</v>
      </c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4"/>
      <c r="AM94" s="54"/>
      <c r="AN94" s="54"/>
      <c r="AO94" s="54"/>
      <c r="AP94" s="54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</row>
    <row r="95" spans="1:77" s="47" customFormat="1" ht="12">
      <c r="A95" s="93" t="s">
        <v>113</v>
      </c>
      <c r="B95" s="49">
        <f t="shared" si="12"/>
        <v>550</v>
      </c>
      <c r="C95" s="49">
        <f t="shared" si="9"/>
        <v>616.0000000000001</v>
      </c>
      <c r="D95" s="49">
        <v>78</v>
      </c>
      <c r="E95" s="41"/>
      <c r="F95" s="49">
        <f t="shared" si="8"/>
        <v>694.0000000000001</v>
      </c>
      <c r="G95" s="29">
        <v>726</v>
      </c>
      <c r="H95" s="49">
        <f t="shared" si="10"/>
        <v>32</v>
      </c>
      <c r="I95" s="92">
        <f t="shared" si="7"/>
        <v>1.1368683772161603E-13</v>
      </c>
      <c r="J95" s="42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>
        <v>36</v>
      </c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4"/>
      <c r="AM95" s="44"/>
      <c r="AN95" s="44"/>
      <c r="AO95" s="44"/>
      <c r="AP95" s="44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</row>
    <row r="96" spans="1:77" s="57" customFormat="1" ht="12">
      <c r="A96" s="95" t="s">
        <v>114</v>
      </c>
      <c r="B96" s="49">
        <f t="shared" si="12"/>
        <v>550</v>
      </c>
      <c r="C96" s="49">
        <f t="shared" si="9"/>
        <v>616.0000000000001</v>
      </c>
      <c r="D96" s="49">
        <v>78</v>
      </c>
      <c r="E96" s="51"/>
      <c r="F96" s="49">
        <f t="shared" si="8"/>
        <v>694.0000000000001</v>
      </c>
      <c r="G96" s="49">
        <v>726</v>
      </c>
      <c r="H96" s="49">
        <f t="shared" si="10"/>
        <v>32</v>
      </c>
      <c r="I96" s="92">
        <f t="shared" si="7"/>
        <v>1.1368683772161603E-13</v>
      </c>
      <c r="J96" s="52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>
        <v>38</v>
      </c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4"/>
      <c r="AM96" s="54"/>
      <c r="AN96" s="54"/>
      <c r="AO96" s="54"/>
      <c r="AP96" s="54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</row>
    <row r="97" spans="1:77" s="57" customFormat="1" ht="12">
      <c r="A97" s="91" t="s">
        <v>115</v>
      </c>
      <c r="B97" s="49">
        <f t="shared" si="12"/>
        <v>550</v>
      </c>
      <c r="C97" s="49">
        <f t="shared" si="9"/>
        <v>616.0000000000001</v>
      </c>
      <c r="D97" s="49">
        <v>78</v>
      </c>
      <c r="E97" s="51"/>
      <c r="F97" s="49">
        <f t="shared" si="8"/>
        <v>694.0000000000001</v>
      </c>
      <c r="G97" s="49">
        <v>726</v>
      </c>
      <c r="H97" s="49">
        <f t="shared" si="10"/>
        <v>32</v>
      </c>
      <c r="I97" s="92">
        <f t="shared" si="7"/>
        <v>1.1368683772161603E-13</v>
      </c>
      <c r="J97" s="52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>
        <v>38</v>
      </c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4"/>
      <c r="AM97" s="54"/>
      <c r="AN97" s="54"/>
      <c r="AO97" s="54"/>
      <c r="AP97" s="54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</row>
    <row r="98" spans="1:77" s="47" customFormat="1" ht="12">
      <c r="A98" s="95" t="s">
        <v>116</v>
      </c>
      <c r="B98" s="49">
        <f t="shared" si="12"/>
        <v>550</v>
      </c>
      <c r="C98" s="49">
        <f t="shared" si="9"/>
        <v>616.0000000000001</v>
      </c>
      <c r="D98" s="49">
        <v>78</v>
      </c>
      <c r="E98" s="41"/>
      <c r="F98" s="49">
        <f t="shared" si="8"/>
        <v>694.0000000000001</v>
      </c>
      <c r="G98" s="29">
        <v>726</v>
      </c>
      <c r="H98" s="49">
        <f t="shared" si="10"/>
        <v>32</v>
      </c>
      <c r="I98" s="92">
        <f t="shared" si="7"/>
        <v>1.1368683772161603E-13</v>
      </c>
      <c r="J98" s="42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>
        <v>39</v>
      </c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4"/>
      <c r="AM98" s="44"/>
      <c r="AN98" s="44"/>
      <c r="AO98" s="44"/>
      <c r="AP98" s="44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</row>
    <row r="99" spans="1:77" s="57" customFormat="1" ht="12">
      <c r="A99" s="91" t="s">
        <v>117</v>
      </c>
      <c r="B99" s="49">
        <f t="shared" si="12"/>
        <v>850</v>
      </c>
      <c r="C99" s="49">
        <f t="shared" si="9"/>
        <v>952.0000000000001</v>
      </c>
      <c r="D99" s="49">
        <f>78</f>
        <v>78</v>
      </c>
      <c r="E99" s="51"/>
      <c r="F99" s="49">
        <f t="shared" si="8"/>
        <v>1030</v>
      </c>
      <c r="G99" s="49">
        <v>1094</v>
      </c>
      <c r="H99" s="49">
        <f t="shared" si="10"/>
        <v>64</v>
      </c>
      <c r="I99" s="92">
        <f t="shared" si="7"/>
        <v>0</v>
      </c>
      <c r="J99" s="52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>
        <v>39</v>
      </c>
      <c r="AB99" s="53">
        <v>39</v>
      </c>
      <c r="AC99" s="53"/>
      <c r="AD99" s="53"/>
      <c r="AE99" s="53"/>
      <c r="AF99" s="53"/>
      <c r="AG99" s="53"/>
      <c r="AH99" s="53"/>
      <c r="AI99" s="53"/>
      <c r="AJ99" s="53"/>
      <c r="AK99" s="53"/>
      <c r="AL99" s="54"/>
      <c r="AM99" s="54"/>
      <c r="AN99" s="54"/>
      <c r="AO99" s="54"/>
      <c r="AP99" s="54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</row>
    <row r="100" spans="1:77" s="57" customFormat="1" ht="12">
      <c r="A100" s="91" t="s">
        <v>118</v>
      </c>
      <c r="B100" s="49">
        <f t="shared" si="12"/>
        <v>550</v>
      </c>
      <c r="C100" s="49">
        <f t="shared" si="9"/>
        <v>616.0000000000001</v>
      </c>
      <c r="D100" s="49"/>
      <c r="E100" s="51"/>
      <c r="F100" s="49">
        <f t="shared" si="8"/>
        <v>616.0000000000001</v>
      </c>
      <c r="G100" s="49">
        <v>648</v>
      </c>
      <c r="H100" s="49">
        <f aca="true" t="shared" si="13" ref="H100:H129">SUMIF($J100:$CR100,"&lt;&gt;",$J$1:$CR$1)</f>
        <v>32</v>
      </c>
      <c r="I100" s="92">
        <f t="shared" si="7"/>
        <v>1.1368683772161603E-13</v>
      </c>
      <c r="J100" s="52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>
        <v>40</v>
      </c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4"/>
      <c r="AM100" s="54"/>
      <c r="AN100" s="54"/>
      <c r="AO100" s="54"/>
      <c r="AP100" s="54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</row>
    <row r="101" spans="1:77" s="47" customFormat="1" ht="12">
      <c r="A101" s="93" t="s">
        <v>119</v>
      </c>
      <c r="B101" s="49">
        <f t="shared" si="12"/>
        <v>300</v>
      </c>
      <c r="C101" s="49">
        <f t="shared" si="9"/>
        <v>336.00000000000006</v>
      </c>
      <c r="D101" s="29"/>
      <c r="E101" s="41"/>
      <c r="F101" s="49">
        <f t="shared" si="8"/>
        <v>336.00000000000006</v>
      </c>
      <c r="G101" s="29">
        <v>411</v>
      </c>
      <c r="H101" s="49">
        <f t="shared" si="13"/>
        <v>32</v>
      </c>
      <c r="I101" s="92">
        <f t="shared" si="7"/>
        <v>-42.99999999999994</v>
      </c>
      <c r="J101" s="42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>
        <v>36</v>
      </c>
      <c r="AC101" s="43"/>
      <c r="AD101" s="43"/>
      <c r="AE101" s="43"/>
      <c r="AF101" s="43"/>
      <c r="AG101" s="43"/>
      <c r="AH101" s="43"/>
      <c r="AI101" s="43"/>
      <c r="AJ101" s="43"/>
      <c r="AK101" s="43"/>
      <c r="AL101" s="44"/>
      <c r="AM101" s="44"/>
      <c r="AN101" s="44"/>
      <c r="AO101" s="44"/>
      <c r="AP101" s="44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</row>
    <row r="102" spans="1:77" s="57" customFormat="1" ht="12">
      <c r="A102" s="91" t="s">
        <v>13</v>
      </c>
      <c r="B102" s="49">
        <f t="shared" si="12"/>
        <v>300</v>
      </c>
      <c r="C102" s="49">
        <f t="shared" si="9"/>
        <v>336.00000000000006</v>
      </c>
      <c r="D102" s="29"/>
      <c r="E102" s="51"/>
      <c r="F102" s="49">
        <f t="shared" si="8"/>
        <v>336.00000000000006</v>
      </c>
      <c r="G102" s="49">
        <v>368</v>
      </c>
      <c r="H102" s="49">
        <f t="shared" si="13"/>
        <v>32</v>
      </c>
      <c r="I102" s="92">
        <f t="shared" si="7"/>
        <v>5.684341886080802E-14</v>
      </c>
      <c r="J102" s="52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>
        <v>37</v>
      </c>
      <c r="AC102" s="53"/>
      <c r="AD102" s="53"/>
      <c r="AE102" s="53"/>
      <c r="AF102" s="53"/>
      <c r="AG102" s="53"/>
      <c r="AH102" s="53"/>
      <c r="AI102" s="53"/>
      <c r="AJ102" s="53"/>
      <c r="AK102" s="53"/>
      <c r="AL102" s="54"/>
      <c r="AM102" s="54"/>
      <c r="AN102" s="54"/>
      <c r="AO102" s="54"/>
      <c r="AP102" s="54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</row>
    <row r="103" spans="1:77" s="47" customFormat="1" ht="12">
      <c r="A103" s="93" t="s">
        <v>120</v>
      </c>
      <c r="B103" s="49">
        <f t="shared" si="12"/>
        <v>300</v>
      </c>
      <c r="C103" s="49">
        <f t="shared" si="9"/>
        <v>336.00000000000006</v>
      </c>
      <c r="D103" s="29"/>
      <c r="E103" s="41"/>
      <c r="F103" s="49">
        <f t="shared" si="8"/>
        <v>336.00000000000006</v>
      </c>
      <c r="G103" s="29">
        <v>368</v>
      </c>
      <c r="H103" s="49">
        <f t="shared" si="13"/>
        <v>32</v>
      </c>
      <c r="I103" s="92">
        <f t="shared" si="7"/>
        <v>5.684341886080802E-14</v>
      </c>
      <c r="J103" s="42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>
        <v>38</v>
      </c>
      <c r="AC103" s="43"/>
      <c r="AD103" s="43"/>
      <c r="AE103" s="43"/>
      <c r="AF103" s="43"/>
      <c r="AG103" s="43"/>
      <c r="AH103" s="43"/>
      <c r="AI103" s="43"/>
      <c r="AJ103" s="43"/>
      <c r="AK103" s="43"/>
      <c r="AL103" s="44"/>
      <c r="AM103" s="44"/>
      <c r="AN103" s="44"/>
      <c r="AO103" s="44"/>
      <c r="AP103" s="44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</row>
    <row r="104" spans="1:77" s="57" customFormat="1" ht="12">
      <c r="A104" s="91" t="s">
        <v>121</v>
      </c>
      <c r="B104" s="49">
        <f t="shared" si="12"/>
        <v>300</v>
      </c>
      <c r="C104" s="49">
        <f t="shared" si="9"/>
        <v>336.00000000000006</v>
      </c>
      <c r="D104" s="29"/>
      <c r="E104" s="51"/>
      <c r="F104" s="49">
        <f t="shared" si="8"/>
        <v>336.00000000000006</v>
      </c>
      <c r="G104" s="49">
        <v>368</v>
      </c>
      <c r="H104" s="49">
        <f t="shared" si="13"/>
        <v>32</v>
      </c>
      <c r="I104" s="92">
        <f t="shared" si="7"/>
        <v>5.684341886080802E-14</v>
      </c>
      <c r="J104" s="52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>
        <v>38</v>
      </c>
      <c r="AC104" s="53"/>
      <c r="AD104" s="53"/>
      <c r="AE104" s="53"/>
      <c r="AF104" s="53"/>
      <c r="AG104" s="53"/>
      <c r="AH104" s="53"/>
      <c r="AI104" s="53"/>
      <c r="AJ104" s="53"/>
      <c r="AK104" s="53"/>
      <c r="AL104" s="54"/>
      <c r="AM104" s="54"/>
      <c r="AN104" s="54"/>
      <c r="AO104" s="54"/>
      <c r="AP104" s="54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</row>
    <row r="105" spans="1:77" s="57" customFormat="1" ht="12">
      <c r="A105" s="91" t="s">
        <v>122</v>
      </c>
      <c r="B105" s="49">
        <f t="shared" si="12"/>
        <v>300</v>
      </c>
      <c r="C105" s="49">
        <f t="shared" si="9"/>
        <v>336.00000000000006</v>
      </c>
      <c r="D105" s="29"/>
      <c r="E105" s="51"/>
      <c r="F105" s="49">
        <f t="shared" si="8"/>
        <v>336.00000000000006</v>
      </c>
      <c r="G105" s="49">
        <v>411</v>
      </c>
      <c r="H105" s="49">
        <f t="shared" si="13"/>
        <v>32</v>
      </c>
      <c r="I105" s="92">
        <f t="shared" si="7"/>
        <v>-42.99999999999994</v>
      </c>
      <c r="J105" s="52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>
        <v>40</v>
      </c>
      <c r="AC105" s="53"/>
      <c r="AD105" s="53"/>
      <c r="AE105" s="53"/>
      <c r="AF105" s="53"/>
      <c r="AG105" s="53"/>
      <c r="AH105" s="53"/>
      <c r="AI105" s="53"/>
      <c r="AJ105" s="53"/>
      <c r="AK105" s="53"/>
      <c r="AL105" s="54"/>
      <c r="AM105" s="54"/>
      <c r="AN105" s="54"/>
      <c r="AO105" s="54"/>
      <c r="AP105" s="54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</row>
    <row r="106" spans="1:77" s="47" customFormat="1" ht="12">
      <c r="A106" s="93" t="s">
        <v>124</v>
      </c>
      <c r="B106" s="49">
        <f t="shared" si="12"/>
        <v>1200</v>
      </c>
      <c r="C106" s="49">
        <f t="shared" si="9"/>
        <v>1344.0000000000002</v>
      </c>
      <c r="D106" s="29">
        <v>350</v>
      </c>
      <c r="E106" s="41"/>
      <c r="F106" s="49">
        <f t="shared" si="8"/>
        <v>1694.0000000000002</v>
      </c>
      <c r="G106" s="29">
        <v>1726</v>
      </c>
      <c r="H106" s="49">
        <f t="shared" si="13"/>
        <v>32</v>
      </c>
      <c r="I106" s="92">
        <f t="shared" si="7"/>
        <v>2.2737367544323206E-13</v>
      </c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>
        <v>36</v>
      </c>
      <c r="AD106" s="43"/>
      <c r="AE106" s="43"/>
      <c r="AF106" s="43"/>
      <c r="AG106" s="43"/>
      <c r="AH106" s="43"/>
      <c r="AI106" s="43"/>
      <c r="AJ106" s="43"/>
      <c r="AK106" s="43"/>
      <c r="AL106" s="44"/>
      <c r="AM106" s="44"/>
      <c r="AN106" s="44"/>
      <c r="AO106" s="44"/>
      <c r="AP106" s="44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</row>
    <row r="107" spans="1:77" s="57" customFormat="1" ht="12">
      <c r="A107" s="91" t="s">
        <v>125</v>
      </c>
      <c r="B107" s="49">
        <f t="shared" si="12"/>
        <v>1200</v>
      </c>
      <c r="C107" s="49">
        <f t="shared" si="9"/>
        <v>1344.0000000000002</v>
      </c>
      <c r="D107" s="29">
        <v>350</v>
      </c>
      <c r="E107" s="51"/>
      <c r="F107" s="49">
        <f t="shared" si="8"/>
        <v>1694.0000000000002</v>
      </c>
      <c r="G107" s="49">
        <v>1726</v>
      </c>
      <c r="H107" s="49">
        <f t="shared" si="13"/>
        <v>32</v>
      </c>
      <c r="I107" s="92">
        <f t="shared" si="7"/>
        <v>2.2737367544323206E-13</v>
      </c>
      <c r="J107" s="52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>
        <v>37</v>
      </c>
      <c r="AD107" s="53"/>
      <c r="AE107" s="53"/>
      <c r="AF107" s="53"/>
      <c r="AG107" s="53"/>
      <c r="AH107" s="53"/>
      <c r="AI107" s="53"/>
      <c r="AJ107" s="53"/>
      <c r="AK107" s="53"/>
      <c r="AL107" s="54"/>
      <c r="AM107" s="54"/>
      <c r="AN107" s="54"/>
      <c r="AO107" s="54"/>
      <c r="AP107" s="54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</row>
    <row r="108" spans="1:77" s="47" customFormat="1" ht="12">
      <c r="A108" s="93" t="s">
        <v>126</v>
      </c>
      <c r="B108" s="49">
        <f t="shared" si="12"/>
        <v>1200</v>
      </c>
      <c r="C108" s="49">
        <f t="shared" si="9"/>
        <v>1344.0000000000002</v>
      </c>
      <c r="D108" s="29">
        <v>350</v>
      </c>
      <c r="E108" s="41"/>
      <c r="F108" s="49">
        <f t="shared" si="8"/>
        <v>1694.0000000000002</v>
      </c>
      <c r="G108" s="29">
        <v>1726</v>
      </c>
      <c r="H108" s="49">
        <f t="shared" si="13"/>
        <v>32</v>
      </c>
      <c r="I108" s="92">
        <f t="shared" si="7"/>
        <v>2.2737367544323206E-13</v>
      </c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>
        <v>38</v>
      </c>
      <c r="AD108" s="43"/>
      <c r="AE108" s="43"/>
      <c r="AF108" s="43"/>
      <c r="AG108" s="43"/>
      <c r="AH108" s="43"/>
      <c r="AI108" s="43"/>
      <c r="AJ108" s="43"/>
      <c r="AK108" s="43"/>
      <c r="AL108" s="44"/>
      <c r="AM108" s="44"/>
      <c r="AN108" s="44"/>
      <c r="AO108" s="44"/>
      <c r="AP108" s="44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</row>
    <row r="109" spans="1:77" s="47" customFormat="1" ht="12">
      <c r="A109" s="93" t="s">
        <v>127</v>
      </c>
      <c r="B109" s="49">
        <f t="shared" si="12"/>
        <v>1200</v>
      </c>
      <c r="C109" s="49">
        <f t="shared" si="9"/>
        <v>1344.0000000000002</v>
      </c>
      <c r="D109" s="29">
        <v>350</v>
      </c>
      <c r="E109" s="41"/>
      <c r="F109" s="49">
        <f t="shared" si="8"/>
        <v>1694.0000000000002</v>
      </c>
      <c r="G109" s="29">
        <v>1726</v>
      </c>
      <c r="H109" s="49">
        <f t="shared" si="13"/>
        <v>32</v>
      </c>
      <c r="I109" s="92">
        <f t="shared" si="7"/>
        <v>2.2737367544323206E-13</v>
      </c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>
        <v>39</v>
      </c>
      <c r="AD109" s="43"/>
      <c r="AE109" s="43"/>
      <c r="AF109" s="43"/>
      <c r="AG109" s="43"/>
      <c r="AH109" s="43"/>
      <c r="AI109" s="43"/>
      <c r="AJ109" s="43"/>
      <c r="AK109" s="43"/>
      <c r="AL109" s="44"/>
      <c r="AM109" s="44"/>
      <c r="AN109" s="44"/>
      <c r="AO109" s="44"/>
      <c r="AP109" s="44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</row>
    <row r="110" spans="1:77" s="57" customFormat="1" ht="12">
      <c r="A110" s="91" t="s">
        <v>129</v>
      </c>
      <c r="B110" s="49">
        <f t="shared" si="12"/>
        <v>300</v>
      </c>
      <c r="C110" s="49">
        <f t="shared" si="9"/>
        <v>336.00000000000006</v>
      </c>
      <c r="D110" s="49"/>
      <c r="E110" s="51"/>
      <c r="F110" s="49">
        <f t="shared" si="8"/>
        <v>336.00000000000006</v>
      </c>
      <c r="G110" s="49">
        <v>368</v>
      </c>
      <c r="H110" s="49">
        <f t="shared" si="13"/>
        <v>32</v>
      </c>
      <c r="I110" s="92">
        <f t="shared" si="7"/>
        <v>5.684341886080802E-14</v>
      </c>
      <c r="J110" s="52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>
        <v>35</v>
      </c>
      <c r="AE110" s="53"/>
      <c r="AF110" s="53"/>
      <c r="AG110" s="53"/>
      <c r="AH110" s="53"/>
      <c r="AI110" s="53"/>
      <c r="AJ110" s="53"/>
      <c r="AK110" s="53"/>
      <c r="AL110" s="54"/>
      <c r="AM110" s="54"/>
      <c r="AN110" s="54"/>
      <c r="AO110" s="54"/>
      <c r="AP110" s="54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</row>
    <row r="111" spans="1:77" s="57" customFormat="1" ht="12">
      <c r="A111" s="91" t="s">
        <v>130</v>
      </c>
      <c r="B111" s="49">
        <f t="shared" si="12"/>
        <v>300</v>
      </c>
      <c r="C111" s="49">
        <f t="shared" si="9"/>
        <v>336.00000000000006</v>
      </c>
      <c r="D111" s="29"/>
      <c r="E111" s="51"/>
      <c r="F111" s="49">
        <f t="shared" si="8"/>
        <v>336.00000000000006</v>
      </c>
      <c r="G111" s="49">
        <v>368</v>
      </c>
      <c r="H111" s="49">
        <f t="shared" si="13"/>
        <v>32</v>
      </c>
      <c r="I111" s="92">
        <f t="shared" si="7"/>
        <v>5.684341886080802E-14</v>
      </c>
      <c r="J111" s="52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>
        <v>36</v>
      </c>
      <c r="AE111" s="53"/>
      <c r="AF111" s="53"/>
      <c r="AG111" s="53"/>
      <c r="AH111" s="53"/>
      <c r="AI111" s="53"/>
      <c r="AJ111" s="53"/>
      <c r="AK111" s="53"/>
      <c r="AL111" s="54"/>
      <c r="AM111" s="54"/>
      <c r="AN111" s="54"/>
      <c r="AO111" s="54"/>
      <c r="AP111" s="54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</row>
    <row r="112" spans="1:77" s="57" customFormat="1" ht="12">
      <c r="A112" s="91" t="s">
        <v>131</v>
      </c>
      <c r="B112" s="49">
        <f t="shared" si="12"/>
        <v>300</v>
      </c>
      <c r="C112" s="49">
        <f t="shared" si="9"/>
        <v>336.00000000000006</v>
      </c>
      <c r="D112" s="29"/>
      <c r="E112" s="51"/>
      <c r="F112" s="49">
        <f t="shared" si="8"/>
        <v>336.00000000000006</v>
      </c>
      <c r="G112" s="49">
        <v>370</v>
      </c>
      <c r="H112" s="49">
        <f t="shared" si="13"/>
        <v>32</v>
      </c>
      <c r="I112" s="92">
        <f t="shared" si="7"/>
        <v>-1.9999999999999432</v>
      </c>
      <c r="J112" s="52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>
        <v>37</v>
      </c>
      <c r="AE112" s="53"/>
      <c r="AF112" s="53"/>
      <c r="AG112" s="53"/>
      <c r="AH112" s="53"/>
      <c r="AI112" s="53"/>
      <c r="AJ112" s="53"/>
      <c r="AK112" s="53"/>
      <c r="AL112" s="54"/>
      <c r="AM112" s="54"/>
      <c r="AN112" s="54"/>
      <c r="AO112" s="54"/>
      <c r="AP112" s="54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</row>
    <row r="113" spans="1:77" s="47" customFormat="1" ht="12">
      <c r="A113" s="93" t="s">
        <v>19</v>
      </c>
      <c r="B113" s="49">
        <f t="shared" si="12"/>
        <v>300</v>
      </c>
      <c r="C113" s="49">
        <f t="shared" si="9"/>
        <v>336.00000000000006</v>
      </c>
      <c r="D113" s="29"/>
      <c r="E113" s="41"/>
      <c r="F113" s="49">
        <f t="shared" si="8"/>
        <v>336.00000000000006</v>
      </c>
      <c r="G113" s="29">
        <v>368</v>
      </c>
      <c r="H113" s="49">
        <f t="shared" si="13"/>
        <v>32</v>
      </c>
      <c r="I113" s="92">
        <f t="shared" si="7"/>
        <v>5.684341886080802E-14</v>
      </c>
      <c r="J113" s="42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>
        <v>38</v>
      </c>
      <c r="AE113" s="43"/>
      <c r="AF113" s="43"/>
      <c r="AG113" s="43"/>
      <c r="AH113" s="43"/>
      <c r="AI113" s="43"/>
      <c r="AJ113" s="43"/>
      <c r="AK113" s="43"/>
      <c r="AL113" s="44"/>
      <c r="AM113" s="44"/>
      <c r="AN113" s="44"/>
      <c r="AO113" s="44"/>
      <c r="AP113" s="44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</row>
    <row r="114" spans="1:77" s="47" customFormat="1" ht="12">
      <c r="A114" s="93" t="s">
        <v>132</v>
      </c>
      <c r="B114" s="49">
        <f t="shared" si="12"/>
        <v>300</v>
      </c>
      <c r="C114" s="49">
        <f t="shared" si="9"/>
        <v>336.00000000000006</v>
      </c>
      <c r="D114" s="29"/>
      <c r="E114" s="41"/>
      <c r="F114" s="49">
        <f t="shared" si="8"/>
        <v>336.00000000000006</v>
      </c>
      <c r="G114" s="29">
        <v>368</v>
      </c>
      <c r="H114" s="49">
        <f t="shared" si="13"/>
        <v>32</v>
      </c>
      <c r="I114" s="92">
        <f t="shared" si="7"/>
        <v>5.684341886080802E-14</v>
      </c>
      <c r="J114" s="42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>
        <v>38</v>
      </c>
      <c r="AE114" s="43"/>
      <c r="AF114" s="43"/>
      <c r="AG114" s="43"/>
      <c r="AH114" s="43"/>
      <c r="AI114" s="43"/>
      <c r="AJ114" s="43"/>
      <c r="AK114" s="43"/>
      <c r="AL114" s="44"/>
      <c r="AM114" s="44"/>
      <c r="AN114" s="44"/>
      <c r="AO114" s="44"/>
      <c r="AP114" s="44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</row>
    <row r="115" spans="1:77" s="57" customFormat="1" ht="12">
      <c r="A115" s="91" t="s">
        <v>133</v>
      </c>
      <c r="B115" s="49">
        <f t="shared" si="12"/>
        <v>300</v>
      </c>
      <c r="C115" s="49">
        <f t="shared" si="9"/>
        <v>336.00000000000006</v>
      </c>
      <c r="D115" s="49"/>
      <c r="E115" s="51"/>
      <c r="F115" s="49">
        <f t="shared" si="8"/>
        <v>336.00000000000006</v>
      </c>
      <c r="G115" s="49">
        <v>370</v>
      </c>
      <c r="H115" s="49">
        <f t="shared" si="13"/>
        <v>32</v>
      </c>
      <c r="I115" s="92">
        <f t="shared" si="7"/>
        <v>-1.9999999999999432</v>
      </c>
      <c r="J115" s="52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>
        <v>39</v>
      </c>
      <c r="AE115" s="53"/>
      <c r="AF115" s="53"/>
      <c r="AG115" s="53"/>
      <c r="AH115" s="53"/>
      <c r="AI115" s="53"/>
      <c r="AJ115" s="53"/>
      <c r="AK115" s="53"/>
      <c r="AL115" s="54"/>
      <c r="AM115" s="54"/>
      <c r="AN115" s="54"/>
      <c r="AO115" s="54"/>
      <c r="AP115" s="54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</row>
    <row r="116" spans="1:77" s="57" customFormat="1" ht="12">
      <c r="A116" s="91" t="s">
        <v>134</v>
      </c>
      <c r="B116" s="49">
        <f t="shared" si="12"/>
        <v>300</v>
      </c>
      <c r="C116" s="49">
        <f t="shared" si="9"/>
        <v>336.00000000000006</v>
      </c>
      <c r="D116" s="29"/>
      <c r="E116" s="51"/>
      <c r="F116" s="49">
        <f t="shared" si="8"/>
        <v>336.00000000000006</v>
      </c>
      <c r="G116" s="49">
        <v>368</v>
      </c>
      <c r="H116" s="49">
        <f t="shared" si="13"/>
        <v>32</v>
      </c>
      <c r="I116" s="92">
        <f t="shared" si="7"/>
        <v>5.684341886080802E-14</v>
      </c>
      <c r="J116" s="52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>
        <v>40</v>
      </c>
      <c r="AE116" s="53"/>
      <c r="AF116" s="53"/>
      <c r="AG116" s="53"/>
      <c r="AH116" s="53"/>
      <c r="AI116" s="53"/>
      <c r="AJ116" s="53"/>
      <c r="AK116" s="53"/>
      <c r="AL116" s="54"/>
      <c r="AM116" s="54"/>
      <c r="AN116" s="54"/>
      <c r="AO116" s="54"/>
      <c r="AP116" s="54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</row>
    <row r="117" spans="1:77" s="57" customFormat="1" ht="12">
      <c r="A117" s="91" t="s">
        <v>135</v>
      </c>
      <c r="B117" s="49">
        <f t="shared" si="12"/>
        <v>300</v>
      </c>
      <c r="C117" s="49">
        <f t="shared" si="9"/>
        <v>336.00000000000006</v>
      </c>
      <c r="D117" s="49"/>
      <c r="E117" s="51"/>
      <c r="F117" s="49">
        <f t="shared" si="8"/>
        <v>336.00000000000006</v>
      </c>
      <c r="G117" s="49">
        <v>368</v>
      </c>
      <c r="H117" s="49">
        <f t="shared" si="13"/>
        <v>32</v>
      </c>
      <c r="I117" s="92">
        <f t="shared" si="7"/>
        <v>5.684341886080802E-14</v>
      </c>
      <c r="J117" s="52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 t="s">
        <v>158</v>
      </c>
      <c r="AE117" s="53"/>
      <c r="AF117" s="53"/>
      <c r="AG117" s="53"/>
      <c r="AH117" s="53"/>
      <c r="AI117" s="53"/>
      <c r="AJ117" s="53"/>
      <c r="AK117" s="53"/>
      <c r="AL117" s="54"/>
      <c r="AM117" s="54"/>
      <c r="AN117" s="54"/>
      <c r="AO117" s="54"/>
      <c r="AP117" s="54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</row>
    <row r="118" spans="1:77" s="57" customFormat="1" ht="12">
      <c r="A118" s="91" t="s">
        <v>136</v>
      </c>
      <c r="B118" s="49">
        <f t="shared" si="12"/>
        <v>1700</v>
      </c>
      <c r="C118" s="49">
        <f t="shared" si="9"/>
        <v>1904.0000000000002</v>
      </c>
      <c r="D118" s="49">
        <v>283</v>
      </c>
      <c r="E118" s="51"/>
      <c r="F118" s="49">
        <f t="shared" si="8"/>
        <v>2187</v>
      </c>
      <c r="G118" s="49">
        <v>2219</v>
      </c>
      <c r="H118" s="49">
        <f t="shared" si="13"/>
        <v>32</v>
      </c>
      <c r="I118" s="92">
        <f t="shared" si="7"/>
        <v>0</v>
      </c>
      <c r="J118" s="52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>
        <v>35</v>
      </c>
      <c r="AF118" s="53"/>
      <c r="AG118" s="53"/>
      <c r="AH118" s="53"/>
      <c r="AI118" s="53"/>
      <c r="AJ118" s="53"/>
      <c r="AK118" s="53"/>
      <c r="AL118" s="54"/>
      <c r="AM118" s="54"/>
      <c r="AN118" s="54"/>
      <c r="AO118" s="54"/>
      <c r="AP118" s="54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</row>
    <row r="119" spans="1:77" s="57" customFormat="1" ht="12">
      <c r="A119" s="91" t="s">
        <v>137</v>
      </c>
      <c r="B119" s="49">
        <f t="shared" si="12"/>
        <v>1700</v>
      </c>
      <c r="C119" s="49">
        <f t="shared" si="9"/>
        <v>1904.0000000000002</v>
      </c>
      <c r="D119" s="49">
        <v>283</v>
      </c>
      <c r="E119" s="51"/>
      <c r="F119" s="49">
        <f t="shared" si="8"/>
        <v>2187</v>
      </c>
      <c r="G119" s="49">
        <v>2219</v>
      </c>
      <c r="H119" s="49">
        <f t="shared" si="13"/>
        <v>32</v>
      </c>
      <c r="I119" s="92">
        <f t="shared" si="7"/>
        <v>0</v>
      </c>
      <c r="J119" s="52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>
        <v>37</v>
      </c>
      <c r="AF119" s="53"/>
      <c r="AG119" s="53"/>
      <c r="AH119" s="53"/>
      <c r="AI119" s="53"/>
      <c r="AJ119" s="53"/>
      <c r="AK119" s="53"/>
      <c r="AL119" s="54"/>
      <c r="AM119" s="54"/>
      <c r="AN119" s="54"/>
      <c r="AO119" s="54"/>
      <c r="AP119" s="54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</row>
    <row r="120" spans="1:77" s="57" customFormat="1" ht="12">
      <c r="A120" s="91" t="s">
        <v>138</v>
      </c>
      <c r="B120" s="49">
        <f t="shared" si="12"/>
        <v>1700</v>
      </c>
      <c r="C120" s="49">
        <f t="shared" si="9"/>
        <v>1904.0000000000002</v>
      </c>
      <c r="D120" s="49">
        <v>283</v>
      </c>
      <c r="E120" s="51"/>
      <c r="F120" s="49">
        <f t="shared" si="8"/>
        <v>2187</v>
      </c>
      <c r="G120" s="49">
        <v>2219</v>
      </c>
      <c r="H120" s="49">
        <f t="shared" si="13"/>
        <v>32</v>
      </c>
      <c r="I120" s="92">
        <f t="shared" si="7"/>
        <v>0</v>
      </c>
      <c r="J120" s="52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>
        <v>37</v>
      </c>
      <c r="AF120" s="53"/>
      <c r="AG120" s="53"/>
      <c r="AH120" s="53"/>
      <c r="AI120" s="53"/>
      <c r="AJ120" s="53"/>
      <c r="AK120" s="53"/>
      <c r="AL120" s="54"/>
      <c r="AM120" s="54"/>
      <c r="AN120" s="54"/>
      <c r="AO120" s="54"/>
      <c r="AP120" s="54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</row>
    <row r="121" spans="1:77" s="57" customFormat="1" ht="12">
      <c r="A121" s="91" t="s">
        <v>139</v>
      </c>
      <c r="B121" s="49">
        <f t="shared" si="12"/>
        <v>1700</v>
      </c>
      <c r="C121" s="49">
        <f t="shared" si="9"/>
        <v>1904.0000000000002</v>
      </c>
      <c r="D121" s="49">
        <v>283</v>
      </c>
      <c r="E121" s="51"/>
      <c r="F121" s="49">
        <f aca="true" t="shared" si="14" ref="F121:F163">(C121+D121)-E121</f>
        <v>2187</v>
      </c>
      <c r="G121" s="49">
        <v>2219</v>
      </c>
      <c r="H121" s="49">
        <f t="shared" si="13"/>
        <v>32</v>
      </c>
      <c r="I121" s="92">
        <f aca="true" t="shared" si="15" ref="I121:I163">F121-G121+H121</f>
        <v>0</v>
      </c>
      <c r="J121" s="52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>
        <v>38</v>
      </c>
      <c r="AF121" s="53"/>
      <c r="AG121" s="53"/>
      <c r="AH121" s="53"/>
      <c r="AI121" s="53"/>
      <c r="AJ121" s="53"/>
      <c r="AK121" s="53"/>
      <c r="AL121" s="54"/>
      <c r="AM121" s="54"/>
      <c r="AN121" s="54"/>
      <c r="AO121" s="54"/>
      <c r="AP121" s="54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</row>
    <row r="122" spans="1:77" s="57" customFormat="1" ht="12">
      <c r="A122" s="95" t="s">
        <v>18</v>
      </c>
      <c r="B122" s="49">
        <f t="shared" si="12"/>
        <v>1600</v>
      </c>
      <c r="C122" s="49">
        <f t="shared" si="9"/>
        <v>1792.0000000000002</v>
      </c>
      <c r="D122" s="49">
        <v>225</v>
      </c>
      <c r="E122" s="51"/>
      <c r="F122" s="49">
        <f t="shared" si="14"/>
        <v>2017.0000000000002</v>
      </c>
      <c r="G122" s="49">
        <v>2049</v>
      </c>
      <c r="H122" s="49">
        <f t="shared" si="13"/>
        <v>32</v>
      </c>
      <c r="I122" s="92">
        <f t="shared" si="15"/>
        <v>2.2737367544323206E-13</v>
      </c>
      <c r="J122" s="52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>
        <v>36</v>
      </c>
      <c r="AG122" s="53"/>
      <c r="AH122" s="53"/>
      <c r="AI122" s="53"/>
      <c r="AJ122" s="53"/>
      <c r="AK122" s="53"/>
      <c r="AL122" s="54"/>
      <c r="AM122" s="54"/>
      <c r="AN122" s="54"/>
      <c r="AO122" s="54"/>
      <c r="AP122" s="54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</row>
    <row r="123" spans="1:77" s="57" customFormat="1" ht="14.25">
      <c r="A123" s="96" t="s">
        <v>140</v>
      </c>
      <c r="B123" s="49">
        <f t="shared" si="12"/>
        <v>1600</v>
      </c>
      <c r="C123" s="49">
        <f t="shared" si="9"/>
        <v>1792.0000000000002</v>
      </c>
      <c r="D123" s="49">
        <v>225</v>
      </c>
      <c r="E123" s="51"/>
      <c r="F123" s="49">
        <f t="shared" si="14"/>
        <v>2017.0000000000002</v>
      </c>
      <c r="G123" s="49">
        <v>2049</v>
      </c>
      <c r="H123" s="49">
        <f t="shared" si="13"/>
        <v>32</v>
      </c>
      <c r="I123" s="92">
        <f t="shared" si="15"/>
        <v>2.2737367544323206E-13</v>
      </c>
      <c r="J123" s="52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>
        <v>38</v>
      </c>
      <c r="AG123" s="53"/>
      <c r="AH123" s="53"/>
      <c r="AI123" s="53"/>
      <c r="AJ123" s="53"/>
      <c r="AK123" s="53"/>
      <c r="AL123" s="54"/>
      <c r="AM123" s="54"/>
      <c r="AN123" s="54"/>
      <c r="AO123" s="54"/>
      <c r="AP123" s="54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</row>
    <row r="124" spans="1:77" s="57" customFormat="1" ht="12">
      <c r="A124" s="91" t="s">
        <v>141</v>
      </c>
      <c r="B124" s="49">
        <f aca="true" t="shared" si="16" ref="B124:B153">SUMIF($J124:$BM124,"&lt;&gt;",$J$3:$BM$3)</f>
        <v>1600</v>
      </c>
      <c r="C124" s="49">
        <f t="shared" si="9"/>
        <v>1792.0000000000002</v>
      </c>
      <c r="D124" s="49">
        <v>225</v>
      </c>
      <c r="E124" s="51"/>
      <c r="F124" s="49">
        <f t="shared" si="14"/>
        <v>2017.0000000000002</v>
      </c>
      <c r="G124" s="49">
        <v>2274</v>
      </c>
      <c r="H124" s="49">
        <f t="shared" si="13"/>
        <v>32</v>
      </c>
      <c r="I124" s="92">
        <f t="shared" si="15"/>
        <v>-224.99999999999977</v>
      </c>
      <c r="J124" s="52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>
        <v>38</v>
      </c>
      <c r="AG124" s="53"/>
      <c r="AH124" s="53"/>
      <c r="AI124" s="53"/>
      <c r="AJ124" s="53"/>
      <c r="AK124" s="53"/>
      <c r="AL124" s="54"/>
      <c r="AM124" s="54"/>
      <c r="AN124" s="54"/>
      <c r="AO124" s="54"/>
      <c r="AP124" s="54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</row>
    <row r="125" spans="1:77" s="47" customFormat="1" ht="12">
      <c r="A125" s="93" t="s">
        <v>142</v>
      </c>
      <c r="B125" s="49">
        <f t="shared" si="16"/>
        <v>1600</v>
      </c>
      <c r="C125" s="49">
        <f t="shared" si="9"/>
        <v>1792.0000000000002</v>
      </c>
      <c r="D125" s="49">
        <v>225</v>
      </c>
      <c r="E125" s="41"/>
      <c r="F125" s="49">
        <f t="shared" si="14"/>
        <v>2017.0000000000002</v>
      </c>
      <c r="G125" s="29">
        <v>2049</v>
      </c>
      <c r="H125" s="49">
        <f t="shared" si="13"/>
        <v>32</v>
      </c>
      <c r="I125" s="92">
        <f t="shared" si="15"/>
        <v>2.2737367544323206E-13</v>
      </c>
      <c r="J125" s="42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>
        <v>39</v>
      </c>
      <c r="AG125" s="43"/>
      <c r="AH125" s="43"/>
      <c r="AI125" s="43"/>
      <c r="AJ125" s="43"/>
      <c r="AK125" s="43"/>
      <c r="AL125" s="44"/>
      <c r="AM125" s="44"/>
      <c r="AN125" s="44"/>
      <c r="AO125" s="44"/>
      <c r="AP125" s="44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</row>
    <row r="126" spans="1:77" s="57" customFormat="1" ht="12">
      <c r="A126" s="91" t="s">
        <v>143</v>
      </c>
      <c r="B126" s="49">
        <f t="shared" si="16"/>
        <v>1600</v>
      </c>
      <c r="C126" s="49">
        <f t="shared" si="9"/>
        <v>1792.0000000000002</v>
      </c>
      <c r="D126" s="49">
        <v>225</v>
      </c>
      <c r="E126" s="51"/>
      <c r="F126" s="49">
        <f t="shared" si="14"/>
        <v>2017.0000000000002</v>
      </c>
      <c r="G126" s="49">
        <v>2049</v>
      </c>
      <c r="H126" s="49">
        <f t="shared" si="13"/>
        <v>32</v>
      </c>
      <c r="I126" s="92">
        <f t="shared" si="15"/>
        <v>2.2737367544323206E-13</v>
      </c>
      <c r="J126" s="52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>
        <v>40</v>
      </c>
      <c r="AG126" s="53"/>
      <c r="AH126" s="53"/>
      <c r="AI126" s="53"/>
      <c r="AJ126" s="53"/>
      <c r="AK126" s="53"/>
      <c r="AL126" s="54"/>
      <c r="AM126" s="54"/>
      <c r="AN126" s="54"/>
      <c r="AO126" s="54"/>
      <c r="AP126" s="54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</row>
    <row r="127" spans="1:77" s="57" customFormat="1" ht="12">
      <c r="A127" s="91" t="s">
        <v>15</v>
      </c>
      <c r="B127" s="49">
        <f t="shared" si="16"/>
        <v>1700</v>
      </c>
      <c r="C127" s="49">
        <f aca="true" t="shared" si="17" ref="C127:C163">B127*1.12</f>
        <v>1904.0000000000002</v>
      </c>
      <c r="D127" s="49">
        <v>283</v>
      </c>
      <c r="E127" s="51"/>
      <c r="F127" s="49">
        <f t="shared" si="14"/>
        <v>2187</v>
      </c>
      <c r="G127" s="49">
        <v>2219</v>
      </c>
      <c r="H127" s="49">
        <f t="shared" si="13"/>
        <v>32</v>
      </c>
      <c r="I127" s="92">
        <f t="shared" si="15"/>
        <v>0</v>
      </c>
      <c r="J127" s="52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>
        <v>38</v>
      </c>
      <c r="AF127" s="53"/>
      <c r="AG127" s="53"/>
      <c r="AH127" s="53"/>
      <c r="AI127" s="53"/>
      <c r="AJ127" s="53"/>
      <c r="AK127" s="53"/>
      <c r="AL127" s="54"/>
      <c r="AM127" s="54"/>
      <c r="AN127" s="54"/>
      <c r="AO127" s="54"/>
      <c r="AP127" s="54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</row>
    <row r="128" spans="1:77" s="57" customFormat="1" ht="12">
      <c r="A128" s="91" t="s">
        <v>144</v>
      </c>
      <c r="B128" s="49">
        <f t="shared" si="16"/>
        <v>850</v>
      </c>
      <c r="C128" s="49">
        <f t="shared" si="17"/>
        <v>952.0000000000001</v>
      </c>
      <c r="D128" s="49"/>
      <c r="E128" s="51"/>
      <c r="F128" s="49">
        <f t="shared" si="14"/>
        <v>952.0000000000001</v>
      </c>
      <c r="G128" s="49">
        <v>984</v>
      </c>
      <c r="H128" s="49">
        <f t="shared" si="13"/>
        <v>32</v>
      </c>
      <c r="I128" s="92">
        <f t="shared" si="15"/>
        <v>1.1368683772161603E-13</v>
      </c>
      <c r="J128" s="52"/>
      <c r="K128" s="53"/>
      <c r="L128" s="53"/>
      <c r="M128" s="53"/>
      <c r="N128" s="53"/>
      <c r="O128" s="53"/>
      <c r="P128" s="53"/>
      <c r="Q128" s="53"/>
      <c r="R128" s="53">
        <v>35</v>
      </c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4"/>
      <c r="AM128" s="54"/>
      <c r="AN128" s="54"/>
      <c r="AO128" s="54"/>
      <c r="AP128" s="54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</row>
    <row r="129" spans="1:77" s="47" customFormat="1" ht="12">
      <c r="A129" s="93" t="s">
        <v>145</v>
      </c>
      <c r="B129" s="49">
        <f t="shared" si="16"/>
        <v>1200</v>
      </c>
      <c r="C129" s="49">
        <f t="shared" si="17"/>
        <v>1344.0000000000002</v>
      </c>
      <c r="D129" s="29">
        <v>171</v>
      </c>
      <c r="E129" s="41"/>
      <c r="F129" s="49">
        <f t="shared" si="14"/>
        <v>1515.0000000000002</v>
      </c>
      <c r="G129" s="29">
        <v>1538</v>
      </c>
      <c r="H129" s="49">
        <f t="shared" si="13"/>
        <v>32</v>
      </c>
      <c r="I129" s="92">
        <f t="shared" si="15"/>
        <v>9.000000000000227</v>
      </c>
      <c r="J129" s="42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>
        <v>39</v>
      </c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4"/>
      <c r="AM129" s="44"/>
      <c r="AN129" s="44"/>
      <c r="AO129" s="44"/>
      <c r="AP129" s="44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</row>
    <row r="130" spans="1:77" s="57" customFormat="1" ht="12">
      <c r="A130" s="91" t="s">
        <v>146</v>
      </c>
      <c r="B130" s="49">
        <f t="shared" si="16"/>
        <v>550</v>
      </c>
      <c r="C130" s="49">
        <f t="shared" si="17"/>
        <v>616.0000000000001</v>
      </c>
      <c r="D130" s="49"/>
      <c r="E130" s="51"/>
      <c r="F130" s="49">
        <f t="shared" si="14"/>
        <v>616.0000000000001</v>
      </c>
      <c r="G130" s="49">
        <v>648</v>
      </c>
      <c r="H130" s="49">
        <f aca="true" t="shared" si="18" ref="H130:H163">SUMIF($J130:$CR130,"&lt;&gt;",$J$1:$CR$1)</f>
        <v>32</v>
      </c>
      <c r="I130" s="92">
        <f t="shared" si="15"/>
        <v>1.1368683772161603E-13</v>
      </c>
      <c r="J130" s="52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>
        <v>37</v>
      </c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4"/>
      <c r="AM130" s="54"/>
      <c r="AN130" s="54"/>
      <c r="AO130" s="54"/>
      <c r="AP130" s="54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</row>
    <row r="131" spans="1:77" s="47" customFormat="1" ht="12">
      <c r="A131" s="93" t="s">
        <v>147</v>
      </c>
      <c r="B131" s="49">
        <f t="shared" si="16"/>
        <v>1000</v>
      </c>
      <c r="C131" s="49">
        <f t="shared" si="17"/>
        <v>1120</v>
      </c>
      <c r="D131" s="29"/>
      <c r="E131" s="41"/>
      <c r="F131" s="49">
        <f t="shared" si="14"/>
        <v>1120</v>
      </c>
      <c r="G131" s="29">
        <v>1180</v>
      </c>
      <c r="H131" s="49">
        <f t="shared" si="18"/>
        <v>32</v>
      </c>
      <c r="I131" s="92">
        <f t="shared" si="15"/>
        <v>-28</v>
      </c>
      <c r="J131" s="42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>
        <v>37</v>
      </c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4"/>
      <c r="AM131" s="44"/>
      <c r="AN131" s="44"/>
      <c r="AO131" s="44"/>
      <c r="AP131" s="44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</row>
    <row r="132" spans="1:77" s="57" customFormat="1" ht="12">
      <c r="A132" s="91" t="s">
        <v>148</v>
      </c>
      <c r="B132" s="49">
        <f t="shared" si="16"/>
        <v>1100</v>
      </c>
      <c r="C132" s="49">
        <f t="shared" si="17"/>
        <v>1232.0000000000002</v>
      </c>
      <c r="D132" s="49">
        <v>183</v>
      </c>
      <c r="E132" s="51"/>
      <c r="F132" s="49">
        <f t="shared" si="14"/>
        <v>1415.0000000000002</v>
      </c>
      <c r="G132" s="49">
        <v>1415</v>
      </c>
      <c r="H132" s="49">
        <f t="shared" si="18"/>
        <v>0</v>
      </c>
      <c r="I132" s="92">
        <f t="shared" si="15"/>
        <v>2.2737367544323206E-13</v>
      </c>
      <c r="J132" s="52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>
        <v>35</v>
      </c>
      <c r="AH132" s="53"/>
      <c r="AI132" s="53"/>
      <c r="AJ132" s="53"/>
      <c r="AK132" s="53"/>
      <c r="AL132" s="54"/>
      <c r="AM132" s="54"/>
      <c r="AN132" s="54"/>
      <c r="AO132" s="54"/>
      <c r="AP132" s="54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</row>
    <row r="133" spans="1:77" s="47" customFormat="1" ht="12">
      <c r="A133" s="93" t="s">
        <v>149</v>
      </c>
      <c r="B133" s="49">
        <f t="shared" si="16"/>
        <v>1100</v>
      </c>
      <c r="C133" s="49">
        <f t="shared" si="17"/>
        <v>1232.0000000000002</v>
      </c>
      <c r="D133" s="49">
        <v>183</v>
      </c>
      <c r="E133" s="41"/>
      <c r="F133" s="49">
        <f t="shared" si="14"/>
        <v>1415.0000000000002</v>
      </c>
      <c r="G133" s="29">
        <v>1415</v>
      </c>
      <c r="H133" s="49">
        <f t="shared" si="18"/>
        <v>0</v>
      </c>
      <c r="I133" s="92">
        <f t="shared" si="15"/>
        <v>2.2737367544323206E-13</v>
      </c>
      <c r="J133" s="42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>
        <v>36</v>
      </c>
      <c r="AH133" s="43"/>
      <c r="AI133" s="43"/>
      <c r="AJ133" s="43"/>
      <c r="AK133" s="43"/>
      <c r="AL133" s="44"/>
      <c r="AM133" s="44"/>
      <c r="AN133" s="44"/>
      <c r="AO133" s="44"/>
      <c r="AP133" s="44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</row>
    <row r="134" spans="1:77" s="57" customFormat="1" ht="12">
      <c r="A134" s="91" t="s">
        <v>150</v>
      </c>
      <c r="B134" s="49">
        <f t="shared" si="16"/>
        <v>1100</v>
      </c>
      <c r="C134" s="49">
        <f t="shared" si="17"/>
        <v>1232.0000000000002</v>
      </c>
      <c r="D134" s="49">
        <v>183</v>
      </c>
      <c r="E134" s="51"/>
      <c r="F134" s="49">
        <f t="shared" si="14"/>
        <v>1415.0000000000002</v>
      </c>
      <c r="G134" s="49">
        <v>1415</v>
      </c>
      <c r="H134" s="49">
        <f t="shared" si="18"/>
        <v>0</v>
      </c>
      <c r="I134" s="92">
        <f t="shared" si="15"/>
        <v>2.2737367544323206E-13</v>
      </c>
      <c r="J134" s="52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>
        <v>37</v>
      </c>
      <c r="AH134" s="53"/>
      <c r="AI134" s="53"/>
      <c r="AJ134" s="53"/>
      <c r="AK134" s="53"/>
      <c r="AL134" s="54"/>
      <c r="AM134" s="54"/>
      <c r="AN134" s="54"/>
      <c r="AO134" s="54"/>
      <c r="AP134" s="54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</row>
    <row r="135" spans="1:77" s="47" customFormat="1" ht="12">
      <c r="A135" s="93" t="s">
        <v>151</v>
      </c>
      <c r="B135" s="49">
        <f t="shared" si="16"/>
        <v>1100</v>
      </c>
      <c r="C135" s="49">
        <f t="shared" si="17"/>
        <v>1232.0000000000002</v>
      </c>
      <c r="D135" s="49">
        <v>183</v>
      </c>
      <c r="E135" s="41"/>
      <c r="F135" s="49">
        <f t="shared" si="14"/>
        <v>1415.0000000000002</v>
      </c>
      <c r="G135" s="29">
        <v>1415</v>
      </c>
      <c r="H135" s="49">
        <f t="shared" si="18"/>
        <v>0</v>
      </c>
      <c r="I135" s="92">
        <f t="shared" si="15"/>
        <v>2.2737367544323206E-13</v>
      </c>
      <c r="J135" s="42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>
        <v>38</v>
      </c>
      <c r="AH135" s="43"/>
      <c r="AI135" s="43"/>
      <c r="AJ135" s="43"/>
      <c r="AK135" s="43"/>
      <c r="AL135" s="44"/>
      <c r="AM135" s="44"/>
      <c r="AN135" s="44"/>
      <c r="AO135" s="44"/>
      <c r="AP135" s="44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</row>
    <row r="136" spans="1:77" s="47" customFormat="1" ht="12">
      <c r="A136" s="93" t="s">
        <v>152</v>
      </c>
      <c r="B136" s="49">
        <f t="shared" si="16"/>
        <v>1100</v>
      </c>
      <c r="C136" s="49">
        <f t="shared" si="17"/>
        <v>1232.0000000000002</v>
      </c>
      <c r="D136" s="49">
        <v>183</v>
      </c>
      <c r="E136" s="41"/>
      <c r="F136" s="49">
        <f t="shared" si="14"/>
        <v>1415.0000000000002</v>
      </c>
      <c r="G136" s="29">
        <v>1415</v>
      </c>
      <c r="H136" s="49">
        <f t="shared" si="18"/>
        <v>0</v>
      </c>
      <c r="I136" s="92">
        <f t="shared" si="15"/>
        <v>2.2737367544323206E-13</v>
      </c>
      <c r="J136" s="42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>
        <v>38</v>
      </c>
      <c r="AH136" s="43"/>
      <c r="AI136" s="43"/>
      <c r="AJ136" s="43"/>
      <c r="AK136" s="43"/>
      <c r="AL136" s="44"/>
      <c r="AM136" s="44"/>
      <c r="AN136" s="44"/>
      <c r="AO136" s="44"/>
      <c r="AP136" s="44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</row>
    <row r="137" spans="1:77" s="47" customFormat="1" ht="14.25">
      <c r="A137" s="96" t="s">
        <v>153</v>
      </c>
      <c r="B137" s="49">
        <f t="shared" si="16"/>
        <v>1100</v>
      </c>
      <c r="C137" s="49">
        <f t="shared" si="17"/>
        <v>1232.0000000000002</v>
      </c>
      <c r="D137" s="29"/>
      <c r="E137" s="41"/>
      <c r="F137" s="49">
        <f t="shared" si="14"/>
        <v>1232.0000000000002</v>
      </c>
      <c r="G137" s="29">
        <v>1264</v>
      </c>
      <c r="H137" s="49">
        <f t="shared" si="18"/>
        <v>32</v>
      </c>
      <c r="I137" s="92">
        <f t="shared" si="15"/>
        <v>2.2737367544323206E-13</v>
      </c>
      <c r="J137" s="42"/>
      <c r="K137" s="43"/>
      <c r="L137" s="43"/>
      <c r="M137" s="43"/>
      <c r="N137" s="43"/>
      <c r="O137" s="43"/>
      <c r="P137" s="43"/>
      <c r="Q137" s="43">
        <v>39</v>
      </c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4"/>
      <c r="AM137" s="44"/>
      <c r="AN137" s="44"/>
      <c r="AO137" s="44"/>
      <c r="AP137" s="44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</row>
    <row r="138" spans="1:77" s="47" customFormat="1" ht="12">
      <c r="A138" s="93"/>
      <c r="B138" s="49">
        <f t="shared" si="16"/>
        <v>0</v>
      </c>
      <c r="C138" s="49">
        <f t="shared" si="17"/>
        <v>0</v>
      </c>
      <c r="D138" s="29"/>
      <c r="E138" s="41"/>
      <c r="F138" s="49">
        <f t="shared" si="14"/>
        <v>0</v>
      </c>
      <c r="G138" s="29"/>
      <c r="H138" s="49">
        <f t="shared" si="18"/>
        <v>0</v>
      </c>
      <c r="I138" s="92">
        <f t="shared" si="15"/>
        <v>0</v>
      </c>
      <c r="J138" s="42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4"/>
      <c r="AM138" s="44"/>
      <c r="AN138" s="44"/>
      <c r="AO138" s="44"/>
      <c r="AP138" s="44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</row>
    <row r="139" spans="1:77" s="57" customFormat="1" ht="12">
      <c r="A139" s="91"/>
      <c r="B139" s="49">
        <f t="shared" si="16"/>
        <v>0</v>
      </c>
      <c r="C139" s="49">
        <f t="shared" si="17"/>
        <v>0</v>
      </c>
      <c r="D139" s="49"/>
      <c r="E139" s="51"/>
      <c r="F139" s="49">
        <f t="shared" si="14"/>
        <v>0</v>
      </c>
      <c r="G139" s="49"/>
      <c r="H139" s="49">
        <f t="shared" si="18"/>
        <v>0</v>
      </c>
      <c r="I139" s="92">
        <f t="shared" si="15"/>
        <v>0</v>
      </c>
      <c r="J139" s="52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4"/>
      <c r="AM139" s="54"/>
      <c r="AN139" s="54"/>
      <c r="AO139" s="54"/>
      <c r="AP139" s="54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</row>
    <row r="140" spans="1:77" s="83" customFormat="1" ht="12">
      <c r="A140" s="97"/>
      <c r="B140" s="49">
        <f t="shared" si="16"/>
        <v>0</v>
      </c>
      <c r="C140" s="49">
        <f t="shared" si="17"/>
        <v>0</v>
      </c>
      <c r="D140" s="75"/>
      <c r="E140" s="77"/>
      <c r="F140" s="49">
        <f t="shared" si="14"/>
        <v>0</v>
      </c>
      <c r="G140" s="75"/>
      <c r="H140" s="49">
        <f t="shared" si="18"/>
        <v>0</v>
      </c>
      <c r="I140" s="92">
        <f t="shared" si="15"/>
        <v>0</v>
      </c>
      <c r="J140" s="78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80"/>
      <c r="AM140" s="80"/>
      <c r="AN140" s="80"/>
      <c r="AO140" s="80"/>
      <c r="AP140" s="80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</row>
    <row r="141" spans="1:77" s="76" customFormat="1" ht="12.75">
      <c r="A141" s="98"/>
      <c r="B141" s="49">
        <f t="shared" si="16"/>
        <v>0</v>
      </c>
      <c r="C141" s="49">
        <f t="shared" si="17"/>
        <v>0</v>
      </c>
      <c r="D141" s="71"/>
      <c r="E141" s="71"/>
      <c r="F141" s="49">
        <f t="shared" si="14"/>
        <v>0</v>
      </c>
      <c r="G141" s="72"/>
      <c r="H141" s="49">
        <f t="shared" si="18"/>
        <v>0</v>
      </c>
      <c r="I141" s="92">
        <f t="shared" si="15"/>
        <v>0</v>
      </c>
      <c r="J141" s="84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2"/>
      <c r="AM141" s="72"/>
      <c r="AN141" s="72"/>
      <c r="AO141" s="72"/>
      <c r="AP141" s="72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</row>
    <row r="142" spans="1:77" s="76" customFormat="1" ht="12.75">
      <c r="A142" s="98"/>
      <c r="B142" s="49">
        <f t="shared" si="16"/>
        <v>0</v>
      </c>
      <c r="C142" s="49">
        <f t="shared" si="17"/>
        <v>0</v>
      </c>
      <c r="D142" s="71"/>
      <c r="E142" s="71"/>
      <c r="F142" s="49">
        <f t="shared" si="14"/>
        <v>0</v>
      </c>
      <c r="G142" s="72"/>
      <c r="H142" s="49">
        <f t="shared" si="18"/>
        <v>0</v>
      </c>
      <c r="I142" s="92">
        <f t="shared" si="15"/>
        <v>0</v>
      </c>
      <c r="J142" s="84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2"/>
      <c r="AM142" s="72"/>
      <c r="AN142" s="72"/>
      <c r="AO142" s="72"/>
      <c r="AP142" s="72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</row>
    <row r="143" spans="1:77" s="76" customFormat="1" ht="12.75">
      <c r="A143" s="98"/>
      <c r="B143" s="49">
        <f t="shared" si="16"/>
        <v>0</v>
      </c>
      <c r="C143" s="49">
        <f t="shared" si="17"/>
        <v>0</v>
      </c>
      <c r="D143" s="71"/>
      <c r="E143" s="71"/>
      <c r="F143" s="49">
        <f t="shared" si="14"/>
        <v>0</v>
      </c>
      <c r="G143" s="72"/>
      <c r="H143" s="49">
        <f t="shared" si="18"/>
        <v>0</v>
      </c>
      <c r="I143" s="92">
        <f t="shared" si="15"/>
        <v>0</v>
      </c>
      <c r="J143" s="84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2"/>
      <c r="AM143" s="72"/>
      <c r="AN143" s="72"/>
      <c r="AO143" s="72"/>
      <c r="AP143" s="72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  <row r="144" spans="1:77" s="66" customFormat="1" ht="12.75">
      <c r="A144" s="99"/>
      <c r="B144" s="49">
        <f t="shared" si="16"/>
        <v>0</v>
      </c>
      <c r="C144" s="49">
        <f t="shared" si="17"/>
        <v>0</v>
      </c>
      <c r="D144" s="61"/>
      <c r="E144" s="61"/>
      <c r="F144" s="49">
        <f t="shared" si="14"/>
        <v>0</v>
      </c>
      <c r="G144" s="64"/>
      <c r="H144" s="49">
        <f t="shared" si="18"/>
        <v>0</v>
      </c>
      <c r="I144" s="92">
        <f t="shared" si="15"/>
        <v>0</v>
      </c>
      <c r="J144" s="85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4"/>
      <c r="AM144" s="64"/>
      <c r="AN144" s="64"/>
      <c r="AO144" s="64"/>
      <c r="AP144" s="64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</row>
    <row r="145" spans="1:77" s="66" customFormat="1" ht="12.75">
      <c r="A145" s="99"/>
      <c r="B145" s="49">
        <f t="shared" si="16"/>
        <v>0</v>
      </c>
      <c r="C145" s="49">
        <f t="shared" si="17"/>
        <v>0</v>
      </c>
      <c r="D145" s="61"/>
      <c r="E145" s="61"/>
      <c r="F145" s="49">
        <f t="shared" si="14"/>
        <v>0</v>
      </c>
      <c r="G145" s="64"/>
      <c r="H145" s="49">
        <f t="shared" si="18"/>
        <v>0</v>
      </c>
      <c r="I145" s="92">
        <f t="shared" si="15"/>
        <v>0</v>
      </c>
      <c r="J145" s="85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4"/>
      <c r="AM145" s="64"/>
      <c r="AN145" s="64"/>
      <c r="AO145" s="64"/>
      <c r="AP145" s="64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</row>
    <row r="146" spans="1:65" s="62" customFormat="1" ht="12.75">
      <c r="A146" s="99"/>
      <c r="B146" s="49">
        <f t="shared" si="16"/>
        <v>0</v>
      </c>
      <c r="C146" s="49">
        <f t="shared" si="17"/>
        <v>0</v>
      </c>
      <c r="D146" s="61"/>
      <c r="E146" s="61"/>
      <c r="F146" s="49">
        <f t="shared" si="14"/>
        <v>0</v>
      </c>
      <c r="G146" s="64"/>
      <c r="H146" s="49">
        <f t="shared" si="18"/>
        <v>0</v>
      </c>
      <c r="I146" s="92">
        <f t="shared" si="15"/>
        <v>0</v>
      </c>
      <c r="J146" s="85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4"/>
      <c r="AM146" s="64"/>
      <c r="AN146" s="64"/>
      <c r="AO146" s="64"/>
      <c r="AP146" s="64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</row>
    <row r="147" spans="1:65" s="62" customFormat="1" ht="12.75">
      <c r="A147" s="99"/>
      <c r="B147" s="49">
        <f t="shared" si="16"/>
        <v>0</v>
      </c>
      <c r="C147" s="49">
        <f t="shared" si="17"/>
        <v>0</v>
      </c>
      <c r="D147" s="61"/>
      <c r="E147" s="61"/>
      <c r="F147" s="49">
        <f t="shared" si="14"/>
        <v>0</v>
      </c>
      <c r="G147" s="64"/>
      <c r="H147" s="49">
        <f t="shared" si="18"/>
        <v>0</v>
      </c>
      <c r="I147" s="92">
        <f t="shared" si="15"/>
        <v>0</v>
      </c>
      <c r="J147" s="85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4"/>
      <c r="AM147" s="64"/>
      <c r="AN147" s="64"/>
      <c r="AO147" s="64"/>
      <c r="AP147" s="64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</row>
    <row r="148" spans="1:65" s="62" customFormat="1" ht="12.75">
      <c r="A148" s="99"/>
      <c r="B148" s="49">
        <f t="shared" si="16"/>
        <v>0</v>
      </c>
      <c r="C148" s="49">
        <f t="shared" si="17"/>
        <v>0</v>
      </c>
      <c r="D148" s="61"/>
      <c r="E148" s="61"/>
      <c r="F148" s="49">
        <f t="shared" si="14"/>
        <v>0</v>
      </c>
      <c r="G148" s="64"/>
      <c r="H148" s="49">
        <f t="shared" si="18"/>
        <v>0</v>
      </c>
      <c r="I148" s="92">
        <f t="shared" si="15"/>
        <v>0</v>
      </c>
      <c r="J148" s="85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4"/>
      <c r="AM148" s="64"/>
      <c r="AN148" s="64"/>
      <c r="AO148" s="64"/>
      <c r="AP148" s="64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</row>
    <row r="149" spans="1:65" s="62" customFormat="1" ht="12.75">
      <c r="A149" s="99"/>
      <c r="B149" s="49">
        <f t="shared" si="16"/>
        <v>0</v>
      </c>
      <c r="C149" s="49">
        <f t="shared" si="17"/>
        <v>0</v>
      </c>
      <c r="D149" s="61"/>
      <c r="E149" s="61"/>
      <c r="F149" s="49">
        <f t="shared" si="14"/>
        <v>0</v>
      </c>
      <c r="G149" s="64"/>
      <c r="H149" s="49">
        <f t="shared" si="18"/>
        <v>0</v>
      </c>
      <c r="I149" s="92">
        <f t="shared" si="15"/>
        <v>0</v>
      </c>
      <c r="J149" s="85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4"/>
      <c r="AM149" s="64"/>
      <c r="AN149" s="64"/>
      <c r="AO149" s="64"/>
      <c r="AP149" s="64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</row>
    <row r="150" spans="1:65" s="62" customFormat="1" ht="12.75">
      <c r="A150" s="99"/>
      <c r="B150" s="49">
        <f t="shared" si="16"/>
        <v>0</v>
      </c>
      <c r="C150" s="49">
        <f t="shared" si="17"/>
        <v>0</v>
      </c>
      <c r="D150" s="61"/>
      <c r="E150" s="61"/>
      <c r="F150" s="49">
        <f t="shared" si="14"/>
        <v>0</v>
      </c>
      <c r="G150" s="64"/>
      <c r="H150" s="49">
        <f t="shared" si="18"/>
        <v>0</v>
      </c>
      <c r="I150" s="92">
        <f t="shared" si="15"/>
        <v>0</v>
      </c>
      <c r="J150" s="85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4"/>
      <c r="AM150" s="64"/>
      <c r="AN150" s="64"/>
      <c r="AO150" s="64"/>
      <c r="AP150" s="64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</row>
    <row r="151" spans="1:65" s="69" customFormat="1" ht="12.75">
      <c r="A151" s="100"/>
      <c r="B151" s="49">
        <f t="shared" si="16"/>
        <v>0</v>
      </c>
      <c r="C151" s="49">
        <f t="shared" si="17"/>
        <v>0</v>
      </c>
      <c r="D151" s="63"/>
      <c r="E151" s="63"/>
      <c r="F151" s="49">
        <f t="shared" si="14"/>
        <v>0</v>
      </c>
      <c r="G151" s="67"/>
      <c r="H151" s="49">
        <f t="shared" si="18"/>
        <v>0</v>
      </c>
      <c r="I151" s="92">
        <f t="shared" si="15"/>
        <v>0</v>
      </c>
      <c r="J151" s="86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7"/>
      <c r="AM151" s="67"/>
      <c r="AN151" s="67"/>
      <c r="AO151" s="67"/>
      <c r="AP151" s="67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</row>
    <row r="152" spans="1:65" s="74" customFormat="1" ht="12.75">
      <c r="A152" s="98"/>
      <c r="B152" s="49">
        <f t="shared" si="16"/>
        <v>0</v>
      </c>
      <c r="C152" s="49">
        <f t="shared" si="17"/>
        <v>0</v>
      </c>
      <c r="D152" s="71"/>
      <c r="E152" s="71"/>
      <c r="F152" s="49">
        <f t="shared" si="14"/>
        <v>0</v>
      </c>
      <c r="G152" s="72"/>
      <c r="H152" s="49">
        <f t="shared" si="18"/>
        <v>0</v>
      </c>
      <c r="I152" s="92">
        <f t="shared" si="15"/>
        <v>0</v>
      </c>
      <c r="J152" s="84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2"/>
      <c r="AM152" s="72"/>
      <c r="AN152" s="72"/>
      <c r="AO152" s="72"/>
      <c r="AP152" s="72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</row>
    <row r="153" spans="1:65" s="71" customFormat="1" ht="12">
      <c r="A153" s="101"/>
      <c r="B153" s="49">
        <f t="shared" si="16"/>
        <v>0</v>
      </c>
      <c r="C153" s="49">
        <f t="shared" si="17"/>
        <v>0</v>
      </c>
      <c r="F153" s="49">
        <f t="shared" si="14"/>
        <v>0</v>
      </c>
      <c r="G153" s="72"/>
      <c r="H153" s="49">
        <f t="shared" si="18"/>
        <v>0</v>
      </c>
      <c r="I153" s="92">
        <f t="shared" si="15"/>
        <v>0</v>
      </c>
      <c r="J153" s="84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</row>
    <row r="154" spans="1:65" s="71" customFormat="1" ht="12">
      <c r="A154" s="101"/>
      <c r="B154" s="49">
        <f aca="true" t="shared" si="19" ref="B154:B163">SUMIF($J154:$BM154,"&lt;&gt;",$J$3:$BM$3)</f>
        <v>0</v>
      </c>
      <c r="C154" s="49">
        <f t="shared" si="17"/>
        <v>0</v>
      </c>
      <c r="F154" s="49">
        <f t="shared" si="14"/>
        <v>0</v>
      </c>
      <c r="G154" s="72"/>
      <c r="H154" s="49">
        <f t="shared" si="18"/>
        <v>0</v>
      </c>
      <c r="I154" s="92">
        <f t="shared" si="15"/>
        <v>0</v>
      </c>
      <c r="J154" s="84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</row>
    <row r="155" spans="1:65" s="71" customFormat="1" ht="12">
      <c r="A155" s="101"/>
      <c r="B155" s="49">
        <f t="shared" si="19"/>
        <v>0</v>
      </c>
      <c r="C155" s="49">
        <f t="shared" si="17"/>
        <v>0</v>
      </c>
      <c r="F155" s="49">
        <f t="shared" si="14"/>
        <v>0</v>
      </c>
      <c r="G155" s="72"/>
      <c r="H155" s="49">
        <f t="shared" si="18"/>
        <v>0</v>
      </c>
      <c r="I155" s="92">
        <f t="shared" si="15"/>
        <v>0</v>
      </c>
      <c r="J155" s="84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</row>
    <row r="156" spans="1:65" s="71" customFormat="1" ht="12">
      <c r="A156" s="101"/>
      <c r="B156" s="49">
        <f t="shared" si="19"/>
        <v>0</v>
      </c>
      <c r="C156" s="49">
        <f t="shared" si="17"/>
        <v>0</v>
      </c>
      <c r="F156" s="49">
        <f t="shared" si="14"/>
        <v>0</v>
      </c>
      <c r="G156" s="72"/>
      <c r="H156" s="49">
        <f t="shared" si="18"/>
        <v>0</v>
      </c>
      <c r="I156" s="92">
        <f t="shared" si="15"/>
        <v>0</v>
      </c>
      <c r="J156" s="84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</row>
    <row r="157" spans="1:65" s="74" customFormat="1" ht="12">
      <c r="A157" s="101"/>
      <c r="B157" s="49">
        <f t="shared" si="19"/>
        <v>0</v>
      </c>
      <c r="C157" s="49">
        <f t="shared" si="17"/>
        <v>0</v>
      </c>
      <c r="D157" s="71"/>
      <c r="E157" s="71"/>
      <c r="F157" s="49">
        <f t="shared" si="14"/>
        <v>0</v>
      </c>
      <c r="G157" s="72"/>
      <c r="H157" s="49">
        <f t="shared" si="18"/>
        <v>0</v>
      </c>
      <c r="I157" s="92">
        <f t="shared" si="15"/>
        <v>0</v>
      </c>
      <c r="J157" s="84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2"/>
      <c r="AM157" s="72"/>
      <c r="AN157" s="72"/>
      <c r="AO157" s="72"/>
      <c r="AP157" s="72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</row>
    <row r="158" spans="1:65" s="74" customFormat="1" ht="12">
      <c r="A158" s="101"/>
      <c r="B158" s="49">
        <f t="shared" si="19"/>
        <v>0</v>
      </c>
      <c r="C158" s="49">
        <f t="shared" si="17"/>
        <v>0</v>
      </c>
      <c r="D158" s="71"/>
      <c r="E158" s="71"/>
      <c r="F158" s="49">
        <f t="shared" si="14"/>
        <v>0</v>
      </c>
      <c r="G158" s="72"/>
      <c r="H158" s="49">
        <f t="shared" si="18"/>
        <v>0</v>
      </c>
      <c r="I158" s="92">
        <f t="shared" si="15"/>
        <v>0</v>
      </c>
      <c r="J158" s="84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2"/>
      <c r="AM158" s="72"/>
      <c r="AN158" s="72"/>
      <c r="AO158" s="72"/>
      <c r="AP158" s="72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</row>
    <row r="159" spans="1:65" s="74" customFormat="1" ht="12">
      <c r="A159" s="101"/>
      <c r="B159" s="49">
        <f t="shared" si="19"/>
        <v>0</v>
      </c>
      <c r="C159" s="49">
        <f t="shared" si="17"/>
        <v>0</v>
      </c>
      <c r="D159" s="71"/>
      <c r="E159" s="71"/>
      <c r="F159" s="49">
        <f t="shared" si="14"/>
        <v>0</v>
      </c>
      <c r="G159" s="72"/>
      <c r="H159" s="49">
        <f t="shared" si="18"/>
        <v>0</v>
      </c>
      <c r="I159" s="92">
        <f t="shared" si="15"/>
        <v>0</v>
      </c>
      <c r="J159" s="84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2"/>
      <c r="AM159" s="72"/>
      <c r="AN159" s="72"/>
      <c r="AO159" s="72"/>
      <c r="AP159" s="72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</row>
    <row r="160" spans="1:65" s="74" customFormat="1" ht="12">
      <c r="A160" s="101"/>
      <c r="B160" s="49">
        <f t="shared" si="19"/>
        <v>0</v>
      </c>
      <c r="C160" s="49">
        <f t="shared" si="17"/>
        <v>0</v>
      </c>
      <c r="D160" s="71"/>
      <c r="E160" s="71"/>
      <c r="F160" s="49">
        <f t="shared" si="14"/>
        <v>0</v>
      </c>
      <c r="G160" s="72"/>
      <c r="H160" s="49">
        <f t="shared" si="18"/>
        <v>0</v>
      </c>
      <c r="I160" s="92">
        <f t="shared" si="15"/>
        <v>0</v>
      </c>
      <c r="J160" s="84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2"/>
      <c r="AM160" s="72"/>
      <c r="AN160" s="72"/>
      <c r="AO160" s="72"/>
      <c r="AP160" s="72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</row>
    <row r="161" spans="1:65" s="74" customFormat="1" ht="12">
      <c r="A161" s="101"/>
      <c r="B161" s="49">
        <f t="shared" si="19"/>
        <v>0</v>
      </c>
      <c r="C161" s="49">
        <f t="shared" si="17"/>
        <v>0</v>
      </c>
      <c r="D161" s="71"/>
      <c r="E161" s="71"/>
      <c r="F161" s="49">
        <f t="shared" si="14"/>
        <v>0</v>
      </c>
      <c r="G161" s="72"/>
      <c r="H161" s="49">
        <f t="shared" si="18"/>
        <v>0</v>
      </c>
      <c r="I161" s="92">
        <f t="shared" si="15"/>
        <v>0</v>
      </c>
      <c r="J161" s="84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2"/>
      <c r="AM161" s="72"/>
      <c r="AN161" s="72"/>
      <c r="AO161" s="72"/>
      <c r="AP161" s="72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</row>
    <row r="162" spans="1:65" s="74" customFormat="1" ht="12">
      <c r="A162" s="101"/>
      <c r="B162" s="49">
        <f t="shared" si="19"/>
        <v>0</v>
      </c>
      <c r="C162" s="49">
        <f t="shared" si="17"/>
        <v>0</v>
      </c>
      <c r="D162" s="71"/>
      <c r="E162" s="71"/>
      <c r="F162" s="49">
        <f t="shared" si="14"/>
        <v>0</v>
      </c>
      <c r="G162" s="72"/>
      <c r="H162" s="49">
        <f t="shared" si="18"/>
        <v>0</v>
      </c>
      <c r="I162" s="92">
        <f t="shared" si="15"/>
        <v>0</v>
      </c>
      <c r="J162" s="84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2"/>
      <c r="AM162" s="72"/>
      <c r="AN162" s="72"/>
      <c r="AO162" s="72"/>
      <c r="AP162" s="72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</row>
    <row r="163" spans="1:65" s="74" customFormat="1" ht="12">
      <c r="A163" s="101"/>
      <c r="B163" s="49">
        <f t="shared" si="19"/>
        <v>0</v>
      </c>
      <c r="C163" s="49">
        <f t="shared" si="17"/>
        <v>0</v>
      </c>
      <c r="D163" s="71"/>
      <c r="E163" s="71"/>
      <c r="F163" s="49">
        <f t="shared" si="14"/>
        <v>0</v>
      </c>
      <c r="G163" s="72"/>
      <c r="H163" s="49">
        <f t="shared" si="18"/>
        <v>0</v>
      </c>
      <c r="I163" s="92">
        <f t="shared" si="15"/>
        <v>0</v>
      </c>
      <c r="J163" s="84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2"/>
      <c r="AM163" s="72"/>
      <c r="AN163" s="72"/>
      <c r="AO163" s="72"/>
      <c r="AP163" s="72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</row>
    <row r="164" ht="12">
      <c r="I164" s="104"/>
    </row>
  </sheetData>
  <sheetProtection selectLockedCells="1" selectUnlockedCells="1"/>
  <mergeCells count="1">
    <mergeCell ref="A1:I1"/>
  </mergeCells>
  <hyperlinks>
    <hyperlink ref="A123" r:id="rId1" display="Irch@"/>
    <hyperlink ref="A137" r:id="rId2" display="Aleksandrovn@84"/>
  </hyperlinks>
  <printOptions/>
  <pageMargins left="0.75" right="0.75" top="1" bottom="1" header="0.5118055555555555" footer="0.5118055555555555"/>
  <pageSetup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cp:lastPrinted>2012-04-17T13:20:36Z</cp:lastPrinted>
  <dcterms:created xsi:type="dcterms:W3CDTF">2012-02-28T15:57:09Z</dcterms:created>
  <dcterms:modified xsi:type="dcterms:W3CDTF">2012-12-21T07:52:51Z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