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654413" sheetId="1" r:id="rId1"/>
  </sheets>
  <definedNames>
    <definedName name="_xlnm._FilterDatabase" localSheetId="0" hidden="1">'654413'!$A$1:$K$123</definedName>
  </definedNames>
  <calcPr fullCalcOnLoad="1" refMode="R1C1"/>
</workbook>
</file>

<file path=xl/sharedStrings.xml><?xml version="1.0" encoding="utf-8"?>
<sst xmlns="http://schemas.openxmlformats.org/spreadsheetml/2006/main" count="138" uniqueCount="94">
  <si>
    <t>УЗ</t>
  </si>
  <si>
    <t>№ модели Id:</t>
  </si>
  <si>
    <t>размер</t>
  </si>
  <si>
    <t>Цена за ед.</t>
  </si>
  <si>
    <t>ТР</t>
  </si>
  <si>
    <t>ason</t>
  </si>
  <si>
    <t>Ксеша</t>
  </si>
  <si>
    <t>Единица</t>
  </si>
  <si>
    <t>титюха</t>
  </si>
  <si>
    <t>4tune</t>
  </si>
  <si>
    <t>LiLuKaYa</t>
  </si>
  <si>
    <t>Raduga54</t>
  </si>
  <si>
    <t>Ольга К</t>
  </si>
  <si>
    <t>Dona Rosa</t>
  </si>
  <si>
    <t>avis rara</t>
  </si>
  <si>
    <t>Анна-1981</t>
  </si>
  <si>
    <t>КУЗЬМА_83</t>
  </si>
  <si>
    <t>Мальцута</t>
  </si>
  <si>
    <t>тасся</t>
  </si>
  <si>
    <t>Sira</t>
  </si>
  <si>
    <t>IRM@</t>
  </si>
  <si>
    <t>Макика</t>
  </si>
  <si>
    <t>Светкin</t>
  </si>
  <si>
    <t>jnes2010</t>
  </si>
  <si>
    <t>Olga27</t>
  </si>
  <si>
    <t>makitra</t>
  </si>
  <si>
    <t>Наталья14</t>
  </si>
  <si>
    <t>Пламя_NSK</t>
  </si>
  <si>
    <t>mantissa</t>
  </si>
  <si>
    <t>Нюрашка</t>
  </si>
  <si>
    <t>Связная</t>
  </si>
  <si>
    <t>FlyLady</t>
  </si>
  <si>
    <t>Николашка</t>
  </si>
  <si>
    <t>Yule4ik</t>
  </si>
  <si>
    <t>taksa580</t>
  </si>
  <si>
    <t>Vfhbqrf</t>
  </si>
  <si>
    <t>katera1987</t>
  </si>
  <si>
    <t>Сте6пНика</t>
  </si>
  <si>
    <t>albina@</t>
  </si>
  <si>
    <t>luckystar</t>
  </si>
  <si>
    <t>marsianja</t>
  </si>
  <si>
    <t>наталья беляева</t>
  </si>
  <si>
    <t>Чаруня</t>
  </si>
  <si>
    <t>Ната-78</t>
  </si>
  <si>
    <t>ulia78</t>
  </si>
  <si>
    <t>Chizik</t>
  </si>
  <si>
    <t>lena2501</t>
  </si>
  <si>
    <t>37,5</t>
  </si>
  <si>
    <t>gtg66</t>
  </si>
  <si>
    <t>Sobia</t>
  </si>
  <si>
    <t>Yulka</t>
  </si>
  <si>
    <t>ves212</t>
  </si>
  <si>
    <t>Анаксунамон</t>
  </si>
  <si>
    <t>tanyaskaska</t>
  </si>
  <si>
    <t>Людмила82</t>
  </si>
  <si>
    <t>Марина79</t>
  </si>
  <si>
    <t>AHHA.T.</t>
  </si>
  <si>
    <t>Mary Klein</t>
  </si>
  <si>
    <t>цВеТуЛяя</t>
  </si>
  <si>
    <t>Татьянка76</t>
  </si>
  <si>
    <t>shtuchka77</t>
  </si>
  <si>
    <t>(Наталья)</t>
  </si>
  <si>
    <t>БСС</t>
  </si>
  <si>
    <t>les</t>
  </si>
  <si>
    <t>мама Лара</t>
  </si>
  <si>
    <t>Сумма заказа</t>
  </si>
  <si>
    <t>Цена с ОРГ</t>
  </si>
  <si>
    <t>сбор за м/город</t>
  </si>
  <si>
    <t>сумма к оплате</t>
  </si>
  <si>
    <t>сдано</t>
  </si>
  <si>
    <t>долг  "+" Ваш,  "-" мой</t>
  </si>
  <si>
    <t>пристрой</t>
  </si>
  <si>
    <t>Cler-C</t>
  </si>
  <si>
    <t>татьяна мир.</t>
  </si>
  <si>
    <t>Juli_</t>
  </si>
  <si>
    <t>Mil@y@</t>
  </si>
  <si>
    <t>millennaa</t>
  </si>
  <si>
    <t>НастяФад</t>
  </si>
  <si>
    <t>Анютка-Незабудка</t>
  </si>
  <si>
    <t>натаП</t>
  </si>
  <si>
    <t>dJuly</t>
  </si>
  <si>
    <t>lesoleil</t>
  </si>
  <si>
    <t>ВиЧа</t>
  </si>
  <si>
    <t>золото</t>
  </si>
  <si>
    <t>NemoS</t>
  </si>
  <si>
    <t>Матрена</t>
  </si>
  <si>
    <t>Rudta</t>
  </si>
  <si>
    <t>машина мама79</t>
  </si>
  <si>
    <t>Oly-k</t>
  </si>
  <si>
    <t>487 руб. перенесла в СП7</t>
  </si>
  <si>
    <t>50 руб. перенесла в СП7</t>
  </si>
  <si>
    <t>olgun4ik</t>
  </si>
  <si>
    <t xml:space="preserve">Honda22 </t>
  </si>
  <si>
    <t>238 руб. вернула на раздаче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</si>
</sst>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name val="Arial Cyr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wrapText="1"/>
      <protection locked="0"/>
    </xf>
    <xf numFmtId="164" fontId="0" fillId="0" borderId="0" xfId="0" applyNumberFormat="1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164" fontId="0" fillId="0" borderId="10" xfId="0" applyNumberFormat="1" applyFill="1" applyBorder="1" applyAlignment="1" applyProtection="1">
      <alignment/>
      <protection/>
    </xf>
    <xf numFmtId="165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right"/>
      <protection/>
    </xf>
    <xf numFmtId="0" fontId="0" fillId="33" borderId="10" xfId="0" applyFill="1" applyBorder="1" applyAlignment="1" applyProtection="1">
      <alignment/>
      <protection/>
    </xf>
    <xf numFmtId="164" fontId="0" fillId="33" borderId="10" xfId="0" applyNumberFormat="1" applyFill="1" applyBorder="1" applyAlignment="1" applyProtection="1">
      <alignment/>
      <protection/>
    </xf>
    <xf numFmtId="165" fontId="0" fillId="33" borderId="10" xfId="0" applyNumberFormat="1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right"/>
      <protection/>
    </xf>
    <xf numFmtId="0" fontId="1" fillId="33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 horizontal="right"/>
      <protection/>
    </xf>
    <xf numFmtId="164" fontId="0" fillId="34" borderId="10" xfId="0" applyNumberFormat="1" applyFill="1" applyBorder="1" applyAlignment="1" applyProtection="1">
      <alignment/>
      <protection/>
    </xf>
    <xf numFmtId="165" fontId="0" fillId="34" borderId="10" xfId="0" applyNumberFormat="1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164" fontId="0" fillId="35" borderId="10" xfId="0" applyNumberFormat="1" applyFill="1" applyBorder="1" applyAlignment="1" applyProtection="1">
      <alignment/>
      <protection/>
    </xf>
    <xf numFmtId="165" fontId="0" fillId="35" borderId="10" xfId="0" applyNumberFormat="1" applyFill="1" applyBorder="1" applyAlignment="1" applyProtection="1">
      <alignment/>
      <protection/>
    </xf>
    <xf numFmtId="0" fontId="1" fillId="35" borderId="10" xfId="0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/>
    </xf>
    <xf numFmtId="0" fontId="1" fillId="36" borderId="10" xfId="0" applyFont="1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164" fontId="0" fillId="36" borderId="10" xfId="0" applyNumberFormat="1" applyFill="1" applyBorder="1" applyAlignment="1" applyProtection="1">
      <alignment/>
      <protection/>
    </xf>
    <xf numFmtId="165" fontId="6" fillId="33" borderId="10" xfId="0" applyNumberFormat="1" applyFont="1" applyFill="1" applyBorder="1" applyAlignment="1" applyProtection="1">
      <alignment/>
      <protection/>
    </xf>
    <xf numFmtId="165" fontId="43" fillId="33" borderId="10" xfId="0" applyNumberFormat="1" applyFont="1" applyFill="1" applyBorder="1" applyAlignment="1" applyProtection="1">
      <alignment/>
      <protection/>
    </xf>
    <xf numFmtId="165" fontId="43" fillId="34" borderId="10" xfId="0" applyNumberFormat="1" applyFont="1" applyFill="1" applyBorder="1" applyAlignment="1" applyProtection="1">
      <alignment/>
      <protection/>
    </xf>
    <xf numFmtId="165" fontId="6" fillId="34" borderId="10" xfId="0" applyNumberFormat="1" applyFont="1" applyFill="1" applyBorder="1" applyAlignment="1" applyProtection="1">
      <alignment/>
      <protection/>
    </xf>
    <xf numFmtId="165" fontId="6" fillId="35" borderId="10" xfId="0" applyNumberFormat="1" applyFont="1" applyFill="1" applyBorder="1" applyAlignment="1" applyProtection="1">
      <alignment/>
      <protection/>
    </xf>
    <xf numFmtId="165" fontId="6" fillId="36" borderId="10" xfId="0" applyNumberFormat="1" applyFont="1" applyFill="1" applyBorder="1" applyAlignment="1" applyProtection="1">
      <alignment/>
      <protection/>
    </xf>
    <xf numFmtId="0" fontId="1" fillId="37" borderId="10" xfId="0" applyFont="1" applyFill="1" applyBorder="1" applyAlignment="1" applyProtection="1">
      <alignment/>
      <protection/>
    </xf>
    <xf numFmtId="0" fontId="4" fillId="0" borderId="0" xfId="42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37" borderId="10" xfId="0" applyFill="1" applyBorder="1" applyAlignment="1" applyProtection="1">
      <alignment/>
      <protection/>
    </xf>
    <xf numFmtId="164" fontId="0" fillId="37" borderId="10" xfId="0" applyNumberFormat="1" applyFill="1" applyBorder="1" applyAlignment="1" applyProtection="1">
      <alignment/>
      <protection/>
    </xf>
    <xf numFmtId="165" fontId="0" fillId="37" borderId="10" xfId="0" applyNumberFormat="1" applyFill="1" applyBorder="1" applyAlignment="1" applyProtection="1">
      <alignment/>
      <protection/>
    </xf>
    <xf numFmtId="0" fontId="0" fillId="37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43" fillId="0" borderId="0" xfId="0" applyFont="1" applyFill="1" applyAlignment="1" applyProtection="1">
      <alignment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59041" TargetMode="External" /><Relationship Id="rId2" Type="http://schemas.openxmlformats.org/officeDocument/2006/relationships/hyperlink" Target="http://forum.sibmama.ru/viewtopic.php?t=654413&amp;postdays=0&amp;postorder=asc&amp;start=2910" TargetMode="External" /><Relationship Id="rId3" Type="http://schemas.openxmlformats.org/officeDocument/2006/relationships/hyperlink" Target="http://forum.sibmama.ru/viewtopic.php?t=703966&amp;postdays=0&amp;postorder=asc&amp;start=1980" TargetMode="External" /><Relationship Id="rId4" Type="http://schemas.openxmlformats.org/officeDocument/2006/relationships/hyperlink" Target="http://forum.sibmama.ru/viewtopic.php?t=654413&amp;postdays=0&amp;postorder=asc&amp;start=2985" TargetMode="External" /><Relationship Id="rId5" Type="http://schemas.openxmlformats.org/officeDocument/2006/relationships/hyperlink" Target="http://forum.sibmama.ru/profile.php?mode=viewprofile&amp;u=107301" TargetMode="External" /><Relationship Id="rId6" Type="http://schemas.openxmlformats.org/officeDocument/2006/relationships/hyperlink" Target="http://forum.sibmama.ru/profile.php?mode=viewprofile&amp;u=107301" TargetMode="External" /><Relationship Id="rId7" Type="http://schemas.openxmlformats.org/officeDocument/2006/relationships/hyperlink" Target="http://forum.sibmama.ru/profile.php?mode=viewprofile&amp;u=107301" TargetMode="External" /><Relationship Id="rId8" Type="http://schemas.openxmlformats.org/officeDocument/2006/relationships/hyperlink" Target="http://forum.sibmama.ru/profile.php?mode=viewprofile&amp;u=107301" TargetMode="External" /><Relationship Id="rId9" Type="http://schemas.openxmlformats.org/officeDocument/2006/relationships/hyperlink" Target="http://forum.sibmama.ru/profile.php?mode=viewprofile&amp;u=107301" TargetMode="External" /><Relationship Id="rId10" Type="http://schemas.openxmlformats.org/officeDocument/2006/relationships/hyperlink" Target="http://forum.sibmama.ru/profile.php?mode=viewprofile&amp;u=99554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zoomScalePageLayoutView="0" workbookViewId="0" topLeftCell="A28">
      <selection activeCell="E60" sqref="E60"/>
    </sheetView>
  </sheetViews>
  <sheetFormatPr defaultColWidth="9.140625" defaultRowHeight="12.75"/>
  <cols>
    <col min="1" max="1" width="21.140625" style="0" bestFit="1" customWidth="1"/>
    <col min="2" max="2" width="10.140625" style="0" customWidth="1"/>
    <col min="3" max="3" width="9.7109375" style="0" customWidth="1"/>
    <col min="4" max="4" width="11.28125" style="0" customWidth="1"/>
    <col min="5" max="5" width="12.00390625" style="0" bestFit="1" customWidth="1"/>
    <col min="6" max="6" width="9.7109375" style="0" bestFit="1" customWidth="1"/>
    <col min="8" max="8" width="8.140625" style="0" bestFit="1" customWidth="1"/>
    <col min="9" max="9" width="11.00390625" style="0" customWidth="1"/>
    <col min="10" max="11" width="9.7109375" style="0" bestFit="1" customWidth="1"/>
  </cols>
  <sheetData>
    <row r="1" spans="1:11" s="1" customFormat="1" ht="38.25">
      <c r="A1" s="4" t="s">
        <v>0</v>
      </c>
      <c r="B1" s="4" t="s">
        <v>1</v>
      </c>
      <c r="C1" s="4" t="s">
        <v>2</v>
      </c>
      <c r="D1" s="4" t="s">
        <v>3</v>
      </c>
      <c r="E1" s="4" t="s">
        <v>65</v>
      </c>
      <c r="F1" s="4" t="s">
        <v>66</v>
      </c>
      <c r="G1" s="4" t="s">
        <v>67</v>
      </c>
      <c r="H1" s="4" t="s">
        <v>4</v>
      </c>
      <c r="I1" s="4" t="s">
        <v>68</v>
      </c>
      <c r="J1" s="5" t="s">
        <v>69</v>
      </c>
      <c r="K1" s="2" t="s">
        <v>70</v>
      </c>
    </row>
    <row r="2" spans="1:11" ht="12.75">
      <c r="A2" s="14" t="s">
        <v>61</v>
      </c>
      <c r="B2" s="10">
        <v>59656</v>
      </c>
      <c r="C2" s="13">
        <v>35</v>
      </c>
      <c r="D2" s="11">
        <v>306.8</v>
      </c>
      <c r="E2" s="11">
        <f aca="true" t="shared" si="0" ref="E2:E8">D2</f>
        <v>306.8</v>
      </c>
      <c r="F2" s="11">
        <f>E2*1.15</f>
        <v>352.82</v>
      </c>
      <c r="G2" s="11"/>
      <c r="H2" s="11">
        <v>35</v>
      </c>
      <c r="I2" s="11">
        <f aca="true" t="shared" si="1" ref="I2:I8">F2+G2+H2</f>
        <v>387.82</v>
      </c>
      <c r="J2" s="11">
        <v>383</v>
      </c>
      <c r="K2" s="12">
        <f aca="true" t="shared" si="2" ref="K2:K8">I2-J2</f>
        <v>4.819999999999993</v>
      </c>
    </row>
    <row r="3" spans="1:11" ht="12.75">
      <c r="A3" s="16" t="s">
        <v>9</v>
      </c>
      <c r="B3" s="17">
        <v>36257</v>
      </c>
      <c r="C3" s="17">
        <v>36</v>
      </c>
      <c r="D3" s="19">
        <v>2069.1</v>
      </c>
      <c r="E3" s="19">
        <f t="shared" si="0"/>
        <v>2069.1</v>
      </c>
      <c r="F3" s="19">
        <f>E3*1.1</f>
        <v>2276.01</v>
      </c>
      <c r="G3" s="19"/>
      <c r="H3" s="19">
        <v>35</v>
      </c>
      <c r="I3" s="19">
        <f t="shared" si="1"/>
        <v>2311.01</v>
      </c>
      <c r="J3" s="19">
        <v>2306</v>
      </c>
      <c r="K3" s="32">
        <f t="shared" si="2"/>
        <v>5.010000000000218</v>
      </c>
    </row>
    <row r="4" spans="1:11" ht="12.75">
      <c r="A4" s="14" t="s">
        <v>56</v>
      </c>
      <c r="B4" s="10">
        <v>44855</v>
      </c>
      <c r="C4" s="13">
        <v>32</v>
      </c>
      <c r="D4" s="11">
        <v>847.03</v>
      </c>
      <c r="E4" s="11">
        <f t="shared" si="0"/>
        <v>847.03</v>
      </c>
      <c r="F4" s="11">
        <f>E4*1.15</f>
        <v>974.0844999999999</v>
      </c>
      <c r="G4" s="11"/>
      <c r="H4" s="11">
        <v>35</v>
      </c>
      <c r="I4" s="11">
        <f t="shared" si="1"/>
        <v>1009.0844999999999</v>
      </c>
      <c r="J4" s="11">
        <v>1000</v>
      </c>
      <c r="K4" s="12">
        <f t="shared" si="2"/>
        <v>9.084499999999935</v>
      </c>
    </row>
    <row r="5" spans="1:11" ht="12.75">
      <c r="A5" s="16" t="s">
        <v>38</v>
      </c>
      <c r="B5" s="17">
        <v>27867</v>
      </c>
      <c r="C5" s="17">
        <v>29</v>
      </c>
      <c r="D5" s="19">
        <v>193.05</v>
      </c>
      <c r="E5" s="19">
        <f t="shared" si="0"/>
        <v>193.05</v>
      </c>
      <c r="F5" s="19">
        <f>E5*1.15</f>
        <v>222.0075</v>
      </c>
      <c r="G5" s="19"/>
      <c r="H5" s="19">
        <v>35</v>
      </c>
      <c r="I5" s="19">
        <f t="shared" si="1"/>
        <v>257.0075</v>
      </c>
      <c r="J5" s="19">
        <v>252</v>
      </c>
      <c r="K5" s="32">
        <f t="shared" si="2"/>
        <v>5.007499999999993</v>
      </c>
    </row>
    <row r="6" spans="1:11" ht="12.75">
      <c r="A6" s="14" t="s">
        <v>5</v>
      </c>
      <c r="B6" s="10">
        <v>22881</v>
      </c>
      <c r="C6" s="10">
        <v>35</v>
      </c>
      <c r="D6" s="11">
        <v>2009.7</v>
      </c>
      <c r="E6" s="11">
        <f t="shared" si="0"/>
        <v>2009.7</v>
      </c>
      <c r="F6" s="11">
        <f>E6*1.1</f>
        <v>2210.67</v>
      </c>
      <c r="G6" s="11"/>
      <c r="H6" s="11">
        <v>35</v>
      </c>
      <c r="I6" s="11">
        <f t="shared" si="1"/>
        <v>2245.67</v>
      </c>
      <c r="J6" s="11">
        <v>2245</v>
      </c>
      <c r="K6" s="29">
        <f t="shared" si="2"/>
        <v>0.6700000000000728</v>
      </c>
    </row>
    <row r="7" spans="1:12" ht="12.75">
      <c r="A7" s="16" t="s">
        <v>14</v>
      </c>
      <c r="B7" s="17">
        <v>60311</v>
      </c>
      <c r="C7" s="17">
        <v>26</v>
      </c>
      <c r="D7" s="19">
        <v>331.1</v>
      </c>
      <c r="E7" s="19">
        <f t="shared" si="0"/>
        <v>331.1</v>
      </c>
      <c r="F7" s="19">
        <f>E7*1.15</f>
        <v>380.765</v>
      </c>
      <c r="G7" s="19"/>
      <c r="H7" s="19">
        <v>35</v>
      </c>
      <c r="I7" s="19">
        <f t="shared" si="1"/>
        <v>415.765</v>
      </c>
      <c r="J7" s="19">
        <f>492+411</f>
        <v>903</v>
      </c>
      <c r="K7" s="31">
        <f t="shared" si="2"/>
        <v>-487.235</v>
      </c>
      <c r="L7" s="42" t="s">
        <v>89</v>
      </c>
    </row>
    <row r="8" spans="1:11" ht="12.75">
      <c r="A8" s="14" t="s">
        <v>45</v>
      </c>
      <c r="B8" s="10">
        <v>22881</v>
      </c>
      <c r="C8" s="10">
        <v>35</v>
      </c>
      <c r="D8" s="11">
        <v>2009.7</v>
      </c>
      <c r="E8" s="11">
        <f t="shared" si="0"/>
        <v>2009.7</v>
      </c>
      <c r="F8" s="11">
        <f>E8*1.1</f>
        <v>2210.67</v>
      </c>
      <c r="G8" s="11"/>
      <c r="H8" s="11">
        <v>35</v>
      </c>
      <c r="I8" s="11">
        <f t="shared" si="1"/>
        <v>2245.67</v>
      </c>
      <c r="J8" s="11">
        <v>2241</v>
      </c>
      <c r="K8" s="12">
        <f t="shared" si="2"/>
        <v>4.670000000000073</v>
      </c>
    </row>
    <row r="9" spans="1:11" ht="12.75">
      <c r="A9" s="16" t="s">
        <v>72</v>
      </c>
      <c r="B9" s="17">
        <v>44817</v>
      </c>
      <c r="C9" s="17">
        <v>27</v>
      </c>
      <c r="D9" s="19">
        <v>518.4</v>
      </c>
      <c r="E9" s="19"/>
      <c r="F9" s="19"/>
      <c r="G9" s="17"/>
      <c r="H9" s="19">
        <v>35</v>
      </c>
      <c r="I9" s="19"/>
      <c r="J9" s="17"/>
      <c r="K9" s="20"/>
    </row>
    <row r="10" spans="1:11" ht="12.75">
      <c r="A10" s="16" t="s">
        <v>72</v>
      </c>
      <c r="B10" s="17">
        <v>44817</v>
      </c>
      <c r="C10" s="17">
        <v>26</v>
      </c>
      <c r="D10" s="19">
        <v>518.4</v>
      </c>
      <c r="E10" s="19"/>
      <c r="F10" s="19"/>
      <c r="G10" s="17"/>
      <c r="H10" s="19">
        <v>35</v>
      </c>
      <c r="I10" s="19"/>
      <c r="J10" s="17"/>
      <c r="K10" s="20"/>
    </row>
    <row r="11" spans="1:11" ht="12.75">
      <c r="A11" s="16" t="s">
        <v>72</v>
      </c>
      <c r="B11" s="17"/>
      <c r="C11" s="17"/>
      <c r="D11" s="19"/>
      <c r="E11" s="19">
        <f>SUM(D9:D10)</f>
        <v>1036.8</v>
      </c>
      <c r="F11" s="19">
        <f>E11*1.15</f>
        <v>1192.32</v>
      </c>
      <c r="G11" s="17"/>
      <c r="H11" s="19">
        <v>35</v>
      </c>
      <c r="I11" s="19">
        <f aca="true" t="shared" si="3" ref="I11:I17">F11+G11+H11</f>
        <v>1227.32</v>
      </c>
      <c r="J11" s="17">
        <v>1252</v>
      </c>
      <c r="K11" s="20">
        <f aca="true" t="shared" si="4" ref="K11:K17">I11-J11</f>
        <v>-24.680000000000064</v>
      </c>
    </row>
    <row r="12" spans="1:11" ht="12.75">
      <c r="A12" s="14" t="s">
        <v>80</v>
      </c>
      <c r="B12" s="10">
        <v>36257</v>
      </c>
      <c r="C12" s="10">
        <v>38</v>
      </c>
      <c r="D12" s="11">
        <v>2069.1</v>
      </c>
      <c r="E12" s="11">
        <f aca="true" t="shared" si="5" ref="E12:E17">D12</f>
        <v>2069.1</v>
      </c>
      <c r="F12" s="11">
        <f>E12*1.1</f>
        <v>2276.01</v>
      </c>
      <c r="G12" s="11"/>
      <c r="H12" s="11">
        <v>35</v>
      </c>
      <c r="I12" s="11">
        <f t="shared" si="3"/>
        <v>2311.01</v>
      </c>
      <c r="J12" s="11">
        <v>2306</v>
      </c>
      <c r="K12" s="12">
        <f t="shared" si="4"/>
        <v>5.010000000000218</v>
      </c>
    </row>
    <row r="13" spans="1:11" ht="12.75">
      <c r="A13" s="16" t="s">
        <v>13</v>
      </c>
      <c r="B13" s="17">
        <v>60311</v>
      </c>
      <c r="C13" s="17">
        <v>23</v>
      </c>
      <c r="D13" s="19">
        <v>331.1</v>
      </c>
      <c r="E13" s="19">
        <f t="shared" si="5"/>
        <v>331.1</v>
      </c>
      <c r="F13" s="19">
        <f>E13*1.15</f>
        <v>380.765</v>
      </c>
      <c r="G13" s="19">
        <v>30</v>
      </c>
      <c r="H13" s="19">
        <v>35</v>
      </c>
      <c r="I13" s="19">
        <f t="shared" si="3"/>
        <v>445.765</v>
      </c>
      <c r="J13" s="19">
        <v>441</v>
      </c>
      <c r="K13" s="31">
        <f t="shared" si="4"/>
        <v>4.764999999999986</v>
      </c>
    </row>
    <row r="14" spans="1:11" ht="12.75">
      <c r="A14" s="14" t="s">
        <v>31</v>
      </c>
      <c r="B14" s="10">
        <v>36257</v>
      </c>
      <c r="C14" s="10">
        <v>38</v>
      </c>
      <c r="D14" s="11">
        <v>2069.1</v>
      </c>
      <c r="E14" s="11">
        <f t="shared" si="5"/>
        <v>2069.1</v>
      </c>
      <c r="F14" s="11">
        <f>E14*1.1</f>
        <v>2276.01</v>
      </c>
      <c r="G14" s="11"/>
      <c r="H14" s="11">
        <v>35</v>
      </c>
      <c r="I14" s="11">
        <f t="shared" si="3"/>
        <v>2311.01</v>
      </c>
      <c r="J14" s="11">
        <v>2306</v>
      </c>
      <c r="K14" s="12">
        <f t="shared" si="4"/>
        <v>5.010000000000218</v>
      </c>
    </row>
    <row r="15" spans="1:11" ht="12.75">
      <c r="A15" s="15" t="s">
        <v>48</v>
      </c>
      <c r="B15" s="6">
        <v>59656</v>
      </c>
      <c r="C15" s="9">
        <v>37</v>
      </c>
      <c r="D15" s="7">
        <v>306.8</v>
      </c>
      <c r="E15" s="7">
        <f t="shared" si="5"/>
        <v>306.8</v>
      </c>
      <c r="F15" s="7">
        <f>E15*1.15</f>
        <v>352.82</v>
      </c>
      <c r="G15" s="7"/>
      <c r="H15" s="7">
        <v>35</v>
      </c>
      <c r="I15" s="7">
        <f t="shared" si="3"/>
        <v>387.82</v>
      </c>
      <c r="J15" s="7">
        <v>383</v>
      </c>
      <c r="K15" s="8">
        <f t="shared" si="4"/>
        <v>4.819999999999993</v>
      </c>
    </row>
    <row r="16" spans="1:11" ht="12.75">
      <c r="A16" s="37" t="s">
        <v>48</v>
      </c>
      <c r="B16" s="6">
        <v>5984</v>
      </c>
      <c r="C16" s="6">
        <v>37</v>
      </c>
      <c r="D16" s="7">
        <v>374.5</v>
      </c>
      <c r="E16" s="7">
        <f t="shared" si="5"/>
        <v>374.5</v>
      </c>
      <c r="F16" s="7">
        <f>E16*1.15</f>
        <v>430.67499999999995</v>
      </c>
      <c r="G16" s="7"/>
      <c r="H16" s="7">
        <v>35</v>
      </c>
      <c r="I16" s="7">
        <f>F16+G16+H16</f>
        <v>465.67499999999995</v>
      </c>
      <c r="J16" s="7">
        <v>466</v>
      </c>
      <c r="K16" s="8">
        <f>I16-J16</f>
        <v>-0.3250000000000455</v>
      </c>
    </row>
    <row r="17" spans="1:11" ht="12.75">
      <c r="A17" s="16" t="s">
        <v>20</v>
      </c>
      <c r="B17" s="17">
        <v>27867</v>
      </c>
      <c r="C17" s="17">
        <v>31</v>
      </c>
      <c r="D17" s="19">
        <v>193.05</v>
      </c>
      <c r="E17" s="19">
        <f t="shared" si="5"/>
        <v>193.05</v>
      </c>
      <c r="F17" s="19">
        <f>E17*1.15</f>
        <v>222.0075</v>
      </c>
      <c r="G17" s="19"/>
      <c r="H17" s="19">
        <v>35</v>
      </c>
      <c r="I17" s="19">
        <f t="shared" si="3"/>
        <v>257.0075</v>
      </c>
      <c r="J17" s="19">
        <v>252</v>
      </c>
      <c r="K17" s="32">
        <f t="shared" si="4"/>
        <v>5.007499999999993</v>
      </c>
    </row>
    <row r="18" spans="1:11" ht="12.75">
      <c r="A18" s="14" t="s">
        <v>23</v>
      </c>
      <c r="B18" s="10">
        <v>36257</v>
      </c>
      <c r="C18" s="10">
        <v>36</v>
      </c>
      <c r="D18" s="11">
        <v>2069.1</v>
      </c>
      <c r="E18" s="11"/>
      <c r="F18" s="11"/>
      <c r="G18" s="11"/>
      <c r="H18" s="11">
        <v>35</v>
      </c>
      <c r="I18" s="11"/>
      <c r="J18" s="11"/>
      <c r="K18" s="30"/>
    </row>
    <row r="19" spans="1:11" ht="12.75">
      <c r="A19" s="14" t="s">
        <v>23</v>
      </c>
      <c r="B19" s="10">
        <v>36257</v>
      </c>
      <c r="C19" s="10">
        <v>39</v>
      </c>
      <c r="D19" s="11">
        <v>2069.1</v>
      </c>
      <c r="E19" s="11"/>
      <c r="F19" s="11"/>
      <c r="G19" s="11"/>
      <c r="H19" s="11">
        <v>35</v>
      </c>
      <c r="I19" s="11"/>
      <c r="J19" s="11"/>
      <c r="K19" s="30"/>
    </row>
    <row r="20" spans="1:11" ht="12.75">
      <c r="A20" s="14" t="s">
        <v>23</v>
      </c>
      <c r="B20" s="10">
        <v>36257</v>
      </c>
      <c r="C20" s="10"/>
      <c r="D20" s="11"/>
      <c r="E20" s="11">
        <f>SUM(D18:D19)</f>
        <v>4138.2</v>
      </c>
      <c r="F20" s="11">
        <f>E20*1.1</f>
        <v>4552.02</v>
      </c>
      <c r="G20" s="11"/>
      <c r="H20" s="11">
        <f>SUM(H18:H19)</f>
        <v>70</v>
      </c>
      <c r="I20" s="11">
        <f>F20+G20+H20</f>
        <v>4622.02</v>
      </c>
      <c r="J20" s="11">
        <v>4650</v>
      </c>
      <c r="K20" s="29">
        <f>I20-J20</f>
        <v>-27.979999999999563</v>
      </c>
    </row>
    <row r="21" spans="1:11" ht="12.75">
      <c r="A21" s="16" t="s">
        <v>74</v>
      </c>
      <c r="B21" s="17">
        <v>44817</v>
      </c>
      <c r="C21" s="17">
        <v>26</v>
      </c>
      <c r="D21" s="19">
        <v>518.4</v>
      </c>
      <c r="E21" s="19">
        <f>D21</f>
        <v>518.4</v>
      </c>
      <c r="F21" s="19">
        <f>E21*1.15</f>
        <v>596.16</v>
      </c>
      <c r="G21" s="17"/>
      <c r="H21" s="19">
        <v>35</v>
      </c>
      <c r="I21" s="19">
        <f>F21+G21+H21</f>
        <v>631.16</v>
      </c>
      <c r="J21" s="17">
        <v>626</v>
      </c>
      <c r="K21" s="20">
        <f>I21-J21</f>
        <v>5.159999999999968</v>
      </c>
    </row>
    <row r="22" spans="1:11" ht="12.75">
      <c r="A22" s="14" t="s">
        <v>36</v>
      </c>
      <c r="B22" s="10">
        <v>22881</v>
      </c>
      <c r="C22" s="10">
        <v>30</v>
      </c>
      <c r="D22" s="11">
        <v>2009.7</v>
      </c>
      <c r="E22" s="11"/>
      <c r="F22" s="11"/>
      <c r="G22" s="11"/>
      <c r="H22" s="11">
        <v>35</v>
      </c>
      <c r="I22" s="11"/>
      <c r="J22" s="11"/>
      <c r="K22" s="12"/>
    </row>
    <row r="23" spans="1:11" ht="12.75">
      <c r="A23" s="14" t="s">
        <v>36</v>
      </c>
      <c r="B23" s="10">
        <v>27867</v>
      </c>
      <c r="C23" s="10">
        <v>30</v>
      </c>
      <c r="D23" s="11">
        <v>193.05</v>
      </c>
      <c r="E23" s="11"/>
      <c r="F23" s="11"/>
      <c r="G23" s="11"/>
      <c r="H23" s="11">
        <v>35</v>
      </c>
      <c r="I23" s="11"/>
      <c r="J23" s="11"/>
      <c r="K23" s="12"/>
    </row>
    <row r="24" spans="1:11" ht="12.75">
      <c r="A24" s="14" t="s">
        <v>36</v>
      </c>
      <c r="B24" s="10"/>
      <c r="C24" s="10"/>
      <c r="D24" s="11"/>
      <c r="E24" s="11">
        <f>SUM(D22:D23)</f>
        <v>2202.75</v>
      </c>
      <c r="F24" s="11">
        <f>E24*1.1</f>
        <v>2423.025</v>
      </c>
      <c r="G24" s="11"/>
      <c r="H24" s="11">
        <f>SUM(H22:H23)</f>
        <v>70</v>
      </c>
      <c r="I24" s="11">
        <f aca="true" t="shared" si="6" ref="I24:I36">F24+G24+H24</f>
        <v>2493.025</v>
      </c>
      <c r="J24" s="11">
        <f>1900+583</f>
        <v>2483</v>
      </c>
      <c r="K24" s="29">
        <f aca="true" t="shared" si="7" ref="K24:K36">I24-J24</f>
        <v>10.025000000000091</v>
      </c>
    </row>
    <row r="25" spans="1:11" ht="12.75">
      <c r="A25" s="36" t="s">
        <v>84</v>
      </c>
      <c r="B25" s="17">
        <v>44817</v>
      </c>
      <c r="C25" s="17">
        <v>28</v>
      </c>
      <c r="D25" s="19">
        <v>518.4</v>
      </c>
      <c r="E25" s="19">
        <f aca="true" t="shared" si="8" ref="E25:E36">D25</f>
        <v>518.4</v>
      </c>
      <c r="F25" s="19">
        <f aca="true" t="shared" si="9" ref="F25:F31">E25*1.15</f>
        <v>596.16</v>
      </c>
      <c r="G25" s="17">
        <v>30</v>
      </c>
      <c r="H25" s="19">
        <v>35</v>
      </c>
      <c r="I25" s="19">
        <f t="shared" si="6"/>
        <v>661.16</v>
      </c>
      <c r="J25" s="17">
        <f>600+27</f>
        <v>627</v>
      </c>
      <c r="K25" s="31">
        <f t="shared" si="7"/>
        <v>34.15999999999997</v>
      </c>
    </row>
    <row r="26" spans="1:11" ht="12.75">
      <c r="A26" s="14" t="s">
        <v>46</v>
      </c>
      <c r="B26" s="10">
        <v>59656</v>
      </c>
      <c r="C26" s="13" t="s">
        <v>47</v>
      </c>
      <c r="D26" s="11">
        <v>306.8</v>
      </c>
      <c r="E26" s="11">
        <f t="shared" si="8"/>
        <v>306.8</v>
      </c>
      <c r="F26" s="11">
        <f t="shared" si="9"/>
        <v>352.82</v>
      </c>
      <c r="G26" s="11"/>
      <c r="H26" s="11">
        <v>35</v>
      </c>
      <c r="I26" s="11">
        <f t="shared" si="6"/>
        <v>387.82</v>
      </c>
      <c r="J26" s="11">
        <v>383</v>
      </c>
      <c r="K26" s="12">
        <f t="shared" si="7"/>
        <v>4.819999999999993</v>
      </c>
    </row>
    <row r="27" spans="1:11" ht="12.75">
      <c r="A27" s="16" t="s">
        <v>63</v>
      </c>
      <c r="B27" s="17">
        <v>59656</v>
      </c>
      <c r="C27" s="18">
        <v>35</v>
      </c>
      <c r="D27" s="19">
        <v>306.8</v>
      </c>
      <c r="E27" s="19">
        <f t="shared" si="8"/>
        <v>306.8</v>
      </c>
      <c r="F27" s="19">
        <f t="shared" si="9"/>
        <v>352.82</v>
      </c>
      <c r="G27" s="19"/>
      <c r="H27" s="19">
        <v>35</v>
      </c>
      <c r="I27" s="19">
        <f t="shared" si="6"/>
        <v>387.82</v>
      </c>
      <c r="J27" s="19">
        <v>383</v>
      </c>
      <c r="K27" s="20">
        <f t="shared" si="7"/>
        <v>4.819999999999993</v>
      </c>
    </row>
    <row r="28" spans="1:11" ht="12.75">
      <c r="A28" s="25" t="s">
        <v>81</v>
      </c>
      <c r="B28" s="21">
        <v>60311</v>
      </c>
      <c r="C28" s="21">
        <v>25</v>
      </c>
      <c r="D28" s="22">
        <v>331.1</v>
      </c>
      <c r="E28" s="22">
        <f>D28</f>
        <v>331.1</v>
      </c>
      <c r="F28" s="22">
        <f>E28*1.15</f>
        <v>380.765</v>
      </c>
      <c r="G28" s="22"/>
      <c r="H28" s="22">
        <v>35</v>
      </c>
      <c r="I28" s="22">
        <f>F28+G28+H28</f>
        <v>415.765</v>
      </c>
      <c r="J28" s="22">
        <v>411</v>
      </c>
      <c r="K28" s="33">
        <f>I28-J28</f>
        <v>4.764999999999986</v>
      </c>
    </row>
    <row r="29" spans="1:11" ht="12.75">
      <c r="A29" s="14" t="s">
        <v>10</v>
      </c>
      <c r="B29" s="10">
        <v>60311</v>
      </c>
      <c r="C29" s="10">
        <v>26</v>
      </c>
      <c r="D29" s="11">
        <v>331.1</v>
      </c>
      <c r="E29" s="11">
        <f t="shared" si="8"/>
        <v>331.1</v>
      </c>
      <c r="F29" s="11">
        <f t="shared" si="9"/>
        <v>380.765</v>
      </c>
      <c r="G29" s="11"/>
      <c r="H29" s="11">
        <v>35</v>
      </c>
      <c r="I29" s="11">
        <f t="shared" si="6"/>
        <v>415.765</v>
      </c>
      <c r="J29" s="11">
        <v>411</v>
      </c>
      <c r="K29" s="29">
        <f t="shared" si="7"/>
        <v>4.764999999999986</v>
      </c>
    </row>
    <row r="30" spans="1:11" ht="12.75">
      <c r="A30" s="16" t="s">
        <v>39</v>
      </c>
      <c r="B30" s="17">
        <v>53398</v>
      </c>
      <c r="C30" s="17">
        <v>22</v>
      </c>
      <c r="D30" s="19">
        <v>153</v>
      </c>
      <c r="E30" s="19">
        <f t="shared" si="8"/>
        <v>153</v>
      </c>
      <c r="F30" s="19">
        <f t="shared" si="9"/>
        <v>175.95</v>
      </c>
      <c r="G30" s="19"/>
      <c r="H30" s="19">
        <v>35</v>
      </c>
      <c r="I30" s="19">
        <f t="shared" si="6"/>
        <v>210.95</v>
      </c>
      <c r="J30" s="19">
        <v>206</v>
      </c>
      <c r="K30" s="32">
        <f t="shared" si="7"/>
        <v>4.949999999999989</v>
      </c>
    </row>
    <row r="31" spans="1:11" ht="12.75">
      <c r="A31" s="14" t="s">
        <v>25</v>
      </c>
      <c r="B31" s="10">
        <v>53398</v>
      </c>
      <c r="C31" s="10">
        <v>26</v>
      </c>
      <c r="D31" s="11">
        <v>153</v>
      </c>
      <c r="E31" s="11">
        <f t="shared" si="8"/>
        <v>153</v>
      </c>
      <c r="F31" s="11">
        <f t="shared" si="9"/>
        <v>175.95</v>
      </c>
      <c r="G31" s="11"/>
      <c r="H31" s="11">
        <v>35</v>
      </c>
      <c r="I31" s="11">
        <f t="shared" si="6"/>
        <v>210.95</v>
      </c>
      <c r="J31" s="11">
        <v>206</v>
      </c>
      <c r="K31" s="29">
        <f t="shared" si="7"/>
        <v>4.949999999999989</v>
      </c>
    </row>
    <row r="32" spans="1:11" ht="12.75">
      <c r="A32" s="16" t="s">
        <v>28</v>
      </c>
      <c r="B32" s="17">
        <v>22881</v>
      </c>
      <c r="C32" s="17">
        <v>34</v>
      </c>
      <c r="D32" s="19">
        <v>2009.7</v>
      </c>
      <c r="E32" s="19">
        <f t="shared" si="8"/>
        <v>2009.7</v>
      </c>
      <c r="F32" s="19">
        <f>E32*1.1</f>
        <v>2210.67</v>
      </c>
      <c r="G32" s="19"/>
      <c r="H32" s="19">
        <v>35</v>
      </c>
      <c r="I32" s="19">
        <f t="shared" si="6"/>
        <v>2245.67</v>
      </c>
      <c r="J32" s="19">
        <v>2241</v>
      </c>
      <c r="K32" s="20">
        <f t="shared" si="7"/>
        <v>4.670000000000073</v>
      </c>
    </row>
    <row r="33" spans="1:11" ht="12.75">
      <c r="A33" s="14" t="s">
        <v>40</v>
      </c>
      <c r="B33" s="10">
        <v>60311</v>
      </c>
      <c r="C33" s="10">
        <v>21</v>
      </c>
      <c r="D33" s="11">
        <v>331.1</v>
      </c>
      <c r="E33" s="11">
        <f t="shared" si="8"/>
        <v>331.1</v>
      </c>
      <c r="F33" s="11">
        <f>E33*1.15</f>
        <v>380.765</v>
      </c>
      <c r="G33" s="11"/>
      <c r="H33" s="11">
        <v>35</v>
      </c>
      <c r="I33" s="11">
        <f t="shared" si="6"/>
        <v>415.765</v>
      </c>
      <c r="J33" s="11">
        <v>411</v>
      </c>
      <c r="K33" s="29">
        <f t="shared" si="7"/>
        <v>4.764999999999986</v>
      </c>
    </row>
    <row r="34" spans="1:11" ht="12.75">
      <c r="A34" s="16" t="s">
        <v>57</v>
      </c>
      <c r="B34" s="17">
        <v>44855</v>
      </c>
      <c r="C34" s="18">
        <v>37</v>
      </c>
      <c r="D34" s="19">
        <v>847.03</v>
      </c>
      <c r="E34" s="19">
        <f t="shared" si="8"/>
        <v>847.03</v>
      </c>
      <c r="F34" s="19">
        <f>E34*1.15</f>
        <v>974.0844999999999</v>
      </c>
      <c r="G34" s="19"/>
      <c r="H34" s="19">
        <v>35</v>
      </c>
      <c r="I34" s="19">
        <f t="shared" si="6"/>
        <v>1009.0844999999999</v>
      </c>
      <c r="J34" s="19">
        <v>1004.08</v>
      </c>
      <c r="K34" s="32">
        <f t="shared" si="7"/>
        <v>5.004499999999894</v>
      </c>
    </row>
    <row r="35" spans="1:11" ht="12.75">
      <c r="A35" s="14" t="s">
        <v>75</v>
      </c>
      <c r="B35" s="10">
        <v>44817</v>
      </c>
      <c r="C35" s="10">
        <v>27</v>
      </c>
      <c r="D35" s="11">
        <v>518.4</v>
      </c>
      <c r="E35" s="11">
        <f t="shared" si="8"/>
        <v>518.4</v>
      </c>
      <c r="F35" s="11">
        <f>E35*1.15</f>
        <v>596.16</v>
      </c>
      <c r="G35" s="10">
        <v>40</v>
      </c>
      <c r="H35" s="11">
        <v>35</v>
      </c>
      <c r="I35" s="11">
        <f t="shared" si="6"/>
        <v>671.16</v>
      </c>
      <c r="J35" s="10">
        <f>660+20</f>
        <v>680</v>
      </c>
      <c r="K35" s="30">
        <f t="shared" si="7"/>
        <v>-8.840000000000032</v>
      </c>
    </row>
    <row r="36" spans="1:11" ht="12.75">
      <c r="A36" s="24" t="s">
        <v>76</v>
      </c>
      <c r="B36" s="21">
        <v>44817</v>
      </c>
      <c r="C36" s="21">
        <v>29</v>
      </c>
      <c r="D36" s="22">
        <v>518.4</v>
      </c>
      <c r="E36" s="22">
        <f t="shared" si="8"/>
        <v>518.4</v>
      </c>
      <c r="F36" s="22">
        <f>E36*1.15</f>
        <v>596.16</v>
      </c>
      <c r="G36" s="21"/>
      <c r="H36" s="22">
        <v>35</v>
      </c>
      <c r="I36" s="22">
        <f t="shared" si="6"/>
        <v>631.16</v>
      </c>
      <c r="J36" s="21">
        <v>576</v>
      </c>
      <c r="K36" s="23">
        <f t="shared" si="7"/>
        <v>55.15999999999997</v>
      </c>
    </row>
    <row r="37" spans="1:11" ht="12.75">
      <c r="A37" s="16" t="s">
        <v>24</v>
      </c>
      <c r="B37" s="17">
        <v>53398</v>
      </c>
      <c r="C37" s="17">
        <v>23</v>
      </c>
      <c r="D37" s="19">
        <v>153</v>
      </c>
      <c r="E37" s="19"/>
      <c r="F37" s="19"/>
      <c r="G37" s="19"/>
      <c r="H37" s="19">
        <v>35</v>
      </c>
      <c r="I37" s="19"/>
      <c r="J37" s="19"/>
      <c r="K37" s="20"/>
    </row>
    <row r="38" spans="1:11" ht="12.75">
      <c r="A38" s="16" t="s">
        <v>24</v>
      </c>
      <c r="B38" s="17">
        <v>53398</v>
      </c>
      <c r="C38" s="17">
        <v>24</v>
      </c>
      <c r="D38" s="19">
        <v>153</v>
      </c>
      <c r="E38" s="19"/>
      <c r="F38" s="19"/>
      <c r="G38" s="19"/>
      <c r="H38" s="19">
        <v>35</v>
      </c>
      <c r="I38" s="19"/>
      <c r="J38" s="19"/>
      <c r="K38" s="20"/>
    </row>
    <row r="39" spans="1:11" ht="12.75">
      <c r="A39" s="16" t="s">
        <v>24</v>
      </c>
      <c r="B39" s="17"/>
      <c r="C39" s="17"/>
      <c r="D39" s="19"/>
      <c r="E39" s="19">
        <f>SUM(D37:D38)</f>
        <v>306</v>
      </c>
      <c r="F39" s="19">
        <f>E39*1.15</f>
        <v>351.9</v>
      </c>
      <c r="G39" s="19"/>
      <c r="H39" s="19">
        <f>SUM(H37:H38)</f>
        <v>70</v>
      </c>
      <c r="I39" s="19">
        <f>F39+G39+H39</f>
        <v>421.9</v>
      </c>
      <c r="J39" s="19">
        <v>412</v>
      </c>
      <c r="K39" s="32">
        <f>I39-J39</f>
        <v>9.899999999999977</v>
      </c>
    </row>
    <row r="40" spans="1:11" ht="12.75">
      <c r="A40" s="35" t="s">
        <v>88</v>
      </c>
      <c r="B40" s="6">
        <v>22881</v>
      </c>
      <c r="C40" s="6">
        <v>34</v>
      </c>
      <c r="D40" s="7">
        <v>2009.7</v>
      </c>
      <c r="E40" s="7">
        <f>D40</f>
        <v>2009.7</v>
      </c>
      <c r="F40" s="7">
        <f>E40*1.1</f>
        <v>2210.67</v>
      </c>
      <c r="G40" s="7"/>
      <c r="H40" s="7">
        <v>35</v>
      </c>
      <c r="I40" s="7">
        <f>F40+G40+H40</f>
        <v>2245.67</v>
      </c>
      <c r="J40" s="7">
        <v>2365</v>
      </c>
      <c r="K40" s="8">
        <f>I40-J40</f>
        <v>-119.32999999999993</v>
      </c>
    </row>
    <row r="41" spans="1:11" ht="12.75">
      <c r="A41" s="14" t="s">
        <v>11</v>
      </c>
      <c r="B41" s="10">
        <v>22881</v>
      </c>
      <c r="C41" s="10">
        <v>33</v>
      </c>
      <c r="D41" s="11">
        <v>2009.7</v>
      </c>
      <c r="E41" s="11">
        <f>D41</f>
        <v>2009.7</v>
      </c>
      <c r="F41" s="11">
        <f>E41*1.1</f>
        <v>2210.67</v>
      </c>
      <c r="G41" s="11"/>
      <c r="H41" s="11">
        <v>35</v>
      </c>
      <c r="I41" s="11">
        <f>F41+G41+H41</f>
        <v>2245.67</v>
      </c>
      <c r="J41" s="11">
        <v>2241</v>
      </c>
      <c r="K41" s="12">
        <f>I41-J41</f>
        <v>4.670000000000073</v>
      </c>
    </row>
    <row r="42" spans="1:11" ht="12.75">
      <c r="A42" s="37" t="s">
        <v>86</v>
      </c>
      <c r="B42" s="6">
        <v>22881</v>
      </c>
      <c r="C42" s="6">
        <v>31</v>
      </c>
      <c r="D42" s="7">
        <v>2009.7</v>
      </c>
      <c r="E42" s="7">
        <f>D42</f>
        <v>2009.7</v>
      </c>
      <c r="F42" s="7">
        <f>E42*1.1</f>
        <v>2210.67</v>
      </c>
      <c r="G42" s="7"/>
      <c r="H42" s="7">
        <v>35</v>
      </c>
      <c r="I42" s="7">
        <f>F42+G42+H42</f>
        <v>2245.67</v>
      </c>
      <c r="J42" s="7">
        <v>2241</v>
      </c>
      <c r="K42" s="8">
        <f>I42-J42</f>
        <v>4.670000000000073</v>
      </c>
    </row>
    <row r="43" spans="1:11" ht="12.75">
      <c r="A43" s="16" t="s">
        <v>60</v>
      </c>
      <c r="B43" s="17">
        <v>44855</v>
      </c>
      <c r="C43" s="18">
        <v>34</v>
      </c>
      <c r="D43" s="19">
        <v>847.03</v>
      </c>
      <c r="E43" s="19"/>
      <c r="F43" s="19"/>
      <c r="G43" s="19"/>
      <c r="H43" s="19">
        <v>35</v>
      </c>
      <c r="I43" s="19"/>
      <c r="J43" s="19"/>
      <c r="K43" s="20"/>
    </row>
    <row r="44" spans="1:11" ht="12.75">
      <c r="A44" s="16" t="s">
        <v>60</v>
      </c>
      <c r="B44" s="17">
        <v>44855</v>
      </c>
      <c r="C44" s="18">
        <v>35</v>
      </c>
      <c r="D44" s="19">
        <v>847.03</v>
      </c>
      <c r="E44" s="19"/>
      <c r="F44" s="19"/>
      <c r="G44" s="19"/>
      <c r="H44" s="19">
        <v>35</v>
      </c>
      <c r="I44" s="19"/>
      <c r="J44" s="19"/>
      <c r="K44" s="20"/>
    </row>
    <row r="45" spans="1:11" ht="12.75">
      <c r="A45" s="16" t="s">
        <v>60</v>
      </c>
      <c r="B45" s="17"/>
      <c r="C45" s="18"/>
      <c r="D45" s="19"/>
      <c r="E45" s="19">
        <f>SUM(D43:D44)</f>
        <v>1694.06</v>
      </c>
      <c r="F45" s="19">
        <f>E45*1.12</f>
        <v>1897.3472000000002</v>
      </c>
      <c r="G45" s="19"/>
      <c r="H45" s="19">
        <f>SUM(H43:H44)</f>
        <v>70</v>
      </c>
      <c r="I45" s="19">
        <f>F45+G45+H45</f>
        <v>1967.3472000000002</v>
      </c>
      <c r="J45" s="19">
        <v>1958</v>
      </c>
      <c r="K45" s="20">
        <f>I45-J45</f>
        <v>9.347200000000157</v>
      </c>
    </row>
    <row r="46" spans="1:11" ht="12.75">
      <c r="A46" s="14" t="s">
        <v>19</v>
      </c>
      <c r="B46" s="10">
        <v>53398</v>
      </c>
      <c r="C46" s="10">
        <v>25</v>
      </c>
      <c r="D46" s="11">
        <v>153</v>
      </c>
      <c r="E46" s="11">
        <f>D46</f>
        <v>153</v>
      </c>
      <c r="F46" s="11">
        <f>E46*1.15</f>
        <v>175.95</v>
      </c>
      <c r="G46" s="11"/>
      <c r="H46" s="11">
        <v>35</v>
      </c>
      <c r="I46" s="11">
        <f>F46+G46+H46</f>
        <v>210.95</v>
      </c>
      <c r="J46" s="11">
        <f>795-589</f>
        <v>206</v>
      </c>
      <c r="K46" s="12">
        <f>I46-J46</f>
        <v>4.949999999999989</v>
      </c>
    </row>
    <row r="47" spans="1:11" ht="12.75">
      <c r="A47" s="16" t="s">
        <v>49</v>
      </c>
      <c r="B47" s="17">
        <v>59656</v>
      </c>
      <c r="C47" s="18">
        <v>36</v>
      </c>
      <c r="D47" s="19">
        <v>306.8</v>
      </c>
      <c r="E47" s="19"/>
      <c r="F47" s="19"/>
      <c r="G47" s="19"/>
      <c r="H47" s="19">
        <v>35</v>
      </c>
      <c r="I47" s="19"/>
      <c r="J47" s="19"/>
      <c r="K47" s="20"/>
    </row>
    <row r="48" spans="1:11" ht="12.75">
      <c r="A48" s="16" t="s">
        <v>49</v>
      </c>
      <c r="B48" s="17">
        <v>59656</v>
      </c>
      <c r="C48" s="18">
        <v>37</v>
      </c>
      <c r="D48" s="19">
        <v>306.8</v>
      </c>
      <c r="E48" s="19"/>
      <c r="F48" s="19"/>
      <c r="G48" s="19"/>
      <c r="H48" s="19">
        <v>35</v>
      </c>
      <c r="I48" s="19"/>
      <c r="J48" s="19"/>
      <c r="K48" s="20"/>
    </row>
    <row r="49" spans="1:11" ht="12.75">
      <c r="A49" s="16" t="s">
        <v>49</v>
      </c>
      <c r="B49" s="17"/>
      <c r="C49" s="18"/>
      <c r="D49" s="19"/>
      <c r="E49" s="19">
        <f>SUM(D47:D48)</f>
        <v>613.6</v>
      </c>
      <c r="F49" s="19">
        <f>E49*1.15</f>
        <v>705.64</v>
      </c>
      <c r="G49" s="19"/>
      <c r="H49" s="19">
        <f>SUM(H47:H48)</f>
        <v>70</v>
      </c>
      <c r="I49" s="19">
        <f aca="true" t="shared" si="10" ref="I49:I61">F49+G49+H49</f>
        <v>775.64</v>
      </c>
      <c r="J49" s="19">
        <v>705.64</v>
      </c>
      <c r="K49" s="20">
        <f aca="true" t="shared" si="11" ref="K49:K61">I49-J49</f>
        <v>70</v>
      </c>
    </row>
    <row r="50" spans="1:11" ht="12.75">
      <c r="A50" s="14" t="s">
        <v>34</v>
      </c>
      <c r="B50" s="10">
        <v>22881</v>
      </c>
      <c r="C50" s="10">
        <v>33</v>
      </c>
      <c r="D50" s="11">
        <v>2009.7</v>
      </c>
      <c r="E50" s="11">
        <f aca="true" t="shared" si="12" ref="E50:E61">D50</f>
        <v>2009.7</v>
      </c>
      <c r="F50" s="11">
        <f>E50*1.1</f>
        <v>2210.67</v>
      </c>
      <c r="G50" s="11"/>
      <c r="H50" s="11">
        <v>35</v>
      </c>
      <c r="I50" s="11">
        <f t="shared" si="10"/>
        <v>2245.67</v>
      </c>
      <c r="J50" s="11">
        <v>2241</v>
      </c>
      <c r="K50" s="12">
        <f t="shared" si="11"/>
        <v>4.670000000000073</v>
      </c>
    </row>
    <row r="51" spans="1:11" ht="12.75">
      <c r="A51" s="16" t="s">
        <v>53</v>
      </c>
      <c r="B51" s="17">
        <v>44855</v>
      </c>
      <c r="C51" s="18">
        <v>37</v>
      </c>
      <c r="D51" s="19">
        <v>847.03</v>
      </c>
      <c r="E51" s="19">
        <f t="shared" si="12"/>
        <v>847.03</v>
      </c>
      <c r="F51" s="19">
        <f aca="true" t="shared" si="13" ref="F51:F61">E51*1.15</f>
        <v>974.0844999999999</v>
      </c>
      <c r="G51" s="19"/>
      <c r="H51" s="19">
        <v>35</v>
      </c>
      <c r="I51" s="19">
        <f t="shared" si="10"/>
        <v>1009.0844999999999</v>
      </c>
      <c r="J51" s="19">
        <v>1005</v>
      </c>
      <c r="K51" s="32">
        <f t="shared" si="11"/>
        <v>4.0844999999999345</v>
      </c>
    </row>
    <row r="52" spans="1:11" ht="12.75">
      <c r="A52" s="14" t="s">
        <v>44</v>
      </c>
      <c r="B52" s="10">
        <v>27867</v>
      </c>
      <c r="C52" s="10">
        <v>28</v>
      </c>
      <c r="D52" s="11">
        <v>193.05</v>
      </c>
      <c r="E52" s="11">
        <f t="shared" si="12"/>
        <v>193.05</v>
      </c>
      <c r="F52" s="11">
        <f t="shared" si="13"/>
        <v>222.0075</v>
      </c>
      <c r="G52" s="11"/>
      <c r="H52" s="11">
        <v>35</v>
      </c>
      <c r="I52" s="11">
        <f t="shared" si="10"/>
        <v>257.0075</v>
      </c>
      <c r="J52" s="11">
        <v>252</v>
      </c>
      <c r="K52" s="29">
        <f t="shared" si="11"/>
        <v>5.007499999999993</v>
      </c>
    </row>
    <row r="53" spans="1:11" ht="12.75">
      <c r="A53" s="16" t="s">
        <v>51</v>
      </c>
      <c r="B53" s="17">
        <v>44855</v>
      </c>
      <c r="C53" s="18">
        <v>34</v>
      </c>
      <c r="D53" s="19">
        <v>847.03</v>
      </c>
      <c r="E53" s="19">
        <f t="shared" si="12"/>
        <v>847.03</v>
      </c>
      <c r="F53" s="19">
        <f t="shared" si="13"/>
        <v>974.0844999999999</v>
      </c>
      <c r="G53" s="19"/>
      <c r="H53" s="19">
        <v>35</v>
      </c>
      <c r="I53" s="19">
        <f t="shared" si="10"/>
        <v>1009.0844999999999</v>
      </c>
      <c r="J53" s="19">
        <v>1004</v>
      </c>
      <c r="K53" s="20">
        <f t="shared" si="11"/>
        <v>5.0844999999999345</v>
      </c>
    </row>
    <row r="54" spans="1:11" ht="12.75">
      <c r="A54" s="14" t="s">
        <v>35</v>
      </c>
      <c r="B54" s="10">
        <v>53398</v>
      </c>
      <c r="C54" s="10">
        <v>21</v>
      </c>
      <c r="D54" s="11">
        <v>153</v>
      </c>
      <c r="E54" s="11">
        <f t="shared" si="12"/>
        <v>153</v>
      </c>
      <c r="F54" s="11">
        <f t="shared" si="13"/>
        <v>175.95</v>
      </c>
      <c r="G54" s="11"/>
      <c r="H54" s="11">
        <v>35</v>
      </c>
      <c r="I54" s="11">
        <f t="shared" si="10"/>
        <v>210.95</v>
      </c>
      <c r="J54" s="11">
        <v>206</v>
      </c>
      <c r="K54" s="29">
        <f t="shared" si="11"/>
        <v>4.949999999999989</v>
      </c>
    </row>
    <row r="55" spans="1:11" ht="12.75">
      <c r="A55" s="16" t="s">
        <v>33</v>
      </c>
      <c r="B55" s="17">
        <v>53398</v>
      </c>
      <c r="C55" s="17">
        <v>21</v>
      </c>
      <c r="D55" s="19">
        <v>153</v>
      </c>
      <c r="E55" s="19"/>
      <c r="F55" s="19"/>
      <c r="G55" s="19"/>
      <c r="H55" s="19">
        <v>35</v>
      </c>
      <c r="I55" s="19"/>
      <c r="J55" s="19"/>
      <c r="K55" s="20"/>
    </row>
    <row r="56" spans="1:11" ht="12.75">
      <c r="A56" s="16" t="s">
        <v>33</v>
      </c>
      <c r="B56" s="17">
        <v>53398</v>
      </c>
      <c r="C56" s="17">
        <v>23</v>
      </c>
      <c r="D56" s="19">
        <v>153</v>
      </c>
      <c r="E56" s="19"/>
      <c r="F56" s="19"/>
      <c r="G56" s="19"/>
      <c r="H56" s="19">
        <v>35</v>
      </c>
      <c r="I56" s="19"/>
      <c r="J56" s="19"/>
      <c r="K56" s="20"/>
    </row>
    <row r="57" spans="1:11" ht="12.75">
      <c r="A57" s="16" t="s">
        <v>33</v>
      </c>
      <c r="B57" s="17">
        <v>53398</v>
      </c>
      <c r="C57" s="17">
        <v>24</v>
      </c>
      <c r="D57" s="19">
        <v>153</v>
      </c>
      <c r="E57" s="19"/>
      <c r="F57" s="19"/>
      <c r="G57" s="19"/>
      <c r="H57" s="19">
        <v>35</v>
      </c>
      <c r="I57" s="19"/>
      <c r="J57" s="19"/>
      <c r="K57" s="20"/>
    </row>
    <row r="58" spans="1:11" ht="12.75">
      <c r="A58" s="16" t="s">
        <v>33</v>
      </c>
      <c r="B58" s="17"/>
      <c r="C58" s="18"/>
      <c r="D58" s="19"/>
      <c r="E58" s="19">
        <f>SUM(D55:D57)</f>
        <v>459</v>
      </c>
      <c r="F58" s="19">
        <f>E58*1.15</f>
        <v>527.8499999999999</v>
      </c>
      <c r="G58" s="19">
        <v>40</v>
      </c>
      <c r="H58" s="19">
        <f>SUM(H55:H57)</f>
        <v>105</v>
      </c>
      <c r="I58" s="19">
        <f>F58+G58+H58</f>
        <v>672.8499999999999</v>
      </c>
      <c r="J58" s="19">
        <v>1622</v>
      </c>
      <c r="K58" s="31">
        <f>I58-J58</f>
        <v>-949.1500000000001</v>
      </c>
    </row>
    <row r="59" spans="1:11" ht="12.75">
      <c r="A59" s="16" t="s">
        <v>33</v>
      </c>
      <c r="B59" s="17">
        <v>44855</v>
      </c>
      <c r="C59" s="18">
        <v>35</v>
      </c>
      <c r="D59" s="19">
        <v>847.03</v>
      </c>
      <c r="E59" s="19">
        <f>D59</f>
        <v>847.03</v>
      </c>
      <c r="F59" s="19">
        <f>E59*1.15</f>
        <v>974.0844999999999</v>
      </c>
      <c r="G59" s="19"/>
      <c r="H59" s="19">
        <v>35</v>
      </c>
      <c r="I59" s="19">
        <f>F59+G59+H59</f>
        <v>1009.0844999999999</v>
      </c>
      <c r="J59" s="19"/>
      <c r="K59" s="31">
        <f>I59-J59</f>
        <v>1009.0844999999999</v>
      </c>
    </row>
    <row r="60" spans="1:11" ht="12.75">
      <c r="A60" s="14" t="s">
        <v>50</v>
      </c>
      <c r="B60" s="10">
        <v>59656</v>
      </c>
      <c r="C60" s="13">
        <v>34</v>
      </c>
      <c r="D60" s="11">
        <v>306.8</v>
      </c>
      <c r="E60" s="11">
        <f t="shared" si="12"/>
        <v>306.8</v>
      </c>
      <c r="F60" s="11">
        <f t="shared" si="13"/>
        <v>352.82</v>
      </c>
      <c r="G60" s="11"/>
      <c r="H60" s="11">
        <v>35</v>
      </c>
      <c r="I60" s="11">
        <f t="shared" si="10"/>
        <v>387.82</v>
      </c>
      <c r="J60" s="11">
        <v>383</v>
      </c>
      <c r="K60" s="12">
        <f t="shared" si="11"/>
        <v>4.819999999999993</v>
      </c>
    </row>
    <row r="61" spans="1:11" ht="12.75">
      <c r="A61" s="16" t="s">
        <v>52</v>
      </c>
      <c r="B61" s="17">
        <v>44855</v>
      </c>
      <c r="C61" s="18">
        <v>36</v>
      </c>
      <c r="D61" s="19">
        <v>847.03</v>
      </c>
      <c r="E61" s="19">
        <f t="shared" si="12"/>
        <v>847.03</v>
      </c>
      <c r="F61" s="19">
        <f t="shared" si="13"/>
        <v>974.0844999999999</v>
      </c>
      <c r="G61" s="19"/>
      <c r="H61" s="19">
        <v>35</v>
      </c>
      <c r="I61" s="19">
        <f t="shared" si="10"/>
        <v>1009.0844999999999</v>
      </c>
      <c r="J61" s="19">
        <f>30+975</f>
        <v>1005</v>
      </c>
      <c r="K61" s="20">
        <f t="shared" si="11"/>
        <v>4.0844999999999345</v>
      </c>
    </row>
    <row r="62" spans="1:11" ht="12.75">
      <c r="A62" s="14" t="s">
        <v>15</v>
      </c>
      <c r="B62" s="10">
        <v>27867</v>
      </c>
      <c r="C62" s="10">
        <v>26</v>
      </c>
      <c r="D62" s="11">
        <v>193.05</v>
      </c>
      <c r="E62" s="11"/>
      <c r="F62" s="11"/>
      <c r="G62" s="11"/>
      <c r="H62" s="11">
        <v>35</v>
      </c>
      <c r="I62" s="11"/>
      <c r="J62" s="11"/>
      <c r="K62" s="12"/>
    </row>
    <row r="63" spans="1:11" ht="12.75">
      <c r="A63" s="14" t="s">
        <v>15</v>
      </c>
      <c r="B63" s="10">
        <v>27867</v>
      </c>
      <c r="C63" s="10">
        <v>30</v>
      </c>
      <c r="D63" s="11">
        <v>193.05</v>
      </c>
      <c r="E63" s="11"/>
      <c r="F63" s="11"/>
      <c r="G63" s="11"/>
      <c r="H63" s="11">
        <v>35</v>
      </c>
      <c r="I63" s="11"/>
      <c r="J63" s="11"/>
      <c r="K63" s="12"/>
    </row>
    <row r="64" spans="1:11" ht="12.75">
      <c r="A64" s="14" t="s">
        <v>15</v>
      </c>
      <c r="B64" s="10">
        <v>53398</v>
      </c>
      <c r="C64" s="10">
        <v>25</v>
      </c>
      <c r="D64" s="11">
        <v>153</v>
      </c>
      <c r="E64" s="11"/>
      <c r="F64" s="11"/>
      <c r="G64" s="11"/>
      <c r="H64" s="11">
        <v>35</v>
      </c>
      <c r="I64" s="11"/>
      <c r="J64" s="11"/>
      <c r="K64" s="12"/>
    </row>
    <row r="65" spans="1:11" ht="12.75">
      <c r="A65" s="14" t="s">
        <v>15</v>
      </c>
      <c r="B65" s="10">
        <v>53398</v>
      </c>
      <c r="C65" s="10">
        <v>26</v>
      </c>
      <c r="D65" s="11">
        <v>153</v>
      </c>
      <c r="E65" s="11"/>
      <c r="F65" s="11"/>
      <c r="G65" s="11"/>
      <c r="H65" s="11">
        <v>35</v>
      </c>
      <c r="I65" s="11"/>
      <c r="J65" s="11"/>
      <c r="K65" s="12"/>
    </row>
    <row r="66" spans="1:11" ht="12.75">
      <c r="A66" s="14" t="s">
        <v>15</v>
      </c>
      <c r="B66" s="10">
        <v>27867</v>
      </c>
      <c r="C66" s="10">
        <v>27</v>
      </c>
      <c r="D66" s="11">
        <v>193.05</v>
      </c>
      <c r="E66" s="11"/>
      <c r="F66" s="11"/>
      <c r="G66" s="11"/>
      <c r="H66" s="11">
        <v>35</v>
      </c>
      <c r="I66" s="11"/>
      <c r="J66" s="11"/>
      <c r="K66" s="12"/>
    </row>
    <row r="67" spans="1:11" ht="12.75">
      <c r="A67" s="14" t="s">
        <v>15</v>
      </c>
      <c r="B67" s="10">
        <v>53398</v>
      </c>
      <c r="C67" s="10">
        <v>21</v>
      </c>
      <c r="D67" s="11">
        <v>153</v>
      </c>
      <c r="E67" s="11"/>
      <c r="F67" s="11"/>
      <c r="G67" s="11"/>
      <c r="H67" s="11">
        <v>35</v>
      </c>
      <c r="I67" s="11"/>
      <c r="J67" s="11"/>
      <c r="K67" s="12"/>
    </row>
    <row r="68" spans="1:11" ht="12.75">
      <c r="A68" s="14" t="s">
        <v>15</v>
      </c>
      <c r="B68" s="10">
        <v>53398</v>
      </c>
      <c r="C68" s="10">
        <v>22</v>
      </c>
      <c r="D68" s="11">
        <v>153</v>
      </c>
      <c r="E68" s="11"/>
      <c r="F68" s="11"/>
      <c r="G68" s="11"/>
      <c r="H68" s="11">
        <v>35</v>
      </c>
      <c r="I68" s="11"/>
      <c r="J68" s="11"/>
      <c r="K68" s="12"/>
    </row>
    <row r="69" spans="1:11" ht="12.75">
      <c r="A69" s="14" t="s">
        <v>15</v>
      </c>
      <c r="B69" s="10">
        <v>53398</v>
      </c>
      <c r="C69" s="10">
        <v>22</v>
      </c>
      <c r="D69" s="11">
        <v>153</v>
      </c>
      <c r="E69" s="11"/>
      <c r="F69" s="11"/>
      <c r="G69" s="11"/>
      <c r="H69" s="11">
        <v>35</v>
      </c>
      <c r="I69" s="11"/>
      <c r="J69" s="11"/>
      <c r="K69" s="12"/>
    </row>
    <row r="70" spans="1:11" ht="12.75">
      <c r="A70" s="14" t="s">
        <v>15</v>
      </c>
      <c r="B70" s="10">
        <v>53398</v>
      </c>
      <c r="C70" s="10">
        <v>23</v>
      </c>
      <c r="D70" s="11">
        <v>153</v>
      </c>
      <c r="E70" s="11"/>
      <c r="F70" s="11"/>
      <c r="G70" s="11"/>
      <c r="H70" s="11">
        <v>35</v>
      </c>
      <c r="I70" s="11"/>
      <c r="J70" s="11"/>
      <c r="K70" s="12"/>
    </row>
    <row r="71" spans="1:12" ht="12.75">
      <c r="A71" s="14" t="s">
        <v>15</v>
      </c>
      <c r="B71" s="10"/>
      <c r="C71" s="10"/>
      <c r="D71" s="11"/>
      <c r="E71" s="11">
        <f>SUM(D62:D70)</f>
        <v>1497.15</v>
      </c>
      <c r="F71" s="11">
        <f>E71*1.1</f>
        <v>1646.8650000000002</v>
      </c>
      <c r="G71" s="11"/>
      <c r="H71" s="11">
        <f>SUM(H62:H70)</f>
        <v>315</v>
      </c>
      <c r="I71" s="11">
        <f>F71+G71+H71</f>
        <v>1961.8650000000002</v>
      </c>
      <c r="J71" s="11">
        <v>2200</v>
      </c>
      <c r="K71" s="12">
        <f>I71-J71</f>
        <v>-238.13499999999976</v>
      </c>
      <c r="L71" s="42" t="s">
        <v>93</v>
      </c>
    </row>
    <row r="72" spans="1:11" ht="12.75">
      <c r="A72" s="16" t="s">
        <v>78</v>
      </c>
      <c r="B72" s="17">
        <v>44817</v>
      </c>
      <c r="C72" s="17">
        <v>29</v>
      </c>
      <c r="D72" s="19">
        <v>518.4</v>
      </c>
      <c r="E72" s="19">
        <f aca="true" t="shared" si="14" ref="E72:E89">D72</f>
        <v>518.4</v>
      </c>
      <c r="F72" s="19">
        <f>E72*1.15</f>
        <v>596.16</v>
      </c>
      <c r="G72" s="17"/>
      <c r="H72" s="19">
        <v>35</v>
      </c>
      <c r="I72" s="19">
        <f aca="true" t="shared" si="15" ref="I72:I89">F72+G72+H72</f>
        <v>631.16</v>
      </c>
      <c r="J72" s="17">
        <v>627</v>
      </c>
      <c r="K72" s="20">
        <f aca="true" t="shared" si="16" ref="K72:K89">I72-J72</f>
        <v>4.159999999999968</v>
      </c>
    </row>
    <row r="73" spans="1:11" ht="12.75">
      <c r="A73" s="14" t="s">
        <v>62</v>
      </c>
      <c r="B73" s="10">
        <v>59656</v>
      </c>
      <c r="C73" s="13">
        <v>36</v>
      </c>
      <c r="D73" s="11">
        <v>306.8</v>
      </c>
      <c r="E73" s="11">
        <f t="shared" si="14"/>
        <v>306.8</v>
      </c>
      <c r="F73" s="11">
        <f>E73*1.15</f>
        <v>352.82</v>
      </c>
      <c r="G73" s="11"/>
      <c r="H73" s="11">
        <v>35</v>
      </c>
      <c r="I73" s="11">
        <f t="shared" si="15"/>
        <v>387.82</v>
      </c>
      <c r="J73" s="11">
        <v>390</v>
      </c>
      <c r="K73" s="29">
        <f t="shared" si="16"/>
        <v>-2.180000000000007</v>
      </c>
    </row>
    <row r="74" spans="1:11" ht="12.75">
      <c r="A74" s="26" t="s">
        <v>82</v>
      </c>
      <c r="B74" s="27">
        <v>53398</v>
      </c>
      <c r="C74" s="27">
        <v>25</v>
      </c>
      <c r="D74" s="28">
        <v>153</v>
      </c>
      <c r="E74" s="28">
        <f>D74</f>
        <v>153</v>
      </c>
      <c r="F74" s="28">
        <f>E74*1.15</f>
        <v>175.95</v>
      </c>
      <c r="G74" s="28"/>
      <c r="H74" s="28">
        <v>35</v>
      </c>
      <c r="I74" s="28">
        <f>F74+G74+H74</f>
        <v>210.95</v>
      </c>
      <c r="J74" s="28">
        <v>206</v>
      </c>
      <c r="K74" s="34">
        <f>I74-J74</f>
        <v>4.949999999999989</v>
      </c>
    </row>
    <row r="75" spans="1:11" ht="12.75">
      <c r="A75" s="16" t="s">
        <v>7</v>
      </c>
      <c r="B75" s="17">
        <v>22881</v>
      </c>
      <c r="C75" s="17">
        <v>31</v>
      </c>
      <c r="D75" s="19">
        <v>2009.7</v>
      </c>
      <c r="E75" s="19">
        <f t="shared" si="14"/>
        <v>2009.7</v>
      </c>
      <c r="F75" s="19">
        <f>E75*1.1</f>
        <v>2210.67</v>
      </c>
      <c r="G75" s="19"/>
      <c r="H75" s="19">
        <v>35</v>
      </c>
      <c r="I75" s="19">
        <f t="shared" si="15"/>
        <v>2245.67</v>
      </c>
      <c r="J75" s="19">
        <v>2241</v>
      </c>
      <c r="K75" s="20">
        <f t="shared" si="16"/>
        <v>4.670000000000073</v>
      </c>
    </row>
    <row r="76" spans="1:11" ht="12.75">
      <c r="A76" s="35" t="s">
        <v>83</v>
      </c>
      <c r="B76" s="6">
        <v>22881</v>
      </c>
      <c r="C76" s="6">
        <v>30</v>
      </c>
      <c r="D76" s="7">
        <v>2009.7</v>
      </c>
      <c r="E76" s="7">
        <f>D76</f>
        <v>2009.7</v>
      </c>
      <c r="F76" s="7">
        <f>E76*1.1</f>
        <v>2210.67</v>
      </c>
      <c r="G76" s="7"/>
      <c r="H76" s="7">
        <v>35</v>
      </c>
      <c r="I76" s="7">
        <f>F76+G76+H76</f>
        <v>2245.67</v>
      </c>
      <c r="J76" s="7">
        <v>2241</v>
      </c>
      <c r="K76" s="8">
        <f>I76-J76</f>
        <v>4.670000000000073</v>
      </c>
    </row>
    <row r="77" spans="1:11" ht="12.75">
      <c r="A77" s="14" t="s">
        <v>6</v>
      </c>
      <c r="B77" s="10">
        <v>36257</v>
      </c>
      <c r="C77" s="10">
        <v>39</v>
      </c>
      <c r="D77" s="11">
        <v>2069.1</v>
      </c>
      <c r="E77" s="11">
        <f t="shared" si="14"/>
        <v>2069.1</v>
      </c>
      <c r="F77" s="11">
        <f>E77*1.1</f>
        <v>2276.01</v>
      </c>
      <c r="G77" s="11"/>
      <c r="H77" s="11">
        <v>35</v>
      </c>
      <c r="I77" s="11">
        <f t="shared" si="15"/>
        <v>2311.01</v>
      </c>
      <c r="J77" s="11">
        <v>2306</v>
      </c>
      <c r="K77" s="29">
        <f t="shared" si="16"/>
        <v>5.010000000000218</v>
      </c>
    </row>
    <row r="78" spans="1:11" ht="12.75">
      <c r="A78" s="16" t="s">
        <v>16</v>
      </c>
      <c r="B78" s="17">
        <v>27867</v>
      </c>
      <c r="C78" s="17">
        <v>31</v>
      </c>
      <c r="D78" s="19">
        <v>193.05</v>
      </c>
      <c r="E78" s="19">
        <f t="shared" si="14"/>
        <v>193.05</v>
      </c>
      <c r="F78" s="19">
        <f>E78*1.15</f>
        <v>222.0075</v>
      </c>
      <c r="G78" s="19"/>
      <c r="H78" s="19">
        <v>35</v>
      </c>
      <c r="I78" s="19">
        <f t="shared" si="15"/>
        <v>257.0075</v>
      </c>
      <c r="J78" s="19">
        <v>250</v>
      </c>
      <c r="K78" s="32">
        <f t="shared" si="16"/>
        <v>7.007499999999993</v>
      </c>
    </row>
    <row r="79" spans="1:11" ht="12.75">
      <c r="A79" s="14" t="s">
        <v>54</v>
      </c>
      <c r="B79" s="10">
        <v>44855</v>
      </c>
      <c r="C79" s="13">
        <v>33</v>
      </c>
      <c r="D79" s="11">
        <v>847.03</v>
      </c>
      <c r="E79" s="11">
        <f t="shared" si="14"/>
        <v>847.03</v>
      </c>
      <c r="F79" s="11">
        <f>E79*1.15</f>
        <v>974.0844999999999</v>
      </c>
      <c r="G79" s="11"/>
      <c r="H79" s="11">
        <v>35</v>
      </c>
      <c r="I79" s="11">
        <f t="shared" si="15"/>
        <v>1009.0844999999999</v>
      </c>
      <c r="J79" s="11">
        <v>1000</v>
      </c>
      <c r="K79" s="29">
        <f t="shared" si="16"/>
        <v>9.084499999999935</v>
      </c>
    </row>
    <row r="80" spans="1:11" ht="12.75">
      <c r="A80" s="16" t="s">
        <v>21</v>
      </c>
      <c r="B80" s="17">
        <v>27867</v>
      </c>
      <c r="C80" s="17">
        <v>28</v>
      </c>
      <c r="D80" s="19">
        <v>193.05</v>
      </c>
      <c r="E80" s="19">
        <f t="shared" si="14"/>
        <v>193.05</v>
      </c>
      <c r="F80" s="19">
        <f>E80*1.15</f>
        <v>222.0075</v>
      </c>
      <c r="G80" s="19"/>
      <c r="H80" s="19">
        <v>35</v>
      </c>
      <c r="I80" s="19">
        <f t="shared" si="15"/>
        <v>257.0075</v>
      </c>
      <c r="J80" s="19">
        <v>252</v>
      </c>
      <c r="K80" s="32">
        <f t="shared" si="16"/>
        <v>5.007499999999993</v>
      </c>
    </row>
    <row r="81" spans="1:11" ht="12.75">
      <c r="A81" s="14" t="s">
        <v>17</v>
      </c>
      <c r="B81" s="10">
        <v>36257</v>
      </c>
      <c r="C81" s="10">
        <v>38</v>
      </c>
      <c r="D81" s="11">
        <v>2069.1</v>
      </c>
      <c r="E81" s="11">
        <f t="shared" si="14"/>
        <v>2069.1</v>
      </c>
      <c r="F81" s="11">
        <f>E81*1.1</f>
        <v>2276.01</v>
      </c>
      <c r="G81" s="11"/>
      <c r="H81" s="11">
        <v>35</v>
      </c>
      <c r="I81" s="11">
        <f t="shared" si="15"/>
        <v>2311.01</v>
      </c>
      <c r="J81" s="11">
        <v>2306</v>
      </c>
      <c r="K81" s="29">
        <f t="shared" si="16"/>
        <v>5.010000000000218</v>
      </c>
    </row>
    <row r="82" spans="1:11" ht="12.75">
      <c r="A82" s="16" t="s">
        <v>64</v>
      </c>
      <c r="B82" s="17">
        <v>59656</v>
      </c>
      <c r="C82" s="18">
        <v>34</v>
      </c>
      <c r="D82" s="19">
        <v>306.8</v>
      </c>
      <c r="E82" s="19">
        <f t="shared" si="14"/>
        <v>306.8</v>
      </c>
      <c r="F82" s="19">
        <f>E82*1.15</f>
        <v>352.82</v>
      </c>
      <c r="G82" s="19"/>
      <c r="H82" s="19">
        <v>35</v>
      </c>
      <c r="I82" s="19">
        <f t="shared" si="15"/>
        <v>387.82</v>
      </c>
      <c r="J82" s="19">
        <v>383</v>
      </c>
      <c r="K82" s="20">
        <f t="shared" si="16"/>
        <v>4.819999999999993</v>
      </c>
    </row>
    <row r="83" spans="1:11" ht="12.75">
      <c r="A83" s="14" t="s">
        <v>55</v>
      </c>
      <c r="B83" s="10">
        <v>44855</v>
      </c>
      <c r="C83" s="13">
        <v>33</v>
      </c>
      <c r="D83" s="11">
        <v>847.03</v>
      </c>
      <c r="E83" s="11">
        <f t="shared" si="14"/>
        <v>847.03</v>
      </c>
      <c r="F83" s="11">
        <f>E83*1.15</f>
        <v>974.0844999999999</v>
      </c>
      <c r="G83" s="11"/>
      <c r="H83" s="11">
        <v>35</v>
      </c>
      <c r="I83" s="11">
        <f t="shared" si="15"/>
        <v>1009.0844999999999</v>
      </c>
      <c r="J83" s="11">
        <f>443+420+150</f>
        <v>1013</v>
      </c>
      <c r="K83" s="29">
        <f t="shared" si="16"/>
        <v>-3.9155000000000655</v>
      </c>
    </row>
    <row r="84" spans="1:11" ht="12.75">
      <c r="A84" s="35" t="s">
        <v>85</v>
      </c>
      <c r="B84" s="6">
        <v>27867</v>
      </c>
      <c r="C84" s="6">
        <v>29</v>
      </c>
      <c r="D84" s="7">
        <v>193.05</v>
      </c>
      <c r="E84" s="7">
        <f>D84</f>
        <v>193.05</v>
      </c>
      <c r="F84" s="7">
        <f>E84*1.15</f>
        <v>222.0075</v>
      </c>
      <c r="G84" s="7"/>
      <c r="H84" s="7">
        <v>35</v>
      </c>
      <c r="I84" s="7">
        <f>F84+G84+H84</f>
        <v>257.0075</v>
      </c>
      <c r="J84" s="7">
        <v>252</v>
      </c>
      <c r="K84" s="8">
        <f>I84-J84</f>
        <v>5.007499999999993</v>
      </c>
    </row>
    <row r="85" spans="1:11" ht="12.75">
      <c r="A85" s="16" t="s">
        <v>77</v>
      </c>
      <c r="B85" s="17">
        <v>44817</v>
      </c>
      <c r="C85" s="17">
        <v>25</v>
      </c>
      <c r="D85" s="19">
        <v>518.4</v>
      </c>
      <c r="E85" s="19">
        <f t="shared" si="14"/>
        <v>518.4</v>
      </c>
      <c r="F85" s="19">
        <f>E85*1.15</f>
        <v>596.16</v>
      </c>
      <c r="G85" s="17"/>
      <c r="H85" s="19">
        <v>35</v>
      </c>
      <c r="I85" s="19">
        <f t="shared" si="15"/>
        <v>631.16</v>
      </c>
      <c r="J85" s="17">
        <v>626</v>
      </c>
      <c r="K85" s="20">
        <f t="shared" si="16"/>
        <v>5.159999999999968</v>
      </c>
    </row>
    <row r="86" spans="1:11" ht="12.75">
      <c r="A86" s="14" t="s">
        <v>43</v>
      </c>
      <c r="B86" s="10">
        <v>60311</v>
      </c>
      <c r="C86" s="10">
        <v>25</v>
      </c>
      <c r="D86" s="11">
        <v>331.1</v>
      </c>
      <c r="E86" s="11">
        <f t="shared" si="14"/>
        <v>331.1</v>
      </c>
      <c r="F86" s="11">
        <f>E86*1.15</f>
        <v>380.765</v>
      </c>
      <c r="G86" s="11"/>
      <c r="H86" s="11">
        <v>35</v>
      </c>
      <c r="I86" s="11">
        <f t="shared" si="15"/>
        <v>415.765</v>
      </c>
      <c r="J86" s="11">
        <v>411</v>
      </c>
      <c r="K86" s="12">
        <f t="shared" si="16"/>
        <v>4.764999999999986</v>
      </c>
    </row>
    <row r="87" spans="1:11" ht="12.75">
      <c r="A87" s="16" t="s">
        <v>41</v>
      </c>
      <c r="B87" s="17">
        <v>36257</v>
      </c>
      <c r="C87" s="17">
        <v>39</v>
      </c>
      <c r="D87" s="19">
        <v>2069.1</v>
      </c>
      <c r="E87" s="19">
        <f t="shared" si="14"/>
        <v>2069.1</v>
      </c>
      <c r="F87" s="19">
        <f>E87*1.1</f>
        <v>2276.01</v>
      </c>
      <c r="G87" s="19"/>
      <c r="H87" s="19">
        <v>35</v>
      </c>
      <c r="I87" s="19">
        <f t="shared" si="15"/>
        <v>2311.01</v>
      </c>
      <c r="J87" s="19">
        <f>2100+210</f>
        <v>2310</v>
      </c>
      <c r="K87" s="32">
        <f t="shared" si="16"/>
        <v>1.0100000000002183</v>
      </c>
    </row>
    <row r="88" spans="1:11" ht="12.75">
      <c r="A88" s="14" t="s">
        <v>26</v>
      </c>
      <c r="B88" s="10">
        <v>36257</v>
      </c>
      <c r="C88" s="10">
        <v>37</v>
      </c>
      <c r="D88" s="11">
        <v>2069.1</v>
      </c>
      <c r="E88" s="11">
        <f t="shared" si="14"/>
        <v>2069.1</v>
      </c>
      <c r="F88" s="11">
        <f>E88*1.1</f>
        <v>2276.01</v>
      </c>
      <c r="G88" s="11">
        <v>85</v>
      </c>
      <c r="H88" s="11">
        <v>35</v>
      </c>
      <c r="I88" s="11">
        <f t="shared" si="15"/>
        <v>2396.01</v>
      </c>
      <c r="J88" s="11">
        <v>2346</v>
      </c>
      <c r="K88" s="12">
        <f t="shared" si="16"/>
        <v>50.01000000000022</v>
      </c>
    </row>
    <row r="89" spans="1:11" ht="12.75">
      <c r="A89" s="16" t="s">
        <v>79</v>
      </c>
      <c r="B89" s="17">
        <v>44817</v>
      </c>
      <c r="C89" s="17">
        <v>25</v>
      </c>
      <c r="D89" s="19">
        <v>518.4</v>
      </c>
      <c r="E89" s="19">
        <f t="shared" si="14"/>
        <v>518.4</v>
      </c>
      <c r="F89" s="19">
        <f>E89*1.15</f>
        <v>596.16</v>
      </c>
      <c r="G89" s="17"/>
      <c r="H89" s="19">
        <v>35</v>
      </c>
      <c r="I89" s="19">
        <f t="shared" si="15"/>
        <v>631.16</v>
      </c>
      <c r="J89" s="17"/>
      <c r="K89" s="20">
        <f t="shared" si="16"/>
        <v>631.16</v>
      </c>
    </row>
    <row r="90" spans="1:11" ht="12.75">
      <c r="A90" s="14" t="s">
        <v>32</v>
      </c>
      <c r="B90" s="10">
        <v>53398</v>
      </c>
      <c r="C90" s="10">
        <v>21</v>
      </c>
      <c r="D90" s="11">
        <v>153</v>
      </c>
      <c r="E90" s="11"/>
      <c r="F90" s="11"/>
      <c r="G90" s="11"/>
      <c r="H90" s="11">
        <v>35</v>
      </c>
      <c r="I90" s="11"/>
      <c r="J90" s="11"/>
      <c r="K90" s="12"/>
    </row>
    <row r="91" spans="1:11" ht="12.75">
      <c r="A91" s="14" t="s">
        <v>32</v>
      </c>
      <c r="B91" s="10">
        <v>53398</v>
      </c>
      <c r="C91" s="10">
        <v>25</v>
      </c>
      <c r="D91" s="11">
        <v>153</v>
      </c>
      <c r="E91" s="11"/>
      <c r="F91" s="11"/>
      <c r="G91" s="11"/>
      <c r="H91" s="11">
        <v>35</v>
      </c>
      <c r="I91" s="11"/>
      <c r="J91" s="11"/>
      <c r="K91" s="12"/>
    </row>
    <row r="92" spans="1:11" ht="12.75">
      <c r="A92" s="14" t="s">
        <v>32</v>
      </c>
      <c r="B92" s="10">
        <v>53398</v>
      </c>
      <c r="C92" s="10">
        <v>26</v>
      </c>
      <c r="D92" s="11">
        <v>153</v>
      </c>
      <c r="E92" s="11"/>
      <c r="F92" s="11"/>
      <c r="G92" s="11"/>
      <c r="H92" s="11">
        <v>35</v>
      </c>
      <c r="I92" s="11"/>
      <c r="J92" s="11"/>
      <c r="K92" s="12"/>
    </row>
    <row r="93" spans="1:11" ht="12.75">
      <c r="A93" s="14" t="s">
        <v>32</v>
      </c>
      <c r="B93" s="10"/>
      <c r="C93" s="10"/>
      <c r="D93" s="11"/>
      <c r="E93" s="11">
        <f>SUM(D90:D92)</f>
        <v>459</v>
      </c>
      <c r="F93" s="11">
        <f>E93*1.15</f>
        <v>527.8499999999999</v>
      </c>
      <c r="G93" s="11"/>
      <c r="H93" s="11">
        <f>SUM(H91:H92)</f>
        <v>70</v>
      </c>
      <c r="I93" s="11">
        <f aca="true" t="shared" si="17" ref="I93:I114">F93+G93+H93</f>
        <v>597.8499999999999</v>
      </c>
      <c r="J93" s="11">
        <v>588</v>
      </c>
      <c r="K93" s="29">
        <f aca="true" t="shared" si="18" ref="K93:K114">I93-J93</f>
        <v>9.849999999999909</v>
      </c>
    </row>
    <row r="94" spans="1:11" ht="12.75">
      <c r="A94" s="16" t="s">
        <v>29</v>
      </c>
      <c r="B94" s="17">
        <v>53398</v>
      </c>
      <c r="C94" s="17">
        <v>26</v>
      </c>
      <c r="D94" s="19">
        <v>153</v>
      </c>
      <c r="E94" s="19">
        <f aca="true" t="shared" si="19" ref="E94:E114">D94</f>
        <v>153</v>
      </c>
      <c r="F94" s="19">
        <f>E94*1.15</f>
        <v>175.95</v>
      </c>
      <c r="G94" s="19"/>
      <c r="H94" s="19">
        <v>35</v>
      </c>
      <c r="I94" s="19">
        <f t="shared" si="17"/>
        <v>210.95</v>
      </c>
      <c r="J94" s="19">
        <v>206</v>
      </c>
      <c r="K94" s="20">
        <f t="shared" si="18"/>
        <v>4.949999999999989</v>
      </c>
    </row>
    <row r="95" spans="1:11" ht="12.75">
      <c r="A95" s="14" t="s">
        <v>12</v>
      </c>
      <c r="B95" s="10">
        <v>36257</v>
      </c>
      <c r="C95" s="10">
        <v>36</v>
      </c>
      <c r="D95" s="11">
        <v>2069.1</v>
      </c>
      <c r="E95" s="11">
        <f t="shared" si="19"/>
        <v>2069.1</v>
      </c>
      <c r="F95" s="11">
        <f>E95*1.1</f>
        <v>2276.01</v>
      </c>
      <c r="G95" s="11"/>
      <c r="H95" s="11">
        <v>35</v>
      </c>
      <c r="I95" s="11">
        <f t="shared" si="17"/>
        <v>2311.01</v>
      </c>
      <c r="J95" s="11">
        <v>2306</v>
      </c>
      <c r="K95" s="12">
        <f t="shared" si="18"/>
        <v>5.010000000000218</v>
      </c>
    </row>
    <row r="96" spans="1:11" ht="12.75">
      <c r="A96" s="16" t="s">
        <v>27</v>
      </c>
      <c r="B96" s="17">
        <v>60311</v>
      </c>
      <c r="C96" s="17">
        <v>23</v>
      </c>
      <c r="D96" s="19">
        <v>331.1</v>
      </c>
      <c r="E96" s="19">
        <f t="shared" si="19"/>
        <v>331.1</v>
      </c>
      <c r="F96" s="19">
        <f>E96*1.15</f>
        <v>380.765</v>
      </c>
      <c r="G96" s="19"/>
      <c r="H96" s="19">
        <v>35</v>
      </c>
      <c r="I96" s="19">
        <f t="shared" si="17"/>
        <v>415.765</v>
      </c>
      <c r="J96" s="19">
        <v>411</v>
      </c>
      <c r="K96" s="20">
        <f t="shared" si="18"/>
        <v>4.764999999999986</v>
      </c>
    </row>
    <row r="97" spans="1:11" ht="12.75">
      <c r="A97" s="6" t="s">
        <v>71</v>
      </c>
      <c r="B97" s="6">
        <v>22881</v>
      </c>
      <c r="C97" s="6">
        <v>32</v>
      </c>
      <c r="D97" s="7">
        <v>2009.7</v>
      </c>
      <c r="E97" s="7">
        <f t="shared" si="19"/>
        <v>2009.7</v>
      </c>
      <c r="F97" s="7">
        <f>E97*1.1</f>
        <v>2210.67</v>
      </c>
      <c r="G97" s="7"/>
      <c r="H97" s="7">
        <v>35</v>
      </c>
      <c r="I97" s="7">
        <f t="shared" si="17"/>
        <v>2245.67</v>
      </c>
      <c r="J97" s="7"/>
      <c r="K97" s="8">
        <f t="shared" si="18"/>
        <v>2245.67</v>
      </c>
    </row>
    <row r="98" spans="1:11" ht="12.75">
      <c r="A98" s="6" t="s">
        <v>71</v>
      </c>
      <c r="B98" s="6">
        <v>59656</v>
      </c>
      <c r="C98" s="9">
        <v>32</v>
      </c>
      <c r="D98" s="7">
        <v>306.8</v>
      </c>
      <c r="E98" s="7">
        <f t="shared" si="19"/>
        <v>306.8</v>
      </c>
      <c r="F98" s="7">
        <f>E98*1.15</f>
        <v>352.82</v>
      </c>
      <c r="G98" s="7"/>
      <c r="H98" s="7">
        <v>35</v>
      </c>
      <c r="I98" s="7">
        <f t="shared" si="17"/>
        <v>387.82</v>
      </c>
      <c r="J98" s="7"/>
      <c r="K98" s="8">
        <f t="shared" si="18"/>
        <v>387.82</v>
      </c>
    </row>
    <row r="99" spans="1:11" ht="12.75">
      <c r="A99" s="6" t="s">
        <v>71</v>
      </c>
      <c r="B99" s="6">
        <v>59656</v>
      </c>
      <c r="C99" s="9">
        <v>33</v>
      </c>
      <c r="D99" s="7">
        <v>306.8</v>
      </c>
      <c r="E99" s="7">
        <f t="shared" si="19"/>
        <v>306.8</v>
      </c>
      <c r="F99" s="7">
        <f>E99*1.15</f>
        <v>352.82</v>
      </c>
      <c r="G99" s="7"/>
      <c r="H99" s="7">
        <v>35</v>
      </c>
      <c r="I99" s="7">
        <f t="shared" si="17"/>
        <v>387.82</v>
      </c>
      <c r="J99" s="7"/>
      <c r="K99" s="8">
        <f t="shared" si="18"/>
        <v>387.82</v>
      </c>
    </row>
    <row r="100" spans="1:11" ht="12.75">
      <c r="A100" s="35" t="s">
        <v>87</v>
      </c>
      <c r="B100" s="38">
        <v>59656</v>
      </c>
      <c r="C100" s="41">
        <v>32</v>
      </c>
      <c r="D100" s="39">
        <v>306.8</v>
      </c>
      <c r="E100" s="39"/>
      <c r="F100" s="39"/>
      <c r="G100" s="39"/>
      <c r="H100" s="39">
        <v>35</v>
      </c>
      <c r="I100" s="39"/>
      <c r="J100" s="39"/>
      <c r="K100" s="40"/>
    </row>
    <row r="101" spans="1:11" ht="12.75">
      <c r="A101" s="35" t="s">
        <v>87</v>
      </c>
      <c r="B101" s="38">
        <v>59656</v>
      </c>
      <c r="C101" s="41">
        <v>33</v>
      </c>
      <c r="D101" s="39">
        <v>306.8</v>
      </c>
      <c r="E101" s="39"/>
      <c r="F101" s="39"/>
      <c r="G101" s="39"/>
      <c r="H101" s="39">
        <v>35</v>
      </c>
      <c r="I101" s="39"/>
      <c r="J101" s="39"/>
      <c r="K101" s="40"/>
    </row>
    <row r="102" spans="1:11" ht="12.75">
      <c r="A102" s="35" t="s">
        <v>87</v>
      </c>
      <c r="B102" s="38">
        <v>60311</v>
      </c>
      <c r="C102" s="38">
        <v>21</v>
      </c>
      <c r="D102" s="39">
        <v>331.1</v>
      </c>
      <c r="E102" s="39"/>
      <c r="F102" s="39"/>
      <c r="G102" s="39"/>
      <c r="H102" s="39">
        <v>35</v>
      </c>
      <c r="I102" s="39"/>
      <c r="J102" s="39"/>
      <c r="K102" s="40"/>
    </row>
    <row r="103" spans="1:11" ht="12.75">
      <c r="A103" s="35" t="s">
        <v>87</v>
      </c>
      <c r="B103" s="38">
        <v>60311</v>
      </c>
      <c r="C103" s="38">
        <v>22</v>
      </c>
      <c r="D103" s="39">
        <v>331.1</v>
      </c>
      <c r="E103" s="39"/>
      <c r="F103" s="39"/>
      <c r="G103" s="39"/>
      <c r="H103" s="39">
        <v>35</v>
      </c>
      <c r="I103" s="39"/>
      <c r="J103" s="39"/>
      <c r="K103" s="40"/>
    </row>
    <row r="104" spans="1:11" ht="12.75">
      <c r="A104" s="35" t="s">
        <v>87</v>
      </c>
      <c r="B104" s="38">
        <v>60311</v>
      </c>
      <c r="C104" s="38">
        <v>22</v>
      </c>
      <c r="D104" s="39">
        <v>331.1</v>
      </c>
      <c r="E104" s="39"/>
      <c r="F104" s="39"/>
      <c r="G104" s="39"/>
      <c r="H104" s="39">
        <v>35</v>
      </c>
      <c r="I104" s="39"/>
      <c r="J104" s="39"/>
      <c r="K104" s="40"/>
    </row>
    <row r="105" spans="1:12" ht="12.75">
      <c r="A105" s="35" t="s">
        <v>87</v>
      </c>
      <c r="B105" s="38"/>
      <c r="C105" s="38"/>
      <c r="D105" s="39"/>
      <c r="E105" s="39">
        <f>SUM(D100:D104)</f>
        <v>1606.9</v>
      </c>
      <c r="F105" s="39">
        <f>E105*1.1</f>
        <v>1767.5900000000001</v>
      </c>
      <c r="G105" s="39"/>
      <c r="H105" s="39">
        <f>SUM(H100:H104)</f>
        <v>175</v>
      </c>
      <c r="I105" s="39">
        <f>F105+G105+H105</f>
        <v>1942.5900000000001</v>
      </c>
      <c r="J105" s="39">
        <f>73+1168+752</f>
        <v>1993</v>
      </c>
      <c r="K105" s="40">
        <f>I105-J105</f>
        <v>-50.409999999999854</v>
      </c>
      <c r="L105" s="43" t="s">
        <v>90</v>
      </c>
    </row>
    <row r="106" spans="1:11" ht="12.75">
      <c r="A106" s="6" t="s">
        <v>71</v>
      </c>
      <c r="B106" s="6">
        <v>22881</v>
      </c>
      <c r="C106" s="6">
        <v>32</v>
      </c>
      <c r="D106" s="7">
        <v>2009.7</v>
      </c>
      <c r="E106" s="7">
        <f t="shared" si="19"/>
        <v>2009.7</v>
      </c>
      <c r="F106" s="7">
        <f>E106*1.1</f>
        <v>2210.67</v>
      </c>
      <c r="G106" s="7"/>
      <c r="H106" s="7">
        <v>35</v>
      </c>
      <c r="I106" s="7">
        <f t="shared" si="17"/>
        <v>2245.67</v>
      </c>
      <c r="J106" s="7"/>
      <c r="K106" s="8">
        <f t="shared" si="18"/>
        <v>2245.67</v>
      </c>
    </row>
    <row r="107" spans="1:11" ht="12.75">
      <c r="A107" s="6" t="s">
        <v>71</v>
      </c>
      <c r="B107" s="6">
        <v>36257</v>
      </c>
      <c r="C107" s="6">
        <v>37</v>
      </c>
      <c r="D107" s="7">
        <v>2069.1</v>
      </c>
      <c r="E107" s="7">
        <f t="shared" si="19"/>
        <v>2069.1</v>
      </c>
      <c r="F107" s="7">
        <f>E107*1.1</f>
        <v>2276.01</v>
      </c>
      <c r="G107" s="7"/>
      <c r="H107" s="7">
        <v>35</v>
      </c>
      <c r="I107" s="7">
        <f t="shared" si="17"/>
        <v>2311.01</v>
      </c>
      <c r="J107" s="7"/>
      <c r="K107" s="8">
        <f t="shared" si="18"/>
        <v>2311.01</v>
      </c>
    </row>
    <row r="108" spans="1:11" ht="12.75">
      <c r="A108" s="6" t="s">
        <v>71</v>
      </c>
      <c r="B108" s="6">
        <v>36257</v>
      </c>
      <c r="C108" s="6">
        <v>37</v>
      </c>
      <c r="D108" s="7">
        <v>2069.1</v>
      </c>
      <c r="E108" s="7">
        <f t="shared" si="19"/>
        <v>2069.1</v>
      </c>
      <c r="F108" s="7">
        <f>E108*1.1</f>
        <v>2276.01</v>
      </c>
      <c r="G108" s="7"/>
      <c r="H108" s="7">
        <v>35</v>
      </c>
      <c r="I108" s="7">
        <f t="shared" si="17"/>
        <v>2311.01</v>
      </c>
      <c r="J108" s="7"/>
      <c r="K108" s="8">
        <f t="shared" si="18"/>
        <v>2311.01</v>
      </c>
    </row>
    <row r="109" spans="1:11" ht="13.5" customHeight="1">
      <c r="A109" s="37" t="s">
        <v>91</v>
      </c>
      <c r="B109" s="6">
        <v>5984</v>
      </c>
      <c r="C109" s="6">
        <v>37.5</v>
      </c>
      <c r="D109" s="7">
        <v>374.5</v>
      </c>
      <c r="E109" s="7">
        <f t="shared" si="19"/>
        <v>374.5</v>
      </c>
      <c r="F109" s="7">
        <f aca="true" t="shared" si="20" ref="F109:F114">E109*1.15</f>
        <v>430.67499999999995</v>
      </c>
      <c r="G109" s="7"/>
      <c r="H109" s="7">
        <v>35</v>
      </c>
      <c r="I109" s="7">
        <f t="shared" si="17"/>
        <v>465.67499999999995</v>
      </c>
      <c r="J109" s="7">
        <v>466</v>
      </c>
      <c r="K109" s="8">
        <f t="shared" si="18"/>
        <v>-0.3250000000000455</v>
      </c>
    </row>
    <row r="110" spans="1:11" ht="12.75">
      <c r="A110" s="37" t="s">
        <v>92</v>
      </c>
      <c r="B110" s="6">
        <v>5984</v>
      </c>
      <c r="C110" s="6">
        <v>37.5</v>
      </c>
      <c r="D110" s="7">
        <v>374.5</v>
      </c>
      <c r="E110" s="7">
        <f t="shared" si="19"/>
        <v>374.5</v>
      </c>
      <c r="F110" s="7">
        <f t="shared" si="20"/>
        <v>430.67499999999995</v>
      </c>
      <c r="G110" s="7"/>
      <c r="H110" s="7">
        <v>35</v>
      </c>
      <c r="I110" s="7">
        <f t="shared" si="17"/>
        <v>465.67499999999995</v>
      </c>
      <c r="J110" s="7">
        <v>466</v>
      </c>
      <c r="K110" s="8">
        <f t="shared" si="18"/>
        <v>-0.3250000000000455</v>
      </c>
    </row>
    <row r="111" spans="1:11" ht="12.75">
      <c r="A111" s="37" t="s">
        <v>18</v>
      </c>
      <c r="B111" s="6">
        <v>5984</v>
      </c>
      <c r="C111" s="6">
        <v>37</v>
      </c>
      <c r="D111" s="7">
        <v>374.5</v>
      </c>
      <c r="E111" s="7">
        <f t="shared" si="19"/>
        <v>374.5</v>
      </c>
      <c r="F111" s="7">
        <f t="shared" si="20"/>
        <v>430.67499999999995</v>
      </c>
      <c r="G111" s="7"/>
      <c r="H111" s="7">
        <v>35</v>
      </c>
      <c r="I111" s="7">
        <f t="shared" si="17"/>
        <v>465.67499999999995</v>
      </c>
      <c r="J111" s="7">
        <v>466</v>
      </c>
      <c r="K111" s="8">
        <f t="shared" si="18"/>
        <v>-0.3250000000000455</v>
      </c>
    </row>
    <row r="112" spans="1:11" ht="12.75">
      <c r="A112" s="14" t="s">
        <v>22</v>
      </c>
      <c r="B112" s="10">
        <v>60311</v>
      </c>
      <c r="C112" s="10">
        <v>24</v>
      </c>
      <c r="D112" s="11">
        <v>331.1</v>
      </c>
      <c r="E112" s="11">
        <f t="shared" si="19"/>
        <v>331.1</v>
      </c>
      <c r="F112" s="11">
        <f t="shared" si="20"/>
        <v>380.765</v>
      </c>
      <c r="G112" s="11"/>
      <c r="H112" s="11">
        <v>35</v>
      </c>
      <c r="I112" s="11">
        <f t="shared" si="17"/>
        <v>415.765</v>
      </c>
      <c r="J112" s="11">
        <f>311+100</f>
        <v>411</v>
      </c>
      <c r="K112" s="12">
        <f t="shared" si="18"/>
        <v>4.764999999999986</v>
      </c>
    </row>
    <row r="113" spans="1:11" ht="12.75">
      <c r="A113" s="16" t="s">
        <v>30</v>
      </c>
      <c r="B113" s="17">
        <v>53398</v>
      </c>
      <c r="C113" s="17">
        <v>24</v>
      </c>
      <c r="D113" s="19">
        <v>153</v>
      </c>
      <c r="E113" s="19">
        <f t="shared" si="19"/>
        <v>153</v>
      </c>
      <c r="F113" s="19">
        <f t="shared" si="20"/>
        <v>175.95</v>
      </c>
      <c r="G113" s="19"/>
      <c r="H113" s="19">
        <v>35</v>
      </c>
      <c r="I113" s="19">
        <f t="shared" si="17"/>
        <v>210.95</v>
      </c>
      <c r="J113" s="19">
        <v>170</v>
      </c>
      <c r="K113" s="31">
        <f t="shared" si="18"/>
        <v>40.94999999999999</v>
      </c>
    </row>
    <row r="114" spans="1:11" ht="12.75">
      <c r="A114" s="14" t="s">
        <v>37</v>
      </c>
      <c r="B114" s="10">
        <v>53398</v>
      </c>
      <c r="C114" s="10">
        <v>23</v>
      </c>
      <c r="D114" s="11">
        <v>153</v>
      </c>
      <c r="E114" s="11">
        <f t="shared" si="19"/>
        <v>153</v>
      </c>
      <c r="F114" s="11">
        <f t="shared" si="20"/>
        <v>175.95</v>
      </c>
      <c r="G114" s="11"/>
      <c r="H114" s="11">
        <v>35</v>
      </c>
      <c r="I114" s="11">
        <f t="shared" si="17"/>
        <v>210.95</v>
      </c>
      <c r="J114" s="11">
        <v>206</v>
      </c>
      <c r="K114" s="12">
        <f t="shared" si="18"/>
        <v>4.949999999999989</v>
      </c>
    </row>
    <row r="115" spans="1:11" ht="12.75">
      <c r="A115" s="16" t="s">
        <v>18</v>
      </c>
      <c r="B115" s="17">
        <v>53398</v>
      </c>
      <c r="C115" s="17">
        <v>24</v>
      </c>
      <c r="D115" s="19">
        <v>153</v>
      </c>
      <c r="E115" s="19"/>
      <c r="F115" s="19"/>
      <c r="G115" s="19"/>
      <c r="H115" s="19">
        <v>35</v>
      </c>
      <c r="I115" s="19"/>
      <c r="J115" s="19"/>
      <c r="K115" s="20"/>
    </row>
    <row r="116" spans="1:11" ht="12.75">
      <c r="A116" s="16" t="s">
        <v>18</v>
      </c>
      <c r="B116" s="17">
        <v>59656</v>
      </c>
      <c r="C116" s="18" t="s">
        <v>47</v>
      </c>
      <c r="D116" s="19">
        <v>306.8</v>
      </c>
      <c r="E116" s="19"/>
      <c r="F116" s="19"/>
      <c r="G116" s="19"/>
      <c r="H116" s="19">
        <v>35</v>
      </c>
      <c r="I116" s="19"/>
      <c r="J116" s="19"/>
      <c r="K116" s="20"/>
    </row>
    <row r="117" spans="1:11" ht="12.75">
      <c r="A117" s="16" t="s">
        <v>18</v>
      </c>
      <c r="B117" s="17"/>
      <c r="C117" s="18"/>
      <c r="D117" s="19"/>
      <c r="E117" s="19">
        <f>SUM(D115:D116)</f>
        <v>459.8</v>
      </c>
      <c r="F117" s="19">
        <f aca="true" t="shared" si="21" ref="F117:F122">E117*1.15</f>
        <v>528.77</v>
      </c>
      <c r="G117" s="19"/>
      <c r="H117" s="19">
        <f>SUM(H115:H116)</f>
        <v>70</v>
      </c>
      <c r="I117" s="19">
        <f aca="true" t="shared" si="22" ref="I117:I122">F117+G117+H117</f>
        <v>598.77</v>
      </c>
      <c r="J117" s="19">
        <v>589</v>
      </c>
      <c r="K117" s="20">
        <f aca="true" t="shared" si="23" ref="K117:K122">I117-J117</f>
        <v>9.769999999999982</v>
      </c>
    </row>
    <row r="118" spans="1:11" ht="12.75">
      <c r="A118" s="14" t="s">
        <v>73</v>
      </c>
      <c r="B118" s="10">
        <v>44817</v>
      </c>
      <c r="C118" s="10">
        <v>28</v>
      </c>
      <c r="D118" s="11">
        <v>518.4</v>
      </c>
      <c r="E118" s="11">
        <f>D118</f>
        <v>518.4</v>
      </c>
      <c r="F118" s="11">
        <f t="shared" si="21"/>
        <v>596.16</v>
      </c>
      <c r="G118" s="10">
        <v>20</v>
      </c>
      <c r="H118" s="11">
        <v>35</v>
      </c>
      <c r="I118" s="11">
        <f t="shared" si="22"/>
        <v>651.16</v>
      </c>
      <c r="J118" s="10">
        <v>647</v>
      </c>
      <c r="K118" s="12">
        <f t="shared" si="23"/>
        <v>4.159999999999968</v>
      </c>
    </row>
    <row r="119" spans="1:11" ht="12.75">
      <c r="A119" s="15" t="s">
        <v>59</v>
      </c>
      <c r="B119" s="6">
        <v>44855</v>
      </c>
      <c r="C119" s="9" t="s">
        <v>47</v>
      </c>
      <c r="D119" s="7">
        <v>847.03</v>
      </c>
      <c r="E119" s="7">
        <f>D119</f>
        <v>847.03</v>
      </c>
      <c r="F119" s="7">
        <f t="shared" si="21"/>
        <v>974.0844999999999</v>
      </c>
      <c r="G119" s="7"/>
      <c r="H119" s="7">
        <v>35</v>
      </c>
      <c r="I119" s="7">
        <f t="shared" si="22"/>
        <v>1009.0844999999999</v>
      </c>
      <c r="J119" s="7">
        <v>1005</v>
      </c>
      <c r="K119" s="8">
        <f t="shared" si="23"/>
        <v>4.0844999999999345</v>
      </c>
    </row>
    <row r="120" spans="1:11" ht="12.75">
      <c r="A120" s="14" t="s">
        <v>8</v>
      </c>
      <c r="B120" s="10">
        <v>60311</v>
      </c>
      <c r="C120" s="10">
        <v>24</v>
      </c>
      <c r="D120" s="11">
        <v>331.1</v>
      </c>
      <c r="E120" s="11">
        <f>D120</f>
        <v>331.1</v>
      </c>
      <c r="F120" s="11">
        <f t="shared" si="21"/>
        <v>380.765</v>
      </c>
      <c r="G120" s="11"/>
      <c r="H120" s="11">
        <v>35</v>
      </c>
      <c r="I120" s="11">
        <f t="shared" si="22"/>
        <v>415.765</v>
      </c>
      <c r="J120" s="11">
        <v>411</v>
      </c>
      <c r="K120" s="29">
        <f t="shared" si="23"/>
        <v>4.764999999999986</v>
      </c>
    </row>
    <row r="121" spans="1:11" ht="12.75">
      <c r="A121" s="16" t="s">
        <v>58</v>
      </c>
      <c r="B121" s="17">
        <v>44855</v>
      </c>
      <c r="C121" s="18">
        <v>36</v>
      </c>
      <c r="D121" s="19">
        <v>847.03</v>
      </c>
      <c r="E121" s="19">
        <f>D121</f>
        <v>847.03</v>
      </c>
      <c r="F121" s="19">
        <f t="shared" si="21"/>
        <v>974.0844999999999</v>
      </c>
      <c r="G121" s="19"/>
      <c r="H121" s="19">
        <v>35</v>
      </c>
      <c r="I121" s="19">
        <f t="shared" si="22"/>
        <v>1009.0844999999999</v>
      </c>
      <c r="J121" s="19">
        <v>1005</v>
      </c>
      <c r="K121" s="20">
        <f t="shared" si="23"/>
        <v>4.0844999999999345</v>
      </c>
    </row>
    <row r="122" spans="1:11" ht="12.75">
      <c r="A122" s="14" t="s">
        <v>42</v>
      </c>
      <c r="B122" s="10">
        <v>53398</v>
      </c>
      <c r="C122" s="10">
        <v>22</v>
      </c>
      <c r="D122" s="11">
        <v>153</v>
      </c>
      <c r="E122" s="11">
        <f>D122</f>
        <v>153</v>
      </c>
      <c r="F122" s="11">
        <f t="shared" si="21"/>
        <v>175.95</v>
      </c>
      <c r="G122" s="11"/>
      <c r="H122" s="11">
        <v>35</v>
      </c>
      <c r="I122" s="11">
        <f t="shared" si="22"/>
        <v>210.95</v>
      </c>
      <c r="J122" s="11">
        <v>206</v>
      </c>
      <c r="K122" s="29">
        <f t="shared" si="23"/>
        <v>4.949999999999989</v>
      </c>
    </row>
    <row r="123" spans="4:5" ht="12.75">
      <c r="D123" s="3">
        <f>SUM(D2:D122)</f>
        <v>79662.86000000006</v>
      </c>
      <c r="E123" s="3">
        <f>SUM(E2:E122)</f>
        <v>79662.86000000002</v>
      </c>
    </row>
  </sheetData>
  <sheetProtection formatCells="0" formatColumns="0" formatRows="0" insertColumns="0" insertRows="0" insertHyperlinks="0" deleteColumns="0" deleteRows="0" sort="0" autoFilter="0" pivotTables="0"/>
  <autoFilter ref="A1:K123"/>
  <hyperlinks>
    <hyperlink ref="A28" r:id="rId1" display="http://forum.sibmama.ru/profile.php?mode=viewprofile&amp;u=59041"/>
    <hyperlink ref="A74" r:id="rId2" display="http://forum.sibmama.ru/viewtopic.php?t=654413&amp;postdays=0&amp;postorder=asc&amp;start=2910"/>
    <hyperlink ref="A25" r:id="rId3" display="http://forum.sibmama.ru/viewtopic.php?t=703966&amp;postdays=0&amp;postorder=asc&amp;start=1980"/>
    <hyperlink ref="A84" r:id="rId4" display="http://forum.sibmama.ru/viewtopic.php?t=654413&amp;postdays=0&amp;postorder=asc&amp;start=2985"/>
    <hyperlink ref="A103" r:id="rId5" display="http://forum.sibmama.ru/profile.php?mode=viewprofile&amp;u=107301"/>
    <hyperlink ref="A104" r:id="rId6" display="http://forum.sibmama.ru/profile.php?mode=viewprofile&amp;u=107301"/>
    <hyperlink ref="A105" r:id="rId7" display="http://forum.sibmama.ru/profile.php?mode=viewprofile&amp;u=107301"/>
    <hyperlink ref="A100" r:id="rId8" display="http://forum.sibmama.ru/profile.php?mode=viewprofile&amp;u=107301"/>
    <hyperlink ref="A101" r:id="rId9" display="http://forum.sibmama.ru/profile.php?mode=viewprofile&amp;u=107301"/>
    <hyperlink ref="A40" r:id="rId10" display="http://forum.sibmama.ru/profile.php?mode=viewprofile&amp;u=99554"/>
  </hyperlinks>
  <printOptions/>
  <pageMargins left="0.7" right="0.7" top="0.75" bottom="0.75" header="0.3" footer="0.3"/>
  <pageSetup horizontalDpi="600" verticalDpi="600"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2012-09-04T08:35:15Z</dcterms:created>
  <dcterms:modified xsi:type="dcterms:W3CDTF">2012-09-28T16:27:37Z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