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855" windowHeight="119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'Лист1'!$A$1:$L$205</definedName>
  </definedNames>
  <calcPr fullCalcOnLoad="1" refMode="R1C1"/>
</workbook>
</file>

<file path=xl/sharedStrings.xml><?xml version="1.0" encoding="utf-8"?>
<sst xmlns="http://schemas.openxmlformats.org/spreadsheetml/2006/main" count="271" uniqueCount="169">
  <si>
    <t>ник</t>
  </si>
  <si>
    <t xml:space="preserve">Модель </t>
  </si>
  <si>
    <t>размер</t>
  </si>
  <si>
    <t>цена без ОРГ</t>
  </si>
  <si>
    <t>сумма заказа</t>
  </si>
  <si>
    <t>сумма с ОРГ</t>
  </si>
  <si>
    <t>раскид</t>
  </si>
  <si>
    <t xml:space="preserve">транспортные </t>
  </si>
  <si>
    <t>сбор посылки на м/город</t>
  </si>
  <si>
    <t>итого к оплате</t>
  </si>
  <si>
    <t>сдано</t>
  </si>
  <si>
    <t>долг         ("-" мой, "+" ваш)</t>
  </si>
  <si>
    <t>Непоседа</t>
  </si>
  <si>
    <t>Dona Rosa</t>
  </si>
  <si>
    <t>натаП</t>
  </si>
  <si>
    <t>P9TA4KA</t>
  </si>
  <si>
    <t>ирина201</t>
  </si>
  <si>
    <t>Ola-la84</t>
  </si>
  <si>
    <t>Пушная кошка</t>
  </si>
  <si>
    <t>Дюша</t>
  </si>
  <si>
    <t>пристрой</t>
  </si>
  <si>
    <t>Солнечная счастливая</t>
  </si>
  <si>
    <t>Анна Аврам</t>
  </si>
  <si>
    <t>Monaroza</t>
  </si>
  <si>
    <t>njilina</t>
  </si>
  <si>
    <t>salandra</t>
  </si>
  <si>
    <t>avis rara</t>
  </si>
  <si>
    <t>Тарана</t>
  </si>
  <si>
    <t>шпитальная</t>
  </si>
  <si>
    <t>Anicka</t>
  </si>
  <si>
    <t>Natal'Ok</t>
  </si>
  <si>
    <t>ДЕА</t>
  </si>
  <si>
    <t>nadi</t>
  </si>
  <si>
    <t>trie</t>
  </si>
  <si>
    <t>АленушкаЛелик</t>
  </si>
  <si>
    <t>Ирюшка</t>
  </si>
  <si>
    <t>Yana_K</t>
  </si>
  <si>
    <t>А.Лисёна</t>
  </si>
  <si>
    <t>автобус</t>
  </si>
  <si>
    <t>Иронька 80</t>
  </si>
  <si>
    <t>lesoleil</t>
  </si>
  <si>
    <t>Двойняшки</t>
  </si>
  <si>
    <t>Nataly-K2010</t>
  </si>
  <si>
    <t>MARGO 2810</t>
  </si>
  <si>
    <t>Ylite</t>
  </si>
  <si>
    <t>orfiso</t>
  </si>
  <si>
    <t>Mama Egora</t>
  </si>
  <si>
    <t>**DIANA**</t>
  </si>
  <si>
    <t>tanolix</t>
  </si>
  <si>
    <t>Ижка</t>
  </si>
  <si>
    <t>Рыжая Львица</t>
  </si>
  <si>
    <t>Юлия 79</t>
  </si>
  <si>
    <t>stepford</t>
  </si>
  <si>
    <t>Olchik</t>
  </si>
  <si>
    <t>Bestiari</t>
  </si>
  <si>
    <t>Лучсвета</t>
  </si>
  <si>
    <t>О*Л*Я</t>
  </si>
  <si>
    <t>1980margarita</t>
  </si>
  <si>
    <t>GT</t>
  </si>
  <si>
    <t>Tomboy_L</t>
  </si>
  <si>
    <t>HELGA_YA</t>
  </si>
  <si>
    <t>Gress</t>
  </si>
  <si>
    <t>Juli_</t>
  </si>
  <si>
    <t>МамаМиши</t>
  </si>
  <si>
    <t>Еночка</t>
  </si>
  <si>
    <t>Александра Gan</t>
  </si>
  <si>
    <t>туся-83</t>
  </si>
  <si>
    <t>Натали-ли-ли</t>
  </si>
  <si>
    <t>Таше4ка</t>
  </si>
  <si>
    <t>ElenaM</t>
  </si>
  <si>
    <t>solomaria</t>
  </si>
  <si>
    <t>Ksushendiya</t>
  </si>
  <si>
    <t>ЛисенокМ</t>
  </si>
  <si>
    <t>Teya</t>
  </si>
  <si>
    <t>нетка</t>
  </si>
  <si>
    <t>magic woman</t>
  </si>
  <si>
    <t>SuperNoopik 2007</t>
  </si>
  <si>
    <t>28/29</t>
  </si>
  <si>
    <t>30/31</t>
  </si>
  <si>
    <t>32/33</t>
  </si>
  <si>
    <t>34/35</t>
  </si>
  <si>
    <t>Ollena</t>
  </si>
  <si>
    <t>ZALIM</t>
  </si>
  <si>
    <t>anna ns</t>
  </si>
  <si>
    <t>ольга666</t>
  </si>
  <si>
    <t>Ириsка</t>
  </si>
  <si>
    <t>Светланкин</t>
  </si>
  <si>
    <t>берлинка</t>
  </si>
  <si>
    <t>Леночка-припевочка</t>
  </si>
  <si>
    <t>Ar@bik@</t>
  </si>
  <si>
    <t>Золушка</t>
  </si>
  <si>
    <t>mariom</t>
  </si>
  <si>
    <t>КотБ</t>
  </si>
  <si>
    <t>ZAIC</t>
  </si>
  <si>
    <t>Евгеш@</t>
  </si>
  <si>
    <t xml:space="preserve">alesia1 </t>
  </si>
  <si>
    <t>Иришка-77</t>
  </si>
  <si>
    <t>Dinarina</t>
  </si>
  <si>
    <t>Бирюза</t>
  </si>
  <si>
    <t>Макика</t>
  </si>
  <si>
    <t>janata1980</t>
  </si>
  <si>
    <t>Тач</t>
  </si>
  <si>
    <t>mama-oksana</t>
  </si>
  <si>
    <t>pavel040</t>
  </si>
  <si>
    <t>Aleksandri</t>
  </si>
  <si>
    <t>.svetik.</t>
  </si>
  <si>
    <t>oakupr</t>
  </si>
  <si>
    <t>svetlana 55555</t>
  </si>
  <si>
    <r>
      <t>Anicka</t>
    </r>
    <r>
      <rPr>
        <sz val="11"/>
        <rFont val="Calibri"/>
        <family val="2"/>
      </rPr>
      <t xml:space="preserve"> </t>
    </r>
  </si>
  <si>
    <r>
      <t>okoroleva</t>
    </r>
    <r>
      <rPr>
        <sz val="11"/>
        <rFont val="Calibri"/>
        <family val="2"/>
      </rPr>
      <t xml:space="preserve"> </t>
    </r>
  </si>
  <si>
    <r>
      <t>Чебурек</t>
    </r>
    <r>
      <rPr>
        <sz val="11"/>
        <rFont val="Calibri"/>
        <family val="2"/>
      </rPr>
      <t xml:space="preserve"> </t>
    </r>
  </si>
  <si>
    <r>
      <t>Feealka</t>
    </r>
    <r>
      <rPr>
        <sz val="11"/>
        <rFont val="Calibri"/>
        <family val="2"/>
      </rPr>
      <t xml:space="preserve"> </t>
    </r>
  </si>
  <si>
    <t>zolotuhina-ea</t>
  </si>
  <si>
    <t>albina@</t>
  </si>
  <si>
    <t>v.elenchik</t>
  </si>
  <si>
    <t>яг@дк@</t>
  </si>
  <si>
    <t>El'line</t>
  </si>
  <si>
    <t>ulia78</t>
  </si>
  <si>
    <t>елена 7</t>
  </si>
  <si>
    <t>Натаliy</t>
  </si>
  <si>
    <t>Alexa19</t>
  </si>
  <si>
    <t xml:space="preserve">и опл. 280 руб. за пристрой </t>
  </si>
  <si>
    <t>talenenok</t>
  </si>
  <si>
    <t>Маша-Даша</t>
  </si>
  <si>
    <r>
      <t>*ОлГа*</t>
    </r>
    <r>
      <rPr>
        <sz val="11"/>
        <rFont val="Calibri"/>
        <family val="2"/>
      </rPr>
      <t xml:space="preserve"> </t>
    </r>
  </si>
  <si>
    <t>Xandrinka</t>
  </si>
  <si>
    <t>Natusechka1</t>
  </si>
  <si>
    <t>Танюш</t>
  </si>
  <si>
    <t xml:space="preserve"> ketys</t>
  </si>
  <si>
    <t>Мари@нна</t>
  </si>
  <si>
    <t>Натавна</t>
  </si>
  <si>
    <t>Klara</t>
  </si>
  <si>
    <t>из СП38</t>
  </si>
  <si>
    <t xml:space="preserve">natvitkor </t>
  </si>
  <si>
    <t>Feealka</t>
  </si>
  <si>
    <t>Helen7</t>
  </si>
  <si>
    <t>пристроены</t>
  </si>
  <si>
    <t>244 р. В СП40</t>
  </si>
  <si>
    <t>212р.  в СП40</t>
  </si>
  <si>
    <t>423 р. в СП40</t>
  </si>
  <si>
    <t>211 руб.  В СП40</t>
  </si>
  <si>
    <t>423 р. В СП40</t>
  </si>
  <si>
    <t>220 р. В СП40</t>
  </si>
  <si>
    <t>215 руб.в СП40</t>
  </si>
  <si>
    <t>206 р. В СП40</t>
  </si>
  <si>
    <t>881 р. В Сп40</t>
  </si>
  <si>
    <t>magicluna</t>
  </si>
  <si>
    <r>
      <t>Vassansk</t>
    </r>
    <r>
      <rPr>
        <sz val="8"/>
        <color indexed="8"/>
        <rFont val="Calibri"/>
        <family val="2"/>
      </rPr>
      <t xml:space="preserve"> </t>
    </r>
  </si>
  <si>
    <t>кидаем мне на счет</t>
  </si>
  <si>
    <t>431 р. В СП40</t>
  </si>
  <si>
    <t>Т@тьян@</t>
  </si>
  <si>
    <t>9 р вернула на тел. 21.09</t>
  </si>
  <si>
    <t>50 р вернула на тел.  21.03</t>
  </si>
  <si>
    <t>59 р. Вернула на сбер 21.03</t>
  </si>
  <si>
    <t>59 р. Вернула на тел 21.03</t>
  </si>
  <si>
    <t>117 р вернула на СБЕР 21.03</t>
  </si>
  <si>
    <t>59 р на разд</t>
  </si>
  <si>
    <t>1р. Разд, 49 р вернула на тел.  21.03</t>
  </si>
  <si>
    <t>270 руб. перенос в СП40, 167р на сбер 21.03</t>
  </si>
  <si>
    <t>33 р на разд</t>
  </si>
  <si>
    <t>на раздаче</t>
  </si>
  <si>
    <t>38 р на тел. 22.03</t>
  </si>
  <si>
    <t>38 р на сбер 22.03</t>
  </si>
  <si>
    <t>225 р. В сП40</t>
  </si>
  <si>
    <t>25 р на тел. 22.03</t>
  </si>
  <si>
    <t>160 р в Сп40</t>
  </si>
  <si>
    <t>жду реквизиты для возврата раскида</t>
  </si>
  <si>
    <t>59 руб. на раздаче и 30 руб. за СП38</t>
  </si>
  <si>
    <t>в заказ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</si>
</sst>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#,##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9" fontId="0" fillId="0" borderId="0" xfId="0" applyNumberFormat="1" applyAlignment="1">
      <alignment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/>
    </xf>
    <xf numFmtId="0" fontId="3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169" fontId="0" fillId="13" borderId="10" xfId="0" applyNumberFormat="1" applyFill="1" applyBorder="1" applyAlignment="1">
      <alignment/>
    </xf>
    <xf numFmtId="170" fontId="0" fillId="13" borderId="10" xfId="0" applyNumberFormat="1" applyFill="1" applyBorder="1" applyAlignment="1">
      <alignment/>
    </xf>
    <xf numFmtId="0" fontId="0" fillId="13" borderId="10" xfId="0" applyFill="1" applyBorder="1" applyAlignment="1">
      <alignment horizontal="right"/>
    </xf>
    <xf numFmtId="0" fontId="3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169" fontId="0" fillId="10" borderId="10" xfId="0" applyNumberFormat="1" applyFill="1" applyBorder="1" applyAlignment="1">
      <alignment/>
    </xf>
    <xf numFmtId="170" fontId="0" fillId="10" borderId="10" xfId="0" applyNumberForma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10" borderId="0" xfId="0" applyFont="1" applyFill="1" applyAlignment="1">
      <alignment/>
    </xf>
    <xf numFmtId="0" fontId="3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169" fontId="0" fillId="6" borderId="10" xfId="0" applyNumberFormat="1" applyFill="1" applyBorder="1" applyAlignment="1">
      <alignment/>
    </xf>
    <xf numFmtId="170" fontId="0" fillId="6" borderId="10" xfId="0" applyNumberFormat="1" applyFill="1" applyBorder="1" applyAlignment="1">
      <alignment/>
    </xf>
    <xf numFmtId="170" fontId="2" fillId="10" borderId="10" xfId="0" applyNumberFormat="1" applyFont="1" applyFill="1" applyBorder="1" applyAlignment="1">
      <alignment/>
    </xf>
    <xf numFmtId="170" fontId="2" fillId="13" borderId="10" xfId="0" applyNumberFormat="1" applyFont="1" applyFill="1" applyBorder="1" applyAlignment="1">
      <alignment/>
    </xf>
    <xf numFmtId="0" fontId="3" fillId="13" borderId="10" xfId="42" applyFont="1" applyFill="1" applyBorder="1" applyAlignment="1" applyProtection="1">
      <alignment/>
      <protection/>
    </xf>
    <xf numFmtId="0" fontId="2" fillId="10" borderId="10" xfId="0" applyFont="1" applyFill="1" applyBorder="1" applyAlignment="1">
      <alignment/>
    </xf>
    <xf numFmtId="169" fontId="2" fillId="10" borderId="10" xfId="0" applyNumberFormat="1" applyFont="1" applyFill="1" applyBorder="1" applyAlignment="1">
      <alignment/>
    </xf>
    <xf numFmtId="0" fontId="2" fillId="13" borderId="10" xfId="0" applyFont="1" applyFill="1" applyBorder="1" applyAlignment="1">
      <alignment/>
    </xf>
    <xf numFmtId="169" fontId="2" fillId="13" borderId="10" xfId="0" applyNumberFormat="1" applyFont="1" applyFill="1" applyBorder="1" applyAlignment="1">
      <alignment/>
    </xf>
    <xf numFmtId="170" fontId="2" fillId="6" borderId="10" xfId="0" applyNumberFormat="1" applyFont="1" applyFill="1" applyBorder="1" applyAlignment="1">
      <alignment/>
    </xf>
    <xf numFmtId="0" fontId="2" fillId="10" borderId="10" xfId="0" applyFont="1" applyFill="1" applyBorder="1" applyAlignment="1">
      <alignment horizontal="right"/>
    </xf>
    <xf numFmtId="0" fontId="0" fillId="6" borderId="10" xfId="0" applyFill="1" applyBorder="1" applyAlignment="1">
      <alignment horizontal="right"/>
    </xf>
    <xf numFmtId="0" fontId="2" fillId="6" borderId="10" xfId="0" applyFont="1" applyFill="1" applyBorder="1" applyAlignment="1">
      <alignment/>
    </xf>
    <xf numFmtId="169" fontId="2" fillId="6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170" fontId="2" fillId="0" borderId="10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169" fontId="0" fillId="2" borderId="10" xfId="0" applyNumberFormat="1" applyFill="1" applyBorder="1" applyAlignment="1">
      <alignment/>
    </xf>
    <xf numFmtId="170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8" fillId="0" borderId="0" xfId="0" applyFont="1" applyAlignment="1">
      <alignment/>
    </xf>
    <xf numFmtId="170" fontId="38" fillId="13" borderId="10" xfId="0" applyNumberFormat="1" applyFont="1" applyFill="1" applyBorder="1" applyAlignment="1">
      <alignment/>
    </xf>
    <xf numFmtId="0" fontId="38" fillId="13" borderId="10" xfId="0" applyFont="1" applyFill="1" applyBorder="1" applyAlignment="1">
      <alignment/>
    </xf>
    <xf numFmtId="0" fontId="38" fillId="10" borderId="10" xfId="0" applyFont="1" applyFill="1" applyBorder="1" applyAlignment="1">
      <alignment/>
    </xf>
    <xf numFmtId="170" fontId="38" fillId="10" borderId="10" xfId="0" applyNumberFormat="1" applyFont="1" applyFill="1" applyBorder="1" applyAlignment="1">
      <alignment/>
    </xf>
    <xf numFmtId="0" fontId="3" fillId="33" borderId="0" xfId="42" applyFont="1" applyFill="1" applyAlignment="1" applyProtection="1">
      <alignment/>
      <protection/>
    </xf>
    <xf numFmtId="0" fontId="27" fillId="6" borderId="10" xfId="42" applyFill="1" applyBorder="1" applyAlignment="1" applyProtection="1">
      <alignment/>
      <protection/>
    </xf>
    <xf numFmtId="170" fontId="2" fillId="0" borderId="10" xfId="0" applyNumberFormat="1" applyFont="1" applyBorder="1" applyAlignment="1">
      <alignment/>
    </xf>
    <xf numFmtId="169" fontId="38" fillId="6" borderId="10" xfId="0" applyNumberFormat="1" applyFont="1" applyFill="1" applyBorder="1" applyAlignment="1">
      <alignment/>
    </xf>
    <xf numFmtId="169" fontId="38" fillId="13" borderId="10" xfId="0" applyNumberFormat="1" applyFont="1" applyFill="1" applyBorder="1" applyAlignment="1">
      <alignment/>
    </xf>
    <xf numFmtId="169" fontId="38" fillId="1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1" name="Picture 13" descr="http://forum.sibmama.ru/templates/subSilver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9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613795&amp;postdays=0&amp;postorder=asc&amp;start=1890" TargetMode="External" /><Relationship Id="rId2" Type="http://schemas.openxmlformats.org/officeDocument/2006/relationships/hyperlink" Target="http://forum.sibmama.ru/viewtopic.php?t=613795&amp;postdays=0&amp;postorder=asc&amp;start=2235" TargetMode="External" /><Relationship Id="rId3" Type="http://schemas.openxmlformats.org/officeDocument/2006/relationships/hyperlink" Target="http://forum.sibmama.ru/viewtopic.php?p=28346322&amp;t=620170" TargetMode="External" /><Relationship Id="rId4" Type="http://schemas.openxmlformats.org/officeDocument/2006/relationships/hyperlink" Target="mailto:&#1058;@&#1090;&#1100;&#1103;&#1085;@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129" sqref="L129"/>
    </sheetView>
  </sheetViews>
  <sheetFormatPr defaultColWidth="9.140625" defaultRowHeight="15"/>
  <cols>
    <col min="1" max="1" width="21.57421875" style="0" bestFit="1" customWidth="1"/>
    <col min="4" max="4" width="10.7109375" style="0" bestFit="1" customWidth="1"/>
    <col min="5" max="5" width="9.7109375" style="0" bestFit="1" customWidth="1"/>
    <col min="6" max="6" width="12.57421875" style="0" bestFit="1" customWidth="1"/>
    <col min="10" max="10" width="12.00390625" style="0" bestFit="1" customWidth="1"/>
    <col min="16" max="16" width="10.7109375" style="0" bestFit="1" customWidth="1"/>
  </cols>
  <sheetData>
    <row r="1" spans="1:13" ht="6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4"/>
    </row>
    <row r="2" spans="1:12" ht="15">
      <c r="A2" s="16" t="s">
        <v>128</v>
      </c>
      <c r="B2" s="17">
        <v>29015</v>
      </c>
      <c r="C2" s="17">
        <v>36</v>
      </c>
      <c r="D2" s="18">
        <v>222.13</v>
      </c>
      <c r="E2" s="18">
        <f aca="true" t="shared" si="0" ref="E2:E9">D2</f>
        <v>222.13</v>
      </c>
      <c r="F2" s="18">
        <f aca="true" t="shared" si="1" ref="F2:F9">E2*1.15</f>
        <v>255.44949999999997</v>
      </c>
      <c r="G2" s="18">
        <v>15</v>
      </c>
      <c r="H2" s="18">
        <v>14.25</v>
      </c>
      <c r="I2" s="17"/>
      <c r="J2" s="18">
        <f aca="true" t="shared" si="2" ref="J2:J9">F2+G2+H2+I2</f>
        <v>284.69949999999994</v>
      </c>
      <c r="K2" s="17">
        <v>285</v>
      </c>
      <c r="L2" s="19">
        <f aca="true" t="shared" si="3" ref="L2:L9">J2-K2</f>
        <v>-0.3005000000000564</v>
      </c>
    </row>
    <row r="3" spans="1:13" ht="15">
      <c r="A3" s="53" t="s">
        <v>150</v>
      </c>
      <c r="B3" s="23">
        <v>53494</v>
      </c>
      <c r="C3" s="35" t="s">
        <v>77</v>
      </c>
      <c r="D3" s="24">
        <v>407.4</v>
      </c>
      <c r="E3" s="24">
        <f t="shared" si="0"/>
        <v>407.4</v>
      </c>
      <c r="F3" s="24">
        <f t="shared" si="1"/>
        <v>468.50999999999993</v>
      </c>
      <c r="G3" s="24">
        <v>0</v>
      </c>
      <c r="H3" s="24">
        <v>14.25</v>
      </c>
      <c r="I3" s="23"/>
      <c r="J3" s="24">
        <f t="shared" si="2"/>
        <v>482.75999999999993</v>
      </c>
      <c r="K3" s="23">
        <v>542</v>
      </c>
      <c r="L3" s="25">
        <f t="shared" si="3"/>
        <v>-59.240000000000066</v>
      </c>
      <c r="M3" s="47" t="s">
        <v>154</v>
      </c>
    </row>
    <row r="4" spans="1:13" ht="15">
      <c r="A4" s="11" t="s">
        <v>47</v>
      </c>
      <c r="B4" s="49">
        <v>24952</v>
      </c>
      <c r="C4" s="31">
        <v>26</v>
      </c>
      <c r="D4" s="32">
        <v>0</v>
      </c>
      <c r="E4" s="32">
        <f t="shared" si="0"/>
        <v>0</v>
      </c>
      <c r="F4" s="32">
        <f t="shared" si="1"/>
        <v>0</v>
      </c>
      <c r="G4" s="31"/>
      <c r="H4" s="32">
        <v>0</v>
      </c>
      <c r="I4" s="31">
        <v>0</v>
      </c>
      <c r="J4" s="32">
        <f t="shared" si="2"/>
        <v>0</v>
      </c>
      <c r="K4" s="31">
        <f>200+44</f>
        <v>244</v>
      </c>
      <c r="L4" s="27">
        <f t="shared" si="3"/>
        <v>-244</v>
      </c>
      <c r="M4" s="47" t="s">
        <v>137</v>
      </c>
    </row>
    <row r="5" spans="1:13" ht="15">
      <c r="A5" s="16" t="s">
        <v>124</v>
      </c>
      <c r="B5" s="29">
        <v>46431</v>
      </c>
      <c r="C5" s="29">
        <v>31</v>
      </c>
      <c r="D5" s="30">
        <v>222.13</v>
      </c>
      <c r="E5" s="30">
        <f t="shared" si="0"/>
        <v>222.13</v>
      </c>
      <c r="F5" s="30">
        <f t="shared" si="1"/>
        <v>255.44949999999997</v>
      </c>
      <c r="G5" s="30">
        <v>15</v>
      </c>
      <c r="H5" s="30">
        <v>14.25</v>
      </c>
      <c r="I5" s="29">
        <v>20</v>
      </c>
      <c r="J5" s="30">
        <f t="shared" si="2"/>
        <v>304.69949999999994</v>
      </c>
      <c r="K5" s="29">
        <f>300+5</f>
        <v>305</v>
      </c>
      <c r="L5" s="51">
        <f t="shared" si="3"/>
        <v>-0.3005000000000564</v>
      </c>
      <c r="M5" s="47" t="s">
        <v>148</v>
      </c>
    </row>
    <row r="6" spans="1:12" ht="15">
      <c r="A6" s="11" t="s">
        <v>105</v>
      </c>
      <c r="B6" s="31">
        <v>46431</v>
      </c>
      <c r="C6" s="31">
        <v>37</v>
      </c>
      <c r="D6" s="32">
        <v>222.13</v>
      </c>
      <c r="E6" s="32">
        <f t="shared" si="0"/>
        <v>222.13</v>
      </c>
      <c r="F6" s="32">
        <f t="shared" si="1"/>
        <v>255.44949999999997</v>
      </c>
      <c r="G6" s="32">
        <v>15</v>
      </c>
      <c r="H6" s="32">
        <v>14.25</v>
      </c>
      <c r="I6" s="31"/>
      <c r="J6" s="32">
        <f t="shared" si="2"/>
        <v>284.69949999999994</v>
      </c>
      <c r="K6" s="31">
        <v>285</v>
      </c>
      <c r="L6" s="27">
        <f t="shared" si="3"/>
        <v>-0.3005000000000564</v>
      </c>
    </row>
    <row r="7" spans="1:13" ht="15">
      <c r="A7" s="16" t="s">
        <v>57</v>
      </c>
      <c r="B7" s="29">
        <v>58561</v>
      </c>
      <c r="C7" s="29">
        <v>41</v>
      </c>
      <c r="D7" s="30">
        <v>533.5</v>
      </c>
      <c r="E7" s="30">
        <f t="shared" si="0"/>
        <v>533.5</v>
      </c>
      <c r="F7" s="30">
        <f t="shared" si="1"/>
        <v>613.525</v>
      </c>
      <c r="G7" s="30">
        <v>0</v>
      </c>
      <c r="H7" s="30">
        <v>14.25</v>
      </c>
      <c r="I7" s="29"/>
      <c r="J7" s="30">
        <f t="shared" si="2"/>
        <v>627.775</v>
      </c>
      <c r="K7" s="29">
        <v>678</v>
      </c>
      <c r="L7" s="26">
        <f t="shared" si="3"/>
        <v>-50.22500000000002</v>
      </c>
      <c r="M7" s="47" t="s">
        <v>152</v>
      </c>
    </row>
    <row r="8" spans="1:12" ht="15">
      <c r="A8" s="22" t="s">
        <v>113</v>
      </c>
      <c r="B8" s="23">
        <v>57002</v>
      </c>
      <c r="C8" s="23">
        <v>29</v>
      </c>
      <c r="D8" s="24">
        <v>417.1</v>
      </c>
      <c r="E8" s="24">
        <f t="shared" si="0"/>
        <v>417.1</v>
      </c>
      <c r="F8" s="24">
        <f t="shared" si="1"/>
        <v>479.66499999999996</v>
      </c>
      <c r="G8" s="24">
        <v>0</v>
      </c>
      <c r="H8" s="24">
        <v>14.25</v>
      </c>
      <c r="I8" s="23"/>
      <c r="J8" s="24">
        <f t="shared" si="2"/>
        <v>493.91499999999996</v>
      </c>
      <c r="K8" s="23">
        <v>495</v>
      </c>
      <c r="L8" s="33">
        <f t="shared" si="3"/>
        <v>-1.0850000000000364</v>
      </c>
    </row>
    <row r="9" spans="1:12" ht="15">
      <c r="A9" s="11" t="s">
        <v>104</v>
      </c>
      <c r="B9" s="12">
        <v>46431</v>
      </c>
      <c r="C9" s="12">
        <v>37</v>
      </c>
      <c r="D9" s="13">
        <v>222.13</v>
      </c>
      <c r="E9" s="13">
        <f t="shared" si="0"/>
        <v>222.13</v>
      </c>
      <c r="F9" s="13">
        <f t="shared" si="1"/>
        <v>255.44949999999997</v>
      </c>
      <c r="G9" s="13">
        <v>15</v>
      </c>
      <c r="H9" s="13">
        <v>14.25</v>
      </c>
      <c r="I9" s="12"/>
      <c r="J9" s="13">
        <f t="shared" si="2"/>
        <v>284.69949999999994</v>
      </c>
      <c r="K9" s="12">
        <v>285</v>
      </c>
      <c r="L9" s="14">
        <f t="shared" si="3"/>
        <v>-0.3005000000000564</v>
      </c>
    </row>
    <row r="10" spans="1:12" ht="15">
      <c r="A10" s="16" t="s">
        <v>95</v>
      </c>
      <c r="B10" s="17">
        <v>29027</v>
      </c>
      <c r="C10" s="17">
        <v>33</v>
      </c>
      <c r="D10" s="18">
        <v>222.13</v>
      </c>
      <c r="E10" s="18"/>
      <c r="F10" s="18"/>
      <c r="G10" s="18">
        <v>0</v>
      </c>
      <c r="H10" s="18">
        <v>14.25</v>
      </c>
      <c r="I10" s="17"/>
      <c r="J10" s="18"/>
      <c r="K10" s="17"/>
      <c r="L10" s="19"/>
    </row>
    <row r="11" spans="1:12" ht="15">
      <c r="A11" s="16" t="s">
        <v>95</v>
      </c>
      <c r="B11" s="17">
        <v>29027</v>
      </c>
      <c r="C11" s="17">
        <v>33</v>
      </c>
      <c r="D11" s="18">
        <v>222.13</v>
      </c>
      <c r="E11" s="18"/>
      <c r="F11" s="18"/>
      <c r="G11" s="18">
        <v>0</v>
      </c>
      <c r="H11" s="18">
        <v>14.25</v>
      </c>
      <c r="I11" s="17"/>
      <c r="J11" s="18"/>
      <c r="K11" s="17"/>
      <c r="L11" s="19"/>
    </row>
    <row r="12" spans="1:12" ht="15">
      <c r="A12" s="16" t="s">
        <v>95</v>
      </c>
      <c r="B12" s="29"/>
      <c r="C12" s="29"/>
      <c r="D12" s="30"/>
      <c r="E12" s="30">
        <f>SUM(D10:D11)</f>
        <v>444.26</v>
      </c>
      <c r="F12" s="30">
        <f>E12*1.15</f>
        <v>510.89899999999994</v>
      </c>
      <c r="G12" s="30">
        <f>SUM(G10:G11)</f>
        <v>0</v>
      </c>
      <c r="H12" s="30">
        <f>SUM(H10:H11)</f>
        <v>28.5</v>
      </c>
      <c r="I12" s="29"/>
      <c r="J12" s="30">
        <f>F12+G12+H12+I12</f>
        <v>539.3989999999999</v>
      </c>
      <c r="K12" s="29">
        <v>571</v>
      </c>
      <c r="L12" s="26">
        <f>J12-K12</f>
        <v>-31.601000000000113</v>
      </c>
    </row>
    <row r="13" spans="1:13" ht="15">
      <c r="A13" s="22" t="s">
        <v>120</v>
      </c>
      <c r="B13" s="23">
        <v>65122</v>
      </c>
      <c r="C13" s="23">
        <v>28</v>
      </c>
      <c r="D13" s="24">
        <v>561</v>
      </c>
      <c r="E13" s="24">
        <f>D13</f>
        <v>561</v>
      </c>
      <c r="F13" s="24">
        <f>E13*1.1</f>
        <v>617.1</v>
      </c>
      <c r="G13" s="55">
        <v>38</v>
      </c>
      <c r="H13" s="24">
        <v>14.25</v>
      </c>
      <c r="I13" s="23"/>
      <c r="J13" s="24">
        <f>F13+G13+H13+I13</f>
        <v>669.35</v>
      </c>
      <c r="K13" s="23">
        <v>670</v>
      </c>
      <c r="L13" s="25">
        <v>0</v>
      </c>
      <c r="M13" s="47" t="s">
        <v>161</v>
      </c>
    </row>
    <row r="14" spans="1:12" ht="15">
      <c r="A14" s="11" t="s">
        <v>29</v>
      </c>
      <c r="B14" s="12">
        <v>65361</v>
      </c>
      <c r="C14" s="12">
        <v>40</v>
      </c>
      <c r="D14" s="13">
        <v>298.76</v>
      </c>
      <c r="E14" s="13"/>
      <c r="F14" s="13"/>
      <c r="G14" s="13">
        <v>18</v>
      </c>
      <c r="H14" s="13">
        <v>14.25</v>
      </c>
      <c r="I14" s="12"/>
      <c r="J14" s="13"/>
      <c r="K14" s="12"/>
      <c r="L14" s="14"/>
    </row>
    <row r="15" spans="1:12" ht="15">
      <c r="A15" s="11" t="s">
        <v>29</v>
      </c>
      <c r="B15" s="12">
        <v>65361</v>
      </c>
      <c r="C15" s="12">
        <v>38</v>
      </c>
      <c r="D15" s="13">
        <v>298.76</v>
      </c>
      <c r="E15" s="13"/>
      <c r="F15" s="13"/>
      <c r="G15" s="13">
        <v>18</v>
      </c>
      <c r="H15" s="13">
        <v>14.25</v>
      </c>
      <c r="I15" s="12"/>
      <c r="J15" s="13"/>
      <c r="K15" s="12"/>
      <c r="L15" s="14"/>
    </row>
    <row r="16" spans="1:12" ht="15">
      <c r="A16" s="11" t="s">
        <v>108</v>
      </c>
      <c r="B16" s="49">
        <v>24952</v>
      </c>
      <c r="C16" s="12">
        <v>24</v>
      </c>
      <c r="D16" s="13">
        <v>0</v>
      </c>
      <c r="E16" s="13"/>
      <c r="F16" s="13"/>
      <c r="G16" s="12"/>
      <c r="H16" s="13">
        <v>0</v>
      </c>
      <c r="I16" s="12"/>
      <c r="J16" s="13"/>
      <c r="K16" s="12"/>
      <c r="L16" s="14"/>
    </row>
    <row r="17" spans="1:13" ht="15">
      <c r="A17" s="11" t="s">
        <v>108</v>
      </c>
      <c r="B17" s="12"/>
      <c r="C17" s="12"/>
      <c r="D17" s="13"/>
      <c r="E17" s="13">
        <f>SUM(D14:D16)</f>
        <v>597.52</v>
      </c>
      <c r="F17" s="13">
        <f>E17*1.15</f>
        <v>687.1479999999999</v>
      </c>
      <c r="G17" s="13">
        <f>SUM(G14:G16)</f>
        <v>36</v>
      </c>
      <c r="H17" s="13">
        <f>SUM(H14:H16)</f>
        <v>28.5</v>
      </c>
      <c r="I17" s="12"/>
      <c r="J17" s="13">
        <f>F17+G17+H17+I17</f>
        <v>751.6479999999999</v>
      </c>
      <c r="K17" s="12">
        <v>964</v>
      </c>
      <c r="L17" s="27">
        <f>J17-K17</f>
        <v>-212.3520000000001</v>
      </c>
      <c r="M17" s="47" t="s">
        <v>138</v>
      </c>
    </row>
    <row r="18" spans="1:12" ht="15">
      <c r="A18" s="16" t="s">
        <v>83</v>
      </c>
      <c r="B18" s="17">
        <v>39322</v>
      </c>
      <c r="C18" s="17">
        <v>33</v>
      </c>
      <c r="D18" s="18">
        <v>261.9</v>
      </c>
      <c r="E18" s="18"/>
      <c r="F18" s="18"/>
      <c r="G18" s="18">
        <v>38</v>
      </c>
      <c r="H18" s="18">
        <v>14.25</v>
      </c>
      <c r="I18" s="17"/>
      <c r="J18" s="18"/>
      <c r="K18" s="17"/>
      <c r="L18" s="26"/>
    </row>
    <row r="19" spans="1:12" ht="15">
      <c r="A19" s="16" t="s">
        <v>83</v>
      </c>
      <c r="B19" s="17">
        <v>39322</v>
      </c>
      <c r="C19" s="17">
        <v>33</v>
      </c>
      <c r="D19" s="18">
        <v>261.9</v>
      </c>
      <c r="E19" s="18"/>
      <c r="F19" s="18"/>
      <c r="G19" s="18">
        <v>38</v>
      </c>
      <c r="H19" s="18">
        <v>14.25</v>
      </c>
      <c r="I19" s="17"/>
      <c r="J19" s="18"/>
      <c r="K19" s="17"/>
      <c r="L19" s="19"/>
    </row>
    <row r="20" spans="1:12" ht="15">
      <c r="A20" s="16" t="s">
        <v>83</v>
      </c>
      <c r="B20" s="17">
        <v>39322</v>
      </c>
      <c r="C20" s="17">
        <v>34</v>
      </c>
      <c r="D20" s="18">
        <v>261.9</v>
      </c>
      <c r="E20" s="18"/>
      <c r="F20" s="18"/>
      <c r="G20" s="18">
        <v>38</v>
      </c>
      <c r="H20" s="18">
        <v>14.25</v>
      </c>
      <c r="I20" s="17"/>
      <c r="J20" s="18"/>
      <c r="K20" s="17"/>
      <c r="L20" s="19"/>
    </row>
    <row r="21" spans="1:12" ht="15">
      <c r="A21" s="16" t="s">
        <v>83</v>
      </c>
      <c r="B21" s="17"/>
      <c r="C21" s="17"/>
      <c r="D21" s="18"/>
      <c r="E21" s="18">
        <f>SUM(D18:D20)</f>
        <v>785.6999999999999</v>
      </c>
      <c r="F21" s="18">
        <f>E21*1.15</f>
        <v>903.5549999999998</v>
      </c>
      <c r="G21" s="18">
        <f>SUM(G18:G20)</f>
        <v>114</v>
      </c>
      <c r="H21" s="18">
        <f>SUM(H18:H20)</f>
        <v>42.75</v>
      </c>
      <c r="I21" s="17"/>
      <c r="J21" s="18">
        <f>F21+G21+H21+I21</f>
        <v>1060.3049999999998</v>
      </c>
      <c r="K21" s="17">
        <v>1100</v>
      </c>
      <c r="L21" s="19">
        <f>J21-K21</f>
        <v>-39.695000000000164</v>
      </c>
    </row>
    <row r="22" spans="1:12" ht="15">
      <c r="A22" s="11" t="s">
        <v>89</v>
      </c>
      <c r="B22" s="31">
        <v>29015</v>
      </c>
      <c r="C22" s="31">
        <v>34</v>
      </c>
      <c r="D22" s="32">
        <v>222.13</v>
      </c>
      <c r="E22" s="32">
        <f>D22</f>
        <v>222.13</v>
      </c>
      <c r="F22" s="32">
        <f>E22*1.15</f>
        <v>255.44949999999997</v>
      </c>
      <c r="G22" s="32">
        <v>15</v>
      </c>
      <c r="H22" s="32">
        <v>14.25</v>
      </c>
      <c r="I22" s="31"/>
      <c r="J22" s="32">
        <f>F22+G22+H22+I22</f>
        <v>284.69949999999994</v>
      </c>
      <c r="K22" s="31">
        <v>285</v>
      </c>
      <c r="L22" s="27">
        <f>J22-K22</f>
        <v>-0.3005000000000564</v>
      </c>
    </row>
    <row r="23" spans="1:12" ht="15">
      <c r="A23" s="16" t="s">
        <v>26</v>
      </c>
      <c r="B23" s="17">
        <v>29157</v>
      </c>
      <c r="C23" s="17">
        <v>32</v>
      </c>
      <c r="D23" s="18">
        <v>366.66</v>
      </c>
      <c r="E23" s="18">
        <f>D23</f>
        <v>366.66</v>
      </c>
      <c r="F23" s="18">
        <f>E23*1.15</f>
        <v>421.659</v>
      </c>
      <c r="G23" s="18">
        <v>0</v>
      </c>
      <c r="H23" s="18">
        <v>14.25</v>
      </c>
      <c r="I23" s="17"/>
      <c r="J23" s="18">
        <f>F23+G23+H23+I23</f>
        <v>435.909</v>
      </c>
      <c r="K23" s="17">
        <v>437</v>
      </c>
      <c r="L23" s="19">
        <f>J23-K23</f>
        <v>-1.0910000000000082</v>
      </c>
    </row>
    <row r="24" spans="1:13" ht="15">
      <c r="A24" s="46" t="s">
        <v>54</v>
      </c>
      <c r="B24" s="31">
        <v>58561</v>
      </c>
      <c r="C24" s="31">
        <v>40</v>
      </c>
      <c r="D24" s="32">
        <v>533.5</v>
      </c>
      <c r="E24" s="32">
        <f>D24</f>
        <v>533.5</v>
      </c>
      <c r="F24" s="32">
        <f>E24*1.15</f>
        <v>613.525</v>
      </c>
      <c r="G24" s="32">
        <v>0</v>
      </c>
      <c r="H24" s="32">
        <v>14.25</v>
      </c>
      <c r="I24" s="31"/>
      <c r="J24" s="32">
        <f>F24+G24+H24+I24</f>
        <v>627.775</v>
      </c>
      <c r="K24" s="31">
        <f>678</f>
        <v>678</v>
      </c>
      <c r="L24" s="27">
        <f>J24-K24</f>
        <v>-50.22500000000002</v>
      </c>
      <c r="M24" s="47" t="s">
        <v>157</v>
      </c>
    </row>
    <row r="25" spans="1:12" ht="15">
      <c r="A25" s="20" t="s">
        <v>97</v>
      </c>
      <c r="B25" s="6">
        <v>65122</v>
      </c>
      <c r="C25" s="6">
        <v>23</v>
      </c>
      <c r="D25" s="7">
        <v>561</v>
      </c>
      <c r="E25" s="7">
        <f>D25</f>
        <v>561</v>
      </c>
      <c r="F25" s="7">
        <f>E25*1.1</f>
        <v>617.1</v>
      </c>
      <c r="G25" s="39">
        <v>0</v>
      </c>
      <c r="H25" s="39">
        <v>14.25</v>
      </c>
      <c r="I25" s="6"/>
      <c r="J25" s="7">
        <f>F25+G25+H25+I25</f>
        <v>631.35</v>
      </c>
      <c r="K25" s="6">
        <v>631</v>
      </c>
      <c r="L25" s="8">
        <f>J25-K25</f>
        <v>0.35000000000002274</v>
      </c>
    </row>
    <row r="26" spans="1:12" ht="15">
      <c r="A26" s="16" t="s">
        <v>97</v>
      </c>
      <c r="B26" s="17">
        <v>29015</v>
      </c>
      <c r="C26" s="17">
        <v>35</v>
      </c>
      <c r="D26" s="18">
        <v>222.13</v>
      </c>
      <c r="E26" s="18"/>
      <c r="F26" s="18"/>
      <c r="G26" s="18">
        <v>15</v>
      </c>
      <c r="H26" s="18">
        <v>14.25</v>
      </c>
      <c r="I26" s="17"/>
      <c r="J26" s="18"/>
      <c r="K26" s="17"/>
      <c r="L26" s="19"/>
    </row>
    <row r="27" spans="1:12" ht="15">
      <c r="A27" s="16" t="s">
        <v>97</v>
      </c>
      <c r="B27" s="17">
        <v>29027</v>
      </c>
      <c r="C27" s="17">
        <v>34</v>
      </c>
      <c r="D27" s="18">
        <v>222.13</v>
      </c>
      <c r="E27" s="18"/>
      <c r="F27" s="18"/>
      <c r="G27" s="18">
        <v>0</v>
      </c>
      <c r="H27" s="18">
        <v>14.25</v>
      </c>
      <c r="I27" s="17"/>
      <c r="J27" s="18"/>
      <c r="K27" s="17"/>
      <c r="L27" s="19"/>
    </row>
    <row r="28" spans="1:12" ht="15">
      <c r="A28" s="16" t="s">
        <v>97</v>
      </c>
      <c r="B28" s="17"/>
      <c r="C28" s="17"/>
      <c r="D28" s="18"/>
      <c r="E28" s="18">
        <f>SUM(D26:D27)</f>
        <v>444.26</v>
      </c>
      <c r="F28" s="18">
        <f>E28*1.15</f>
        <v>510.89899999999994</v>
      </c>
      <c r="G28" s="18">
        <f>SUM(G26:G27)</f>
        <v>15</v>
      </c>
      <c r="H28" s="18">
        <f>SUM(H26:H27)</f>
        <v>28.5</v>
      </c>
      <c r="I28" s="17"/>
      <c r="J28" s="18">
        <f>F28+G28+H28+I28</f>
        <v>554.3989999999999</v>
      </c>
      <c r="K28" s="17">
        <v>571</v>
      </c>
      <c r="L28" s="19">
        <f>J28-K28</f>
        <v>-16.601000000000113</v>
      </c>
    </row>
    <row r="29" spans="1:12" ht="15">
      <c r="A29" s="11" t="s">
        <v>13</v>
      </c>
      <c r="B29" s="12">
        <v>29157</v>
      </c>
      <c r="C29" s="12">
        <v>27</v>
      </c>
      <c r="D29" s="13">
        <v>366.66</v>
      </c>
      <c r="E29" s="13"/>
      <c r="F29" s="13"/>
      <c r="G29" s="13">
        <v>0</v>
      </c>
      <c r="H29" s="13">
        <v>14.25</v>
      </c>
      <c r="I29" s="12"/>
      <c r="J29" s="13"/>
      <c r="K29" s="12"/>
      <c r="L29" s="14"/>
    </row>
    <row r="30" spans="1:12" ht="15">
      <c r="A30" s="11" t="s">
        <v>13</v>
      </c>
      <c r="B30" s="49">
        <v>24952</v>
      </c>
      <c r="C30" s="12">
        <v>22</v>
      </c>
      <c r="D30" s="13">
        <v>0</v>
      </c>
      <c r="E30" s="13"/>
      <c r="F30" s="13"/>
      <c r="G30" s="12"/>
      <c r="H30" s="13">
        <v>0</v>
      </c>
      <c r="I30" s="12"/>
      <c r="J30" s="13"/>
      <c r="K30" s="12"/>
      <c r="L30" s="14"/>
    </row>
    <row r="31" spans="1:12" ht="15">
      <c r="A31" s="11" t="s">
        <v>13</v>
      </c>
      <c r="B31" s="49">
        <v>24952</v>
      </c>
      <c r="C31" s="12">
        <v>27</v>
      </c>
      <c r="D31" s="13">
        <v>0</v>
      </c>
      <c r="E31" s="13"/>
      <c r="F31" s="13"/>
      <c r="G31" s="12"/>
      <c r="H31" s="13">
        <v>0</v>
      </c>
      <c r="I31" s="12"/>
      <c r="J31" s="13"/>
      <c r="K31" s="12"/>
      <c r="L31" s="14"/>
    </row>
    <row r="32" spans="1:13" ht="15">
      <c r="A32" s="11" t="s">
        <v>13</v>
      </c>
      <c r="B32" s="12"/>
      <c r="C32" s="12"/>
      <c r="D32" s="13"/>
      <c r="E32" s="13">
        <f>SUM(D29:D31)</f>
        <v>366.66</v>
      </c>
      <c r="F32" s="13">
        <f aca="true" t="shared" si="4" ref="F32:F37">E32*1.15</f>
        <v>421.659</v>
      </c>
      <c r="G32" s="13">
        <f>SUM(G29:G31)</f>
        <v>0</v>
      </c>
      <c r="H32" s="13">
        <f>SUM(H29:H31)</f>
        <v>14.25</v>
      </c>
      <c r="I32" s="12"/>
      <c r="J32" s="13">
        <f aca="true" t="shared" si="5" ref="J32:J37">F32+G32+H32+I32</f>
        <v>435.909</v>
      </c>
      <c r="K32" s="12">
        <f>859+8</f>
        <v>867</v>
      </c>
      <c r="L32" s="27">
        <f aca="true" t="shared" si="6" ref="L32:L37">J32-K32</f>
        <v>-431.091</v>
      </c>
      <c r="M32" s="47" t="s">
        <v>149</v>
      </c>
    </row>
    <row r="33" spans="1:12" ht="15">
      <c r="A33" s="16" t="s">
        <v>69</v>
      </c>
      <c r="B33" s="17">
        <v>57002</v>
      </c>
      <c r="C33" s="17">
        <v>31</v>
      </c>
      <c r="D33" s="18">
        <v>417.1</v>
      </c>
      <c r="E33" s="18">
        <f>D33</f>
        <v>417.1</v>
      </c>
      <c r="F33" s="18">
        <f t="shared" si="4"/>
        <v>479.66499999999996</v>
      </c>
      <c r="G33" s="18">
        <v>0</v>
      </c>
      <c r="H33" s="18">
        <v>14.25</v>
      </c>
      <c r="I33" s="17"/>
      <c r="J33" s="18">
        <f t="shared" si="5"/>
        <v>493.91499999999996</v>
      </c>
      <c r="K33" s="17">
        <v>527</v>
      </c>
      <c r="L33" s="19">
        <f t="shared" si="6"/>
        <v>-33.085000000000036</v>
      </c>
    </row>
    <row r="34" spans="1:13" ht="15">
      <c r="A34" s="22" t="s">
        <v>116</v>
      </c>
      <c r="B34" s="36">
        <v>58561</v>
      </c>
      <c r="C34" s="36">
        <v>38</v>
      </c>
      <c r="D34" s="37">
        <v>533.5</v>
      </c>
      <c r="E34" s="37">
        <f>D34</f>
        <v>533.5</v>
      </c>
      <c r="F34" s="37">
        <f t="shared" si="4"/>
        <v>613.525</v>
      </c>
      <c r="G34" s="37">
        <v>0</v>
      </c>
      <c r="H34" s="37">
        <v>14.25</v>
      </c>
      <c r="I34" s="36"/>
      <c r="J34" s="37">
        <f t="shared" si="5"/>
        <v>627.775</v>
      </c>
      <c r="K34" s="36">
        <v>678</v>
      </c>
      <c r="L34" s="33">
        <f t="shared" si="6"/>
        <v>-50.22500000000002</v>
      </c>
      <c r="M34" s="47" t="s">
        <v>152</v>
      </c>
    </row>
    <row r="35" spans="1:12" ht="15">
      <c r="A35" s="58" t="s">
        <v>134</v>
      </c>
      <c r="B35" s="6">
        <v>65361</v>
      </c>
      <c r="C35" s="6">
        <v>36</v>
      </c>
      <c r="D35" s="7">
        <v>298.76</v>
      </c>
      <c r="E35" s="7">
        <f>D35</f>
        <v>298.76</v>
      </c>
      <c r="F35" s="7">
        <f t="shared" si="4"/>
        <v>343.57399999999996</v>
      </c>
      <c r="G35" s="39">
        <v>0</v>
      </c>
      <c r="H35" s="39">
        <v>14.25</v>
      </c>
      <c r="I35" s="6"/>
      <c r="J35" s="7">
        <f t="shared" si="5"/>
        <v>357.82399999999996</v>
      </c>
      <c r="K35" s="6">
        <v>358</v>
      </c>
      <c r="L35" s="8">
        <f t="shared" si="6"/>
        <v>-0.17600000000004457</v>
      </c>
    </row>
    <row r="36" spans="1:12" ht="15">
      <c r="A36" s="11" t="s">
        <v>111</v>
      </c>
      <c r="B36" s="12">
        <v>29015</v>
      </c>
      <c r="C36" s="12">
        <v>34</v>
      </c>
      <c r="D36" s="13">
        <v>222.13</v>
      </c>
      <c r="E36" s="13">
        <f>D36</f>
        <v>222.13</v>
      </c>
      <c r="F36" s="13">
        <f t="shared" si="4"/>
        <v>255.44949999999997</v>
      </c>
      <c r="G36" s="13">
        <v>15</v>
      </c>
      <c r="H36" s="13">
        <v>14.25</v>
      </c>
      <c r="I36" s="12"/>
      <c r="J36" s="13">
        <f t="shared" si="5"/>
        <v>284.69949999999994</v>
      </c>
      <c r="K36" s="12">
        <v>285</v>
      </c>
      <c r="L36" s="14">
        <f t="shared" si="6"/>
        <v>-0.3005000000000564</v>
      </c>
    </row>
    <row r="37" spans="1:12" ht="15">
      <c r="A37" s="16" t="s">
        <v>61</v>
      </c>
      <c r="B37" s="17">
        <v>59697</v>
      </c>
      <c r="C37" s="17">
        <v>32</v>
      </c>
      <c r="D37" s="18">
        <v>349.2</v>
      </c>
      <c r="E37" s="18">
        <f>D37</f>
        <v>349.2</v>
      </c>
      <c r="F37" s="18">
        <f t="shared" si="4"/>
        <v>401.58</v>
      </c>
      <c r="G37" s="17"/>
      <c r="H37" s="18">
        <v>14.25</v>
      </c>
      <c r="I37" s="17"/>
      <c r="J37" s="18">
        <f t="shared" si="5"/>
        <v>415.83</v>
      </c>
      <c r="K37" s="17">
        <v>417</v>
      </c>
      <c r="L37" s="19">
        <f t="shared" si="6"/>
        <v>-1.170000000000016</v>
      </c>
    </row>
    <row r="38" spans="1:12" ht="15">
      <c r="A38" s="11" t="s">
        <v>58</v>
      </c>
      <c r="B38" s="12">
        <v>59697</v>
      </c>
      <c r="C38" s="12">
        <v>29</v>
      </c>
      <c r="D38" s="13">
        <v>349.2</v>
      </c>
      <c r="E38" s="13"/>
      <c r="F38" s="13"/>
      <c r="G38" s="12"/>
      <c r="H38" s="13">
        <v>14.25</v>
      </c>
      <c r="I38" s="12"/>
      <c r="J38" s="13"/>
      <c r="K38" s="12"/>
      <c r="L38" s="14"/>
    </row>
    <row r="39" spans="1:12" ht="15">
      <c r="A39" s="11" t="s">
        <v>58</v>
      </c>
      <c r="B39" s="12">
        <v>57002</v>
      </c>
      <c r="C39" s="12">
        <v>32</v>
      </c>
      <c r="D39" s="13">
        <v>417.1</v>
      </c>
      <c r="E39" s="13"/>
      <c r="F39" s="13"/>
      <c r="G39" s="13">
        <v>0</v>
      </c>
      <c r="H39" s="13">
        <v>14.25</v>
      </c>
      <c r="I39" s="12"/>
      <c r="J39" s="13"/>
      <c r="K39" s="12"/>
      <c r="L39" s="14"/>
    </row>
    <row r="40" spans="1:12" ht="15">
      <c r="A40" s="11" t="s">
        <v>58</v>
      </c>
      <c r="B40" s="12"/>
      <c r="C40" s="12"/>
      <c r="D40" s="13"/>
      <c r="E40" s="13">
        <f>SUM(D38:D39)</f>
        <v>766.3</v>
      </c>
      <c r="F40" s="13">
        <f aca="true" t="shared" si="7" ref="F40:F46">E40*1.15</f>
        <v>881.2449999999999</v>
      </c>
      <c r="G40" s="13">
        <f>SUM(G38:G39)</f>
        <v>0</v>
      </c>
      <c r="H40" s="13">
        <f>SUM(H38:H39)</f>
        <v>28.5</v>
      </c>
      <c r="I40" s="12"/>
      <c r="J40" s="13">
        <f aca="true" t="shared" si="8" ref="J40:J46">F40+G40+H40+I40</f>
        <v>909.7449999999999</v>
      </c>
      <c r="K40" s="12">
        <v>943</v>
      </c>
      <c r="L40" s="14">
        <f aca="true" t="shared" si="9" ref="L40:L46">J40-K40</f>
        <v>-33.25500000000011</v>
      </c>
    </row>
    <row r="41" spans="1:12" ht="15">
      <c r="A41" s="20" t="s">
        <v>135</v>
      </c>
      <c r="B41" s="38">
        <v>29157</v>
      </c>
      <c r="C41" s="38">
        <v>30</v>
      </c>
      <c r="D41" s="39">
        <v>366.66</v>
      </c>
      <c r="E41" s="39">
        <f aca="true" t="shared" si="10" ref="E41:E46">D41</f>
        <v>366.66</v>
      </c>
      <c r="F41" s="39">
        <f t="shared" si="7"/>
        <v>421.659</v>
      </c>
      <c r="G41" s="39">
        <v>0</v>
      </c>
      <c r="H41" s="39">
        <v>14.25</v>
      </c>
      <c r="I41" s="38"/>
      <c r="J41" s="39">
        <f t="shared" si="8"/>
        <v>435.909</v>
      </c>
      <c r="K41" s="38">
        <v>436</v>
      </c>
      <c r="L41" s="40">
        <f t="shared" si="9"/>
        <v>-0.09100000000000819</v>
      </c>
    </row>
    <row r="42" spans="1:13" ht="15">
      <c r="A42" s="46" t="s">
        <v>60</v>
      </c>
      <c r="B42" s="17">
        <v>59697</v>
      </c>
      <c r="C42" s="17">
        <v>31</v>
      </c>
      <c r="D42" s="18">
        <v>349.2</v>
      </c>
      <c r="E42" s="18">
        <f t="shared" si="10"/>
        <v>349.2</v>
      </c>
      <c r="F42" s="18">
        <f t="shared" si="7"/>
        <v>401.58</v>
      </c>
      <c r="G42" s="17"/>
      <c r="H42" s="18">
        <v>14.25</v>
      </c>
      <c r="I42" s="17"/>
      <c r="J42" s="18">
        <f t="shared" si="8"/>
        <v>415.83</v>
      </c>
      <c r="K42" s="17">
        <v>417</v>
      </c>
      <c r="L42" s="19">
        <f t="shared" si="9"/>
        <v>-1.170000000000016</v>
      </c>
      <c r="M42" s="47">
        <v>1</v>
      </c>
    </row>
    <row r="43" spans="1:12" ht="15">
      <c r="A43" s="11" t="s">
        <v>100</v>
      </c>
      <c r="B43" s="12">
        <v>29027</v>
      </c>
      <c r="C43" s="12">
        <v>37</v>
      </c>
      <c r="D43" s="13">
        <v>222.13</v>
      </c>
      <c r="E43" s="13">
        <f t="shared" si="10"/>
        <v>222.13</v>
      </c>
      <c r="F43" s="13">
        <f t="shared" si="7"/>
        <v>255.44949999999997</v>
      </c>
      <c r="G43" s="13">
        <v>0</v>
      </c>
      <c r="H43" s="13">
        <v>14.25</v>
      </c>
      <c r="I43" s="12"/>
      <c r="J43" s="13">
        <f t="shared" si="8"/>
        <v>269.69949999999994</v>
      </c>
      <c r="K43" s="12">
        <v>286</v>
      </c>
      <c r="L43" s="14">
        <f t="shared" si="9"/>
        <v>-16.300500000000056</v>
      </c>
    </row>
    <row r="44" spans="1:12" ht="15">
      <c r="A44" s="16" t="s">
        <v>62</v>
      </c>
      <c r="B44" s="17">
        <v>59697</v>
      </c>
      <c r="C44" s="17">
        <v>33</v>
      </c>
      <c r="D44" s="18">
        <v>349.2</v>
      </c>
      <c r="E44" s="18">
        <f t="shared" si="10"/>
        <v>349.2</v>
      </c>
      <c r="F44" s="18">
        <f t="shared" si="7"/>
        <v>401.58</v>
      </c>
      <c r="G44" s="17"/>
      <c r="H44" s="18">
        <v>14.25</v>
      </c>
      <c r="I44" s="17"/>
      <c r="J44" s="18">
        <f t="shared" si="8"/>
        <v>415.83</v>
      </c>
      <c r="K44" s="17">
        <v>417</v>
      </c>
      <c r="L44" s="19">
        <f t="shared" si="9"/>
        <v>-1.170000000000016</v>
      </c>
    </row>
    <row r="45" spans="1:13" ht="15">
      <c r="A45" s="22" t="s">
        <v>131</v>
      </c>
      <c r="B45" s="23">
        <v>29015</v>
      </c>
      <c r="C45" s="23">
        <v>30</v>
      </c>
      <c r="D45" s="24">
        <v>222.13</v>
      </c>
      <c r="E45" s="24">
        <f t="shared" si="10"/>
        <v>222.13</v>
      </c>
      <c r="F45" s="24">
        <f t="shared" si="7"/>
        <v>255.44949999999997</v>
      </c>
      <c r="G45" s="24">
        <v>15</v>
      </c>
      <c r="H45" s="24">
        <v>14.25</v>
      </c>
      <c r="I45" s="23"/>
      <c r="J45" s="24">
        <f t="shared" si="8"/>
        <v>284.69949999999994</v>
      </c>
      <c r="K45" s="23">
        <v>290</v>
      </c>
      <c r="L45" s="25">
        <f t="shared" si="9"/>
        <v>-5.300500000000056</v>
      </c>
      <c r="M45" t="s">
        <v>132</v>
      </c>
    </row>
    <row r="46" spans="1:13" ht="15">
      <c r="A46" s="11" t="s">
        <v>71</v>
      </c>
      <c r="B46" s="12">
        <v>57002</v>
      </c>
      <c r="C46" s="12">
        <v>34</v>
      </c>
      <c r="D46" s="13">
        <v>417.1</v>
      </c>
      <c r="E46" s="13">
        <f t="shared" si="10"/>
        <v>417.1</v>
      </c>
      <c r="F46" s="13">
        <f t="shared" si="7"/>
        <v>479.66499999999996</v>
      </c>
      <c r="G46" s="13">
        <v>0</v>
      </c>
      <c r="H46" s="13">
        <v>14.25</v>
      </c>
      <c r="I46" s="12"/>
      <c r="J46" s="13">
        <f t="shared" si="8"/>
        <v>493.91499999999996</v>
      </c>
      <c r="K46" s="12">
        <v>527</v>
      </c>
      <c r="L46" s="14">
        <f t="shared" si="9"/>
        <v>-33.085000000000036</v>
      </c>
      <c r="M46" s="47" t="s">
        <v>159</v>
      </c>
    </row>
    <row r="47" spans="1:12" ht="15">
      <c r="A47" s="16" t="s">
        <v>40</v>
      </c>
      <c r="B47" s="50">
        <v>24952</v>
      </c>
      <c r="C47" s="17">
        <v>22</v>
      </c>
      <c r="D47" s="18">
        <v>0</v>
      </c>
      <c r="E47" s="18"/>
      <c r="F47" s="18"/>
      <c r="G47" s="17"/>
      <c r="H47" s="18">
        <v>0</v>
      </c>
      <c r="I47" s="17"/>
      <c r="J47" s="18"/>
      <c r="K47" s="17"/>
      <c r="L47" s="19"/>
    </row>
    <row r="48" spans="1:12" ht="15">
      <c r="A48" s="16" t="s">
        <v>40</v>
      </c>
      <c r="B48" s="50">
        <v>24952</v>
      </c>
      <c r="C48" s="17">
        <v>23</v>
      </c>
      <c r="D48" s="18">
        <v>0</v>
      </c>
      <c r="E48" s="18"/>
      <c r="F48" s="18"/>
      <c r="G48" s="17"/>
      <c r="H48" s="18">
        <v>0</v>
      </c>
      <c r="I48" s="17"/>
      <c r="J48" s="18"/>
      <c r="K48" s="17"/>
      <c r="L48" s="19"/>
    </row>
    <row r="49" spans="1:13" ht="15">
      <c r="A49" s="16" t="s">
        <v>40</v>
      </c>
      <c r="B49" s="29"/>
      <c r="C49" s="29"/>
      <c r="D49" s="30"/>
      <c r="E49" s="30">
        <f>SUM(D47:D48)</f>
        <v>0</v>
      </c>
      <c r="F49" s="30">
        <f>E49*1.15</f>
        <v>0</v>
      </c>
      <c r="G49" s="29"/>
      <c r="H49" s="30">
        <f>SUM(H47:H48)</f>
        <v>0</v>
      </c>
      <c r="I49" s="29"/>
      <c r="J49" s="30">
        <f>F49+G49+H49+I49</f>
        <v>0</v>
      </c>
      <c r="K49" s="29">
        <v>423</v>
      </c>
      <c r="L49" s="26">
        <f>J49-K49</f>
        <v>-423</v>
      </c>
      <c r="M49" s="47" t="s">
        <v>139</v>
      </c>
    </row>
    <row r="50" spans="1:13" ht="15">
      <c r="A50" s="11" t="s">
        <v>75</v>
      </c>
      <c r="B50" s="12">
        <v>65122</v>
      </c>
      <c r="C50" s="12">
        <v>27</v>
      </c>
      <c r="D50" s="13">
        <v>561</v>
      </c>
      <c r="E50" s="13">
        <f>D50</f>
        <v>561</v>
      </c>
      <c r="F50" s="13">
        <f>E50*1.1</f>
        <v>617.1</v>
      </c>
      <c r="G50" s="56">
        <v>38</v>
      </c>
      <c r="H50" s="13">
        <v>14.25</v>
      </c>
      <c r="I50" s="12"/>
      <c r="J50" s="13">
        <f>F50+G50+H50+I50</f>
        <v>669.35</v>
      </c>
      <c r="K50" s="12">
        <v>670</v>
      </c>
      <c r="L50" s="14">
        <v>0</v>
      </c>
      <c r="M50" s="47" t="s">
        <v>161</v>
      </c>
    </row>
    <row r="51" spans="1:13" ht="15">
      <c r="A51" s="16" t="s">
        <v>46</v>
      </c>
      <c r="B51" s="50">
        <v>24952</v>
      </c>
      <c r="C51" s="17">
        <v>26</v>
      </c>
      <c r="D51" s="18">
        <v>0</v>
      </c>
      <c r="E51" s="18">
        <f>D51</f>
        <v>0</v>
      </c>
      <c r="F51" s="18">
        <f>E51*1.15</f>
        <v>0</v>
      </c>
      <c r="G51" s="17"/>
      <c r="H51" s="18">
        <v>0</v>
      </c>
      <c r="I51" s="17"/>
      <c r="J51" s="18">
        <f>F51+G51+H51+I51</f>
        <v>0</v>
      </c>
      <c r="K51" s="17">
        <v>211</v>
      </c>
      <c r="L51" s="26">
        <f>J51-K51</f>
        <v>-211</v>
      </c>
      <c r="M51" s="47" t="s">
        <v>140</v>
      </c>
    </row>
    <row r="52" spans="1:12" ht="15">
      <c r="A52" s="11" t="s">
        <v>102</v>
      </c>
      <c r="B52" s="31">
        <v>46431</v>
      </c>
      <c r="C52" s="31">
        <v>33</v>
      </c>
      <c r="D52" s="32">
        <v>222.13</v>
      </c>
      <c r="E52" s="32">
        <f>D52</f>
        <v>222.13</v>
      </c>
      <c r="F52" s="32">
        <f>E52*1.15</f>
        <v>255.44949999999997</v>
      </c>
      <c r="G52" s="32">
        <v>15</v>
      </c>
      <c r="H52" s="32">
        <v>14.25</v>
      </c>
      <c r="I52" s="31"/>
      <c r="J52" s="32">
        <f>F52+G52+H52+I52</f>
        <v>284.69949999999994</v>
      </c>
      <c r="K52" s="31">
        <f>285+2.85</f>
        <v>287.85</v>
      </c>
      <c r="L52" s="27">
        <f>J52-K52</f>
        <v>-3.150500000000079</v>
      </c>
    </row>
    <row r="53" spans="1:13" ht="15">
      <c r="A53" s="16" t="s">
        <v>43</v>
      </c>
      <c r="B53" s="50">
        <v>24952</v>
      </c>
      <c r="C53" s="17">
        <v>25</v>
      </c>
      <c r="D53" s="18">
        <v>0</v>
      </c>
      <c r="E53" s="18">
        <f>D53</f>
        <v>0</v>
      </c>
      <c r="F53" s="18">
        <f>E53*1.15</f>
        <v>0</v>
      </c>
      <c r="G53" s="17"/>
      <c r="H53" s="18">
        <v>0</v>
      </c>
      <c r="I53" s="17"/>
      <c r="J53" s="18">
        <f>F53+G53+H53+I53</f>
        <v>0</v>
      </c>
      <c r="K53" s="17">
        <v>211</v>
      </c>
      <c r="L53" s="26">
        <f>J53-K53</f>
        <v>-211</v>
      </c>
      <c r="M53" s="47" t="s">
        <v>140</v>
      </c>
    </row>
    <row r="54" spans="1:12" ht="15">
      <c r="A54" s="11" t="s">
        <v>91</v>
      </c>
      <c r="B54" s="12">
        <v>29015</v>
      </c>
      <c r="C54" s="12">
        <v>37</v>
      </c>
      <c r="D54" s="13">
        <v>222.13</v>
      </c>
      <c r="E54" s="13"/>
      <c r="F54" s="13"/>
      <c r="G54" s="13">
        <v>15</v>
      </c>
      <c r="H54" s="13">
        <v>14.25</v>
      </c>
      <c r="I54" s="12"/>
      <c r="J54" s="13"/>
      <c r="K54" s="12"/>
      <c r="L54" s="14"/>
    </row>
    <row r="55" spans="1:12" ht="15">
      <c r="A55" s="11" t="s">
        <v>91</v>
      </c>
      <c r="B55" s="12">
        <v>29015</v>
      </c>
      <c r="C55" s="12">
        <v>33</v>
      </c>
      <c r="D55" s="13">
        <v>222.13</v>
      </c>
      <c r="E55" s="13"/>
      <c r="F55" s="13"/>
      <c r="G55" s="13">
        <v>15</v>
      </c>
      <c r="H55" s="13">
        <v>14.25</v>
      </c>
      <c r="I55" s="12"/>
      <c r="J55" s="13"/>
      <c r="K55" s="12"/>
      <c r="L55" s="14"/>
    </row>
    <row r="56" spans="1:12" ht="15">
      <c r="A56" s="11" t="s">
        <v>91</v>
      </c>
      <c r="B56" s="12"/>
      <c r="C56" s="12"/>
      <c r="D56" s="13"/>
      <c r="E56" s="13">
        <f>SUM(D54:D55)</f>
        <v>444.26</v>
      </c>
      <c r="F56" s="13">
        <f>E56*1.15</f>
        <v>510.89899999999994</v>
      </c>
      <c r="G56" s="13">
        <f>SUM(G54:G55)</f>
        <v>30</v>
      </c>
      <c r="H56" s="13">
        <f>SUM(H54:H55)</f>
        <v>28.5</v>
      </c>
      <c r="I56" s="12"/>
      <c r="J56" s="13">
        <f>F56+G56+H56+I56</f>
        <v>569.3989999999999</v>
      </c>
      <c r="K56" s="12">
        <f>285+286</f>
        <v>571</v>
      </c>
      <c r="L56" s="14">
        <f>J56-K56</f>
        <v>-1.6010000000001128</v>
      </c>
    </row>
    <row r="57" spans="1:12" ht="15">
      <c r="A57" s="16" t="s">
        <v>23</v>
      </c>
      <c r="B57" s="17">
        <v>29157</v>
      </c>
      <c r="C57" s="17">
        <v>31</v>
      </c>
      <c r="D57" s="18">
        <v>366.66</v>
      </c>
      <c r="E57" s="18">
        <f>D57</f>
        <v>366.66</v>
      </c>
      <c r="F57" s="18">
        <f>E57*1.15</f>
        <v>421.659</v>
      </c>
      <c r="G57" s="18">
        <v>0</v>
      </c>
      <c r="H57" s="18">
        <v>14.25</v>
      </c>
      <c r="I57" s="17"/>
      <c r="J57" s="18">
        <f>F57+G57+H57+I57</f>
        <v>435.909</v>
      </c>
      <c r="K57" s="17">
        <v>437</v>
      </c>
      <c r="L57" s="19">
        <f>J57-K57</f>
        <v>-1.0910000000000082</v>
      </c>
    </row>
    <row r="58" spans="1:12" ht="15">
      <c r="A58" s="11" t="s">
        <v>32</v>
      </c>
      <c r="B58" s="31">
        <v>65361</v>
      </c>
      <c r="C58" s="31">
        <v>37</v>
      </c>
      <c r="D58" s="32">
        <v>298.76</v>
      </c>
      <c r="E58" s="32">
        <f>D58</f>
        <v>298.76</v>
      </c>
      <c r="F58" s="32">
        <f>E58*1.15</f>
        <v>343.57399999999996</v>
      </c>
      <c r="G58" s="32">
        <v>18</v>
      </c>
      <c r="H58" s="32">
        <v>14.25</v>
      </c>
      <c r="I58" s="31"/>
      <c r="J58" s="32">
        <f>F58+G58+H58+I58</f>
        <v>375.82399999999996</v>
      </c>
      <c r="K58" s="31">
        <v>377</v>
      </c>
      <c r="L58" s="27">
        <f>J58-K58</f>
        <v>-1.1760000000000446</v>
      </c>
    </row>
    <row r="59" spans="1:12" ht="15">
      <c r="A59" s="16" t="s">
        <v>30</v>
      </c>
      <c r="B59" s="17">
        <v>65361</v>
      </c>
      <c r="C59" s="17">
        <v>37</v>
      </c>
      <c r="D59" s="18">
        <v>298.76</v>
      </c>
      <c r="E59" s="18">
        <f>D59</f>
        <v>298.76</v>
      </c>
      <c r="F59" s="18">
        <f>E59*1.15</f>
        <v>343.57399999999996</v>
      </c>
      <c r="G59" s="18">
        <v>18</v>
      </c>
      <c r="H59" s="18">
        <v>14.25</v>
      </c>
      <c r="I59" s="17"/>
      <c r="J59" s="18">
        <f>F59+G59+H59+I59</f>
        <v>375.82399999999996</v>
      </c>
      <c r="K59" s="17">
        <v>377</v>
      </c>
      <c r="L59" s="19">
        <f>J59-K59</f>
        <v>-1.1760000000000446</v>
      </c>
    </row>
    <row r="60" spans="1:12" ht="15">
      <c r="A60" s="11" t="s">
        <v>42</v>
      </c>
      <c r="B60" s="49">
        <v>24952</v>
      </c>
      <c r="C60" s="12">
        <v>24</v>
      </c>
      <c r="D60" s="13">
        <v>0</v>
      </c>
      <c r="E60" s="13"/>
      <c r="F60" s="13"/>
      <c r="G60" s="12"/>
      <c r="H60" s="13">
        <v>0</v>
      </c>
      <c r="I60" s="12"/>
      <c r="J60" s="13"/>
      <c r="K60" s="12"/>
      <c r="L60" s="14"/>
    </row>
    <row r="61" spans="1:12" ht="15">
      <c r="A61" s="11" t="s">
        <v>42</v>
      </c>
      <c r="B61" s="49">
        <v>24952</v>
      </c>
      <c r="C61" s="12">
        <v>25</v>
      </c>
      <c r="D61" s="13">
        <v>0</v>
      </c>
      <c r="E61" s="13"/>
      <c r="F61" s="13"/>
      <c r="G61" s="12"/>
      <c r="H61" s="13">
        <v>0</v>
      </c>
      <c r="I61" s="12"/>
      <c r="J61" s="13"/>
      <c r="K61" s="12"/>
      <c r="L61" s="14"/>
    </row>
    <row r="62" spans="1:13" ht="15">
      <c r="A62" s="11" t="s">
        <v>42</v>
      </c>
      <c r="B62" s="12"/>
      <c r="C62" s="12"/>
      <c r="D62" s="13"/>
      <c r="E62" s="13">
        <f>SUM(D60:D61)</f>
        <v>0</v>
      </c>
      <c r="F62" s="13">
        <f>E62*1.15</f>
        <v>0</v>
      </c>
      <c r="G62" s="12"/>
      <c r="H62" s="13">
        <f>SUM(H60:H61)</f>
        <v>0</v>
      </c>
      <c r="I62" s="12"/>
      <c r="J62" s="13">
        <f>F62+G62+H62+I62</f>
        <v>0</v>
      </c>
      <c r="K62" s="12">
        <v>423</v>
      </c>
      <c r="L62" s="27">
        <f>J62-K62</f>
        <v>-423</v>
      </c>
      <c r="M62" s="47" t="s">
        <v>141</v>
      </c>
    </row>
    <row r="63" spans="1:13" ht="15">
      <c r="A63" s="22" t="s">
        <v>126</v>
      </c>
      <c r="B63" s="23">
        <v>53494</v>
      </c>
      <c r="C63" s="35" t="s">
        <v>77</v>
      </c>
      <c r="D63" s="24">
        <v>407.4</v>
      </c>
      <c r="E63" s="24">
        <f>D63</f>
        <v>407.4</v>
      </c>
      <c r="F63" s="24">
        <f>E63*1.15</f>
        <v>468.50999999999993</v>
      </c>
      <c r="G63" s="24">
        <v>0</v>
      </c>
      <c r="H63" s="24">
        <v>14.25</v>
      </c>
      <c r="I63" s="23"/>
      <c r="J63" s="24">
        <f>F63+G63+H63+I63</f>
        <v>482.75999999999993</v>
      </c>
      <c r="K63" s="23">
        <v>542</v>
      </c>
      <c r="L63" s="25">
        <f>J63-K63</f>
        <v>-59.240000000000066</v>
      </c>
      <c r="M63" s="47" t="s">
        <v>156</v>
      </c>
    </row>
    <row r="64" spans="1:13" ht="15">
      <c r="A64" s="20" t="s">
        <v>133</v>
      </c>
      <c r="B64" s="6">
        <v>65122</v>
      </c>
      <c r="C64" s="6">
        <v>24</v>
      </c>
      <c r="D64" s="7">
        <v>561</v>
      </c>
      <c r="E64" s="7">
        <f>D64</f>
        <v>561</v>
      </c>
      <c r="F64" s="7">
        <f>E64*1.1</f>
        <v>617.1</v>
      </c>
      <c r="G64" s="39">
        <v>0</v>
      </c>
      <c r="H64" s="39">
        <v>14.25</v>
      </c>
      <c r="I64" s="6">
        <v>20</v>
      </c>
      <c r="J64" s="7">
        <f>F64+G64+H64+I64</f>
        <v>651.35</v>
      </c>
      <c r="K64" s="6">
        <v>660</v>
      </c>
      <c r="L64" s="54">
        <f>J64-K64</f>
        <v>-8.649999999999977</v>
      </c>
      <c r="M64" s="47" t="s">
        <v>151</v>
      </c>
    </row>
    <row r="65" spans="1:12" ht="15">
      <c r="A65" s="16" t="s">
        <v>24</v>
      </c>
      <c r="B65" s="17">
        <v>29157</v>
      </c>
      <c r="C65" s="17">
        <v>31</v>
      </c>
      <c r="D65" s="18">
        <v>366.66</v>
      </c>
      <c r="E65" s="18"/>
      <c r="F65" s="18"/>
      <c r="G65" s="18">
        <v>0</v>
      </c>
      <c r="H65" s="18">
        <v>14.25</v>
      </c>
      <c r="I65" s="17"/>
      <c r="J65" s="18"/>
      <c r="K65" s="17"/>
      <c r="L65" s="19"/>
    </row>
    <row r="66" spans="1:12" ht="15">
      <c r="A66" s="16" t="s">
        <v>24</v>
      </c>
      <c r="B66" s="17">
        <v>29157</v>
      </c>
      <c r="C66" s="17">
        <v>32</v>
      </c>
      <c r="D66" s="18">
        <v>366.66</v>
      </c>
      <c r="E66" s="18"/>
      <c r="F66" s="18"/>
      <c r="G66" s="18">
        <v>0</v>
      </c>
      <c r="H66" s="18">
        <v>14.25</v>
      </c>
      <c r="I66" s="17"/>
      <c r="J66" s="18"/>
      <c r="K66" s="17"/>
      <c r="L66" s="19"/>
    </row>
    <row r="67" spans="1:12" ht="15">
      <c r="A67" s="16" t="s">
        <v>24</v>
      </c>
      <c r="B67" s="17"/>
      <c r="C67" s="17"/>
      <c r="D67" s="18"/>
      <c r="E67" s="18">
        <f>SUM(D65:D66)</f>
        <v>733.32</v>
      </c>
      <c r="F67" s="18">
        <f>E67*1.15</f>
        <v>843.318</v>
      </c>
      <c r="G67" s="18">
        <f>SUM(G65:G66)</f>
        <v>0</v>
      </c>
      <c r="H67" s="18">
        <f>SUM(H65:H66)</f>
        <v>28.5</v>
      </c>
      <c r="I67" s="17"/>
      <c r="J67" s="18">
        <f>F67+G67+H67+I67</f>
        <v>871.818</v>
      </c>
      <c r="K67" s="17">
        <v>873</v>
      </c>
      <c r="L67" s="19">
        <f>J67-K67</f>
        <v>-1.1820000000000164</v>
      </c>
    </row>
    <row r="68" spans="1:12" ht="15">
      <c r="A68" s="11" t="s">
        <v>106</v>
      </c>
      <c r="B68" s="31">
        <v>29157</v>
      </c>
      <c r="C68" s="31">
        <v>32</v>
      </c>
      <c r="D68" s="32">
        <v>366.66</v>
      </c>
      <c r="E68" s="32">
        <f>D68</f>
        <v>366.66</v>
      </c>
      <c r="F68" s="32">
        <f>E68*1.15</f>
        <v>421.659</v>
      </c>
      <c r="G68" s="32">
        <v>0</v>
      </c>
      <c r="H68" s="32">
        <v>14.25</v>
      </c>
      <c r="I68" s="31"/>
      <c r="J68" s="32">
        <f>F68+G68+H68+I68</f>
        <v>435.909</v>
      </c>
      <c r="K68" s="31">
        <v>436</v>
      </c>
      <c r="L68" s="27">
        <f>J68-K68</f>
        <v>-0.09100000000000819</v>
      </c>
    </row>
    <row r="69" spans="1:12" ht="15">
      <c r="A69" s="16" t="s">
        <v>109</v>
      </c>
      <c r="B69" s="17">
        <v>57002</v>
      </c>
      <c r="C69" s="17">
        <v>29</v>
      </c>
      <c r="D69" s="18">
        <v>417.1</v>
      </c>
      <c r="E69" s="18">
        <f>D69</f>
        <v>417.1</v>
      </c>
      <c r="F69" s="18">
        <f>E69*1.15</f>
        <v>479.66499999999996</v>
      </c>
      <c r="G69" s="18">
        <v>0</v>
      </c>
      <c r="H69" s="18">
        <v>14.25</v>
      </c>
      <c r="I69" s="17"/>
      <c r="J69" s="18">
        <f>F69+G69+H69+I69</f>
        <v>493.91499999999996</v>
      </c>
      <c r="K69" s="17">
        <v>527</v>
      </c>
      <c r="L69" s="19">
        <f>J69-K69</f>
        <v>-33.085000000000036</v>
      </c>
    </row>
    <row r="70" spans="1:12" ht="15">
      <c r="A70" s="11" t="s">
        <v>17</v>
      </c>
      <c r="B70" s="12">
        <v>29157</v>
      </c>
      <c r="C70" s="12">
        <v>28</v>
      </c>
      <c r="D70" s="13">
        <v>366.66</v>
      </c>
      <c r="E70" s="13"/>
      <c r="F70" s="13"/>
      <c r="G70" s="13">
        <v>0</v>
      </c>
      <c r="H70" s="13">
        <v>14.25</v>
      </c>
      <c r="I70" s="12"/>
      <c r="J70" s="13"/>
      <c r="K70" s="12"/>
      <c r="L70" s="14"/>
    </row>
    <row r="71" spans="1:12" ht="15">
      <c r="A71" s="11" t="s">
        <v>17</v>
      </c>
      <c r="B71" s="12">
        <v>29157</v>
      </c>
      <c r="C71" s="12">
        <v>29</v>
      </c>
      <c r="D71" s="13">
        <v>366.66</v>
      </c>
      <c r="E71" s="13"/>
      <c r="F71" s="13"/>
      <c r="G71" s="13">
        <v>0</v>
      </c>
      <c r="H71" s="13">
        <v>14.25</v>
      </c>
      <c r="I71" s="12"/>
      <c r="J71" s="13"/>
      <c r="K71" s="12"/>
      <c r="L71" s="14"/>
    </row>
    <row r="72" spans="1:12" ht="15">
      <c r="A72" s="11" t="s">
        <v>17</v>
      </c>
      <c r="B72" s="12"/>
      <c r="C72" s="12"/>
      <c r="D72" s="13"/>
      <c r="E72" s="13">
        <f>SUM(D70:D71)</f>
        <v>733.32</v>
      </c>
      <c r="F72" s="13">
        <f>E72*1.15</f>
        <v>843.318</v>
      </c>
      <c r="G72" s="13">
        <f>SUM(G70:G71)</f>
        <v>0</v>
      </c>
      <c r="H72" s="13">
        <f>SUM(H70:H71)</f>
        <v>28.5</v>
      </c>
      <c r="I72" s="12">
        <v>30</v>
      </c>
      <c r="J72" s="13">
        <f>F72+G72+H72+I72</f>
        <v>901.818</v>
      </c>
      <c r="K72" s="12">
        <f>873+29</f>
        <v>902</v>
      </c>
      <c r="L72" s="27">
        <f>J72-K72</f>
        <v>-0.18200000000001637</v>
      </c>
    </row>
    <row r="73" spans="1:13" ht="15">
      <c r="A73" s="16" t="s">
        <v>53</v>
      </c>
      <c r="B73" s="17">
        <v>58561</v>
      </c>
      <c r="C73" s="17">
        <v>39</v>
      </c>
      <c r="D73" s="18">
        <v>533.5</v>
      </c>
      <c r="E73" s="18">
        <f>D73</f>
        <v>533.5</v>
      </c>
      <c r="F73" s="18">
        <f>E73*1.15</f>
        <v>613.525</v>
      </c>
      <c r="G73" s="18">
        <v>0</v>
      </c>
      <c r="H73" s="18">
        <v>14.25</v>
      </c>
      <c r="I73" s="17"/>
      <c r="J73" s="18">
        <f>F73+G73+H73+I73</f>
        <v>627.775</v>
      </c>
      <c r="K73" s="17">
        <v>678</v>
      </c>
      <c r="L73" s="19">
        <f>J73-K73</f>
        <v>-50.22500000000002</v>
      </c>
      <c r="M73" s="47" t="s">
        <v>152</v>
      </c>
    </row>
    <row r="74" spans="1:12" ht="15">
      <c r="A74" s="11" t="s">
        <v>81</v>
      </c>
      <c r="B74" s="12">
        <v>53494</v>
      </c>
      <c r="C74" s="15" t="s">
        <v>78</v>
      </c>
      <c r="D74" s="13">
        <v>407.4</v>
      </c>
      <c r="E74" s="13"/>
      <c r="F74" s="13"/>
      <c r="G74" s="13">
        <v>0</v>
      </c>
      <c r="H74" s="13">
        <v>14.25</v>
      </c>
      <c r="I74" s="12"/>
      <c r="J74" s="13"/>
      <c r="K74" s="12"/>
      <c r="L74" s="14"/>
    </row>
    <row r="75" spans="1:12" ht="14.25" customHeight="1">
      <c r="A75" s="11" t="s">
        <v>81</v>
      </c>
      <c r="B75" s="12">
        <v>53494</v>
      </c>
      <c r="C75" s="15" t="s">
        <v>80</v>
      </c>
      <c r="D75" s="13">
        <v>407.4</v>
      </c>
      <c r="E75" s="13"/>
      <c r="F75" s="13"/>
      <c r="G75" s="13">
        <v>0</v>
      </c>
      <c r="H75" s="13">
        <v>14.25</v>
      </c>
      <c r="I75" s="12"/>
      <c r="J75" s="13"/>
      <c r="K75" s="12"/>
      <c r="L75" s="14"/>
    </row>
    <row r="76" spans="1:13" ht="14.25" customHeight="1">
      <c r="A76" s="11" t="s">
        <v>81</v>
      </c>
      <c r="B76" s="12"/>
      <c r="C76" s="15"/>
      <c r="D76" s="13"/>
      <c r="E76" s="13">
        <f>SUM(D74:D75)</f>
        <v>814.8</v>
      </c>
      <c r="F76" s="13">
        <f>E76*1.15</f>
        <v>937.0199999999999</v>
      </c>
      <c r="G76" s="13">
        <f>SUM(G74:G75)</f>
        <v>0</v>
      </c>
      <c r="H76" s="13">
        <f>SUM(H74:H75)</f>
        <v>28.5</v>
      </c>
      <c r="I76" s="12"/>
      <c r="J76" s="13">
        <f>F76+G76+H76+I76</f>
        <v>965.5199999999999</v>
      </c>
      <c r="K76" s="12">
        <v>1083</v>
      </c>
      <c r="L76" s="14">
        <f>J76-K76</f>
        <v>-117.48000000000013</v>
      </c>
      <c r="M76" s="47" t="s">
        <v>155</v>
      </c>
    </row>
    <row r="77" spans="1:13" ht="15">
      <c r="A77" s="16" t="s">
        <v>45</v>
      </c>
      <c r="B77" s="50">
        <v>24952</v>
      </c>
      <c r="C77" s="17">
        <v>26</v>
      </c>
      <c r="D77" s="18">
        <v>0</v>
      </c>
      <c r="E77" s="18">
        <f>D77</f>
        <v>0</v>
      </c>
      <c r="F77" s="18">
        <f>E77*1.15</f>
        <v>0</v>
      </c>
      <c r="G77" s="17"/>
      <c r="H77" s="18">
        <v>0</v>
      </c>
      <c r="I77" s="17"/>
      <c r="J77" s="18">
        <f>F77+G77+H77+I77</f>
        <v>0</v>
      </c>
      <c r="K77" s="17">
        <v>211</v>
      </c>
      <c r="L77" s="19">
        <f>J77-K77</f>
        <v>-211</v>
      </c>
      <c r="M77" s="47" t="s">
        <v>140</v>
      </c>
    </row>
    <row r="78" spans="1:12" ht="15">
      <c r="A78" s="11" t="s">
        <v>15</v>
      </c>
      <c r="B78" s="12">
        <v>29157</v>
      </c>
      <c r="C78" s="12">
        <v>27</v>
      </c>
      <c r="D78" s="13">
        <v>366.66</v>
      </c>
      <c r="E78" s="13"/>
      <c r="F78" s="13"/>
      <c r="G78" s="13">
        <v>0</v>
      </c>
      <c r="H78" s="13">
        <v>14.25</v>
      </c>
      <c r="I78" s="12"/>
      <c r="J78" s="13"/>
      <c r="K78" s="12"/>
      <c r="L78" s="14"/>
    </row>
    <row r="79" spans="1:12" ht="15">
      <c r="A79" s="11" t="s">
        <v>15</v>
      </c>
      <c r="B79" s="12">
        <v>29157</v>
      </c>
      <c r="C79" s="12">
        <v>28</v>
      </c>
      <c r="D79" s="13">
        <v>366.66</v>
      </c>
      <c r="E79" s="13"/>
      <c r="F79" s="13"/>
      <c r="G79" s="13">
        <v>0</v>
      </c>
      <c r="H79" s="13">
        <v>14.25</v>
      </c>
      <c r="I79" s="12"/>
      <c r="J79" s="13"/>
      <c r="K79" s="12"/>
      <c r="L79" s="14"/>
    </row>
    <row r="80" spans="1:12" ht="15">
      <c r="A80" s="11" t="s">
        <v>15</v>
      </c>
      <c r="B80" s="12"/>
      <c r="C80" s="12"/>
      <c r="D80" s="13"/>
      <c r="E80" s="13">
        <f>SUM(D78:D79)</f>
        <v>733.32</v>
      </c>
      <c r="F80" s="13">
        <f>E80*1.15</f>
        <v>843.318</v>
      </c>
      <c r="G80" s="13">
        <f>SUM(G78:G79)</f>
        <v>0</v>
      </c>
      <c r="H80" s="13">
        <f>SUM(H78:H79)</f>
        <v>28.5</v>
      </c>
      <c r="I80" s="12"/>
      <c r="J80" s="13">
        <f>F80+G80+H80+I80</f>
        <v>871.818</v>
      </c>
      <c r="K80" s="12">
        <v>873</v>
      </c>
      <c r="L80" s="14">
        <f>J80-K80</f>
        <v>-1.1820000000000164</v>
      </c>
    </row>
    <row r="81" spans="1:12" ht="15">
      <c r="A81" s="16" t="s">
        <v>103</v>
      </c>
      <c r="B81" s="17">
        <v>46431</v>
      </c>
      <c r="C81" s="17">
        <v>33</v>
      </c>
      <c r="D81" s="18">
        <v>222.13</v>
      </c>
      <c r="E81" s="18"/>
      <c r="F81" s="18"/>
      <c r="G81" s="18">
        <v>15</v>
      </c>
      <c r="H81" s="18">
        <v>14.25</v>
      </c>
      <c r="I81" s="17"/>
      <c r="J81" s="18"/>
      <c r="K81" s="17"/>
      <c r="L81" s="19"/>
    </row>
    <row r="82" spans="1:12" ht="15">
      <c r="A82" s="16" t="s">
        <v>103</v>
      </c>
      <c r="B82" s="17">
        <v>46431</v>
      </c>
      <c r="C82" s="17">
        <v>34</v>
      </c>
      <c r="D82" s="18">
        <v>222.13</v>
      </c>
      <c r="E82" s="18"/>
      <c r="F82" s="18"/>
      <c r="G82" s="18">
        <v>15</v>
      </c>
      <c r="H82" s="18">
        <v>14.25</v>
      </c>
      <c r="I82" s="17"/>
      <c r="J82" s="18"/>
      <c r="K82" s="17"/>
      <c r="L82" s="19"/>
    </row>
    <row r="83" spans="1:12" ht="15">
      <c r="A83" s="16" t="s">
        <v>103</v>
      </c>
      <c r="B83" s="17">
        <v>46431</v>
      </c>
      <c r="C83" s="17">
        <v>35</v>
      </c>
      <c r="D83" s="18">
        <v>222.13</v>
      </c>
      <c r="E83" s="18"/>
      <c r="F83" s="18"/>
      <c r="G83" s="18">
        <v>15</v>
      </c>
      <c r="H83" s="18">
        <v>14.25</v>
      </c>
      <c r="I83" s="17"/>
      <c r="J83" s="18"/>
      <c r="K83" s="18"/>
      <c r="L83" s="19"/>
    </row>
    <row r="84" spans="1:12" ht="15">
      <c r="A84" s="16" t="s">
        <v>103</v>
      </c>
      <c r="B84" s="29"/>
      <c r="C84" s="29"/>
      <c r="D84" s="30"/>
      <c r="E84" s="30">
        <f>SUM(D81:D83)</f>
        <v>666.39</v>
      </c>
      <c r="F84" s="30">
        <f>E84*1.15</f>
        <v>766.3485</v>
      </c>
      <c r="G84" s="30">
        <f>SUM(G81:G83)</f>
        <v>45</v>
      </c>
      <c r="H84" s="30">
        <f>SUM(H81:H83)</f>
        <v>42.75</v>
      </c>
      <c r="I84" s="29"/>
      <c r="J84" s="30">
        <f>F84+G84+H84+I84</f>
        <v>854.0985</v>
      </c>
      <c r="K84" s="30">
        <v>850</v>
      </c>
      <c r="L84" s="26">
        <f>J84-K84</f>
        <v>4.0984999999999445</v>
      </c>
    </row>
    <row r="85" spans="1:12" ht="15">
      <c r="A85" s="11" t="s">
        <v>25</v>
      </c>
      <c r="B85" s="12">
        <v>29157</v>
      </c>
      <c r="C85" s="12">
        <v>32</v>
      </c>
      <c r="D85" s="13">
        <v>366.66</v>
      </c>
      <c r="E85" s="13">
        <f>D85</f>
        <v>366.66</v>
      </c>
      <c r="F85" s="13">
        <f>E85*1.15</f>
        <v>421.659</v>
      </c>
      <c r="G85" s="13">
        <v>0</v>
      </c>
      <c r="H85" s="13">
        <v>14.25</v>
      </c>
      <c r="I85" s="12"/>
      <c r="J85" s="13">
        <f>F85+G85+H85+I85</f>
        <v>435.909</v>
      </c>
      <c r="K85" s="12">
        <v>437</v>
      </c>
      <c r="L85" s="14">
        <f>J85-K85</f>
        <v>-1.0910000000000082</v>
      </c>
    </row>
    <row r="86" spans="1:12" ht="15">
      <c r="A86" s="16" t="s">
        <v>70</v>
      </c>
      <c r="B86" s="17">
        <v>57002</v>
      </c>
      <c r="C86" s="17">
        <v>34</v>
      </c>
      <c r="D86" s="18">
        <v>417.1</v>
      </c>
      <c r="E86" s="18"/>
      <c r="F86" s="18"/>
      <c r="G86" s="18">
        <v>0</v>
      </c>
      <c r="H86" s="18">
        <v>14.25</v>
      </c>
      <c r="I86" s="17"/>
      <c r="J86" s="18"/>
      <c r="K86" s="17"/>
      <c r="L86" s="19"/>
    </row>
    <row r="87" spans="1:12" ht="15">
      <c r="A87" s="16" t="s">
        <v>70</v>
      </c>
      <c r="B87" s="17">
        <v>46431</v>
      </c>
      <c r="C87" s="17">
        <v>32</v>
      </c>
      <c r="D87" s="18">
        <v>222.13</v>
      </c>
      <c r="E87" s="18"/>
      <c r="F87" s="18"/>
      <c r="G87" s="18">
        <v>15</v>
      </c>
      <c r="H87" s="18">
        <v>14.25</v>
      </c>
      <c r="I87" s="17"/>
      <c r="J87" s="18"/>
      <c r="K87" s="17"/>
      <c r="L87" s="19"/>
    </row>
    <row r="88" spans="1:12" ht="15">
      <c r="A88" s="16" t="s">
        <v>70</v>
      </c>
      <c r="B88" s="17"/>
      <c r="C88" s="17"/>
      <c r="D88" s="18"/>
      <c r="E88" s="18">
        <f>SUM(D86:D87)</f>
        <v>639.23</v>
      </c>
      <c r="F88" s="18">
        <f>E88*1.15</f>
        <v>735.1145</v>
      </c>
      <c r="G88" s="18">
        <f>SUM(G86:G87)</f>
        <v>15</v>
      </c>
      <c r="H88" s="18">
        <f>SUM(H86:H87)</f>
        <v>28.5</v>
      </c>
      <c r="I88" s="17"/>
      <c r="J88" s="18">
        <f>F88+G88+H88+I88</f>
        <v>778.6145</v>
      </c>
      <c r="K88" s="17">
        <v>812</v>
      </c>
      <c r="L88" s="19">
        <f>J88-K88</f>
        <v>-33.38549999999998</v>
      </c>
    </row>
    <row r="89" spans="1:12" ht="15">
      <c r="A89" s="11" t="s">
        <v>52</v>
      </c>
      <c r="B89" s="12">
        <v>58561</v>
      </c>
      <c r="C89" s="12">
        <v>39</v>
      </c>
      <c r="D89" s="13">
        <v>533.5</v>
      </c>
      <c r="E89" s="13"/>
      <c r="F89" s="13"/>
      <c r="G89" s="13">
        <v>0</v>
      </c>
      <c r="H89" s="13">
        <v>14.25</v>
      </c>
      <c r="I89" s="12"/>
      <c r="J89" s="13"/>
      <c r="K89" s="12"/>
      <c r="L89" s="14"/>
    </row>
    <row r="90" spans="1:12" ht="15">
      <c r="A90" s="11" t="s">
        <v>52</v>
      </c>
      <c r="B90" s="12">
        <v>57002</v>
      </c>
      <c r="C90" s="12">
        <v>30</v>
      </c>
      <c r="D90" s="13">
        <v>417.1</v>
      </c>
      <c r="E90" s="13"/>
      <c r="F90" s="13"/>
      <c r="G90" s="13">
        <v>0</v>
      </c>
      <c r="H90" s="13">
        <v>14.25</v>
      </c>
      <c r="I90" s="12"/>
      <c r="J90" s="13"/>
      <c r="K90" s="12"/>
      <c r="L90" s="14"/>
    </row>
    <row r="91" spans="1:13" ht="15">
      <c r="A91" s="11" t="s">
        <v>52</v>
      </c>
      <c r="B91" s="12"/>
      <c r="C91" s="12"/>
      <c r="D91" s="13"/>
      <c r="E91" s="13">
        <f>SUM(D89:D90)</f>
        <v>950.6</v>
      </c>
      <c r="F91" s="13">
        <f>E91*1.15</f>
        <v>1093.19</v>
      </c>
      <c r="G91" s="13">
        <f>SUM(G89:G90)</f>
        <v>0</v>
      </c>
      <c r="H91" s="13">
        <f>SUM(H89:H90)</f>
        <v>28.5</v>
      </c>
      <c r="I91" s="12"/>
      <c r="J91" s="13">
        <f aca="true" t="shared" si="11" ref="J91:J102">F91+G91+H91+I91</f>
        <v>1121.69</v>
      </c>
      <c r="K91" s="12">
        <v>1172</v>
      </c>
      <c r="L91" s="27">
        <f aca="true" t="shared" si="12" ref="L91:L99">J91-K91</f>
        <v>-50.309999999999945</v>
      </c>
      <c r="M91" s="47" t="s">
        <v>152</v>
      </c>
    </row>
    <row r="92" spans="1:13" ht="15">
      <c r="A92" s="16" t="s">
        <v>76</v>
      </c>
      <c r="B92" s="17">
        <v>65122</v>
      </c>
      <c r="C92" s="17">
        <v>28</v>
      </c>
      <c r="D92" s="18">
        <v>561</v>
      </c>
      <c r="E92" s="18">
        <f aca="true" t="shared" si="13" ref="E92:E102">D92</f>
        <v>561</v>
      </c>
      <c r="F92" s="18">
        <f>E92*1.1</f>
        <v>617.1</v>
      </c>
      <c r="G92" s="57">
        <v>38</v>
      </c>
      <c r="H92" s="18">
        <v>14.25</v>
      </c>
      <c r="I92" s="17"/>
      <c r="J92" s="18">
        <f t="shared" si="11"/>
        <v>669.35</v>
      </c>
      <c r="K92" s="17">
        <v>670</v>
      </c>
      <c r="L92" s="19">
        <v>0</v>
      </c>
      <c r="M92" s="47" t="s">
        <v>161</v>
      </c>
    </row>
    <row r="93" spans="1:12" ht="15">
      <c r="A93" s="11" t="s">
        <v>107</v>
      </c>
      <c r="B93" s="12">
        <v>29157</v>
      </c>
      <c r="C93" s="12">
        <v>29</v>
      </c>
      <c r="D93" s="13">
        <v>366.66</v>
      </c>
      <c r="E93" s="13">
        <f t="shared" si="13"/>
        <v>366.66</v>
      </c>
      <c r="F93" s="13">
        <f>E93*1.15</f>
        <v>421.659</v>
      </c>
      <c r="G93" s="13">
        <v>0</v>
      </c>
      <c r="H93" s="13">
        <v>14.25</v>
      </c>
      <c r="I93" s="12"/>
      <c r="J93" s="13">
        <f t="shared" si="11"/>
        <v>435.909</v>
      </c>
      <c r="K93" s="12">
        <v>437</v>
      </c>
      <c r="L93" s="14">
        <f t="shared" si="12"/>
        <v>-1.0910000000000082</v>
      </c>
    </row>
    <row r="94" spans="1:12" ht="15">
      <c r="A94" s="22" t="s">
        <v>122</v>
      </c>
      <c r="B94" s="23">
        <v>65361</v>
      </c>
      <c r="C94" s="23">
        <v>38</v>
      </c>
      <c r="D94" s="24">
        <v>298.76</v>
      </c>
      <c r="E94" s="24">
        <f t="shared" si="13"/>
        <v>298.76</v>
      </c>
      <c r="F94" s="24">
        <f>E94*1.15</f>
        <v>343.57399999999996</v>
      </c>
      <c r="G94" s="24">
        <v>18</v>
      </c>
      <c r="H94" s="24">
        <v>14.25</v>
      </c>
      <c r="I94" s="23"/>
      <c r="J94" s="24">
        <f t="shared" si="11"/>
        <v>375.82399999999996</v>
      </c>
      <c r="K94" s="23">
        <v>377</v>
      </c>
      <c r="L94" s="25">
        <f t="shared" si="12"/>
        <v>-1.1760000000000446</v>
      </c>
    </row>
    <row r="95" spans="1:13" ht="15">
      <c r="A95" s="11" t="s">
        <v>48</v>
      </c>
      <c r="B95" s="49">
        <v>24952</v>
      </c>
      <c r="C95" s="12">
        <v>27</v>
      </c>
      <c r="D95" s="13">
        <v>0</v>
      </c>
      <c r="E95" s="13">
        <f t="shared" si="13"/>
        <v>0</v>
      </c>
      <c r="F95" s="13">
        <f>E95*1.15</f>
        <v>0</v>
      </c>
      <c r="G95" s="12"/>
      <c r="H95" s="13">
        <v>0</v>
      </c>
      <c r="I95" s="12"/>
      <c r="J95" s="13">
        <f t="shared" si="11"/>
        <v>0</v>
      </c>
      <c r="K95" s="12">
        <v>220</v>
      </c>
      <c r="L95" s="27">
        <f t="shared" si="12"/>
        <v>-220</v>
      </c>
      <c r="M95" s="47" t="s">
        <v>142</v>
      </c>
    </row>
    <row r="96" spans="1:13" ht="15">
      <c r="A96" s="16" t="s">
        <v>73</v>
      </c>
      <c r="B96" s="17">
        <v>65122</v>
      </c>
      <c r="C96" s="17">
        <v>26</v>
      </c>
      <c r="D96" s="18">
        <v>561</v>
      </c>
      <c r="E96" s="18">
        <f t="shared" si="13"/>
        <v>561</v>
      </c>
      <c r="F96" s="18">
        <f>E96*1.1</f>
        <v>617.1</v>
      </c>
      <c r="G96" s="57">
        <v>38</v>
      </c>
      <c r="H96" s="18">
        <v>14.25</v>
      </c>
      <c r="I96" s="17"/>
      <c r="J96" s="18">
        <f t="shared" si="11"/>
        <v>669.35</v>
      </c>
      <c r="K96" s="17">
        <v>670</v>
      </c>
      <c r="L96" s="19">
        <v>0</v>
      </c>
      <c r="M96" s="47" t="s">
        <v>161</v>
      </c>
    </row>
    <row r="97" spans="1:12" ht="15">
      <c r="A97" s="11" t="s">
        <v>59</v>
      </c>
      <c r="B97" s="12">
        <v>59697</v>
      </c>
      <c r="C97" s="12">
        <v>30</v>
      </c>
      <c r="D97" s="13">
        <v>349.2</v>
      </c>
      <c r="E97" s="13">
        <f t="shared" si="13"/>
        <v>349.2</v>
      </c>
      <c r="F97" s="13">
        <f>E97*1.15</f>
        <v>401.58</v>
      </c>
      <c r="G97" s="12"/>
      <c r="H97" s="13">
        <v>14.25</v>
      </c>
      <c r="I97" s="12"/>
      <c r="J97" s="13">
        <f t="shared" si="11"/>
        <v>415.83</v>
      </c>
      <c r="K97" s="12">
        <v>450</v>
      </c>
      <c r="L97" s="14">
        <f t="shared" si="12"/>
        <v>-34.170000000000016</v>
      </c>
    </row>
    <row r="98" spans="1:12" ht="15">
      <c r="A98" s="16" t="s">
        <v>33</v>
      </c>
      <c r="B98" s="29">
        <v>65361</v>
      </c>
      <c r="C98" s="29">
        <v>39</v>
      </c>
      <c r="D98" s="30">
        <v>298.76</v>
      </c>
      <c r="E98" s="30">
        <f t="shared" si="13"/>
        <v>298.76</v>
      </c>
      <c r="F98" s="30">
        <f>E98*1.15</f>
        <v>343.57399999999996</v>
      </c>
      <c r="G98" s="30">
        <v>18</v>
      </c>
      <c r="H98" s="30">
        <v>14.25</v>
      </c>
      <c r="I98" s="29"/>
      <c r="J98" s="30">
        <f t="shared" si="11"/>
        <v>375.82399999999996</v>
      </c>
      <c r="K98" s="29">
        <v>377</v>
      </c>
      <c r="L98" s="26">
        <f t="shared" si="12"/>
        <v>-1.1760000000000446</v>
      </c>
    </row>
    <row r="99" spans="1:12" ht="15">
      <c r="A99" s="28" t="s">
        <v>117</v>
      </c>
      <c r="B99" s="12">
        <v>65361</v>
      </c>
      <c r="C99" s="12">
        <v>40</v>
      </c>
      <c r="D99" s="13">
        <v>298.76</v>
      </c>
      <c r="E99" s="13">
        <f t="shared" si="13"/>
        <v>298.76</v>
      </c>
      <c r="F99" s="13">
        <f>E99*1.15</f>
        <v>343.57399999999996</v>
      </c>
      <c r="G99" s="13">
        <v>18</v>
      </c>
      <c r="H99" s="13">
        <v>14.25</v>
      </c>
      <c r="I99" s="12"/>
      <c r="J99" s="13">
        <f t="shared" si="11"/>
        <v>375.82399999999996</v>
      </c>
      <c r="K99" s="12">
        <v>377</v>
      </c>
      <c r="L99" s="14">
        <f t="shared" si="12"/>
        <v>-1.1760000000000446</v>
      </c>
    </row>
    <row r="100" spans="1:13" ht="15">
      <c r="A100" s="22" t="s">
        <v>114</v>
      </c>
      <c r="B100" s="23">
        <v>65122</v>
      </c>
      <c r="C100" s="23">
        <v>29</v>
      </c>
      <c r="D100" s="24">
        <v>561</v>
      </c>
      <c r="E100" s="24">
        <f t="shared" si="13"/>
        <v>561</v>
      </c>
      <c r="F100" s="24">
        <f>E100*1.1</f>
        <v>617.1</v>
      </c>
      <c r="G100" s="55">
        <v>38</v>
      </c>
      <c r="H100" s="24">
        <v>14.25</v>
      </c>
      <c r="I100" s="23"/>
      <c r="J100" s="24">
        <f t="shared" si="11"/>
        <v>669.35</v>
      </c>
      <c r="K100" s="23">
        <v>670</v>
      </c>
      <c r="L100" s="25">
        <v>0</v>
      </c>
      <c r="M100" s="47" t="s">
        <v>161</v>
      </c>
    </row>
    <row r="101" spans="1:12" ht="15">
      <c r="A101" s="20" t="s">
        <v>147</v>
      </c>
      <c r="B101" s="6">
        <v>29027</v>
      </c>
      <c r="C101" s="6">
        <v>36</v>
      </c>
      <c r="D101" s="7">
        <v>222.13</v>
      </c>
      <c r="E101" s="7">
        <f>D101</f>
        <v>222.13</v>
      </c>
      <c r="F101" s="7">
        <f>E101*1.15</f>
        <v>255.44949999999997</v>
      </c>
      <c r="G101" s="39">
        <v>0</v>
      </c>
      <c r="H101" s="39">
        <v>14.25</v>
      </c>
      <c r="I101" s="6"/>
      <c r="J101" s="7">
        <f>F101+G101+H101+I101</f>
        <v>269.69949999999994</v>
      </c>
      <c r="K101" s="6">
        <v>285</v>
      </c>
      <c r="L101" s="8">
        <f>J101-K101</f>
        <v>-15.300500000000056</v>
      </c>
    </row>
    <row r="102" spans="1:13" ht="15">
      <c r="A102" s="16" t="s">
        <v>125</v>
      </c>
      <c r="B102" s="17">
        <v>65122</v>
      </c>
      <c r="C102" s="17">
        <v>23</v>
      </c>
      <c r="D102" s="18">
        <v>561</v>
      </c>
      <c r="E102" s="18">
        <f t="shared" si="13"/>
        <v>561</v>
      </c>
      <c r="F102" s="18">
        <f>E102*1.1</f>
        <v>617.1</v>
      </c>
      <c r="G102" s="57">
        <v>38</v>
      </c>
      <c r="H102" s="18">
        <v>14.25</v>
      </c>
      <c r="I102" s="17"/>
      <c r="J102" s="18">
        <f t="shared" si="11"/>
        <v>669.35</v>
      </c>
      <c r="K102" s="17">
        <v>670</v>
      </c>
      <c r="L102" s="19">
        <v>0</v>
      </c>
      <c r="M102" s="47" t="s">
        <v>162</v>
      </c>
    </row>
    <row r="103" spans="1:12" ht="15">
      <c r="A103" s="11" t="s">
        <v>36</v>
      </c>
      <c r="B103" s="12">
        <v>65361</v>
      </c>
      <c r="C103" s="12">
        <v>40</v>
      </c>
      <c r="D103" s="13">
        <v>298.76</v>
      </c>
      <c r="E103" s="13"/>
      <c r="F103" s="13"/>
      <c r="G103" s="13">
        <v>18</v>
      </c>
      <c r="H103" s="13">
        <v>14.25</v>
      </c>
      <c r="I103" s="12"/>
      <c r="J103" s="13"/>
      <c r="K103" s="12"/>
      <c r="L103" s="14"/>
    </row>
    <row r="104" spans="1:12" ht="15">
      <c r="A104" s="11" t="s">
        <v>36</v>
      </c>
      <c r="B104" s="12">
        <v>65361</v>
      </c>
      <c r="C104" s="12">
        <v>41</v>
      </c>
      <c r="D104" s="13">
        <v>298.76</v>
      </c>
      <c r="E104" s="13"/>
      <c r="F104" s="13"/>
      <c r="G104" s="13">
        <v>18</v>
      </c>
      <c r="H104" s="13">
        <v>14.25</v>
      </c>
      <c r="I104" s="12"/>
      <c r="J104" s="13"/>
      <c r="K104" s="12"/>
      <c r="L104" s="14"/>
    </row>
    <row r="105" spans="1:12" ht="15">
      <c r="A105" s="11" t="s">
        <v>36</v>
      </c>
      <c r="B105" s="12"/>
      <c r="C105" s="12"/>
      <c r="D105" s="13"/>
      <c r="E105" s="13">
        <f>SUM(D103:D104)</f>
        <v>597.52</v>
      </c>
      <c r="F105" s="13">
        <f>E105*1.15</f>
        <v>687.1479999999999</v>
      </c>
      <c r="G105" s="13">
        <f>SUM(G103:G104)</f>
        <v>36</v>
      </c>
      <c r="H105" s="13">
        <f>SUM(H103:H104)</f>
        <v>28.5</v>
      </c>
      <c r="I105" s="12"/>
      <c r="J105" s="13">
        <f>F105+G105+H105+I105</f>
        <v>751.6479999999999</v>
      </c>
      <c r="K105" s="12">
        <f>650+100</f>
        <v>750</v>
      </c>
      <c r="L105" s="27">
        <f>J105-K105</f>
        <v>1.6479999999999109</v>
      </c>
    </row>
    <row r="106" spans="1:12" ht="15">
      <c r="A106" s="16" t="s">
        <v>44</v>
      </c>
      <c r="B106" s="50">
        <v>24952</v>
      </c>
      <c r="C106" s="17">
        <v>25</v>
      </c>
      <c r="D106" s="18">
        <v>0</v>
      </c>
      <c r="E106" s="18"/>
      <c r="F106" s="18"/>
      <c r="G106" s="17"/>
      <c r="H106" s="18">
        <v>0</v>
      </c>
      <c r="I106" s="17"/>
      <c r="J106" s="18"/>
      <c r="K106" s="17"/>
      <c r="L106" s="19"/>
    </row>
    <row r="107" spans="1:13" ht="15">
      <c r="A107" s="16" t="s">
        <v>44</v>
      </c>
      <c r="B107" s="17">
        <v>46431</v>
      </c>
      <c r="C107" s="17">
        <v>36</v>
      </c>
      <c r="D107" s="18">
        <v>222.13</v>
      </c>
      <c r="E107" s="18"/>
      <c r="F107" s="18"/>
      <c r="G107" s="18">
        <v>15</v>
      </c>
      <c r="H107" s="18">
        <v>14.25</v>
      </c>
      <c r="I107" s="17"/>
      <c r="J107" s="18"/>
      <c r="K107" s="17"/>
      <c r="L107" s="19"/>
      <c r="M107" t="s">
        <v>121</v>
      </c>
    </row>
    <row r="108" spans="1:13" ht="15">
      <c r="A108" s="16" t="s">
        <v>44</v>
      </c>
      <c r="B108" s="17"/>
      <c r="C108" s="17"/>
      <c r="D108" s="18"/>
      <c r="E108" s="18">
        <f>SUM(D106:D107)</f>
        <v>222.13</v>
      </c>
      <c r="F108" s="18">
        <f>E108*1.15</f>
        <v>255.44949999999997</v>
      </c>
      <c r="G108" s="18">
        <f>SUM(G106:G107)</f>
        <v>15</v>
      </c>
      <c r="H108" s="18">
        <f>SUM(H106:H107)</f>
        <v>14.25</v>
      </c>
      <c r="I108" s="17"/>
      <c r="J108" s="18">
        <f>F108+G108+H108+I108</f>
        <v>284.69949999999994</v>
      </c>
      <c r="K108" s="17">
        <v>500</v>
      </c>
      <c r="L108" s="26">
        <f>J108-K108</f>
        <v>-215.30050000000006</v>
      </c>
      <c r="M108" s="47" t="s">
        <v>143</v>
      </c>
    </row>
    <row r="109" spans="1:12" ht="15">
      <c r="A109" s="11" t="s">
        <v>93</v>
      </c>
      <c r="B109" s="12">
        <v>29027</v>
      </c>
      <c r="C109" s="12">
        <v>30</v>
      </c>
      <c r="D109" s="13">
        <v>222.13</v>
      </c>
      <c r="E109" s="13">
        <f>D109</f>
        <v>222.13</v>
      </c>
      <c r="F109" s="13">
        <f>E109*1.15</f>
        <v>255.44949999999997</v>
      </c>
      <c r="G109" s="13">
        <v>0</v>
      </c>
      <c r="H109" s="13">
        <v>14.25</v>
      </c>
      <c r="I109" s="12"/>
      <c r="J109" s="13">
        <f>F109+G109+H109+I109</f>
        <v>269.69949999999994</v>
      </c>
      <c r="K109" s="12">
        <v>285</v>
      </c>
      <c r="L109" s="14">
        <f>J109-K109</f>
        <v>-15.300500000000056</v>
      </c>
    </row>
    <row r="110" spans="1:13" ht="15">
      <c r="A110" s="16" t="s">
        <v>82</v>
      </c>
      <c r="B110" s="29">
        <v>53494</v>
      </c>
      <c r="C110" s="34" t="s">
        <v>78</v>
      </c>
      <c r="D110" s="30">
        <v>407.4</v>
      </c>
      <c r="E110" s="30">
        <f>D110</f>
        <v>407.4</v>
      </c>
      <c r="F110" s="30">
        <f>E110*1.15</f>
        <v>468.50999999999993</v>
      </c>
      <c r="G110" s="30">
        <v>0</v>
      </c>
      <c r="H110" s="30">
        <v>14.25</v>
      </c>
      <c r="I110" s="29"/>
      <c r="J110" s="30">
        <f>F110+G110+H110+I110</f>
        <v>482.75999999999993</v>
      </c>
      <c r="K110" s="29">
        <v>542</v>
      </c>
      <c r="L110" s="26">
        <f>J110-K110</f>
        <v>-59.240000000000066</v>
      </c>
      <c r="M110" s="47" t="s">
        <v>167</v>
      </c>
    </row>
    <row r="111" spans="1:12" ht="15">
      <c r="A111" s="22" t="s">
        <v>112</v>
      </c>
      <c r="B111" s="23">
        <v>29157</v>
      </c>
      <c r="C111" s="23">
        <v>30</v>
      </c>
      <c r="D111" s="24">
        <v>366.66</v>
      </c>
      <c r="E111" s="24">
        <f>D111</f>
        <v>366.66</v>
      </c>
      <c r="F111" s="24">
        <f>E111*1.15</f>
        <v>421.659</v>
      </c>
      <c r="G111" s="24">
        <v>0</v>
      </c>
      <c r="H111" s="24">
        <v>14.25</v>
      </c>
      <c r="I111" s="23"/>
      <c r="J111" s="24">
        <f>F111+G111+H111+I111</f>
        <v>435.909</v>
      </c>
      <c r="K111" s="23">
        <v>453</v>
      </c>
      <c r="L111" s="25">
        <f>J111-K111</f>
        <v>-17.091000000000008</v>
      </c>
    </row>
    <row r="112" spans="1:12" ht="15">
      <c r="A112" s="11" t="s">
        <v>37</v>
      </c>
      <c r="B112" s="12">
        <v>65361</v>
      </c>
      <c r="C112" s="12">
        <v>41</v>
      </c>
      <c r="D112" s="13">
        <v>298.76</v>
      </c>
      <c r="E112" s="13"/>
      <c r="F112" s="13"/>
      <c r="G112" s="13">
        <v>18</v>
      </c>
      <c r="H112" s="13">
        <v>14.25</v>
      </c>
      <c r="I112" s="12"/>
      <c r="J112" s="13"/>
      <c r="K112" s="12"/>
      <c r="L112" s="14"/>
    </row>
    <row r="113" spans="1:12" ht="15">
      <c r="A113" s="11" t="s">
        <v>37</v>
      </c>
      <c r="B113" s="12">
        <v>57002</v>
      </c>
      <c r="C113" s="12">
        <v>33</v>
      </c>
      <c r="D113" s="13">
        <v>417.1</v>
      </c>
      <c r="E113" s="13"/>
      <c r="F113" s="13"/>
      <c r="G113" s="13">
        <v>0</v>
      </c>
      <c r="H113" s="13">
        <v>14.25</v>
      </c>
      <c r="I113" s="12"/>
      <c r="J113" s="13"/>
      <c r="K113" s="12"/>
      <c r="L113" s="14"/>
    </row>
    <row r="114" spans="1:12" ht="15">
      <c r="A114" s="11" t="s">
        <v>37</v>
      </c>
      <c r="B114" s="12"/>
      <c r="C114" s="12"/>
      <c r="D114" s="13"/>
      <c r="E114" s="13">
        <f>SUM(D112:D113)</f>
        <v>715.86</v>
      </c>
      <c r="F114" s="13">
        <f>E114*1.15</f>
        <v>823.2389999999999</v>
      </c>
      <c r="G114" s="13">
        <f>SUM(G112:G113)</f>
        <v>18</v>
      </c>
      <c r="H114" s="13">
        <f>SUM(H112:H113)</f>
        <v>28.5</v>
      </c>
      <c r="I114" s="12"/>
      <c r="J114" s="13">
        <f>F114+G114+H114+I114</f>
        <v>869.7389999999999</v>
      </c>
      <c r="K114" s="12">
        <f>673+198</f>
        <v>871</v>
      </c>
      <c r="L114" s="14">
        <f>J114-K114</f>
        <v>-1.261000000000081</v>
      </c>
    </row>
    <row r="115" spans="1:12" ht="15">
      <c r="A115" s="16" t="s">
        <v>38</v>
      </c>
      <c r="B115" s="17">
        <v>65361</v>
      </c>
      <c r="C115" s="17">
        <v>41</v>
      </c>
      <c r="D115" s="18">
        <v>298.76</v>
      </c>
      <c r="E115" s="18">
        <f>D115</f>
        <v>298.76</v>
      </c>
      <c r="F115" s="18">
        <f>E115*1.15</f>
        <v>343.57399999999996</v>
      </c>
      <c r="G115" s="18">
        <v>18</v>
      </c>
      <c r="H115" s="18">
        <v>14.25</v>
      </c>
      <c r="I115" s="17"/>
      <c r="J115" s="18">
        <f>F115+G115+H115+I115</f>
        <v>375.82399999999996</v>
      </c>
      <c r="K115" s="17">
        <v>380</v>
      </c>
      <c r="L115" s="19">
        <f>J115-K115</f>
        <v>-4.176000000000045</v>
      </c>
    </row>
    <row r="116" spans="1:12" ht="15">
      <c r="A116" s="11" t="s">
        <v>65</v>
      </c>
      <c r="B116" s="12">
        <v>59697</v>
      </c>
      <c r="C116" s="12">
        <v>36</v>
      </c>
      <c r="D116" s="13">
        <v>349.2</v>
      </c>
      <c r="E116" s="13">
        <f>D116</f>
        <v>349.2</v>
      </c>
      <c r="F116" s="13">
        <f>E116*1.15</f>
        <v>401.58</v>
      </c>
      <c r="G116" s="12"/>
      <c r="H116" s="13">
        <v>14.25</v>
      </c>
      <c r="I116" s="12"/>
      <c r="J116" s="13">
        <f>F116+G116+H116+I116</f>
        <v>415.83</v>
      </c>
      <c r="K116" s="12">
        <v>417</v>
      </c>
      <c r="L116" s="14">
        <f>J116-K116</f>
        <v>-1.170000000000016</v>
      </c>
    </row>
    <row r="117" spans="1:12" ht="15">
      <c r="A117" s="16" t="s">
        <v>34</v>
      </c>
      <c r="B117" s="29">
        <v>65361</v>
      </c>
      <c r="C117" s="29">
        <v>39</v>
      </c>
      <c r="D117" s="30">
        <v>298.76</v>
      </c>
      <c r="E117" s="30">
        <f>D117</f>
        <v>298.76</v>
      </c>
      <c r="F117" s="30">
        <f>E117*1.15</f>
        <v>343.57399999999996</v>
      </c>
      <c r="G117" s="30">
        <v>18</v>
      </c>
      <c r="H117" s="30">
        <v>14.25</v>
      </c>
      <c r="I117" s="29"/>
      <c r="J117" s="30">
        <f>F117+G117+H117+I117</f>
        <v>375.82399999999996</v>
      </c>
      <c r="K117" s="29">
        <v>377</v>
      </c>
      <c r="L117" s="26">
        <f>J117-K117</f>
        <v>-1.1760000000000446</v>
      </c>
    </row>
    <row r="118" spans="1:12" ht="15">
      <c r="A118" s="46" t="s">
        <v>22</v>
      </c>
      <c r="B118" s="12">
        <v>29157</v>
      </c>
      <c r="C118" s="12">
        <v>31</v>
      </c>
      <c r="D118" s="13">
        <v>366.66</v>
      </c>
      <c r="E118" s="13"/>
      <c r="F118" s="13"/>
      <c r="G118" s="13">
        <v>0</v>
      </c>
      <c r="H118" s="13">
        <v>14.25</v>
      </c>
      <c r="I118" s="12"/>
      <c r="J118" s="13"/>
      <c r="K118" s="12"/>
      <c r="L118" s="14"/>
    </row>
    <row r="119" spans="1:12" ht="15">
      <c r="A119" s="46" t="s">
        <v>22</v>
      </c>
      <c r="B119" s="12">
        <v>29157</v>
      </c>
      <c r="C119" s="12">
        <v>31</v>
      </c>
      <c r="D119" s="13">
        <v>366.66</v>
      </c>
      <c r="E119" s="13"/>
      <c r="F119" s="13"/>
      <c r="G119" s="13">
        <v>0</v>
      </c>
      <c r="H119" s="13">
        <v>14.25</v>
      </c>
      <c r="I119" s="12"/>
      <c r="J119" s="13"/>
      <c r="K119" s="12"/>
      <c r="L119" s="14"/>
    </row>
    <row r="120" spans="1:13" ht="15">
      <c r="A120" s="11" t="s">
        <v>22</v>
      </c>
      <c r="B120" s="49">
        <v>24952</v>
      </c>
      <c r="C120" s="12">
        <v>27</v>
      </c>
      <c r="D120" s="13">
        <v>0</v>
      </c>
      <c r="E120" s="13"/>
      <c r="F120" s="13"/>
      <c r="G120" s="12"/>
      <c r="H120" s="13">
        <v>0</v>
      </c>
      <c r="I120" s="12"/>
      <c r="J120" s="13"/>
      <c r="K120" s="12"/>
      <c r="L120" s="14"/>
      <c r="M120" s="47">
        <v>10</v>
      </c>
    </row>
    <row r="121" spans="1:13" ht="15">
      <c r="A121" s="11" t="s">
        <v>22</v>
      </c>
      <c r="B121" s="12"/>
      <c r="C121" s="12"/>
      <c r="D121" s="13"/>
      <c r="E121" s="13">
        <f>SUM(D118:D120)</f>
        <v>733.32</v>
      </c>
      <c r="F121" s="13">
        <f>E121*1.15</f>
        <v>843.318</v>
      </c>
      <c r="G121" s="13">
        <f>SUM(G118:G120)</f>
        <v>0</v>
      </c>
      <c r="H121" s="13">
        <f>SUM(H118:H120)</f>
        <v>28.5</v>
      </c>
      <c r="I121" s="12"/>
      <c r="J121" s="13">
        <f>F121+G121+H121+I121</f>
        <v>871.818</v>
      </c>
      <c r="K121" s="12">
        <f>875+175+38-10</f>
        <v>1078</v>
      </c>
      <c r="L121" s="27">
        <f>J121-K121</f>
        <v>-206.18200000000002</v>
      </c>
      <c r="M121" s="47" t="s">
        <v>144</v>
      </c>
    </row>
    <row r="122" spans="1:12" ht="15">
      <c r="A122" s="16" t="s">
        <v>87</v>
      </c>
      <c r="B122" s="17">
        <v>29015</v>
      </c>
      <c r="C122" s="17">
        <v>32</v>
      </c>
      <c r="D122" s="18">
        <v>222.13</v>
      </c>
      <c r="E122" s="18">
        <f>D122</f>
        <v>222.13</v>
      </c>
      <c r="F122" s="18">
        <f>E122*1.15</f>
        <v>255.44949999999997</v>
      </c>
      <c r="G122" s="18">
        <v>15</v>
      </c>
      <c r="H122" s="18">
        <v>14.25</v>
      </c>
      <c r="I122" s="17"/>
      <c r="J122" s="18">
        <f>F122+G122+H122+I122</f>
        <v>284.69949999999994</v>
      </c>
      <c r="K122" s="17">
        <v>285</v>
      </c>
      <c r="L122" s="19">
        <f>J122-K122</f>
        <v>-0.3005000000000564</v>
      </c>
    </row>
    <row r="123" spans="1:12" ht="15">
      <c r="A123" s="11" t="s">
        <v>98</v>
      </c>
      <c r="B123" s="12">
        <v>29027</v>
      </c>
      <c r="C123" s="12">
        <v>36</v>
      </c>
      <c r="D123" s="13">
        <v>222.13</v>
      </c>
      <c r="E123" s="13">
        <f>D123</f>
        <v>222.13</v>
      </c>
      <c r="F123" s="13">
        <f>E123*1.15</f>
        <v>255.44949999999997</v>
      </c>
      <c r="G123" s="13">
        <v>0</v>
      </c>
      <c r="H123" s="13">
        <v>14.25</v>
      </c>
      <c r="I123" s="12"/>
      <c r="J123" s="13">
        <f>F123+G123+H123+I123</f>
        <v>269.69949999999994</v>
      </c>
      <c r="K123" s="12">
        <v>285</v>
      </c>
      <c r="L123" s="14">
        <f>J123-K123</f>
        <v>-15.300500000000056</v>
      </c>
    </row>
    <row r="124" spans="1:12" ht="15">
      <c r="A124" s="16" t="s">
        <v>41</v>
      </c>
      <c r="B124" s="50">
        <v>24952</v>
      </c>
      <c r="C124" s="17">
        <v>23</v>
      </c>
      <c r="D124" s="18">
        <v>0</v>
      </c>
      <c r="E124" s="18"/>
      <c r="F124" s="18"/>
      <c r="G124" s="17"/>
      <c r="H124" s="18">
        <v>0</v>
      </c>
      <c r="I124" s="17"/>
      <c r="J124" s="18"/>
      <c r="K124" s="17"/>
      <c r="L124" s="19"/>
    </row>
    <row r="125" spans="1:12" ht="15">
      <c r="A125" s="16" t="s">
        <v>41</v>
      </c>
      <c r="B125" s="50">
        <v>24952</v>
      </c>
      <c r="C125" s="17">
        <v>23</v>
      </c>
      <c r="D125" s="18">
        <v>0</v>
      </c>
      <c r="E125" s="18"/>
      <c r="F125" s="18"/>
      <c r="G125" s="17"/>
      <c r="H125" s="18">
        <v>0</v>
      </c>
      <c r="I125" s="17"/>
      <c r="J125" s="18"/>
      <c r="K125" s="17"/>
      <c r="L125" s="19"/>
    </row>
    <row r="126" spans="1:13" ht="15">
      <c r="A126" s="16" t="s">
        <v>41</v>
      </c>
      <c r="B126" s="17"/>
      <c r="C126" s="17"/>
      <c r="D126" s="18"/>
      <c r="E126" s="18">
        <f>SUM(D124:D125)</f>
        <v>0</v>
      </c>
      <c r="F126" s="18">
        <f aca="true" t="shared" si="14" ref="F126:F141">E126*1.15</f>
        <v>0</v>
      </c>
      <c r="G126" s="17"/>
      <c r="H126" s="18">
        <f>SUM(H124:H125)</f>
        <v>0</v>
      </c>
      <c r="I126" s="17"/>
      <c r="J126" s="18">
        <f aca="true" t="shared" si="15" ref="J126:J140">F126+G126+H126+I126</f>
        <v>0</v>
      </c>
      <c r="K126" s="17">
        <v>881</v>
      </c>
      <c r="L126" s="26">
        <f aca="true" t="shared" si="16" ref="L126:L140">J126-K126</f>
        <v>-881</v>
      </c>
      <c r="M126" s="47" t="s">
        <v>145</v>
      </c>
    </row>
    <row r="127" spans="1:12" ht="15">
      <c r="A127" s="11" t="s">
        <v>31</v>
      </c>
      <c r="B127" s="31">
        <v>65361</v>
      </c>
      <c r="C127" s="31">
        <v>37</v>
      </c>
      <c r="D127" s="32">
        <v>298.76</v>
      </c>
      <c r="E127" s="32">
        <f aca="true" t="shared" si="17" ref="E127:E142">D127</f>
        <v>298.76</v>
      </c>
      <c r="F127" s="32">
        <f t="shared" si="14"/>
        <v>343.57399999999996</v>
      </c>
      <c r="G127" s="32">
        <v>18</v>
      </c>
      <c r="H127" s="32">
        <v>14.25</v>
      </c>
      <c r="I127" s="31"/>
      <c r="J127" s="32">
        <f t="shared" si="15"/>
        <v>375.82399999999996</v>
      </c>
      <c r="K127" s="31">
        <v>377</v>
      </c>
      <c r="L127" s="27">
        <f t="shared" si="16"/>
        <v>-1.1760000000000446</v>
      </c>
    </row>
    <row r="128" spans="1:12" ht="15">
      <c r="A128" s="16" t="s">
        <v>19</v>
      </c>
      <c r="B128" s="17">
        <v>29157</v>
      </c>
      <c r="C128" s="17">
        <v>29</v>
      </c>
      <c r="D128" s="18">
        <v>366.66</v>
      </c>
      <c r="E128" s="18">
        <f t="shared" si="17"/>
        <v>366.66</v>
      </c>
      <c r="F128" s="18">
        <f t="shared" si="14"/>
        <v>421.659</v>
      </c>
      <c r="G128" s="18">
        <v>0</v>
      </c>
      <c r="H128" s="18">
        <v>14.25</v>
      </c>
      <c r="I128" s="17"/>
      <c r="J128" s="18">
        <f t="shared" si="15"/>
        <v>435.909</v>
      </c>
      <c r="K128" s="17">
        <v>437</v>
      </c>
      <c r="L128" s="19">
        <f t="shared" si="16"/>
        <v>-1.0910000000000082</v>
      </c>
    </row>
    <row r="129" spans="1:12" ht="15">
      <c r="A129" s="11" t="s">
        <v>94</v>
      </c>
      <c r="B129" s="31">
        <v>29027</v>
      </c>
      <c r="C129" s="31">
        <v>31</v>
      </c>
      <c r="D129" s="32">
        <v>222.13</v>
      </c>
      <c r="E129" s="32">
        <f t="shared" si="17"/>
        <v>222.13</v>
      </c>
      <c r="F129" s="32">
        <f t="shared" si="14"/>
        <v>255.44949999999997</v>
      </c>
      <c r="G129" s="32">
        <v>0</v>
      </c>
      <c r="H129" s="32">
        <v>14.25</v>
      </c>
      <c r="I129" s="31">
        <v>20</v>
      </c>
      <c r="J129" s="32">
        <f t="shared" si="15"/>
        <v>289.69949999999994</v>
      </c>
      <c r="K129" s="31">
        <v>285</v>
      </c>
      <c r="L129" s="48">
        <f t="shared" si="16"/>
        <v>4.699499999999944</v>
      </c>
    </row>
    <row r="130" spans="1:12" ht="15">
      <c r="A130" s="46" t="s">
        <v>118</v>
      </c>
      <c r="B130" s="23">
        <v>46431</v>
      </c>
      <c r="C130" s="23">
        <v>34</v>
      </c>
      <c r="D130" s="24">
        <v>222.13</v>
      </c>
      <c r="E130" s="24">
        <f t="shared" si="17"/>
        <v>222.13</v>
      </c>
      <c r="F130" s="24">
        <f t="shared" si="14"/>
        <v>255.44949999999997</v>
      </c>
      <c r="G130" s="24">
        <v>15</v>
      </c>
      <c r="H130" s="24">
        <v>14.25</v>
      </c>
      <c r="I130" s="23"/>
      <c r="J130" s="24">
        <f t="shared" si="15"/>
        <v>284.69949999999994</v>
      </c>
      <c r="K130" s="23">
        <v>285</v>
      </c>
      <c r="L130" s="25">
        <f t="shared" si="16"/>
        <v>-0.3005000000000564</v>
      </c>
    </row>
    <row r="131" spans="1:12" ht="15">
      <c r="A131" s="16" t="s">
        <v>64</v>
      </c>
      <c r="B131" s="29">
        <v>59697</v>
      </c>
      <c r="C131" s="29">
        <v>35</v>
      </c>
      <c r="D131" s="30">
        <v>349.2</v>
      </c>
      <c r="E131" s="30">
        <f t="shared" si="17"/>
        <v>349.2</v>
      </c>
      <c r="F131" s="30">
        <f t="shared" si="14"/>
        <v>401.58</v>
      </c>
      <c r="G131" s="29"/>
      <c r="H131" s="30">
        <v>14.25</v>
      </c>
      <c r="I131" s="29"/>
      <c r="J131" s="30">
        <f t="shared" si="15"/>
        <v>415.83</v>
      </c>
      <c r="K131" s="29">
        <v>417</v>
      </c>
      <c r="L131" s="26">
        <f t="shared" si="16"/>
        <v>-1.170000000000016</v>
      </c>
    </row>
    <row r="132" spans="1:12" ht="15">
      <c r="A132" s="11" t="s">
        <v>90</v>
      </c>
      <c r="B132" s="12">
        <v>29015</v>
      </c>
      <c r="C132" s="12">
        <v>35</v>
      </c>
      <c r="D132" s="13">
        <v>222.13</v>
      </c>
      <c r="E132" s="13">
        <f t="shared" si="17"/>
        <v>222.13</v>
      </c>
      <c r="F132" s="13">
        <f t="shared" si="14"/>
        <v>255.44949999999997</v>
      </c>
      <c r="G132" s="13">
        <v>15</v>
      </c>
      <c r="H132" s="13">
        <v>14.25</v>
      </c>
      <c r="I132" s="12"/>
      <c r="J132" s="13">
        <f t="shared" si="15"/>
        <v>284.69949999999994</v>
      </c>
      <c r="K132" s="12">
        <v>285</v>
      </c>
      <c r="L132" s="14">
        <f t="shared" si="16"/>
        <v>-0.3005000000000564</v>
      </c>
    </row>
    <row r="133" spans="1:13" ht="15">
      <c r="A133" s="16" t="s">
        <v>49</v>
      </c>
      <c r="B133" s="17">
        <v>58561</v>
      </c>
      <c r="C133" s="17">
        <v>36</v>
      </c>
      <c r="D133" s="18">
        <v>533.5</v>
      </c>
      <c r="E133" s="18">
        <f t="shared" si="17"/>
        <v>533.5</v>
      </c>
      <c r="F133" s="18">
        <f t="shared" si="14"/>
        <v>613.525</v>
      </c>
      <c r="G133" s="18">
        <v>0</v>
      </c>
      <c r="H133" s="18">
        <v>14.25</v>
      </c>
      <c r="I133" s="17"/>
      <c r="J133" s="18">
        <f t="shared" si="15"/>
        <v>627.775</v>
      </c>
      <c r="K133" s="17">
        <v>678</v>
      </c>
      <c r="L133" s="51">
        <f t="shared" si="16"/>
        <v>-50.22500000000002</v>
      </c>
      <c r="M133" t="s">
        <v>168</v>
      </c>
    </row>
    <row r="134" spans="1:12" ht="15">
      <c r="A134" s="11" t="s">
        <v>85</v>
      </c>
      <c r="B134" s="31">
        <v>39322</v>
      </c>
      <c r="C134" s="31">
        <v>35</v>
      </c>
      <c r="D134" s="32">
        <v>261.9</v>
      </c>
      <c r="E134" s="32">
        <f t="shared" si="17"/>
        <v>261.9</v>
      </c>
      <c r="F134" s="32">
        <f t="shared" si="14"/>
        <v>301.18499999999995</v>
      </c>
      <c r="G134" s="32">
        <v>38</v>
      </c>
      <c r="H134" s="32">
        <v>14.25</v>
      </c>
      <c r="I134" s="31"/>
      <c r="J134" s="32">
        <f t="shared" si="15"/>
        <v>353.43499999999995</v>
      </c>
      <c r="K134" s="31">
        <v>354</v>
      </c>
      <c r="L134" s="27">
        <v>0</v>
      </c>
    </row>
    <row r="135" spans="1:13" ht="15">
      <c r="A135" s="16" t="s">
        <v>16</v>
      </c>
      <c r="B135" s="29">
        <v>29157</v>
      </c>
      <c r="C135" s="29">
        <v>28</v>
      </c>
      <c r="D135" s="30">
        <v>366.66</v>
      </c>
      <c r="E135" s="30">
        <f t="shared" si="17"/>
        <v>366.66</v>
      </c>
      <c r="F135" s="30">
        <f t="shared" si="14"/>
        <v>421.659</v>
      </c>
      <c r="G135" s="30">
        <v>0</v>
      </c>
      <c r="H135" s="30">
        <v>14.25</v>
      </c>
      <c r="I135" s="29">
        <v>20</v>
      </c>
      <c r="J135" s="30">
        <f t="shared" si="15"/>
        <v>455.909</v>
      </c>
      <c r="K135" s="29">
        <v>437</v>
      </c>
      <c r="L135" s="51">
        <f t="shared" si="16"/>
        <v>18.908999999999992</v>
      </c>
      <c r="M135" s="47" t="s">
        <v>148</v>
      </c>
    </row>
    <row r="136" spans="1:12" ht="15">
      <c r="A136" s="11" t="s">
        <v>96</v>
      </c>
      <c r="B136" s="31">
        <v>29027</v>
      </c>
      <c r="C136" s="31">
        <v>34</v>
      </c>
      <c r="D136" s="32">
        <v>222.13</v>
      </c>
      <c r="E136" s="32">
        <f t="shared" si="17"/>
        <v>222.13</v>
      </c>
      <c r="F136" s="32">
        <f t="shared" si="14"/>
        <v>255.44949999999997</v>
      </c>
      <c r="G136" s="32">
        <v>0</v>
      </c>
      <c r="H136" s="32">
        <v>14.25</v>
      </c>
      <c r="I136" s="31"/>
      <c r="J136" s="32">
        <f t="shared" si="15"/>
        <v>269.69949999999994</v>
      </c>
      <c r="K136" s="31">
        <v>285</v>
      </c>
      <c r="L136" s="27">
        <f t="shared" si="16"/>
        <v>-15.300500000000056</v>
      </c>
    </row>
    <row r="137" spans="1:13" ht="15">
      <c r="A137" s="16" t="s">
        <v>39</v>
      </c>
      <c r="B137" s="50">
        <v>24952</v>
      </c>
      <c r="C137" s="29">
        <v>22</v>
      </c>
      <c r="D137" s="30">
        <v>0</v>
      </c>
      <c r="E137" s="30">
        <f t="shared" si="17"/>
        <v>0</v>
      </c>
      <c r="F137" s="30">
        <f t="shared" si="14"/>
        <v>0</v>
      </c>
      <c r="G137" s="29"/>
      <c r="H137" s="30">
        <v>0</v>
      </c>
      <c r="I137" s="29"/>
      <c r="J137" s="30">
        <f t="shared" si="15"/>
        <v>0</v>
      </c>
      <c r="K137" s="29">
        <v>211</v>
      </c>
      <c r="L137" s="26">
        <f t="shared" si="16"/>
        <v>-211</v>
      </c>
      <c r="M137" s="47" t="s">
        <v>140</v>
      </c>
    </row>
    <row r="138" spans="1:12" ht="15">
      <c r="A138" s="11" t="s">
        <v>35</v>
      </c>
      <c r="B138" s="31">
        <v>65361</v>
      </c>
      <c r="C138" s="31">
        <v>39</v>
      </c>
      <c r="D138" s="32">
        <v>298.76</v>
      </c>
      <c r="E138" s="32">
        <f t="shared" si="17"/>
        <v>298.76</v>
      </c>
      <c r="F138" s="32">
        <f t="shared" si="14"/>
        <v>343.57399999999996</v>
      </c>
      <c r="G138" s="32">
        <v>18</v>
      </c>
      <c r="H138" s="32">
        <v>14.25</v>
      </c>
      <c r="I138" s="31"/>
      <c r="J138" s="32">
        <f t="shared" si="15"/>
        <v>375.82399999999996</v>
      </c>
      <c r="K138" s="31">
        <v>377</v>
      </c>
      <c r="L138" s="27">
        <f t="shared" si="16"/>
        <v>-1.1760000000000446</v>
      </c>
    </row>
    <row r="139" spans="1:12" ht="15">
      <c r="A139" s="16" t="s">
        <v>92</v>
      </c>
      <c r="B139" s="29">
        <v>29015</v>
      </c>
      <c r="C139" s="29">
        <v>37</v>
      </c>
      <c r="D139" s="30">
        <v>222.13</v>
      </c>
      <c r="E139" s="30">
        <f t="shared" si="17"/>
        <v>222.13</v>
      </c>
      <c r="F139" s="30">
        <f t="shared" si="14"/>
        <v>255.44949999999997</v>
      </c>
      <c r="G139" s="30">
        <v>15</v>
      </c>
      <c r="H139" s="30">
        <v>14.25</v>
      </c>
      <c r="I139" s="29"/>
      <c r="J139" s="30">
        <f t="shared" si="15"/>
        <v>284.69949999999994</v>
      </c>
      <c r="K139" s="29">
        <v>290</v>
      </c>
      <c r="L139" s="26">
        <f t="shared" si="16"/>
        <v>-5.300500000000056</v>
      </c>
    </row>
    <row r="140" spans="1:12" ht="15">
      <c r="A140" s="11" t="s">
        <v>88</v>
      </c>
      <c r="B140" s="31">
        <v>29015</v>
      </c>
      <c r="C140" s="31">
        <v>32</v>
      </c>
      <c r="D140" s="32">
        <v>222.13</v>
      </c>
      <c r="E140" s="32">
        <f t="shared" si="17"/>
        <v>222.13</v>
      </c>
      <c r="F140" s="32">
        <f t="shared" si="14"/>
        <v>255.44949999999997</v>
      </c>
      <c r="G140" s="32">
        <v>15</v>
      </c>
      <c r="H140" s="32">
        <v>14.25</v>
      </c>
      <c r="I140" s="31"/>
      <c r="J140" s="32">
        <f t="shared" si="15"/>
        <v>284.69949999999994</v>
      </c>
      <c r="K140" s="31">
        <v>285</v>
      </c>
      <c r="L140" s="27">
        <f t="shared" si="16"/>
        <v>-0.3005000000000564</v>
      </c>
    </row>
    <row r="141" spans="1:12" ht="15">
      <c r="A141" s="16" t="s">
        <v>72</v>
      </c>
      <c r="B141" s="50">
        <v>24952</v>
      </c>
      <c r="C141" s="17">
        <v>24</v>
      </c>
      <c r="D141" s="18">
        <v>0</v>
      </c>
      <c r="E141" s="18">
        <f t="shared" si="17"/>
        <v>0</v>
      </c>
      <c r="F141" s="18">
        <f t="shared" si="14"/>
        <v>0</v>
      </c>
      <c r="G141" s="17"/>
      <c r="H141" s="18">
        <v>0</v>
      </c>
      <c r="I141" s="17"/>
      <c r="J141" s="18"/>
      <c r="K141" s="17"/>
      <c r="L141" s="19"/>
    </row>
    <row r="142" spans="1:13" ht="15">
      <c r="A142" s="16" t="s">
        <v>72</v>
      </c>
      <c r="B142" s="17">
        <v>65122</v>
      </c>
      <c r="C142" s="17">
        <v>25</v>
      </c>
      <c r="D142" s="18">
        <v>561</v>
      </c>
      <c r="E142" s="18">
        <f t="shared" si="17"/>
        <v>561</v>
      </c>
      <c r="F142" s="18">
        <f>E142*1.1</f>
        <v>617.1</v>
      </c>
      <c r="G142" s="57">
        <v>25</v>
      </c>
      <c r="H142" s="18">
        <v>14.25</v>
      </c>
      <c r="I142" s="17"/>
      <c r="J142" s="18"/>
      <c r="K142" s="17"/>
      <c r="L142" s="19"/>
      <c r="M142" s="47" t="s">
        <v>164</v>
      </c>
    </row>
    <row r="143" spans="1:13" ht="15">
      <c r="A143" s="16" t="s">
        <v>72</v>
      </c>
      <c r="B143" s="17"/>
      <c r="C143" s="17"/>
      <c r="D143" s="18"/>
      <c r="E143" s="18"/>
      <c r="F143" s="18">
        <f>SUM(F141:F142)</f>
        <v>617.1</v>
      </c>
      <c r="G143" s="18">
        <f>SUM(G141:G142)</f>
        <v>25</v>
      </c>
      <c r="H143" s="18">
        <f>SUM(H141:H142)</f>
        <v>14.25</v>
      </c>
      <c r="I143" s="17"/>
      <c r="J143" s="18">
        <f>F143+G143+H143+I143</f>
        <v>656.35</v>
      </c>
      <c r="K143" s="17">
        <v>881</v>
      </c>
      <c r="L143" s="51">
        <f>J143-K143</f>
        <v>-224.64999999999998</v>
      </c>
      <c r="M143" s="47" t="s">
        <v>163</v>
      </c>
    </row>
    <row r="144" spans="1:12" ht="15">
      <c r="A144" s="11" t="s">
        <v>55</v>
      </c>
      <c r="B144" s="12">
        <v>58561</v>
      </c>
      <c r="C144" s="12">
        <v>40</v>
      </c>
      <c r="D144" s="13">
        <v>533.5</v>
      </c>
      <c r="E144" s="13"/>
      <c r="F144" s="13"/>
      <c r="G144" s="13">
        <v>0</v>
      </c>
      <c r="H144" s="13">
        <v>14.25</v>
      </c>
      <c r="I144" s="12"/>
      <c r="J144" s="13"/>
      <c r="K144" s="12"/>
      <c r="L144" s="14"/>
    </row>
    <row r="145" spans="1:12" ht="15">
      <c r="A145" s="11" t="s">
        <v>55</v>
      </c>
      <c r="B145" s="12">
        <v>57002</v>
      </c>
      <c r="C145" s="12">
        <v>32</v>
      </c>
      <c r="D145" s="13">
        <v>417.1</v>
      </c>
      <c r="E145" s="13"/>
      <c r="F145" s="13"/>
      <c r="G145" s="13">
        <v>0</v>
      </c>
      <c r="H145" s="13">
        <v>14.25</v>
      </c>
      <c r="I145" s="12"/>
      <c r="J145" s="13"/>
      <c r="K145" s="12"/>
      <c r="L145" s="14"/>
    </row>
    <row r="146" spans="1:13" ht="15">
      <c r="A146" s="11" t="s">
        <v>55</v>
      </c>
      <c r="B146" s="12"/>
      <c r="C146" s="12"/>
      <c r="D146" s="13"/>
      <c r="E146" s="13">
        <f>SUM(D144:D145)</f>
        <v>950.6</v>
      </c>
      <c r="F146" s="13">
        <f>E146*1.15</f>
        <v>1093.19</v>
      </c>
      <c r="G146" s="13">
        <f>SUM(G144:G145)</f>
        <v>0</v>
      </c>
      <c r="H146" s="13">
        <f>SUM(H144:H145)</f>
        <v>28.5</v>
      </c>
      <c r="I146" s="12"/>
      <c r="J146" s="13">
        <f>F146+G146+H146+I146</f>
        <v>1121.69</v>
      </c>
      <c r="K146" s="12">
        <v>1204</v>
      </c>
      <c r="L146" s="14">
        <f>J146-K146</f>
        <v>-82.30999999999995</v>
      </c>
      <c r="M146" s="47" t="s">
        <v>160</v>
      </c>
    </row>
    <row r="147" spans="1:12" ht="15">
      <c r="A147" s="16" t="s">
        <v>99</v>
      </c>
      <c r="B147" s="17">
        <v>29027</v>
      </c>
      <c r="C147" s="17">
        <v>37</v>
      </c>
      <c r="D147" s="18">
        <v>222.13</v>
      </c>
      <c r="E147" s="18">
        <f>D147</f>
        <v>222.13</v>
      </c>
      <c r="F147" s="18">
        <f>E147*1.15</f>
        <v>255.44949999999997</v>
      </c>
      <c r="G147" s="18">
        <v>0</v>
      </c>
      <c r="H147" s="18">
        <v>14.25</v>
      </c>
      <c r="I147" s="17"/>
      <c r="J147" s="18">
        <f>F147+G147+H147+I147</f>
        <v>269.69949999999994</v>
      </c>
      <c r="K147" s="17">
        <f>106+179</f>
        <v>285</v>
      </c>
      <c r="L147" s="19">
        <f>J147-K147</f>
        <v>-15.300500000000056</v>
      </c>
    </row>
    <row r="148" spans="1:12" ht="15">
      <c r="A148" s="11" t="s">
        <v>63</v>
      </c>
      <c r="B148" s="12">
        <v>59697</v>
      </c>
      <c r="C148" s="12">
        <v>34</v>
      </c>
      <c r="D148" s="13">
        <v>349.2</v>
      </c>
      <c r="E148" s="13">
        <f>D148</f>
        <v>349.2</v>
      </c>
      <c r="F148" s="13">
        <f>E148*1.15</f>
        <v>401.58</v>
      </c>
      <c r="G148" s="12"/>
      <c r="H148" s="13">
        <v>14.25</v>
      </c>
      <c r="I148" s="12"/>
      <c r="J148" s="13">
        <f>F148+G148+H148+I148</f>
        <v>415.83</v>
      </c>
      <c r="K148" s="12">
        <v>417</v>
      </c>
      <c r="L148" s="14">
        <f>J148-K148</f>
        <v>-1.170000000000016</v>
      </c>
    </row>
    <row r="149" spans="1:13" ht="15">
      <c r="A149" s="41" t="s">
        <v>129</v>
      </c>
      <c r="B149" s="42">
        <v>29027</v>
      </c>
      <c r="C149" s="42">
        <v>35</v>
      </c>
      <c r="D149" s="43">
        <v>222.13</v>
      </c>
      <c r="E149" s="43">
        <f>D149</f>
        <v>222.13</v>
      </c>
      <c r="F149" s="43">
        <f>E149*1.15</f>
        <v>255.44949999999997</v>
      </c>
      <c r="G149" s="43">
        <v>0</v>
      </c>
      <c r="H149" s="43">
        <v>14.25</v>
      </c>
      <c r="I149" s="42"/>
      <c r="J149" s="43">
        <f>F149+G149+H149+I149</f>
        <v>269.69949999999994</v>
      </c>
      <c r="K149" s="42">
        <v>430</v>
      </c>
      <c r="L149" s="44">
        <f>J149-K149</f>
        <v>-160.30050000000006</v>
      </c>
      <c r="M149" s="47" t="s">
        <v>165</v>
      </c>
    </row>
    <row r="150" spans="1:12" ht="15">
      <c r="A150" s="16" t="s">
        <v>123</v>
      </c>
      <c r="B150" s="17">
        <v>29027</v>
      </c>
      <c r="C150" s="17">
        <v>32</v>
      </c>
      <c r="D150" s="18">
        <v>222.13</v>
      </c>
      <c r="E150" s="18"/>
      <c r="F150" s="18"/>
      <c r="G150" s="57">
        <v>15</v>
      </c>
      <c r="H150" s="18">
        <v>14.25</v>
      </c>
      <c r="I150" s="17"/>
      <c r="J150" s="18"/>
      <c r="K150" s="17"/>
      <c r="L150" s="19"/>
    </row>
    <row r="151" spans="1:12" ht="15">
      <c r="A151" s="16" t="s">
        <v>123</v>
      </c>
      <c r="B151" s="17">
        <v>29027</v>
      </c>
      <c r="C151" s="17">
        <v>32</v>
      </c>
      <c r="D151" s="18">
        <v>222.13</v>
      </c>
      <c r="E151" s="18"/>
      <c r="F151" s="18"/>
      <c r="G151" s="57">
        <v>15</v>
      </c>
      <c r="H151" s="18">
        <v>14.25</v>
      </c>
      <c r="I151" s="17"/>
      <c r="J151" s="18"/>
      <c r="K151" s="17"/>
      <c r="L151" s="19"/>
    </row>
    <row r="152" spans="1:13" ht="15">
      <c r="A152" s="16" t="s">
        <v>123</v>
      </c>
      <c r="B152" s="17"/>
      <c r="C152" s="17"/>
      <c r="D152" s="18"/>
      <c r="E152" s="18">
        <f>SUM(D150:D151)</f>
        <v>444.26</v>
      </c>
      <c r="F152" s="18">
        <f>E152*1.15</f>
        <v>510.89899999999994</v>
      </c>
      <c r="G152" s="57">
        <f>SUM(G150:G151)</f>
        <v>30</v>
      </c>
      <c r="H152" s="18">
        <f>SUM(H150:H151)</f>
        <v>28.5</v>
      </c>
      <c r="I152" s="17"/>
      <c r="J152" s="18">
        <f>F152+G152+H152+I152</f>
        <v>569.3989999999999</v>
      </c>
      <c r="K152" s="17">
        <v>570</v>
      </c>
      <c r="L152" s="19">
        <v>0</v>
      </c>
      <c r="M152" s="47" t="s">
        <v>166</v>
      </c>
    </row>
    <row r="153" spans="1:12" ht="15">
      <c r="A153" s="22" t="s">
        <v>119</v>
      </c>
      <c r="B153" s="23">
        <v>29027</v>
      </c>
      <c r="C153" s="23">
        <v>35</v>
      </c>
      <c r="D153" s="24">
        <v>222.13</v>
      </c>
      <c r="E153" s="24">
        <f>D153</f>
        <v>222.13</v>
      </c>
      <c r="F153" s="24">
        <f>E153*1.15</f>
        <v>255.44949999999997</v>
      </c>
      <c r="G153" s="24">
        <v>0</v>
      </c>
      <c r="H153" s="24">
        <v>14.25</v>
      </c>
      <c r="I153" s="23"/>
      <c r="J153" s="24">
        <f>F153+G153+H153+I153</f>
        <v>269.69949999999994</v>
      </c>
      <c r="K153" s="23">
        <v>266</v>
      </c>
      <c r="L153" s="25">
        <f>J153-K153</f>
        <v>3.6994999999999436</v>
      </c>
    </row>
    <row r="154" spans="1:12" ht="15">
      <c r="A154" s="11" t="s">
        <v>130</v>
      </c>
      <c r="B154" s="12">
        <v>29015</v>
      </c>
      <c r="C154" s="12">
        <v>36</v>
      </c>
      <c r="D154" s="13">
        <v>222.13</v>
      </c>
      <c r="E154" s="13"/>
      <c r="F154" s="13"/>
      <c r="G154" s="13">
        <v>15</v>
      </c>
      <c r="H154" s="13">
        <v>14.25</v>
      </c>
      <c r="I154" s="12"/>
      <c r="J154" s="13"/>
      <c r="K154" s="12"/>
      <c r="L154" s="14"/>
    </row>
    <row r="155" spans="1:12" ht="15">
      <c r="A155" s="11" t="s">
        <v>130</v>
      </c>
      <c r="B155" s="12">
        <v>46431</v>
      </c>
      <c r="C155" s="12">
        <v>35</v>
      </c>
      <c r="D155" s="13">
        <v>222.13</v>
      </c>
      <c r="E155" s="13"/>
      <c r="F155" s="13"/>
      <c r="G155" s="13">
        <v>15</v>
      </c>
      <c r="H155" s="13">
        <v>14.25</v>
      </c>
      <c r="I155" s="12"/>
      <c r="J155" s="13"/>
      <c r="K155" s="12"/>
      <c r="L155" s="14"/>
    </row>
    <row r="156" spans="1:12" ht="15">
      <c r="A156" s="11" t="s">
        <v>130</v>
      </c>
      <c r="B156" s="12"/>
      <c r="C156" s="12"/>
      <c r="D156" s="13"/>
      <c r="E156" s="13">
        <f>SUM(D154:D155)</f>
        <v>444.26</v>
      </c>
      <c r="F156" s="13">
        <f>E156*1.15</f>
        <v>510.89899999999994</v>
      </c>
      <c r="G156" s="13">
        <f>SUM(G154:G155)</f>
        <v>30</v>
      </c>
      <c r="H156" s="13">
        <f>SUM(H154:H155)</f>
        <v>28.5</v>
      </c>
      <c r="I156" s="12"/>
      <c r="J156" s="13">
        <f aca="true" t="shared" si="18" ref="J156:J183">F156+G156+H156+I156</f>
        <v>569.3989999999999</v>
      </c>
      <c r="K156" s="12">
        <v>571</v>
      </c>
      <c r="L156" s="27">
        <f aca="true" t="shared" si="19" ref="L156:L183">J156-K156</f>
        <v>-1.6010000000001128</v>
      </c>
    </row>
    <row r="157" spans="1:13" ht="15">
      <c r="A157" s="16" t="s">
        <v>67</v>
      </c>
      <c r="B157" s="17">
        <v>57002</v>
      </c>
      <c r="C157" s="17">
        <v>28</v>
      </c>
      <c r="D157" s="18">
        <v>417.1</v>
      </c>
      <c r="E157" s="18">
        <f aca="true" t="shared" si="20" ref="E157:E183">D157</f>
        <v>417.1</v>
      </c>
      <c r="F157" s="18">
        <f>E157*1.15</f>
        <v>479.66499999999996</v>
      </c>
      <c r="G157" s="18">
        <v>0</v>
      </c>
      <c r="H157" s="18">
        <v>14.25</v>
      </c>
      <c r="I157" s="17"/>
      <c r="J157" s="18">
        <f t="shared" si="18"/>
        <v>493.91499999999996</v>
      </c>
      <c r="K157" s="17">
        <v>527</v>
      </c>
      <c r="L157" s="19">
        <f t="shared" si="19"/>
        <v>-33.085000000000036</v>
      </c>
      <c r="M157" s="47" t="s">
        <v>159</v>
      </c>
    </row>
    <row r="158" spans="1:12" ht="15">
      <c r="A158" s="11" t="s">
        <v>14</v>
      </c>
      <c r="B158" s="12">
        <v>29157</v>
      </c>
      <c r="C158" s="12">
        <v>27</v>
      </c>
      <c r="D158" s="13">
        <v>366.66</v>
      </c>
      <c r="E158" s="13">
        <f t="shared" si="20"/>
        <v>366.66</v>
      </c>
      <c r="F158" s="13">
        <f>E158*1.15</f>
        <v>421.659</v>
      </c>
      <c r="G158" s="13">
        <v>0</v>
      </c>
      <c r="H158" s="13">
        <v>14.25</v>
      </c>
      <c r="I158" s="12"/>
      <c r="J158" s="13">
        <f t="shared" si="18"/>
        <v>435.909</v>
      </c>
      <c r="K158" s="12"/>
      <c r="L158" s="14">
        <f t="shared" si="19"/>
        <v>435.909</v>
      </c>
    </row>
    <row r="159" spans="1:12" ht="15">
      <c r="A159" s="11" t="s">
        <v>14</v>
      </c>
      <c r="B159" s="12">
        <v>29157</v>
      </c>
      <c r="C159" s="12">
        <v>28</v>
      </c>
      <c r="D159" s="13">
        <v>366.66</v>
      </c>
      <c r="E159" s="13">
        <f t="shared" si="20"/>
        <v>366.66</v>
      </c>
      <c r="F159" s="13">
        <f>E159*1.15</f>
        <v>421.659</v>
      </c>
      <c r="G159" s="13">
        <v>0</v>
      </c>
      <c r="H159" s="13">
        <v>14.25</v>
      </c>
      <c r="I159" s="12"/>
      <c r="J159" s="13">
        <f t="shared" si="18"/>
        <v>435.909</v>
      </c>
      <c r="K159" s="12"/>
      <c r="L159" s="14">
        <f t="shared" si="19"/>
        <v>435.909</v>
      </c>
    </row>
    <row r="160" spans="1:12" ht="15">
      <c r="A160" s="11" t="s">
        <v>14</v>
      </c>
      <c r="B160" s="12">
        <v>65122</v>
      </c>
      <c r="C160" s="12">
        <v>26</v>
      </c>
      <c r="D160" s="13">
        <v>561</v>
      </c>
      <c r="E160" s="13">
        <f t="shared" si="20"/>
        <v>561</v>
      </c>
      <c r="F160" s="13">
        <f>E160*1.1</f>
        <v>617.1</v>
      </c>
      <c r="G160" s="56">
        <v>38</v>
      </c>
      <c r="H160" s="13">
        <v>14.25</v>
      </c>
      <c r="I160" s="12"/>
      <c r="J160" s="13">
        <f t="shared" si="18"/>
        <v>669.35</v>
      </c>
      <c r="K160" s="12"/>
      <c r="L160" s="14">
        <f t="shared" si="19"/>
        <v>669.35</v>
      </c>
    </row>
    <row r="161" spans="1:12" ht="15">
      <c r="A161" s="16" t="s">
        <v>12</v>
      </c>
      <c r="B161" s="29">
        <v>29157</v>
      </c>
      <c r="C161" s="29">
        <v>27</v>
      </c>
      <c r="D161" s="30">
        <v>366.66</v>
      </c>
      <c r="E161" s="30">
        <f t="shared" si="20"/>
        <v>366.66</v>
      </c>
      <c r="F161" s="30">
        <f>E161*1.15</f>
        <v>421.659</v>
      </c>
      <c r="G161" s="30">
        <v>0</v>
      </c>
      <c r="H161" s="30">
        <v>14.25</v>
      </c>
      <c r="I161" s="30"/>
      <c r="J161" s="30">
        <f t="shared" si="18"/>
        <v>435.909</v>
      </c>
      <c r="K161" s="30">
        <v>437</v>
      </c>
      <c r="L161" s="26">
        <f t="shared" si="19"/>
        <v>-1.0910000000000082</v>
      </c>
    </row>
    <row r="162" spans="1:13" ht="15">
      <c r="A162" s="46" t="s">
        <v>74</v>
      </c>
      <c r="B162" s="12">
        <v>65122</v>
      </c>
      <c r="C162" s="12">
        <v>27</v>
      </c>
      <c r="D162" s="13">
        <v>561</v>
      </c>
      <c r="E162" s="13">
        <f t="shared" si="20"/>
        <v>561</v>
      </c>
      <c r="F162" s="13">
        <f>E162*1.1</f>
        <v>617.1</v>
      </c>
      <c r="G162" s="56">
        <v>38</v>
      </c>
      <c r="H162" s="13">
        <v>14.25</v>
      </c>
      <c r="I162" s="12"/>
      <c r="J162" s="13">
        <f t="shared" si="18"/>
        <v>669.35</v>
      </c>
      <c r="K162" s="12">
        <v>670</v>
      </c>
      <c r="L162" s="14">
        <v>0</v>
      </c>
      <c r="M162" s="47" t="s">
        <v>161</v>
      </c>
    </row>
    <row r="163" spans="1:13" ht="15">
      <c r="A163" s="21" t="s">
        <v>56</v>
      </c>
      <c r="B163" s="17">
        <v>58561</v>
      </c>
      <c r="C163" s="17">
        <v>41</v>
      </c>
      <c r="D163" s="18">
        <v>533.5</v>
      </c>
      <c r="E163" s="18">
        <f t="shared" si="20"/>
        <v>533.5</v>
      </c>
      <c r="F163" s="18">
        <f>E163*1.15</f>
        <v>613.525</v>
      </c>
      <c r="G163" s="18">
        <v>0</v>
      </c>
      <c r="H163" s="18">
        <v>14.25</v>
      </c>
      <c r="I163" s="17"/>
      <c r="J163" s="18">
        <f t="shared" si="18"/>
        <v>627.775</v>
      </c>
      <c r="K163" s="17">
        <v>678</v>
      </c>
      <c r="L163" s="26">
        <f t="shared" si="19"/>
        <v>-50.22500000000002</v>
      </c>
      <c r="M163" s="47" t="s">
        <v>152</v>
      </c>
    </row>
    <row r="164" spans="1:12" ht="15">
      <c r="A164" s="11" t="s">
        <v>84</v>
      </c>
      <c r="B164" s="12">
        <v>39322</v>
      </c>
      <c r="C164" s="12">
        <v>34</v>
      </c>
      <c r="D164" s="13">
        <v>261.9</v>
      </c>
      <c r="E164" s="13">
        <f t="shared" si="20"/>
        <v>261.9</v>
      </c>
      <c r="F164" s="13">
        <f>E164*1.15</f>
        <v>301.18499999999995</v>
      </c>
      <c r="G164" s="13">
        <v>38</v>
      </c>
      <c r="H164" s="13">
        <v>14.25</v>
      </c>
      <c r="I164" s="12"/>
      <c r="J164" s="13">
        <f t="shared" si="18"/>
        <v>353.43499999999995</v>
      </c>
      <c r="K164" s="12">
        <v>354</v>
      </c>
      <c r="L164" s="14">
        <v>0</v>
      </c>
    </row>
    <row r="165" spans="1:12" ht="15">
      <c r="A165" s="20" t="s">
        <v>136</v>
      </c>
      <c r="B165" s="6">
        <v>58561</v>
      </c>
      <c r="C165" s="6">
        <v>36</v>
      </c>
      <c r="D165" s="7">
        <v>533.5</v>
      </c>
      <c r="E165" s="7">
        <f t="shared" si="20"/>
        <v>533.5</v>
      </c>
      <c r="F165" s="7">
        <f>E165*1.15</f>
        <v>613.525</v>
      </c>
      <c r="G165" s="39">
        <v>0</v>
      </c>
      <c r="H165" s="39">
        <v>14.25</v>
      </c>
      <c r="I165" s="6"/>
      <c r="J165" s="7">
        <f t="shared" si="18"/>
        <v>627.775</v>
      </c>
      <c r="K165" s="6">
        <v>628</v>
      </c>
      <c r="L165" s="8">
        <f t="shared" si="19"/>
        <v>-0.22500000000002274</v>
      </c>
    </row>
    <row r="166" spans="1:12" ht="15">
      <c r="A166" s="10" t="s">
        <v>20</v>
      </c>
      <c r="B166" s="6">
        <v>65361</v>
      </c>
      <c r="C166" s="6">
        <v>36</v>
      </c>
      <c r="D166" s="7">
        <v>298.76</v>
      </c>
      <c r="E166" s="7">
        <f t="shared" si="20"/>
        <v>298.76</v>
      </c>
      <c r="F166" s="7">
        <f>E166*1.15</f>
        <v>343.57399999999996</v>
      </c>
      <c r="G166" s="39">
        <v>0</v>
      </c>
      <c r="H166" s="39">
        <v>14.25</v>
      </c>
      <c r="I166" s="6"/>
      <c r="J166" s="7">
        <f t="shared" si="18"/>
        <v>357.82399999999996</v>
      </c>
      <c r="K166" s="6"/>
      <c r="L166" s="8">
        <f t="shared" si="19"/>
        <v>357.82399999999996</v>
      </c>
    </row>
    <row r="167" spans="1:12" ht="15">
      <c r="A167" s="52" t="s">
        <v>146</v>
      </c>
      <c r="B167" s="6">
        <v>58561</v>
      </c>
      <c r="C167" s="6">
        <v>37</v>
      </c>
      <c r="D167" s="7">
        <v>533.5</v>
      </c>
      <c r="E167" s="7">
        <f t="shared" si="20"/>
        <v>533.5</v>
      </c>
      <c r="F167" s="7">
        <f>E167*1.15</f>
        <v>613.525</v>
      </c>
      <c r="G167" s="39">
        <v>0</v>
      </c>
      <c r="H167" s="39">
        <v>14.25</v>
      </c>
      <c r="I167" s="6">
        <v>40</v>
      </c>
      <c r="J167" s="7">
        <f t="shared" si="18"/>
        <v>667.775</v>
      </c>
      <c r="K167" s="6">
        <v>660</v>
      </c>
      <c r="L167" s="8">
        <f t="shared" si="19"/>
        <v>7.774999999999977</v>
      </c>
    </row>
    <row r="168" spans="1:12" ht="15">
      <c r="A168" s="10" t="s">
        <v>20</v>
      </c>
      <c r="B168" s="6">
        <v>65122</v>
      </c>
      <c r="C168" s="6">
        <v>24</v>
      </c>
      <c r="D168" s="7">
        <v>561</v>
      </c>
      <c r="E168" s="7">
        <f t="shared" si="20"/>
        <v>561</v>
      </c>
      <c r="F168" s="7">
        <f>E168*1.1</f>
        <v>617.1</v>
      </c>
      <c r="G168" s="39">
        <v>0</v>
      </c>
      <c r="H168" s="39">
        <v>14.25</v>
      </c>
      <c r="I168" s="6"/>
      <c r="J168" s="7">
        <f t="shared" si="18"/>
        <v>631.35</v>
      </c>
      <c r="K168" s="6"/>
      <c r="L168" s="8">
        <f t="shared" si="19"/>
        <v>631.35</v>
      </c>
    </row>
    <row r="169" spans="1:12" ht="15">
      <c r="A169" s="20" t="s">
        <v>136</v>
      </c>
      <c r="B169" s="6">
        <v>65122</v>
      </c>
      <c r="C169" s="6">
        <v>29</v>
      </c>
      <c r="D169" s="7">
        <v>561</v>
      </c>
      <c r="E169" s="7">
        <f t="shared" si="20"/>
        <v>561</v>
      </c>
      <c r="F169" s="7">
        <f>E169*1.1</f>
        <v>617.1</v>
      </c>
      <c r="G169" s="39">
        <v>0</v>
      </c>
      <c r="H169" s="39">
        <v>14.25</v>
      </c>
      <c r="I169" s="6"/>
      <c r="J169" s="7">
        <f t="shared" si="18"/>
        <v>631.35</v>
      </c>
      <c r="K169" s="6">
        <v>631</v>
      </c>
      <c r="L169" s="8">
        <f t="shared" si="19"/>
        <v>0.35000000000002274</v>
      </c>
    </row>
    <row r="170" spans="1:12" ht="15">
      <c r="A170" s="10" t="s">
        <v>20</v>
      </c>
      <c r="B170" s="6">
        <v>65122</v>
      </c>
      <c r="C170" s="6">
        <v>30</v>
      </c>
      <c r="D170" s="7">
        <v>561</v>
      </c>
      <c r="E170" s="7">
        <f t="shared" si="20"/>
        <v>561</v>
      </c>
      <c r="F170" s="7">
        <f>E170*1.1</f>
        <v>617.1</v>
      </c>
      <c r="G170" s="39">
        <v>0</v>
      </c>
      <c r="H170" s="39">
        <v>14.25</v>
      </c>
      <c r="I170" s="6"/>
      <c r="J170" s="7">
        <f t="shared" si="18"/>
        <v>631.35</v>
      </c>
      <c r="K170" s="6"/>
      <c r="L170" s="8">
        <f t="shared" si="19"/>
        <v>631.35</v>
      </c>
    </row>
    <row r="171" spans="1:12" ht="15">
      <c r="A171" s="10" t="s">
        <v>20</v>
      </c>
      <c r="B171" s="6">
        <v>65122</v>
      </c>
      <c r="C171" s="6">
        <v>30</v>
      </c>
      <c r="D171" s="7">
        <v>561</v>
      </c>
      <c r="E171" s="7">
        <f t="shared" si="20"/>
        <v>561</v>
      </c>
      <c r="F171" s="7">
        <f>E171*1.1</f>
        <v>617.1</v>
      </c>
      <c r="G171" s="39">
        <v>0</v>
      </c>
      <c r="H171" s="39">
        <v>14.25</v>
      </c>
      <c r="I171" s="6"/>
      <c r="J171" s="7">
        <f t="shared" si="18"/>
        <v>631.35</v>
      </c>
      <c r="K171" s="6"/>
      <c r="L171" s="8">
        <f t="shared" si="19"/>
        <v>631.35</v>
      </c>
    </row>
    <row r="172" spans="1:12" ht="15">
      <c r="A172" s="10" t="s">
        <v>20</v>
      </c>
      <c r="B172" s="6">
        <v>53494</v>
      </c>
      <c r="C172" s="9" t="s">
        <v>79</v>
      </c>
      <c r="D172" s="7">
        <v>407.4</v>
      </c>
      <c r="E172" s="7">
        <f t="shared" si="20"/>
        <v>407.4</v>
      </c>
      <c r="F172" s="7">
        <f aca="true" t="shared" si="21" ref="F172:F183">E172*1.15</f>
        <v>468.50999999999993</v>
      </c>
      <c r="G172" s="39">
        <v>0</v>
      </c>
      <c r="H172" s="39">
        <v>14.25</v>
      </c>
      <c r="I172" s="6"/>
      <c r="J172" s="7">
        <f t="shared" si="18"/>
        <v>482.75999999999993</v>
      </c>
      <c r="K172" s="6"/>
      <c r="L172" s="8">
        <f t="shared" si="19"/>
        <v>482.75999999999993</v>
      </c>
    </row>
    <row r="173" spans="1:12" ht="15">
      <c r="A173" s="20" t="s">
        <v>136</v>
      </c>
      <c r="B173" s="6">
        <v>53494</v>
      </c>
      <c r="C173" s="9" t="s">
        <v>80</v>
      </c>
      <c r="D173" s="7">
        <v>407.4</v>
      </c>
      <c r="E173" s="7">
        <f t="shared" si="20"/>
        <v>407.4</v>
      </c>
      <c r="F173" s="7">
        <f t="shared" si="21"/>
        <v>468.50999999999993</v>
      </c>
      <c r="G173" s="39">
        <v>0</v>
      </c>
      <c r="H173" s="39">
        <v>14.25</v>
      </c>
      <c r="I173" s="6"/>
      <c r="J173" s="7">
        <f t="shared" si="18"/>
        <v>482.75999999999993</v>
      </c>
      <c r="K173" s="6">
        <v>483</v>
      </c>
      <c r="L173" s="8">
        <f t="shared" si="19"/>
        <v>-0.24000000000006594</v>
      </c>
    </row>
    <row r="174" spans="1:12" ht="15">
      <c r="A174" s="10" t="s">
        <v>20</v>
      </c>
      <c r="B174" s="6">
        <v>39322</v>
      </c>
      <c r="C174" s="6">
        <v>36</v>
      </c>
      <c r="D174" s="7">
        <v>261.9</v>
      </c>
      <c r="E174" s="7">
        <f t="shared" si="20"/>
        <v>261.9</v>
      </c>
      <c r="F174" s="7">
        <f t="shared" si="21"/>
        <v>301.18499999999995</v>
      </c>
      <c r="G174" s="39">
        <v>0</v>
      </c>
      <c r="H174" s="39">
        <v>14.25</v>
      </c>
      <c r="I174" s="6"/>
      <c r="J174" s="7">
        <f t="shared" si="18"/>
        <v>315.43499999999995</v>
      </c>
      <c r="K174" s="6"/>
      <c r="L174" s="8">
        <f t="shared" si="19"/>
        <v>315.43499999999995</v>
      </c>
    </row>
    <row r="175" spans="1:12" ht="15">
      <c r="A175" s="10" t="s">
        <v>20</v>
      </c>
      <c r="B175" s="6">
        <v>29015</v>
      </c>
      <c r="C175" s="6">
        <v>30</v>
      </c>
      <c r="D175" s="7">
        <v>222.13</v>
      </c>
      <c r="E175" s="7">
        <f t="shared" si="20"/>
        <v>222.13</v>
      </c>
      <c r="F175" s="7">
        <f t="shared" si="21"/>
        <v>255.44949999999997</v>
      </c>
      <c r="G175" s="39">
        <v>0</v>
      </c>
      <c r="H175" s="39">
        <v>14.25</v>
      </c>
      <c r="I175" s="6"/>
      <c r="J175" s="7">
        <f t="shared" si="18"/>
        <v>269.69949999999994</v>
      </c>
      <c r="K175" s="6"/>
      <c r="L175" s="8">
        <f t="shared" si="19"/>
        <v>269.69949999999994</v>
      </c>
    </row>
    <row r="176" spans="1:12" ht="15">
      <c r="A176" s="10" t="s">
        <v>20</v>
      </c>
      <c r="B176" s="6">
        <v>29015</v>
      </c>
      <c r="C176" s="6">
        <v>31</v>
      </c>
      <c r="D176" s="7">
        <v>222.13</v>
      </c>
      <c r="E176" s="7">
        <f t="shared" si="20"/>
        <v>222.13</v>
      </c>
      <c r="F176" s="7">
        <f t="shared" si="21"/>
        <v>255.44949999999997</v>
      </c>
      <c r="G176" s="39">
        <v>0</v>
      </c>
      <c r="H176" s="39">
        <v>14.25</v>
      </c>
      <c r="I176" s="6"/>
      <c r="J176" s="7">
        <f t="shared" si="18"/>
        <v>269.69949999999994</v>
      </c>
      <c r="K176" s="6"/>
      <c r="L176" s="8">
        <f t="shared" si="19"/>
        <v>269.69949999999994</v>
      </c>
    </row>
    <row r="177" spans="1:12" ht="15">
      <c r="A177" s="10" t="s">
        <v>20</v>
      </c>
      <c r="B177" s="6">
        <v>29015</v>
      </c>
      <c r="C177" s="6">
        <v>31</v>
      </c>
      <c r="D177" s="7">
        <v>222.13</v>
      </c>
      <c r="E177" s="7">
        <f t="shared" si="20"/>
        <v>222.13</v>
      </c>
      <c r="F177" s="7">
        <f t="shared" si="21"/>
        <v>255.44949999999997</v>
      </c>
      <c r="G177" s="39">
        <v>0</v>
      </c>
      <c r="H177" s="39">
        <v>14.25</v>
      </c>
      <c r="I177" s="6"/>
      <c r="J177" s="7">
        <f t="shared" si="18"/>
        <v>269.69949999999994</v>
      </c>
      <c r="K177" s="6"/>
      <c r="L177" s="8">
        <f t="shared" si="19"/>
        <v>269.69949999999994</v>
      </c>
    </row>
    <row r="178" spans="1:12" ht="15">
      <c r="A178" s="58" t="s">
        <v>136</v>
      </c>
      <c r="B178" s="6">
        <v>29027</v>
      </c>
      <c r="C178" s="6">
        <v>30</v>
      </c>
      <c r="D178" s="7">
        <v>222.13</v>
      </c>
      <c r="E178" s="7">
        <f t="shared" si="20"/>
        <v>222.13</v>
      </c>
      <c r="F178" s="7">
        <f t="shared" si="21"/>
        <v>255.44949999999997</v>
      </c>
      <c r="G178" s="39">
        <v>0</v>
      </c>
      <c r="H178" s="39">
        <v>14.25</v>
      </c>
      <c r="I178" s="6"/>
      <c r="J178" s="7">
        <f t="shared" si="18"/>
        <v>269.69949999999994</v>
      </c>
      <c r="K178" s="6">
        <v>270</v>
      </c>
      <c r="L178" s="8">
        <f t="shared" si="19"/>
        <v>-0.3005000000000564</v>
      </c>
    </row>
    <row r="179" spans="1:12" ht="15">
      <c r="A179" s="10" t="s">
        <v>20</v>
      </c>
      <c r="B179" s="6">
        <v>29027</v>
      </c>
      <c r="C179" s="6">
        <v>31</v>
      </c>
      <c r="D179" s="7">
        <v>222.13</v>
      </c>
      <c r="E179" s="7">
        <f t="shared" si="20"/>
        <v>222.13</v>
      </c>
      <c r="F179" s="7">
        <f t="shared" si="21"/>
        <v>255.44949999999997</v>
      </c>
      <c r="G179" s="39">
        <v>0</v>
      </c>
      <c r="H179" s="39">
        <v>14.25</v>
      </c>
      <c r="I179" s="6"/>
      <c r="J179" s="7">
        <f t="shared" si="18"/>
        <v>269.69949999999994</v>
      </c>
      <c r="K179" s="6"/>
      <c r="L179" s="8">
        <f t="shared" si="19"/>
        <v>269.69949999999994</v>
      </c>
    </row>
    <row r="180" spans="1:12" ht="15">
      <c r="A180" s="10" t="s">
        <v>20</v>
      </c>
      <c r="B180" s="6">
        <v>46431</v>
      </c>
      <c r="C180" s="6">
        <v>30</v>
      </c>
      <c r="D180" s="7">
        <v>222.13</v>
      </c>
      <c r="E180" s="7">
        <f t="shared" si="20"/>
        <v>222.13</v>
      </c>
      <c r="F180" s="7">
        <f t="shared" si="21"/>
        <v>255.44949999999997</v>
      </c>
      <c r="G180" s="39">
        <v>0</v>
      </c>
      <c r="H180" s="39">
        <v>14.25</v>
      </c>
      <c r="I180" s="6"/>
      <c r="J180" s="7">
        <f t="shared" si="18"/>
        <v>269.69949999999994</v>
      </c>
      <c r="K180" s="6"/>
      <c r="L180" s="8">
        <f t="shared" si="19"/>
        <v>269.69949999999994</v>
      </c>
    </row>
    <row r="181" spans="1:12" ht="15">
      <c r="A181" s="10" t="s">
        <v>20</v>
      </c>
      <c r="B181" s="6">
        <v>46431</v>
      </c>
      <c r="C181" s="6">
        <v>30</v>
      </c>
      <c r="D181" s="7">
        <v>222.13</v>
      </c>
      <c r="E181" s="7">
        <f t="shared" si="20"/>
        <v>222.13</v>
      </c>
      <c r="F181" s="7">
        <f t="shared" si="21"/>
        <v>255.44949999999997</v>
      </c>
      <c r="G181" s="39">
        <v>0</v>
      </c>
      <c r="H181" s="39">
        <v>14.25</v>
      </c>
      <c r="I181" s="6"/>
      <c r="J181" s="7">
        <f t="shared" si="18"/>
        <v>269.69949999999994</v>
      </c>
      <c r="K181" s="6"/>
      <c r="L181" s="8">
        <f t="shared" si="19"/>
        <v>269.69949999999994</v>
      </c>
    </row>
    <row r="182" spans="1:12" ht="15">
      <c r="A182" s="10" t="s">
        <v>20</v>
      </c>
      <c r="B182" s="6">
        <v>46431</v>
      </c>
      <c r="C182" s="6">
        <v>31</v>
      </c>
      <c r="D182" s="7">
        <v>222.13</v>
      </c>
      <c r="E182" s="7">
        <f t="shared" si="20"/>
        <v>222.13</v>
      </c>
      <c r="F182" s="7">
        <f t="shared" si="21"/>
        <v>255.44949999999997</v>
      </c>
      <c r="G182" s="39">
        <v>0</v>
      </c>
      <c r="H182" s="39">
        <v>14.25</v>
      </c>
      <c r="I182" s="6"/>
      <c r="J182" s="7">
        <f t="shared" si="18"/>
        <v>269.69949999999994</v>
      </c>
      <c r="K182" s="6"/>
      <c r="L182" s="8">
        <f t="shared" si="19"/>
        <v>269.69949999999994</v>
      </c>
    </row>
    <row r="183" spans="1:12" ht="15">
      <c r="A183" s="10" t="s">
        <v>20</v>
      </c>
      <c r="B183" s="6">
        <v>46431</v>
      </c>
      <c r="C183" s="6">
        <v>36</v>
      </c>
      <c r="D183" s="7">
        <v>222.13</v>
      </c>
      <c r="E183" s="7">
        <f t="shared" si="20"/>
        <v>222.13</v>
      </c>
      <c r="F183" s="7">
        <f t="shared" si="21"/>
        <v>255.44949999999997</v>
      </c>
      <c r="G183" s="39">
        <v>0</v>
      </c>
      <c r="H183" s="39">
        <v>14.25</v>
      </c>
      <c r="I183" s="6"/>
      <c r="J183" s="7">
        <f t="shared" si="18"/>
        <v>269.69949999999994</v>
      </c>
      <c r="K183" s="6"/>
      <c r="L183" s="8">
        <f t="shared" si="19"/>
        <v>269.69949999999994</v>
      </c>
    </row>
    <row r="184" spans="1:16" ht="15">
      <c r="A184" s="11" t="s">
        <v>18</v>
      </c>
      <c r="B184" s="12">
        <v>29157</v>
      </c>
      <c r="C184" s="12">
        <v>29</v>
      </c>
      <c r="D184" s="13">
        <v>366.66</v>
      </c>
      <c r="E184" s="13"/>
      <c r="F184" s="13"/>
      <c r="G184" s="13">
        <v>0</v>
      </c>
      <c r="H184" s="13">
        <v>14.25</v>
      </c>
      <c r="I184" s="12"/>
      <c r="J184" s="13"/>
      <c r="K184" s="12"/>
      <c r="L184" s="14"/>
      <c r="P184" s="5">
        <f>SUM(D162:D183)</f>
        <v>8042.03</v>
      </c>
    </row>
    <row r="185" spans="1:12" ht="15">
      <c r="A185" s="11" t="s">
        <v>18</v>
      </c>
      <c r="B185" s="12">
        <v>29157</v>
      </c>
      <c r="C185" s="12">
        <v>30</v>
      </c>
      <c r="D185" s="13">
        <v>0</v>
      </c>
      <c r="E185" s="13"/>
      <c r="F185" s="13"/>
      <c r="G185" s="12">
        <v>0</v>
      </c>
      <c r="H185" s="13">
        <v>0</v>
      </c>
      <c r="I185" s="12"/>
      <c r="J185" s="13"/>
      <c r="K185" s="12"/>
      <c r="L185" s="14"/>
    </row>
    <row r="186" spans="1:13" ht="15">
      <c r="A186" s="11" t="s">
        <v>18</v>
      </c>
      <c r="B186" s="12"/>
      <c r="C186" s="12"/>
      <c r="D186" s="13"/>
      <c r="E186" s="13">
        <f>SUM(D184:D185)</f>
        <v>366.66</v>
      </c>
      <c r="F186" s="13">
        <f>E186*1.15</f>
        <v>421.659</v>
      </c>
      <c r="G186" s="12">
        <v>0</v>
      </c>
      <c r="H186" s="13">
        <f>SUM(H184:H185)</f>
        <v>14.25</v>
      </c>
      <c r="I186" s="12"/>
      <c r="J186" s="13">
        <f>F186+G186+H186+I186</f>
        <v>435.909</v>
      </c>
      <c r="K186" s="12">
        <f>873</f>
        <v>873</v>
      </c>
      <c r="L186" s="27">
        <f>J186-K186</f>
        <v>-437.091</v>
      </c>
      <c r="M186" s="47" t="s">
        <v>158</v>
      </c>
    </row>
    <row r="187" spans="1:13" ht="15">
      <c r="A187" s="16" t="s">
        <v>50</v>
      </c>
      <c r="B187" s="17">
        <v>58561</v>
      </c>
      <c r="C187" s="17">
        <v>37</v>
      </c>
      <c r="D187" s="18">
        <v>533.5</v>
      </c>
      <c r="E187" s="18">
        <f>D187</f>
        <v>533.5</v>
      </c>
      <c r="F187" s="18">
        <f>E187*1.15</f>
        <v>613.525</v>
      </c>
      <c r="G187" s="18">
        <v>0</v>
      </c>
      <c r="H187" s="18">
        <v>14.25</v>
      </c>
      <c r="I187" s="17"/>
      <c r="J187" s="18">
        <f>F187+G187+H187+I187</f>
        <v>627.775</v>
      </c>
      <c r="K187" s="17">
        <f>200+430+48</f>
        <v>678</v>
      </c>
      <c r="L187" s="26">
        <f>J187-K187</f>
        <v>-50.22500000000002</v>
      </c>
      <c r="M187" s="47" t="s">
        <v>152</v>
      </c>
    </row>
    <row r="188" spans="1:12" ht="15">
      <c r="A188" s="11" t="s">
        <v>86</v>
      </c>
      <c r="B188" s="12">
        <v>39322</v>
      </c>
      <c r="C188" s="12">
        <v>35</v>
      </c>
      <c r="D188" s="13">
        <v>261.9</v>
      </c>
      <c r="E188" s="13"/>
      <c r="F188" s="13"/>
      <c r="G188" s="13">
        <v>38</v>
      </c>
      <c r="H188" s="13">
        <v>14.25</v>
      </c>
      <c r="I188" s="12"/>
      <c r="J188" s="13"/>
      <c r="K188" s="12"/>
      <c r="L188" s="14"/>
    </row>
    <row r="189" spans="1:12" ht="15">
      <c r="A189" s="11" t="s">
        <v>86</v>
      </c>
      <c r="B189" s="12">
        <v>39322</v>
      </c>
      <c r="C189" s="12">
        <v>36</v>
      </c>
      <c r="D189" s="13">
        <v>261.9</v>
      </c>
      <c r="E189" s="13"/>
      <c r="F189" s="13"/>
      <c r="G189" s="13">
        <v>38</v>
      </c>
      <c r="H189" s="13">
        <v>14.25</v>
      </c>
      <c r="I189" s="12"/>
      <c r="J189" s="13"/>
      <c r="K189" s="12"/>
      <c r="L189" s="14"/>
    </row>
    <row r="190" spans="1:12" ht="15">
      <c r="A190" s="11" t="s">
        <v>86</v>
      </c>
      <c r="B190" s="12"/>
      <c r="C190" s="12"/>
      <c r="D190" s="13"/>
      <c r="E190" s="13">
        <f>SUM(D188:D189)</f>
        <v>523.8</v>
      </c>
      <c r="F190" s="13">
        <f>E190*1.15</f>
        <v>602.3699999999999</v>
      </c>
      <c r="G190" s="13">
        <f>SUM(G188:G189)</f>
        <v>76</v>
      </c>
      <c r="H190" s="13">
        <f>SUM(H188:H189)</f>
        <v>28.5</v>
      </c>
      <c r="I190" s="12"/>
      <c r="J190" s="13">
        <f>F190+G190+H190+I190</f>
        <v>706.8699999999999</v>
      </c>
      <c r="K190" s="12">
        <v>708</v>
      </c>
      <c r="L190" s="14">
        <f>J190-K190</f>
        <v>-1.1300000000001091</v>
      </c>
    </row>
    <row r="191" spans="1:12" ht="15">
      <c r="A191" s="16" t="s">
        <v>21</v>
      </c>
      <c r="B191" s="29">
        <v>29157</v>
      </c>
      <c r="C191" s="29">
        <v>30</v>
      </c>
      <c r="D191" s="30">
        <v>366.66</v>
      </c>
      <c r="E191" s="30">
        <f>D191</f>
        <v>366.66</v>
      </c>
      <c r="F191" s="30">
        <f>E191*1.15</f>
        <v>421.659</v>
      </c>
      <c r="G191" s="30">
        <v>0</v>
      </c>
      <c r="H191" s="30">
        <v>14.25</v>
      </c>
      <c r="I191" s="29"/>
      <c r="J191" s="30">
        <f>F191+G191+H191+I191</f>
        <v>435.909</v>
      </c>
      <c r="K191" s="29">
        <v>437</v>
      </c>
      <c r="L191" s="26">
        <f>J191-K191</f>
        <v>-1.0910000000000082</v>
      </c>
    </row>
    <row r="192" spans="1:13" ht="15">
      <c r="A192" s="41" t="s">
        <v>127</v>
      </c>
      <c r="B192" s="42">
        <v>53494</v>
      </c>
      <c r="C192" s="45" t="s">
        <v>79</v>
      </c>
      <c r="D192" s="43">
        <v>407.4</v>
      </c>
      <c r="E192" s="43">
        <f>D192</f>
        <v>407.4</v>
      </c>
      <c r="F192" s="43">
        <f>E192*1.15</f>
        <v>468.50999999999993</v>
      </c>
      <c r="G192" s="43">
        <v>0</v>
      </c>
      <c r="H192" s="43">
        <v>14.25</v>
      </c>
      <c r="I192" s="42"/>
      <c r="J192" s="43">
        <f>F192+G192+H192+I192</f>
        <v>482.75999999999993</v>
      </c>
      <c r="K192" s="42">
        <v>542</v>
      </c>
      <c r="L192" s="44">
        <f>J192-K192</f>
        <v>-59.240000000000066</v>
      </c>
      <c r="M192" s="47" t="s">
        <v>153</v>
      </c>
    </row>
    <row r="193" spans="1:12" ht="15">
      <c r="A193" s="11" t="s">
        <v>27</v>
      </c>
      <c r="B193" s="31">
        <v>65361</v>
      </c>
      <c r="C193" s="31">
        <v>36</v>
      </c>
      <c r="D193" s="32">
        <v>298.76</v>
      </c>
      <c r="E193" s="32">
        <f>D193</f>
        <v>298.76</v>
      </c>
      <c r="F193" s="32">
        <f>E193*1.15</f>
        <v>343.57399999999996</v>
      </c>
      <c r="G193" s="32">
        <v>18</v>
      </c>
      <c r="H193" s="32">
        <v>14.25</v>
      </c>
      <c r="I193" s="31"/>
      <c r="J193" s="32">
        <f>F193+G193+H193+I193</f>
        <v>375.82399999999996</v>
      </c>
      <c r="K193" s="31">
        <v>377</v>
      </c>
      <c r="L193" s="27">
        <f>J193-K193</f>
        <v>-1.1760000000000446</v>
      </c>
    </row>
    <row r="194" spans="1:12" ht="15">
      <c r="A194" s="16" t="s">
        <v>101</v>
      </c>
      <c r="B194" s="17">
        <v>46431</v>
      </c>
      <c r="C194" s="17">
        <v>32</v>
      </c>
      <c r="D194" s="18">
        <v>222.13</v>
      </c>
      <c r="E194" s="18">
        <f>D194</f>
        <v>222.13</v>
      </c>
      <c r="F194" s="18">
        <f>E194*1.15</f>
        <v>255.44949999999997</v>
      </c>
      <c r="G194" s="18">
        <v>15</v>
      </c>
      <c r="H194" s="18">
        <v>14.25</v>
      </c>
      <c r="I194" s="17">
        <v>20</v>
      </c>
      <c r="J194" s="18">
        <f>F194+G194+H194+I194</f>
        <v>304.69949999999994</v>
      </c>
      <c r="K194" s="17">
        <f>107+190+8</f>
        <v>305</v>
      </c>
      <c r="L194" s="26">
        <f>J194-K194</f>
        <v>-0.3005000000000564</v>
      </c>
    </row>
    <row r="195" spans="1:12" ht="15">
      <c r="A195" s="11" t="s">
        <v>68</v>
      </c>
      <c r="B195" s="12">
        <v>57002</v>
      </c>
      <c r="C195" s="12">
        <v>30</v>
      </c>
      <c r="D195" s="13">
        <v>417.1</v>
      </c>
      <c r="E195" s="13"/>
      <c r="F195" s="13"/>
      <c r="G195" s="13">
        <v>0</v>
      </c>
      <c r="H195" s="13">
        <v>14.25</v>
      </c>
      <c r="I195" s="12"/>
      <c r="J195" s="13"/>
      <c r="K195" s="12"/>
      <c r="L195" s="14"/>
    </row>
    <row r="196" spans="1:12" ht="15">
      <c r="A196" s="11" t="s">
        <v>68</v>
      </c>
      <c r="B196" s="12">
        <v>57002</v>
      </c>
      <c r="C196" s="12">
        <v>31</v>
      </c>
      <c r="D196" s="13">
        <v>417.1</v>
      </c>
      <c r="E196" s="13"/>
      <c r="F196" s="13"/>
      <c r="G196" s="13">
        <v>0</v>
      </c>
      <c r="H196" s="13">
        <v>14.25</v>
      </c>
      <c r="I196" s="12"/>
      <c r="J196" s="13"/>
      <c r="K196" s="12"/>
      <c r="L196" s="14"/>
    </row>
    <row r="197" spans="1:12" ht="15">
      <c r="A197" s="11" t="s">
        <v>68</v>
      </c>
      <c r="B197" s="12"/>
      <c r="C197" s="12"/>
      <c r="D197" s="13"/>
      <c r="E197" s="13">
        <f>SUM(D195:D196)</f>
        <v>834.2</v>
      </c>
      <c r="F197" s="13">
        <f>E197*1.15</f>
        <v>959.3299999999999</v>
      </c>
      <c r="G197" s="13">
        <f>SUM(G195:G196)</f>
        <v>0</v>
      </c>
      <c r="H197" s="13">
        <f>SUM(H195:H196)</f>
        <v>28.5</v>
      </c>
      <c r="I197" s="12"/>
      <c r="J197" s="13">
        <f>F197+G197+H197+I197</f>
        <v>987.8299999999999</v>
      </c>
      <c r="K197" s="12">
        <v>989</v>
      </c>
      <c r="L197" s="14">
        <f>J197-K197</f>
        <v>-1.1700000000000728</v>
      </c>
    </row>
    <row r="198" spans="1:12" ht="15">
      <c r="A198" s="16" t="s">
        <v>66</v>
      </c>
      <c r="B198" s="29">
        <v>57002</v>
      </c>
      <c r="C198" s="29">
        <v>28</v>
      </c>
      <c r="D198" s="30">
        <v>417.1</v>
      </c>
      <c r="E198" s="30">
        <f>D198</f>
        <v>417.1</v>
      </c>
      <c r="F198" s="30">
        <f>E198*1.15</f>
        <v>479.66499999999996</v>
      </c>
      <c r="G198" s="30">
        <v>0</v>
      </c>
      <c r="H198" s="30">
        <v>14.25</v>
      </c>
      <c r="I198" s="29"/>
      <c r="J198" s="30">
        <f>F198+G198+H198+I198</f>
        <v>493.91499999999996</v>
      </c>
      <c r="K198" s="29">
        <v>495</v>
      </c>
      <c r="L198" s="26">
        <f>J198-K198</f>
        <v>-1.0850000000000364</v>
      </c>
    </row>
    <row r="199" spans="1:12" ht="15">
      <c r="A199" s="11" t="s">
        <v>110</v>
      </c>
      <c r="B199" s="12">
        <v>29015</v>
      </c>
      <c r="C199" s="12">
        <v>33</v>
      </c>
      <c r="D199" s="13">
        <v>222.13</v>
      </c>
      <c r="E199" s="13">
        <f>D199</f>
        <v>222.13</v>
      </c>
      <c r="F199" s="13">
        <f>E199*1.15</f>
        <v>255.44949999999997</v>
      </c>
      <c r="G199" s="13">
        <v>15</v>
      </c>
      <c r="H199" s="13">
        <v>14.25</v>
      </c>
      <c r="I199" s="12"/>
      <c r="J199" s="13">
        <f>F199+G199+H199+I199</f>
        <v>284.69949999999994</v>
      </c>
      <c r="K199" s="12">
        <v>289</v>
      </c>
      <c r="L199" s="14">
        <f>J199-K199</f>
        <v>-4.300500000000056</v>
      </c>
    </row>
    <row r="200" spans="1:12" ht="15">
      <c r="A200" s="16" t="s">
        <v>28</v>
      </c>
      <c r="B200" s="29">
        <v>65361</v>
      </c>
      <c r="C200" s="29">
        <v>38</v>
      </c>
      <c r="D200" s="30">
        <v>298.76</v>
      </c>
      <c r="E200" s="30">
        <f>D200</f>
        <v>298.76</v>
      </c>
      <c r="F200" s="30">
        <f>E200*1.15</f>
        <v>343.57399999999996</v>
      </c>
      <c r="G200" s="30">
        <v>18</v>
      </c>
      <c r="H200" s="30">
        <v>14.25</v>
      </c>
      <c r="I200" s="29"/>
      <c r="J200" s="30">
        <f>F200+G200+H200+I200</f>
        <v>375.82399999999996</v>
      </c>
      <c r="K200" s="29">
        <v>377</v>
      </c>
      <c r="L200" s="26">
        <f>J200-K200</f>
        <v>-1.1760000000000446</v>
      </c>
    </row>
    <row r="201" spans="1:12" ht="15">
      <c r="A201" s="11" t="s">
        <v>51</v>
      </c>
      <c r="B201" s="12">
        <v>58561</v>
      </c>
      <c r="C201" s="12">
        <v>38</v>
      </c>
      <c r="D201" s="13">
        <v>533.5</v>
      </c>
      <c r="E201" s="13"/>
      <c r="F201" s="13"/>
      <c r="G201" s="13">
        <v>0</v>
      </c>
      <c r="H201" s="13">
        <v>14.25</v>
      </c>
      <c r="I201" s="12"/>
      <c r="J201" s="13"/>
      <c r="K201" s="12"/>
      <c r="L201" s="14"/>
    </row>
    <row r="202" spans="1:12" ht="15">
      <c r="A202" s="11" t="s">
        <v>51</v>
      </c>
      <c r="B202" s="12">
        <v>57002</v>
      </c>
      <c r="C202" s="12">
        <v>33</v>
      </c>
      <c r="D202" s="13">
        <v>417.1</v>
      </c>
      <c r="E202" s="13"/>
      <c r="F202" s="13"/>
      <c r="G202" s="13">
        <v>0</v>
      </c>
      <c r="H202" s="13">
        <v>14.25</v>
      </c>
      <c r="I202" s="12"/>
      <c r="J202" s="13"/>
      <c r="K202" s="12"/>
      <c r="L202" s="14"/>
    </row>
    <row r="203" spans="1:13" ht="15">
      <c r="A203" s="11" t="s">
        <v>51</v>
      </c>
      <c r="B203" s="12"/>
      <c r="C203" s="12"/>
      <c r="D203" s="13"/>
      <c r="E203" s="13">
        <f>SUM(D201:D202)</f>
        <v>950.6</v>
      </c>
      <c r="F203" s="13">
        <f>E203*1.15</f>
        <v>1093.19</v>
      </c>
      <c r="G203" s="13">
        <f>SUM(G201:G202)</f>
        <v>0</v>
      </c>
      <c r="H203" s="13">
        <f>SUM(H201:H202)</f>
        <v>28.5</v>
      </c>
      <c r="I203" s="12"/>
      <c r="J203" s="13">
        <f>F203+G203+H203+I203</f>
        <v>1121.69</v>
      </c>
      <c r="K203" s="12">
        <v>1172</v>
      </c>
      <c r="L203" s="27">
        <f>J203-K203</f>
        <v>-50.309999999999945</v>
      </c>
      <c r="M203" s="47" t="s">
        <v>152</v>
      </c>
    </row>
    <row r="204" spans="1:13" ht="15">
      <c r="A204" s="21" t="s">
        <v>115</v>
      </c>
      <c r="B204" s="17">
        <v>65122</v>
      </c>
      <c r="C204" s="17">
        <v>25</v>
      </c>
      <c r="D204" s="18">
        <v>561</v>
      </c>
      <c r="E204" s="18">
        <f>D204</f>
        <v>561</v>
      </c>
      <c r="F204" s="18">
        <f>E204*1.1</f>
        <v>617.1</v>
      </c>
      <c r="G204" s="57">
        <v>38</v>
      </c>
      <c r="H204" s="18">
        <v>14.25</v>
      </c>
      <c r="I204" s="17"/>
      <c r="J204" s="18">
        <f>F204+G204+H204+I204</f>
        <v>669.35</v>
      </c>
      <c r="K204" s="17">
        <v>670</v>
      </c>
      <c r="L204" s="19">
        <v>0</v>
      </c>
      <c r="M204" s="47" t="s">
        <v>161</v>
      </c>
    </row>
    <row r="205" spans="1:12" ht="15">
      <c r="A205" s="6"/>
      <c r="B205" s="6"/>
      <c r="C205" s="6"/>
      <c r="D205" s="7">
        <f>SUM(D2:D203)</f>
        <v>53277.49999999997</v>
      </c>
      <c r="E205" s="6"/>
      <c r="F205" s="6"/>
      <c r="G205" s="6"/>
      <c r="H205" s="6"/>
      <c r="I205" s="6"/>
      <c r="J205" s="6"/>
      <c r="K205" s="6"/>
      <c r="L205" s="6"/>
    </row>
  </sheetData>
  <sheetProtection/>
  <autoFilter ref="A1:L205">
    <sortState ref="A2:L205">
      <sortCondition sortBy="value" ref="A2:A205"/>
    </sortState>
  </autoFilter>
  <hyperlinks>
    <hyperlink ref="A99" r:id="rId1" display="http://forum.sibmama.ru/viewtopic.php?t=613795&amp;postdays=0&amp;postorder=asc&amp;start=1890"/>
    <hyperlink ref="A41" r:id="rId2" display="http://forum.sibmama.ru/viewtopic.php?t=613795&amp;postdays=0&amp;postorder=asc&amp;start=2235"/>
    <hyperlink ref="A167" r:id="rId3" display="http://forum.sibmama.ru/viewtopic.php?p=28346322&amp;t=620170"/>
    <hyperlink ref="A3" r:id="rId4" display="Т@тьян@"/>
  </hyperlinks>
  <printOptions/>
  <pageMargins left="0" right="0" top="0" bottom="0" header="0" footer="0"/>
  <pageSetup horizontalDpi="600" verticalDpi="600" orientation="landscape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2012-03-19T12:04:08Z</cp:lastPrinted>
  <dcterms:created xsi:type="dcterms:W3CDTF">2012-03-09T09:55:30Z</dcterms:created>
  <dcterms:modified xsi:type="dcterms:W3CDTF">2012-03-22T18:15:07Z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