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22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'Лист1'!$A$1:$L$181</definedName>
  </definedNames>
  <calcPr fullCalcOnLoad="1" refMode="R1C1"/>
</workbook>
</file>

<file path=xl/sharedStrings.xml><?xml version="1.0" encoding="utf-8"?>
<sst xmlns="http://schemas.openxmlformats.org/spreadsheetml/2006/main" count="196" uniqueCount="111">
  <si>
    <t>ник</t>
  </si>
  <si>
    <t xml:space="preserve">Модель </t>
  </si>
  <si>
    <t>размер</t>
  </si>
  <si>
    <t>цена без ОРГ</t>
  </si>
  <si>
    <t>сумма заказа</t>
  </si>
  <si>
    <t>сумма с ОРГ</t>
  </si>
  <si>
    <t>раскид</t>
  </si>
  <si>
    <t xml:space="preserve">транспортные </t>
  </si>
  <si>
    <t>сбор посылки на м/город</t>
  </si>
  <si>
    <t>итого к оплате</t>
  </si>
  <si>
    <t>сдано</t>
  </si>
  <si>
    <t>долг         ("-" мой, "+" ваш)</t>
  </si>
  <si>
    <t>**DIANA**</t>
  </si>
  <si>
    <t>Dinarina</t>
  </si>
  <si>
    <t>Dona Rosa</t>
  </si>
  <si>
    <t>lesoleil</t>
  </si>
  <si>
    <t>Mama Egora</t>
  </si>
  <si>
    <t>MARGO 2810</t>
  </si>
  <si>
    <t>Nataly-K2010</t>
  </si>
  <si>
    <t>Ola-la84</t>
  </si>
  <si>
    <t>Ollena</t>
  </si>
  <si>
    <t>orfiso</t>
  </si>
  <si>
    <t>P9TA4KA</t>
  </si>
  <si>
    <t>tanolix</t>
  </si>
  <si>
    <t>Ylite</t>
  </si>
  <si>
    <t>Анна Аврам</t>
  </si>
  <si>
    <t>Двойняшки</t>
  </si>
  <si>
    <t>Иронька 80</t>
  </si>
  <si>
    <t>ЛисенокМ</t>
  </si>
  <si>
    <t xml:space="preserve"> </t>
  </si>
  <si>
    <t>Sofina</t>
  </si>
  <si>
    <t xml:space="preserve">светаня </t>
  </si>
  <si>
    <t>Yanina05</t>
  </si>
  <si>
    <t>Olya000</t>
  </si>
  <si>
    <t>пристрой</t>
  </si>
  <si>
    <t>YIRIS</t>
  </si>
  <si>
    <t>olyadana</t>
  </si>
  <si>
    <t>Елена1</t>
  </si>
  <si>
    <t>Мама кошечки</t>
  </si>
  <si>
    <t>katip</t>
  </si>
  <si>
    <t>ПринцессаКоролевишна</t>
  </si>
  <si>
    <t>светаня</t>
  </si>
  <si>
    <t>Natalinky</t>
  </si>
  <si>
    <t>Кондачкина</t>
  </si>
  <si>
    <t>мечта поэта</t>
  </si>
  <si>
    <t>Feealka</t>
  </si>
  <si>
    <t>prodosk</t>
  </si>
  <si>
    <t>ElaSh</t>
  </si>
  <si>
    <t>rokssi</t>
  </si>
  <si>
    <t>Ar@bik@</t>
  </si>
  <si>
    <t>lusiknsk</t>
  </si>
  <si>
    <t>Тач</t>
  </si>
  <si>
    <t>Lenchishka</t>
  </si>
  <si>
    <t>mmarina</t>
  </si>
  <si>
    <t>Julikona</t>
  </si>
  <si>
    <t>oksa2</t>
  </si>
  <si>
    <t>kapriz_k</t>
  </si>
  <si>
    <t>Фарафонова Ольга</t>
  </si>
  <si>
    <t>zolotuhina-ea</t>
  </si>
  <si>
    <t>ves212</t>
  </si>
  <si>
    <t>ларисса</t>
  </si>
  <si>
    <t>Я Полина</t>
  </si>
  <si>
    <t>ДЕА</t>
  </si>
  <si>
    <t>Танюта1</t>
  </si>
  <si>
    <t>Край Земли</t>
  </si>
  <si>
    <t>Marich</t>
  </si>
  <si>
    <t>ulia78</t>
  </si>
  <si>
    <t>^Masterica^</t>
  </si>
  <si>
    <t>Мари@нна</t>
  </si>
  <si>
    <t>karinna</t>
  </si>
  <si>
    <t>Анна Д.</t>
  </si>
  <si>
    <t>Магнося</t>
  </si>
  <si>
    <t>Юляя</t>
  </si>
  <si>
    <t>Татьянка76</t>
  </si>
  <si>
    <t>сёмкинамама***</t>
  </si>
  <si>
    <t>user555</t>
  </si>
  <si>
    <t>LiraSirin</t>
  </si>
  <si>
    <t>Оксана Елфимова</t>
  </si>
  <si>
    <t>@kasya@</t>
  </si>
  <si>
    <t>Curlyc</t>
  </si>
  <si>
    <t>Helen7</t>
  </si>
  <si>
    <t>Солнечная счастливая</t>
  </si>
  <si>
    <t>натаП</t>
  </si>
  <si>
    <t xml:space="preserve">Ириsка </t>
  </si>
  <si>
    <t>Olga27</t>
  </si>
  <si>
    <t>Dashka13</t>
  </si>
  <si>
    <t>Tanchikunchik</t>
  </si>
  <si>
    <t>Anna4ca</t>
  </si>
  <si>
    <r>
      <t>Anicka</t>
    </r>
    <r>
      <rPr>
        <sz val="11"/>
        <rFont val="Calibri"/>
        <family val="2"/>
      </rPr>
      <t xml:space="preserve"> </t>
    </r>
  </si>
  <si>
    <t>Чебурек</t>
  </si>
  <si>
    <t>pavel040</t>
  </si>
  <si>
    <t>*</t>
  </si>
  <si>
    <t>Елена Телушкина</t>
  </si>
  <si>
    <t>OLuSA)</t>
  </si>
  <si>
    <t>nataly-k</t>
  </si>
  <si>
    <t>ccveta</t>
  </si>
  <si>
    <t>8 р. Взяла в счет долга СП39</t>
  </si>
  <si>
    <r>
      <t>dvd</t>
    </r>
    <r>
      <rPr>
        <sz val="11"/>
        <rFont val="Calibri"/>
        <family val="2"/>
      </rPr>
      <t xml:space="preserve"> </t>
    </r>
  </si>
  <si>
    <t>NTSHA</t>
  </si>
  <si>
    <t xml:space="preserve"> Natlin</t>
  </si>
  <si>
    <t>tousja</t>
  </si>
  <si>
    <t>marybeauty</t>
  </si>
  <si>
    <t>Натавна</t>
  </si>
  <si>
    <t>njilina</t>
  </si>
  <si>
    <t>Ирина_Нерух</t>
  </si>
  <si>
    <t>берлинка</t>
  </si>
  <si>
    <t>пристроены</t>
  </si>
  <si>
    <t>mamasanimasi</t>
  </si>
  <si>
    <t>Пушная кошка</t>
  </si>
  <si>
    <t xml:space="preserve">из СП39 270 руб. </t>
  </si>
  <si>
    <t>Уля-ля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</si>
</sst>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&quot;р.&quot;"/>
    <numFmt numFmtId="166" formatCode="#,##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20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165" fontId="2" fillId="3" borderId="10" xfId="0" applyNumberFormat="1" applyFont="1" applyFill="1" applyBorder="1" applyAlignment="1">
      <alignment/>
    </xf>
    <xf numFmtId="165" fontId="0" fillId="3" borderId="10" xfId="0" applyNumberFormat="1" applyFill="1" applyBorder="1" applyAlignment="1">
      <alignment/>
    </xf>
    <xf numFmtId="166" fontId="0" fillId="3" borderId="10" xfId="0" applyNumberFormat="1" applyFill="1" applyBorder="1" applyAlignment="1">
      <alignment/>
    </xf>
    <xf numFmtId="0" fontId="2" fillId="3" borderId="10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66" fontId="0" fillId="0" borderId="10" xfId="0" applyNumberFormat="1" applyBorder="1" applyAlignment="1">
      <alignment/>
    </xf>
    <xf numFmtId="166" fontId="37" fillId="2" borderId="10" xfId="0" applyNumberFormat="1" applyFont="1" applyFill="1" applyBorder="1" applyAlignment="1">
      <alignment/>
    </xf>
    <xf numFmtId="166" fontId="37" fillId="3" borderId="10" xfId="0" applyNumberFormat="1" applyFont="1" applyFill="1" applyBorder="1" applyAlignment="1">
      <alignment/>
    </xf>
    <xf numFmtId="166" fontId="2" fillId="3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165" fontId="2" fillId="4" borderId="10" xfId="0" applyNumberFormat="1" applyFont="1" applyFill="1" applyBorder="1" applyAlignment="1">
      <alignment/>
    </xf>
    <xf numFmtId="165" fontId="0" fillId="4" borderId="10" xfId="0" applyNumberFormat="1" applyFill="1" applyBorder="1" applyAlignment="1">
      <alignment/>
    </xf>
    <xf numFmtId="166" fontId="0" fillId="4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20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65" fontId="2" fillId="5" borderId="10" xfId="0" applyNumberFormat="1" applyFont="1" applyFill="1" applyBorder="1" applyAlignment="1">
      <alignment/>
    </xf>
    <xf numFmtId="165" fontId="0" fillId="5" borderId="1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2" fillId="0" borderId="10" xfId="0" applyNumberFormat="1" applyFont="1" applyBorder="1" applyAlignment="1">
      <alignment/>
    </xf>
    <xf numFmtId="0" fontId="20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165" fontId="2" fillId="10" borderId="10" xfId="0" applyNumberFormat="1" applyFont="1" applyFill="1" applyBorder="1" applyAlignment="1">
      <alignment/>
    </xf>
    <xf numFmtId="165" fontId="0" fillId="10" borderId="10" xfId="0" applyNumberFormat="1" applyFill="1" applyBorder="1" applyAlignment="1">
      <alignment/>
    </xf>
    <xf numFmtId="166" fontId="2" fillId="10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166" fontId="2" fillId="4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0" fillId="33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37" fillId="2" borderId="10" xfId="0" applyFont="1" applyFill="1" applyBorder="1" applyAlignment="1">
      <alignment/>
    </xf>
    <xf numFmtId="0" fontId="0" fillId="4" borderId="10" xfId="0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43</xdr:row>
      <xdr:rowOff>9525</xdr:rowOff>
    </xdr:to>
    <xdr:pic>
      <xdr:nvPicPr>
        <xdr:cNvPr id="1" name="Picture 13" descr="http://forum.sibmama.ru/templates/subSilver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952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72" sqref="B172"/>
    </sheetView>
  </sheetViews>
  <sheetFormatPr defaultColWidth="9.140625" defaultRowHeight="15"/>
  <cols>
    <col min="1" max="1" width="23.8515625" style="0" bestFit="1" customWidth="1"/>
    <col min="3" max="3" width="7.7109375" style="0" bestFit="1" customWidth="1"/>
    <col min="4" max="4" width="10.7109375" style="0" bestFit="1" customWidth="1"/>
    <col min="5" max="5" width="11.28125" style="0" bestFit="1" customWidth="1"/>
    <col min="6" max="6" width="12.57421875" style="0" bestFit="1" customWidth="1"/>
    <col min="10" max="10" width="11.140625" style="0" customWidth="1"/>
    <col min="11" max="11" width="10.8515625" style="0" bestFit="1" customWidth="1"/>
    <col min="12" max="12" width="9.28125" style="0" customWidth="1"/>
    <col min="16" max="16" width="10.7109375" style="0" bestFit="1" customWidth="1"/>
  </cols>
  <sheetData>
    <row r="1" spans="1:13" ht="6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/>
    </row>
    <row r="2" spans="1:12" ht="15">
      <c r="A2" s="29" t="s">
        <v>99</v>
      </c>
      <c r="B2" s="30">
        <v>58047</v>
      </c>
      <c r="C2" s="30">
        <v>46</v>
      </c>
      <c r="D2" s="31">
        <v>548.05</v>
      </c>
      <c r="E2" s="32">
        <f>D2</f>
        <v>548.05</v>
      </c>
      <c r="F2" s="32">
        <f>E2*1.15</f>
        <v>630.2574999999999</v>
      </c>
      <c r="G2" s="30">
        <v>0</v>
      </c>
      <c r="H2" s="30">
        <v>16.23</v>
      </c>
      <c r="I2" s="30"/>
      <c r="J2" s="32">
        <f>F2+G2+H2+I2</f>
        <v>646.4875</v>
      </c>
      <c r="K2" s="30">
        <v>630</v>
      </c>
      <c r="L2" s="33">
        <f>J2-K2</f>
        <v>16.487499999999955</v>
      </c>
    </row>
    <row r="3" spans="1:12" ht="15">
      <c r="A3" s="5" t="s">
        <v>12</v>
      </c>
      <c r="B3" s="10">
        <v>51239</v>
      </c>
      <c r="C3" s="6">
        <v>26</v>
      </c>
      <c r="D3" s="7">
        <v>195.94</v>
      </c>
      <c r="E3" s="8">
        <f>D3</f>
        <v>195.94</v>
      </c>
      <c r="F3" s="8">
        <f>E3*1.15</f>
        <v>225.331</v>
      </c>
      <c r="G3" s="6"/>
      <c r="H3" s="7">
        <v>16.23</v>
      </c>
      <c r="I3" s="6">
        <v>30</v>
      </c>
      <c r="J3" s="8">
        <f>F3+G3+H3+I3</f>
        <v>271.561</v>
      </c>
      <c r="K3" s="6">
        <v>244</v>
      </c>
      <c r="L3" s="9">
        <f>J3-K3</f>
        <v>27.56099999999998</v>
      </c>
    </row>
    <row r="4" spans="1:12" ht="15">
      <c r="A4" s="11" t="s">
        <v>78</v>
      </c>
      <c r="B4" s="12">
        <v>28618</v>
      </c>
      <c r="C4" s="12">
        <v>28</v>
      </c>
      <c r="D4" s="13">
        <v>352.11</v>
      </c>
      <c r="E4" s="14">
        <f>D4</f>
        <v>352.11</v>
      </c>
      <c r="F4" s="14">
        <f>E4*1.15</f>
        <v>404.9265</v>
      </c>
      <c r="G4" s="12">
        <v>23</v>
      </c>
      <c r="H4" s="12">
        <v>16.23</v>
      </c>
      <c r="I4" s="12"/>
      <c r="J4" s="14">
        <f>F4+G4+H4+I4</f>
        <v>444.1565</v>
      </c>
      <c r="K4" s="12">
        <v>428</v>
      </c>
      <c r="L4" s="15">
        <f>J4-K4</f>
        <v>16.156499999999994</v>
      </c>
    </row>
    <row r="5" spans="1:12" ht="15">
      <c r="A5" s="5" t="s">
        <v>67</v>
      </c>
      <c r="B5" s="10">
        <v>36337</v>
      </c>
      <c r="C5" s="10">
        <v>38</v>
      </c>
      <c r="D5" s="7">
        <v>380.38</v>
      </c>
      <c r="E5" s="8"/>
      <c r="F5" s="8"/>
      <c r="G5" s="10">
        <v>35</v>
      </c>
      <c r="H5" s="10">
        <v>16.23</v>
      </c>
      <c r="I5" s="10"/>
      <c r="J5" s="8"/>
      <c r="K5" s="10"/>
      <c r="L5" s="9"/>
    </row>
    <row r="6" spans="1:12" ht="15">
      <c r="A6" s="5" t="s">
        <v>67</v>
      </c>
      <c r="B6" s="10">
        <v>36337</v>
      </c>
      <c r="C6" s="10">
        <v>39</v>
      </c>
      <c r="D6" s="7">
        <v>380.38</v>
      </c>
      <c r="E6" s="8"/>
      <c r="F6" s="8"/>
      <c r="G6" s="10">
        <v>35</v>
      </c>
      <c r="H6" s="10">
        <v>16.23</v>
      </c>
      <c r="I6" s="10"/>
      <c r="J6" s="8"/>
      <c r="K6" s="10"/>
      <c r="L6" s="9"/>
    </row>
    <row r="7" spans="1:12" ht="15">
      <c r="A7" s="5" t="s">
        <v>67</v>
      </c>
      <c r="B7" s="10">
        <v>36337</v>
      </c>
      <c r="C7" s="10">
        <v>37</v>
      </c>
      <c r="D7" s="7">
        <v>380.38</v>
      </c>
      <c r="E7" s="8"/>
      <c r="F7" s="8"/>
      <c r="G7" s="10">
        <v>0</v>
      </c>
      <c r="H7" s="10">
        <v>16.23</v>
      </c>
      <c r="I7" s="10"/>
      <c r="J7" s="8"/>
      <c r="K7" s="10"/>
      <c r="L7" s="9"/>
    </row>
    <row r="8" spans="1:12" ht="15">
      <c r="A8" s="5" t="s">
        <v>67</v>
      </c>
      <c r="B8" s="6"/>
      <c r="C8" s="6"/>
      <c r="D8" s="7"/>
      <c r="E8" s="7">
        <f>SUM(D5:D7)</f>
        <v>1141.1399999999999</v>
      </c>
      <c r="F8" s="7">
        <f>E8*1.15</f>
        <v>1312.3109999999997</v>
      </c>
      <c r="G8" s="6">
        <f>SUM(G5:G6)</f>
        <v>70</v>
      </c>
      <c r="H8" s="6">
        <f>SUM(H5:H7)</f>
        <v>48.69</v>
      </c>
      <c r="I8" s="6"/>
      <c r="J8" s="7">
        <f aca="true" t="shared" si="0" ref="J8:J15">F8+G8+H8+I8</f>
        <v>1431.0009999999997</v>
      </c>
      <c r="K8" s="6">
        <f>945+486</f>
        <v>1431</v>
      </c>
      <c r="L8" s="28">
        <f aca="true" t="shared" si="1" ref="L8:L15">J8-K8</f>
        <v>0.0009999999997489795</v>
      </c>
    </row>
    <row r="9" spans="1:12" ht="15">
      <c r="A9" s="49" t="s">
        <v>88</v>
      </c>
      <c r="B9" s="50">
        <v>51239</v>
      </c>
      <c r="C9" s="50">
        <v>24</v>
      </c>
      <c r="D9" s="51">
        <v>195.94</v>
      </c>
      <c r="E9" s="52">
        <f aca="true" t="shared" si="2" ref="E9:E15">D9</f>
        <v>195.94</v>
      </c>
      <c r="F9" s="52">
        <f>E9*1.15</f>
        <v>225.331</v>
      </c>
      <c r="G9" s="50"/>
      <c r="H9" s="51">
        <v>16.23</v>
      </c>
      <c r="I9" s="50"/>
      <c r="J9" s="52">
        <f t="shared" si="0"/>
        <v>241.56099999999998</v>
      </c>
      <c r="K9" s="50">
        <v>212</v>
      </c>
      <c r="L9" s="53">
        <f t="shared" si="1"/>
        <v>29.56099999999998</v>
      </c>
    </row>
    <row r="10" spans="1:12" ht="15">
      <c r="A10" s="11" t="s">
        <v>87</v>
      </c>
      <c r="B10" s="16">
        <v>38790</v>
      </c>
      <c r="C10" s="16">
        <v>22</v>
      </c>
      <c r="D10" s="13">
        <v>261.9</v>
      </c>
      <c r="E10" s="13">
        <f t="shared" si="2"/>
        <v>261.9</v>
      </c>
      <c r="F10" s="13">
        <f>E10*1.15</f>
        <v>301.18499999999995</v>
      </c>
      <c r="G10" s="16">
        <v>50</v>
      </c>
      <c r="H10" s="16">
        <v>16.23</v>
      </c>
      <c r="I10" s="16"/>
      <c r="J10" s="13">
        <f t="shared" si="0"/>
        <v>367.41499999999996</v>
      </c>
      <c r="K10" s="16">
        <v>360</v>
      </c>
      <c r="L10" s="27">
        <f t="shared" si="1"/>
        <v>7.414999999999964</v>
      </c>
    </row>
    <row r="11" spans="1:12" ht="15">
      <c r="A11" s="5" t="s">
        <v>49</v>
      </c>
      <c r="B11" s="10">
        <v>29029</v>
      </c>
      <c r="C11" s="10">
        <v>37</v>
      </c>
      <c r="D11" s="7">
        <v>222.13</v>
      </c>
      <c r="E11" s="8">
        <f t="shared" si="2"/>
        <v>222.13</v>
      </c>
      <c r="F11" s="8">
        <f>E11*1.15</f>
        <v>255.44949999999997</v>
      </c>
      <c r="G11" s="10">
        <v>15</v>
      </c>
      <c r="H11" s="10">
        <v>16.23</v>
      </c>
      <c r="I11" s="10"/>
      <c r="J11" s="8">
        <f t="shared" si="0"/>
        <v>286.67949999999996</v>
      </c>
      <c r="K11" s="10">
        <f>250+23</f>
        <v>273</v>
      </c>
      <c r="L11" s="28">
        <f t="shared" si="1"/>
        <v>13.679499999999962</v>
      </c>
    </row>
    <row r="12" spans="1:13" ht="15">
      <c r="A12" s="29" t="s">
        <v>95</v>
      </c>
      <c r="B12" s="30">
        <v>29027</v>
      </c>
      <c r="C12" s="30">
        <v>37</v>
      </c>
      <c r="D12" s="31">
        <v>222.13</v>
      </c>
      <c r="E12" s="32">
        <f t="shared" si="2"/>
        <v>222.13</v>
      </c>
      <c r="F12" s="32">
        <f>E12*1</f>
        <v>222.13</v>
      </c>
      <c r="G12" s="30"/>
      <c r="H12" s="30">
        <v>16.23</v>
      </c>
      <c r="I12" s="30"/>
      <c r="J12" s="32">
        <f t="shared" si="0"/>
        <v>238.35999999999999</v>
      </c>
      <c r="K12" s="30"/>
      <c r="L12" s="48">
        <f t="shared" si="1"/>
        <v>238.35999999999999</v>
      </c>
      <c r="M12" s="34" t="s">
        <v>91</v>
      </c>
    </row>
    <row r="13" spans="1:12" ht="15">
      <c r="A13" s="11" t="s">
        <v>79</v>
      </c>
      <c r="B13" s="16">
        <v>28618</v>
      </c>
      <c r="C13" s="16">
        <v>28</v>
      </c>
      <c r="D13" s="13">
        <v>352.11</v>
      </c>
      <c r="E13" s="13">
        <f t="shared" si="2"/>
        <v>352.11</v>
      </c>
      <c r="F13" s="13">
        <f>E13*1.15</f>
        <v>404.9265</v>
      </c>
      <c r="G13" s="16">
        <v>23</v>
      </c>
      <c r="H13" s="16">
        <v>16.23</v>
      </c>
      <c r="I13" s="16"/>
      <c r="J13" s="13">
        <f t="shared" si="0"/>
        <v>444.1565</v>
      </c>
      <c r="K13" s="16">
        <v>428</v>
      </c>
      <c r="L13" s="27">
        <f t="shared" si="1"/>
        <v>16.156499999999994</v>
      </c>
    </row>
    <row r="14" spans="1:12" ht="15">
      <c r="A14" s="5" t="s">
        <v>85</v>
      </c>
      <c r="B14" s="6">
        <v>58047</v>
      </c>
      <c r="C14" s="6">
        <v>43</v>
      </c>
      <c r="D14" s="7">
        <v>548.05</v>
      </c>
      <c r="E14" s="7">
        <f t="shared" si="2"/>
        <v>548.05</v>
      </c>
      <c r="F14" s="7">
        <f>E14*1.15</f>
        <v>630.2574999999999</v>
      </c>
      <c r="G14" s="6">
        <v>0</v>
      </c>
      <c r="H14" s="6">
        <v>16.23</v>
      </c>
      <c r="I14" s="6"/>
      <c r="J14" s="7">
        <f t="shared" si="0"/>
        <v>646.4875</v>
      </c>
      <c r="K14" s="6">
        <v>708</v>
      </c>
      <c r="L14" s="28">
        <f t="shared" si="1"/>
        <v>-61.512500000000045</v>
      </c>
    </row>
    <row r="15" spans="1:12" ht="15">
      <c r="A15" s="11" t="s">
        <v>13</v>
      </c>
      <c r="B15" s="12">
        <v>29024</v>
      </c>
      <c r="C15" s="12">
        <v>34</v>
      </c>
      <c r="D15" s="13">
        <v>222.13</v>
      </c>
      <c r="E15" s="14">
        <f t="shared" si="2"/>
        <v>222.13</v>
      </c>
      <c r="F15" s="14">
        <f>E15*1.15</f>
        <v>255.44949999999997</v>
      </c>
      <c r="G15" s="12">
        <v>15</v>
      </c>
      <c r="H15" s="12">
        <v>16.23</v>
      </c>
      <c r="I15" s="12"/>
      <c r="J15" s="14">
        <f t="shared" si="0"/>
        <v>286.67949999999996</v>
      </c>
      <c r="K15" s="12">
        <v>270</v>
      </c>
      <c r="L15" s="27">
        <f t="shared" si="1"/>
        <v>16.679499999999962</v>
      </c>
    </row>
    <row r="16" spans="1:12" ht="15">
      <c r="A16" s="5" t="s">
        <v>14</v>
      </c>
      <c r="B16" s="10">
        <v>51239</v>
      </c>
      <c r="C16" s="10">
        <v>22</v>
      </c>
      <c r="D16" s="7">
        <v>195.94</v>
      </c>
      <c r="E16" s="8"/>
      <c r="F16" s="8"/>
      <c r="G16" s="10"/>
      <c r="H16" s="7">
        <v>16.23</v>
      </c>
      <c r="I16" s="10"/>
      <c r="J16" s="8"/>
      <c r="K16" s="10"/>
      <c r="L16" s="9"/>
    </row>
    <row r="17" spans="1:12" ht="15">
      <c r="A17" s="5" t="s">
        <v>14</v>
      </c>
      <c r="B17" s="10">
        <v>51239</v>
      </c>
      <c r="C17" s="10">
        <v>27</v>
      </c>
      <c r="D17" s="7">
        <v>195.94</v>
      </c>
      <c r="E17" s="8"/>
      <c r="F17" s="8"/>
      <c r="G17" s="10"/>
      <c r="H17" s="7">
        <v>16.23</v>
      </c>
      <c r="I17" s="10"/>
      <c r="J17" s="8"/>
      <c r="K17" s="10"/>
      <c r="L17" s="9"/>
    </row>
    <row r="18" spans="1:12" ht="15">
      <c r="A18" s="5" t="s">
        <v>14</v>
      </c>
      <c r="B18" s="10"/>
      <c r="C18" s="10"/>
      <c r="D18" s="7"/>
      <c r="E18" s="8">
        <f>SUM(D16:D17)</f>
        <v>391.88</v>
      </c>
      <c r="F18" s="8">
        <f>E18*1.15</f>
        <v>450.662</v>
      </c>
      <c r="G18" s="10"/>
      <c r="H18" s="7">
        <f>SUM(H16:H17)</f>
        <v>32.46</v>
      </c>
      <c r="I18" s="10">
        <v>30</v>
      </c>
      <c r="J18" s="8">
        <f>F18+G18+H18+I18</f>
        <v>513.122</v>
      </c>
      <c r="K18" s="10">
        <f>431+60</f>
        <v>491</v>
      </c>
      <c r="L18" s="9">
        <f>J18-K18</f>
        <v>22.121999999999957</v>
      </c>
    </row>
    <row r="19" spans="1:12" ht="15">
      <c r="A19" s="11" t="s">
        <v>97</v>
      </c>
      <c r="B19" s="12">
        <v>28618</v>
      </c>
      <c r="C19" s="12">
        <v>29</v>
      </c>
      <c r="D19" s="13">
        <v>352.11</v>
      </c>
      <c r="E19" s="14">
        <f>D19</f>
        <v>352.11</v>
      </c>
      <c r="F19" s="14">
        <f>E19*1.15</f>
        <v>404.9265</v>
      </c>
      <c r="G19" s="16">
        <v>23</v>
      </c>
      <c r="H19" s="12">
        <v>16.23</v>
      </c>
      <c r="I19" s="12"/>
      <c r="J19" s="14">
        <f>F19+G19+H19+I19</f>
        <v>444.1565</v>
      </c>
      <c r="K19" s="12">
        <v>405</v>
      </c>
      <c r="L19" s="26">
        <f>J19-K19</f>
        <v>39.156499999999994</v>
      </c>
    </row>
    <row r="20" spans="1:12" ht="15">
      <c r="A20" s="5" t="s">
        <v>47</v>
      </c>
      <c r="B20" s="10">
        <v>29029</v>
      </c>
      <c r="C20" s="10">
        <v>36</v>
      </c>
      <c r="D20" s="7">
        <v>222.13</v>
      </c>
      <c r="E20" s="8">
        <f>D20</f>
        <v>222.13</v>
      </c>
      <c r="F20" s="8">
        <f>E20*1.15</f>
        <v>255.44949999999997</v>
      </c>
      <c r="G20" s="10">
        <v>15</v>
      </c>
      <c r="H20" s="10">
        <v>16.23</v>
      </c>
      <c r="I20" s="10"/>
      <c r="J20" s="8">
        <f>F20+G20+H20+I20</f>
        <v>286.67949999999996</v>
      </c>
      <c r="K20" s="10">
        <v>270</v>
      </c>
      <c r="L20" s="9">
        <f>J20-K20</f>
        <v>16.679499999999962</v>
      </c>
    </row>
    <row r="21" spans="1:12" ht="15">
      <c r="A21" s="11" t="s">
        <v>45</v>
      </c>
      <c r="B21" s="12">
        <v>29029</v>
      </c>
      <c r="C21" s="12">
        <v>34</v>
      </c>
      <c r="D21" s="13">
        <v>222.13</v>
      </c>
      <c r="E21" s="14"/>
      <c r="F21" s="14"/>
      <c r="G21" s="12">
        <v>15</v>
      </c>
      <c r="H21" s="12">
        <v>16.23</v>
      </c>
      <c r="I21" s="12"/>
      <c r="J21" s="14"/>
      <c r="K21" s="12"/>
      <c r="L21" s="15"/>
    </row>
    <row r="22" spans="1:12" ht="15">
      <c r="A22" s="11" t="s">
        <v>45</v>
      </c>
      <c r="B22" s="12">
        <v>29029</v>
      </c>
      <c r="C22" s="12">
        <v>35</v>
      </c>
      <c r="D22" s="13">
        <v>222.13</v>
      </c>
      <c r="E22" s="14"/>
      <c r="F22" s="14"/>
      <c r="G22" s="12">
        <v>15</v>
      </c>
      <c r="H22" s="12">
        <v>16.23</v>
      </c>
      <c r="I22" s="12"/>
      <c r="J22" s="14"/>
      <c r="K22" s="12"/>
      <c r="L22" s="15"/>
    </row>
    <row r="23" spans="1:12" ht="15">
      <c r="A23" s="11" t="s">
        <v>45</v>
      </c>
      <c r="B23" s="12">
        <v>28618</v>
      </c>
      <c r="C23" s="12">
        <v>25</v>
      </c>
      <c r="D23" s="13">
        <v>352.11</v>
      </c>
      <c r="E23" s="14"/>
      <c r="F23" s="14"/>
      <c r="G23" s="12">
        <v>23</v>
      </c>
      <c r="H23" s="12">
        <v>16.23</v>
      </c>
      <c r="I23" s="12"/>
      <c r="J23" s="14"/>
      <c r="K23" s="12"/>
      <c r="L23" s="15"/>
    </row>
    <row r="24" spans="1:12" ht="15">
      <c r="A24" s="11" t="s">
        <v>45</v>
      </c>
      <c r="B24" s="12"/>
      <c r="C24" s="12"/>
      <c r="D24" s="13"/>
      <c r="E24" s="14">
        <f>SUM(D21:D23)</f>
        <v>796.37</v>
      </c>
      <c r="F24" s="14">
        <f>E24*1.15</f>
        <v>915.8254999999999</v>
      </c>
      <c r="G24" s="12">
        <f>SUM(G21:G23)</f>
        <v>53</v>
      </c>
      <c r="H24" s="12">
        <f>SUM(H21:H23)</f>
        <v>48.69</v>
      </c>
      <c r="I24" s="12"/>
      <c r="J24" s="14">
        <f>F24+G24+H24+I24</f>
        <v>1017.5155</v>
      </c>
      <c r="K24" s="12">
        <v>969</v>
      </c>
      <c r="L24" s="27">
        <f>J24-K24</f>
        <v>48.515499999999975</v>
      </c>
    </row>
    <row r="25" spans="1:12" ht="15">
      <c r="A25" s="5" t="s">
        <v>80</v>
      </c>
      <c r="B25" s="10">
        <v>28618</v>
      </c>
      <c r="C25" s="10">
        <v>29</v>
      </c>
      <c r="D25" s="7">
        <v>352.11</v>
      </c>
      <c r="E25" s="8">
        <f>D25</f>
        <v>352.11</v>
      </c>
      <c r="F25" s="8">
        <f>E25*1.15</f>
        <v>404.9265</v>
      </c>
      <c r="G25" s="10">
        <v>23</v>
      </c>
      <c r="H25" s="10">
        <v>16.23</v>
      </c>
      <c r="I25" s="10"/>
      <c r="J25" s="8">
        <f>F25+G25+H25+I25</f>
        <v>444.1565</v>
      </c>
      <c r="K25" s="10">
        <v>436</v>
      </c>
      <c r="L25" s="28">
        <f>J25-K25</f>
        <v>8.156499999999994</v>
      </c>
    </row>
    <row r="26" spans="1:12" ht="15">
      <c r="A26" s="11" t="s">
        <v>54</v>
      </c>
      <c r="B26" s="12">
        <v>58257</v>
      </c>
      <c r="C26" s="12">
        <v>34</v>
      </c>
      <c r="D26" s="13">
        <v>291</v>
      </c>
      <c r="E26" s="14"/>
      <c r="F26" s="14"/>
      <c r="G26" s="12">
        <v>26</v>
      </c>
      <c r="H26" s="12">
        <v>16.23</v>
      </c>
      <c r="I26" s="12"/>
      <c r="J26" s="14"/>
      <c r="K26" s="12"/>
      <c r="L26" s="15"/>
    </row>
    <row r="27" spans="1:12" ht="15">
      <c r="A27" s="11" t="s">
        <v>54</v>
      </c>
      <c r="B27" s="12">
        <v>58257</v>
      </c>
      <c r="C27" s="12">
        <v>36</v>
      </c>
      <c r="D27" s="13">
        <v>291</v>
      </c>
      <c r="E27" s="14"/>
      <c r="F27" s="14"/>
      <c r="G27" s="12">
        <v>26</v>
      </c>
      <c r="H27" s="12">
        <v>16.23</v>
      </c>
      <c r="I27" s="12"/>
      <c r="J27" s="14"/>
      <c r="K27" s="12"/>
      <c r="L27" s="15"/>
    </row>
    <row r="28" spans="1:12" ht="15">
      <c r="A28" s="11" t="s">
        <v>54</v>
      </c>
      <c r="B28" s="12"/>
      <c r="C28" s="12"/>
      <c r="D28" s="13"/>
      <c r="E28" s="14">
        <f>SUM(D26:D27)</f>
        <v>582</v>
      </c>
      <c r="F28" s="14">
        <f>E28*1.15</f>
        <v>669.3</v>
      </c>
      <c r="G28" s="12">
        <f>SUM(G26:G27)</f>
        <v>52</v>
      </c>
      <c r="H28" s="12">
        <f>SUM(H26:H27)</f>
        <v>32.46</v>
      </c>
      <c r="I28" s="12"/>
      <c r="J28" s="14">
        <f>F28+G28+H28+I28</f>
        <v>753.76</v>
      </c>
      <c r="K28" s="12">
        <v>721</v>
      </c>
      <c r="L28" s="15">
        <f>J28-K28</f>
        <v>32.75999999999999</v>
      </c>
    </row>
    <row r="29" spans="1:12" ht="15">
      <c r="A29" s="5" t="s">
        <v>56</v>
      </c>
      <c r="B29" s="10">
        <v>58257</v>
      </c>
      <c r="C29" s="10">
        <v>35</v>
      </c>
      <c r="D29" s="7">
        <v>291</v>
      </c>
      <c r="E29" s="8">
        <f>D29</f>
        <v>291</v>
      </c>
      <c r="F29" s="8">
        <f>E29*1.15</f>
        <v>334.65</v>
      </c>
      <c r="G29" s="10">
        <v>26</v>
      </c>
      <c r="H29" s="10">
        <v>16.23</v>
      </c>
      <c r="I29" s="10"/>
      <c r="J29" s="8">
        <f>F29+G29+H29+I29</f>
        <v>376.88</v>
      </c>
      <c r="K29" s="10">
        <v>361</v>
      </c>
      <c r="L29" s="9">
        <f>J29-K29</f>
        <v>15.879999999999995</v>
      </c>
    </row>
    <row r="30" spans="1:12" ht="15">
      <c r="A30" s="11" t="s">
        <v>69</v>
      </c>
      <c r="B30" s="12">
        <v>13720</v>
      </c>
      <c r="C30" s="12">
        <v>28</v>
      </c>
      <c r="D30" s="13">
        <v>170.72</v>
      </c>
      <c r="E30" s="14"/>
      <c r="F30" s="14"/>
      <c r="G30" s="12">
        <v>0</v>
      </c>
      <c r="H30" s="12">
        <v>16.23</v>
      </c>
      <c r="I30" s="12"/>
      <c r="J30" s="14"/>
      <c r="K30" s="12"/>
      <c r="L30" s="15"/>
    </row>
    <row r="31" spans="1:12" ht="15">
      <c r="A31" s="11" t="s">
        <v>69</v>
      </c>
      <c r="B31" s="12">
        <v>13720</v>
      </c>
      <c r="C31" s="12">
        <v>35</v>
      </c>
      <c r="D31" s="13">
        <v>170.72</v>
      </c>
      <c r="E31" s="14"/>
      <c r="F31" s="14"/>
      <c r="G31" s="12">
        <v>0</v>
      </c>
      <c r="H31" s="12">
        <v>16.23</v>
      </c>
      <c r="I31" s="12"/>
      <c r="J31" s="14"/>
      <c r="K31" s="12"/>
      <c r="L31" s="15"/>
    </row>
    <row r="32" spans="1:12" ht="15">
      <c r="A32" s="11" t="s">
        <v>69</v>
      </c>
      <c r="B32" s="12"/>
      <c r="C32" s="12"/>
      <c r="D32" s="13"/>
      <c r="E32" s="14">
        <f>SUM(D30:D31)</f>
        <v>341.44</v>
      </c>
      <c r="F32" s="14">
        <f>E32*1.15</f>
        <v>392.65599999999995</v>
      </c>
      <c r="G32" s="12">
        <f>SUM(G30:G31)</f>
        <v>0</v>
      </c>
      <c r="H32" s="12">
        <f>SUM(H30:H31)</f>
        <v>32.46</v>
      </c>
      <c r="I32" s="12"/>
      <c r="J32" s="14">
        <f>F32+G32+H32+I32</f>
        <v>425.11599999999993</v>
      </c>
      <c r="K32" s="12">
        <v>417</v>
      </c>
      <c r="L32" s="15">
        <f>J32-K32</f>
        <v>8.115999999999929</v>
      </c>
    </row>
    <row r="33" spans="1:12" ht="15">
      <c r="A33" s="5" t="s">
        <v>39</v>
      </c>
      <c r="B33" s="10">
        <v>29027</v>
      </c>
      <c r="C33" s="10">
        <v>35</v>
      </c>
      <c r="D33" s="7">
        <v>222.13</v>
      </c>
      <c r="E33" s="8">
        <f>D33</f>
        <v>222.13</v>
      </c>
      <c r="F33" s="8">
        <f>E33*1.15</f>
        <v>255.44949999999997</v>
      </c>
      <c r="G33" s="10">
        <v>15</v>
      </c>
      <c r="H33" s="10">
        <v>16.23</v>
      </c>
      <c r="I33" s="10">
        <v>60</v>
      </c>
      <c r="J33" s="8">
        <f>F33+G33+H33+I33</f>
        <v>346.67949999999996</v>
      </c>
      <c r="K33" s="10">
        <v>290</v>
      </c>
      <c r="L33" s="28">
        <f>J33-K33</f>
        <v>56.67949999999996</v>
      </c>
    </row>
    <row r="34" spans="1:12" ht="15">
      <c r="A34" s="11" t="s">
        <v>52</v>
      </c>
      <c r="B34" s="12">
        <v>58257</v>
      </c>
      <c r="C34" s="12">
        <v>33</v>
      </c>
      <c r="D34" s="13">
        <v>291</v>
      </c>
      <c r="E34" s="14">
        <f>D34</f>
        <v>291</v>
      </c>
      <c r="F34" s="14">
        <f>E34*1.15</f>
        <v>334.65</v>
      </c>
      <c r="G34" s="12">
        <v>26</v>
      </c>
      <c r="H34" s="12">
        <v>16.23</v>
      </c>
      <c r="I34" s="12"/>
      <c r="J34" s="14">
        <f>F34+G34+H34+I34</f>
        <v>376.88</v>
      </c>
      <c r="K34" s="12">
        <v>361</v>
      </c>
      <c r="L34" s="27">
        <f>J34-K34</f>
        <v>15.879999999999995</v>
      </c>
    </row>
    <row r="35" spans="1:12" ht="15">
      <c r="A35" s="5" t="s">
        <v>15</v>
      </c>
      <c r="B35" s="10">
        <v>51239</v>
      </c>
      <c r="C35" s="10">
        <v>22</v>
      </c>
      <c r="D35" s="7">
        <v>195.94</v>
      </c>
      <c r="E35" s="8"/>
      <c r="F35" s="8"/>
      <c r="G35" s="10"/>
      <c r="H35" s="7">
        <v>16.23</v>
      </c>
      <c r="I35" s="10"/>
      <c r="J35" s="8"/>
      <c r="K35" s="10"/>
      <c r="L35" s="9"/>
    </row>
    <row r="36" spans="1:12" ht="15">
      <c r="A36" s="5" t="s">
        <v>15</v>
      </c>
      <c r="B36" s="10">
        <v>51239</v>
      </c>
      <c r="C36" s="10">
        <v>23</v>
      </c>
      <c r="D36" s="7">
        <v>195.94</v>
      </c>
      <c r="E36" s="8"/>
      <c r="F36" s="8"/>
      <c r="G36" s="10"/>
      <c r="H36" s="7">
        <v>16.23</v>
      </c>
      <c r="I36" s="10"/>
      <c r="J36" s="8"/>
      <c r="K36" s="10"/>
      <c r="L36" s="9"/>
    </row>
    <row r="37" spans="1:12" ht="15">
      <c r="A37" s="5" t="s">
        <v>15</v>
      </c>
      <c r="B37" s="10"/>
      <c r="C37" s="6"/>
      <c r="D37" s="7" t="s">
        <v>29</v>
      </c>
      <c r="E37" s="8">
        <f>SUM(D35:D36)</f>
        <v>391.88</v>
      </c>
      <c r="F37" s="8">
        <f>E37*1.15</f>
        <v>450.662</v>
      </c>
      <c r="G37" s="6"/>
      <c r="H37" s="7">
        <f>SUM(H35:H36)</f>
        <v>32.46</v>
      </c>
      <c r="I37" s="6"/>
      <c r="J37" s="8">
        <f>F37+G37+H37+I37</f>
        <v>483.12199999999996</v>
      </c>
      <c r="K37" s="6">
        <v>423</v>
      </c>
      <c r="L37" s="9">
        <f>J37-K37</f>
        <v>60.12199999999996</v>
      </c>
    </row>
    <row r="38" spans="1:12" ht="15">
      <c r="A38" s="11" t="s">
        <v>76</v>
      </c>
      <c r="B38" s="12">
        <v>28618</v>
      </c>
      <c r="C38" s="12">
        <v>26</v>
      </c>
      <c r="D38" s="13">
        <v>352.11</v>
      </c>
      <c r="E38" s="14"/>
      <c r="F38" s="14"/>
      <c r="G38" s="12">
        <v>23</v>
      </c>
      <c r="H38" s="12">
        <v>16.23</v>
      </c>
      <c r="I38" s="12"/>
      <c r="J38" s="14"/>
      <c r="K38" s="12"/>
      <c r="L38" s="15"/>
    </row>
    <row r="39" spans="1:12" ht="15">
      <c r="A39" s="11" t="s">
        <v>76</v>
      </c>
      <c r="B39" s="12">
        <v>58047</v>
      </c>
      <c r="C39" s="12">
        <v>44</v>
      </c>
      <c r="D39" s="13">
        <v>548.05</v>
      </c>
      <c r="E39" s="14"/>
      <c r="F39" s="14"/>
      <c r="G39" s="12">
        <v>0</v>
      </c>
      <c r="H39" s="12">
        <v>16.23</v>
      </c>
      <c r="I39" s="12"/>
      <c r="J39" s="14"/>
      <c r="K39" s="12"/>
      <c r="L39" s="15"/>
    </row>
    <row r="40" spans="1:12" ht="15">
      <c r="A40" s="11" t="s">
        <v>76</v>
      </c>
      <c r="B40" s="12"/>
      <c r="C40" s="12"/>
      <c r="D40" s="13"/>
      <c r="E40" s="14">
        <f>SUM(D38:D39)</f>
        <v>900.16</v>
      </c>
      <c r="F40" s="14">
        <f>E40*1.15</f>
        <v>1035.184</v>
      </c>
      <c r="G40" s="12">
        <f>SUM(G38:G39)</f>
        <v>23</v>
      </c>
      <c r="H40" s="12">
        <f>SUM(H38:H39)</f>
        <v>32.46</v>
      </c>
      <c r="I40" s="12"/>
      <c r="J40" s="14">
        <f>F40+G40+H40+I40</f>
        <v>1090.644</v>
      </c>
      <c r="K40" s="12">
        <v>1136</v>
      </c>
      <c r="L40" s="15">
        <f>J40-K40</f>
        <v>-45.355999999999995</v>
      </c>
    </row>
    <row r="41" spans="1:12" ht="15">
      <c r="A41" s="5" t="s">
        <v>50</v>
      </c>
      <c r="B41" s="10">
        <v>29029</v>
      </c>
      <c r="C41" s="10">
        <v>37</v>
      </c>
      <c r="D41" s="7">
        <v>222.13</v>
      </c>
      <c r="E41" s="8">
        <f>D41</f>
        <v>222.13</v>
      </c>
      <c r="F41" s="8">
        <f>E41*1.15</f>
        <v>255.44949999999997</v>
      </c>
      <c r="G41" s="10">
        <v>15</v>
      </c>
      <c r="H41" s="10">
        <v>16.23</v>
      </c>
      <c r="I41" s="10"/>
      <c r="J41" s="8">
        <f>F41+G41+H41+I41</f>
        <v>286.67949999999996</v>
      </c>
      <c r="K41" s="10">
        <v>270</v>
      </c>
      <c r="L41" s="9">
        <f>J41-K41</f>
        <v>16.679499999999962</v>
      </c>
    </row>
    <row r="42" spans="1:12" ht="15">
      <c r="A42" s="11" t="s">
        <v>16</v>
      </c>
      <c r="B42" s="12">
        <v>51239</v>
      </c>
      <c r="C42" s="12">
        <v>26</v>
      </c>
      <c r="D42" s="13">
        <v>195.94</v>
      </c>
      <c r="E42" s="14">
        <f>D42</f>
        <v>195.94</v>
      </c>
      <c r="F42" s="14">
        <f>E42*1.15</f>
        <v>225.331</v>
      </c>
      <c r="G42" s="12"/>
      <c r="H42" s="13">
        <v>16.23</v>
      </c>
      <c r="I42" s="12"/>
      <c r="J42" s="14">
        <f>F42+G42+H42+I42</f>
        <v>241.56099999999998</v>
      </c>
      <c r="K42" s="12">
        <v>211</v>
      </c>
      <c r="L42" s="15">
        <f>J42-K42</f>
        <v>30.56099999999998</v>
      </c>
    </row>
    <row r="43" spans="1:12" ht="15">
      <c r="A43" s="5" t="s">
        <v>17</v>
      </c>
      <c r="B43" s="10">
        <v>51239</v>
      </c>
      <c r="C43" s="10">
        <v>25</v>
      </c>
      <c r="D43" s="7">
        <v>195.94</v>
      </c>
      <c r="E43" s="8"/>
      <c r="F43" s="8"/>
      <c r="G43" s="10"/>
      <c r="H43" s="7">
        <v>16.23</v>
      </c>
      <c r="I43" s="10"/>
      <c r="J43" s="8"/>
      <c r="K43" s="10"/>
      <c r="L43" s="9"/>
    </row>
    <row r="44" spans="1:12" ht="15">
      <c r="A44" s="5" t="s">
        <v>17</v>
      </c>
      <c r="B44" s="10">
        <v>32057</v>
      </c>
      <c r="C44" s="10">
        <v>31</v>
      </c>
      <c r="D44" s="7">
        <v>320.1</v>
      </c>
      <c r="E44" s="8"/>
      <c r="F44" s="8"/>
      <c r="G44" s="10">
        <v>25</v>
      </c>
      <c r="H44" s="7">
        <v>16.23</v>
      </c>
      <c r="I44" s="10"/>
      <c r="J44" s="8"/>
      <c r="K44" s="10"/>
      <c r="L44" s="9"/>
    </row>
    <row r="45" spans="1:12" ht="15">
      <c r="A45" s="5" t="s">
        <v>17</v>
      </c>
      <c r="B45" s="10">
        <v>13720</v>
      </c>
      <c r="C45" s="10">
        <v>31</v>
      </c>
      <c r="D45" s="7">
        <v>170.72</v>
      </c>
      <c r="E45" s="8"/>
      <c r="F45" s="8"/>
      <c r="G45" s="10">
        <v>0</v>
      </c>
      <c r="H45" s="7">
        <v>16.23</v>
      </c>
      <c r="I45" s="10"/>
      <c r="J45" s="8"/>
      <c r="K45" s="10"/>
      <c r="L45" s="9"/>
    </row>
    <row r="46" spans="1:12" ht="15">
      <c r="A46" s="5" t="s">
        <v>17</v>
      </c>
      <c r="B46" s="10">
        <v>28618</v>
      </c>
      <c r="C46" s="10">
        <v>25</v>
      </c>
      <c r="D46" s="7">
        <v>352.11</v>
      </c>
      <c r="E46" s="8"/>
      <c r="F46" s="8"/>
      <c r="G46" s="10">
        <v>23</v>
      </c>
      <c r="H46" s="7">
        <v>16.23</v>
      </c>
      <c r="I46" s="10"/>
      <c r="J46" s="8"/>
      <c r="K46" s="10"/>
      <c r="L46" s="9"/>
    </row>
    <row r="47" spans="1:12" ht="15">
      <c r="A47" s="5" t="s">
        <v>17</v>
      </c>
      <c r="B47" s="10"/>
      <c r="C47" s="10"/>
      <c r="D47" s="7"/>
      <c r="E47" s="8">
        <f>SUM(D43:D46)</f>
        <v>1038.87</v>
      </c>
      <c r="F47" s="8">
        <f aca="true" t="shared" si="3" ref="F47:F52">E47*1.15</f>
        <v>1194.7004999999997</v>
      </c>
      <c r="G47" s="10">
        <f>SUM(G43:G46)</f>
        <v>48</v>
      </c>
      <c r="H47" s="10">
        <f>SUM(H43:H46)</f>
        <v>64.92</v>
      </c>
      <c r="I47" s="10"/>
      <c r="J47" s="8">
        <f aca="true" t="shared" si="4" ref="J47:J52">F47+G47+H47+I47</f>
        <v>1307.6204999999998</v>
      </c>
      <c r="K47" s="10">
        <f>211+1044</f>
        <v>1255</v>
      </c>
      <c r="L47" s="9">
        <f aca="true" t="shared" si="5" ref="L47:L52">J47-K47</f>
        <v>52.620499999999765</v>
      </c>
    </row>
    <row r="48" spans="1:12" ht="15">
      <c r="A48" s="11" t="s">
        <v>65</v>
      </c>
      <c r="B48" s="12">
        <v>36337</v>
      </c>
      <c r="C48" s="12">
        <v>37</v>
      </c>
      <c r="D48" s="13">
        <v>380.38</v>
      </c>
      <c r="E48" s="14">
        <f>D48</f>
        <v>380.38</v>
      </c>
      <c r="F48" s="14">
        <f t="shared" si="3"/>
        <v>437.43699999999995</v>
      </c>
      <c r="G48" s="12">
        <v>35</v>
      </c>
      <c r="H48" s="12">
        <v>16.23</v>
      </c>
      <c r="I48" s="12"/>
      <c r="J48" s="14">
        <f t="shared" si="4"/>
        <v>488.667</v>
      </c>
      <c r="K48" s="12">
        <v>472</v>
      </c>
      <c r="L48" s="27">
        <f t="shared" si="5"/>
        <v>16.666999999999973</v>
      </c>
    </row>
    <row r="49" spans="1:12" ht="15">
      <c r="A49" s="29" t="s">
        <v>101</v>
      </c>
      <c r="B49" s="30">
        <v>29024</v>
      </c>
      <c r="C49" s="30">
        <v>37</v>
      </c>
      <c r="D49" s="31">
        <v>222.13</v>
      </c>
      <c r="E49" s="32">
        <f>D49</f>
        <v>222.13</v>
      </c>
      <c r="F49" s="32">
        <f t="shared" si="3"/>
        <v>255.44949999999997</v>
      </c>
      <c r="G49" s="30">
        <v>15</v>
      </c>
      <c r="H49" s="30">
        <v>16.23</v>
      </c>
      <c r="I49" s="30">
        <v>20</v>
      </c>
      <c r="J49" s="32">
        <f t="shared" si="4"/>
        <v>306.67949999999996</v>
      </c>
      <c r="K49" s="30">
        <v>290</v>
      </c>
      <c r="L49" s="33">
        <f t="shared" si="5"/>
        <v>16.679499999999962</v>
      </c>
    </row>
    <row r="50" spans="1:12" ht="15">
      <c r="A50" s="5" t="s">
        <v>53</v>
      </c>
      <c r="B50" s="6">
        <v>58257</v>
      </c>
      <c r="C50" s="6">
        <v>34</v>
      </c>
      <c r="D50" s="7">
        <v>291</v>
      </c>
      <c r="E50" s="7">
        <f>D50</f>
        <v>291</v>
      </c>
      <c r="F50" s="7">
        <f t="shared" si="3"/>
        <v>334.65</v>
      </c>
      <c r="G50" s="6">
        <v>26</v>
      </c>
      <c r="H50" s="6">
        <v>16.23</v>
      </c>
      <c r="I50" s="6"/>
      <c r="J50" s="7">
        <f t="shared" si="4"/>
        <v>376.88</v>
      </c>
      <c r="K50" s="6">
        <v>361</v>
      </c>
      <c r="L50" s="28">
        <f t="shared" si="5"/>
        <v>15.879999999999995</v>
      </c>
    </row>
    <row r="51" spans="1:12" ht="15">
      <c r="A51" s="11" t="s">
        <v>42</v>
      </c>
      <c r="B51" s="12">
        <v>29027</v>
      </c>
      <c r="C51" s="12">
        <v>37</v>
      </c>
      <c r="D51" s="13">
        <v>222.13</v>
      </c>
      <c r="E51" s="14">
        <f>D51</f>
        <v>222.13</v>
      </c>
      <c r="F51" s="14">
        <f t="shared" si="3"/>
        <v>255.44949999999997</v>
      </c>
      <c r="G51" s="12">
        <v>15</v>
      </c>
      <c r="H51" s="12">
        <v>16.23</v>
      </c>
      <c r="I51" s="12"/>
      <c r="J51" s="14">
        <f t="shared" si="4"/>
        <v>286.67949999999996</v>
      </c>
      <c r="K51" s="12">
        <v>270</v>
      </c>
      <c r="L51" s="15">
        <f t="shared" si="5"/>
        <v>16.679499999999962</v>
      </c>
    </row>
    <row r="52" spans="1:12" ht="15">
      <c r="A52" s="36" t="s">
        <v>94</v>
      </c>
      <c r="B52" s="37">
        <v>13720</v>
      </c>
      <c r="C52" s="37">
        <v>32</v>
      </c>
      <c r="D52" s="38">
        <v>170.72</v>
      </c>
      <c r="E52" s="39">
        <f>D52</f>
        <v>170.72</v>
      </c>
      <c r="F52" s="39">
        <f t="shared" si="3"/>
        <v>196.32799999999997</v>
      </c>
      <c r="G52" s="37">
        <v>0</v>
      </c>
      <c r="H52" s="37">
        <v>16.23</v>
      </c>
      <c r="I52" s="37"/>
      <c r="J52" s="39">
        <f t="shared" si="4"/>
        <v>212.55799999999996</v>
      </c>
      <c r="K52" s="37">
        <v>208</v>
      </c>
      <c r="L52" s="40">
        <f t="shared" si="5"/>
        <v>4.557999999999964</v>
      </c>
    </row>
    <row r="53" spans="1:12" ht="15">
      <c r="A53" s="5" t="s">
        <v>18</v>
      </c>
      <c r="B53" s="10">
        <v>51239</v>
      </c>
      <c r="C53" s="10">
        <v>24</v>
      </c>
      <c r="D53" s="7">
        <v>195.94</v>
      </c>
      <c r="E53" s="8"/>
      <c r="F53" s="8"/>
      <c r="G53" s="10"/>
      <c r="H53" s="7">
        <v>16.23</v>
      </c>
      <c r="I53" s="10"/>
      <c r="J53" s="8"/>
      <c r="K53" s="10"/>
      <c r="L53" s="9"/>
    </row>
    <row r="54" spans="1:12" ht="15">
      <c r="A54" s="5" t="s">
        <v>18</v>
      </c>
      <c r="B54" s="10">
        <v>51239</v>
      </c>
      <c r="C54" s="10">
        <v>25</v>
      </c>
      <c r="D54" s="7">
        <v>195.94</v>
      </c>
      <c r="E54" s="8"/>
      <c r="F54" s="8"/>
      <c r="G54" s="10"/>
      <c r="H54" s="7">
        <v>16.23</v>
      </c>
      <c r="I54" s="10"/>
      <c r="J54" s="8"/>
      <c r="K54" s="10"/>
      <c r="L54" s="9"/>
    </row>
    <row r="55" spans="1:12" ht="15">
      <c r="A55" s="5" t="s">
        <v>18</v>
      </c>
      <c r="B55" s="10"/>
      <c r="C55" s="10"/>
      <c r="D55" s="7" t="s">
        <v>29</v>
      </c>
      <c r="E55" s="8">
        <f>SUM(D53:D54)</f>
        <v>391.88</v>
      </c>
      <c r="F55" s="8">
        <f aca="true" t="shared" si="6" ref="F55:F60">E55*1.15</f>
        <v>450.662</v>
      </c>
      <c r="G55" s="10"/>
      <c r="H55" s="7">
        <f>SUM(H53:H54)</f>
        <v>32.46</v>
      </c>
      <c r="I55" s="10"/>
      <c r="J55" s="8">
        <f aca="true" t="shared" si="7" ref="J55:J60">F55+G55+H55+I55</f>
        <v>483.12199999999996</v>
      </c>
      <c r="K55" s="10">
        <v>423</v>
      </c>
      <c r="L55" s="9">
        <f aca="true" t="shared" si="8" ref="L55:L60">J55-K55</f>
        <v>60.12199999999996</v>
      </c>
    </row>
    <row r="56" spans="1:12" ht="15">
      <c r="A56" s="49" t="s">
        <v>103</v>
      </c>
      <c r="B56" s="19">
        <v>37864</v>
      </c>
      <c r="C56" s="23">
        <v>33</v>
      </c>
      <c r="D56" s="21">
        <v>399.5</v>
      </c>
      <c r="E56" s="22">
        <f>D56</f>
        <v>399.5</v>
      </c>
      <c r="F56" s="22">
        <f t="shared" si="6"/>
        <v>459.42499999999995</v>
      </c>
      <c r="G56" s="19"/>
      <c r="H56" s="19">
        <v>16.23</v>
      </c>
      <c r="I56" s="19"/>
      <c r="J56" s="22">
        <f t="shared" si="7"/>
        <v>475.655</v>
      </c>
      <c r="K56" s="19">
        <v>476</v>
      </c>
      <c r="L56" s="24">
        <f t="shared" si="8"/>
        <v>-0.3450000000000273</v>
      </c>
    </row>
    <row r="57" spans="1:12" ht="15">
      <c r="A57" s="29" t="s">
        <v>98</v>
      </c>
      <c r="B57" s="30">
        <v>29024</v>
      </c>
      <c r="C57" s="30">
        <v>30</v>
      </c>
      <c r="D57" s="31">
        <v>222.13</v>
      </c>
      <c r="E57" s="32">
        <f>D57</f>
        <v>222.13</v>
      </c>
      <c r="F57" s="32">
        <f t="shared" si="6"/>
        <v>255.44949999999997</v>
      </c>
      <c r="G57" s="30">
        <v>15</v>
      </c>
      <c r="H57" s="30">
        <v>16.23</v>
      </c>
      <c r="I57" s="30"/>
      <c r="J57" s="32">
        <f t="shared" si="7"/>
        <v>286.67949999999996</v>
      </c>
      <c r="K57" s="30">
        <v>265</v>
      </c>
      <c r="L57" s="33">
        <f t="shared" si="8"/>
        <v>21.679499999999962</v>
      </c>
    </row>
    <row r="58" spans="1:12" ht="15">
      <c r="A58" s="11" t="s">
        <v>55</v>
      </c>
      <c r="B58" s="12">
        <v>58257</v>
      </c>
      <c r="C58" s="12">
        <v>35</v>
      </c>
      <c r="D58" s="13">
        <v>291</v>
      </c>
      <c r="E58" s="14">
        <f>D58</f>
        <v>291</v>
      </c>
      <c r="F58" s="14">
        <f t="shared" si="6"/>
        <v>334.65</v>
      </c>
      <c r="G58" s="12">
        <v>26</v>
      </c>
      <c r="H58" s="12">
        <v>16.23</v>
      </c>
      <c r="I58" s="12">
        <v>30</v>
      </c>
      <c r="J58" s="14">
        <f t="shared" si="7"/>
        <v>406.88</v>
      </c>
      <c r="K58" s="12">
        <v>360.65</v>
      </c>
      <c r="L58" s="15">
        <f t="shared" si="8"/>
        <v>46.23000000000002</v>
      </c>
    </row>
    <row r="59" spans="1:12" ht="15">
      <c r="A59" s="5" t="s">
        <v>19</v>
      </c>
      <c r="B59" s="10">
        <v>13720</v>
      </c>
      <c r="C59" s="10">
        <v>29</v>
      </c>
      <c r="D59" s="7">
        <v>170.72</v>
      </c>
      <c r="E59" s="8">
        <f>D59</f>
        <v>170.72</v>
      </c>
      <c r="F59" s="8">
        <f t="shared" si="6"/>
        <v>196.32799999999997</v>
      </c>
      <c r="G59" s="10">
        <v>0</v>
      </c>
      <c r="H59" s="10">
        <v>16.23</v>
      </c>
      <c r="I59" s="10">
        <v>20</v>
      </c>
      <c r="J59" s="8">
        <f t="shared" si="7"/>
        <v>232.55799999999996</v>
      </c>
      <c r="K59" s="10">
        <v>208</v>
      </c>
      <c r="L59" s="9">
        <f t="shared" si="8"/>
        <v>24.557999999999964</v>
      </c>
    </row>
    <row r="60" spans="1:12" ht="15">
      <c r="A60" s="11" t="s">
        <v>84</v>
      </c>
      <c r="B60" s="12">
        <v>58047</v>
      </c>
      <c r="C60" s="12">
        <v>43</v>
      </c>
      <c r="D60" s="13">
        <v>548.05</v>
      </c>
      <c r="E60" s="14">
        <f>D60</f>
        <v>548.05</v>
      </c>
      <c r="F60" s="14">
        <f t="shared" si="6"/>
        <v>630.2574999999999</v>
      </c>
      <c r="G60" s="12">
        <v>0</v>
      </c>
      <c r="H60" s="12">
        <v>16.23</v>
      </c>
      <c r="I60" s="12"/>
      <c r="J60" s="14">
        <f t="shared" si="7"/>
        <v>646.4875</v>
      </c>
      <c r="K60" s="12">
        <v>708</v>
      </c>
      <c r="L60" s="15">
        <f t="shared" si="8"/>
        <v>-61.512500000000045</v>
      </c>
    </row>
    <row r="61" spans="1:12" ht="15">
      <c r="A61" s="5" t="s">
        <v>20</v>
      </c>
      <c r="B61" s="10">
        <v>29024</v>
      </c>
      <c r="C61" s="10">
        <v>33</v>
      </c>
      <c r="D61" s="7">
        <v>222.13</v>
      </c>
      <c r="E61" s="8"/>
      <c r="F61" s="8"/>
      <c r="G61" s="10">
        <v>15</v>
      </c>
      <c r="H61" s="10">
        <v>16.23</v>
      </c>
      <c r="I61" s="10"/>
      <c r="J61" s="8"/>
      <c r="K61" s="10"/>
      <c r="L61" s="9"/>
    </row>
    <row r="62" spans="1:12" ht="15">
      <c r="A62" s="5" t="s">
        <v>20</v>
      </c>
      <c r="B62" s="10">
        <v>29024</v>
      </c>
      <c r="C62" s="10">
        <v>34</v>
      </c>
      <c r="D62" s="7">
        <v>222.13</v>
      </c>
      <c r="E62" s="8"/>
      <c r="F62" s="8"/>
      <c r="G62" s="10">
        <v>15</v>
      </c>
      <c r="H62" s="10">
        <v>16.23</v>
      </c>
      <c r="I62" s="10"/>
      <c r="J62" s="8"/>
      <c r="K62" s="10"/>
      <c r="L62" s="9"/>
    </row>
    <row r="63" spans="1:12" ht="15">
      <c r="A63" s="5" t="s">
        <v>20</v>
      </c>
      <c r="B63" s="10">
        <v>29024</v>
      </c>
      <c r="C63" s="10">
        <v>36</v>
      </c>
      <c r="D63" s="7">
        <v>222.13</v>
      </c>
      <c r="E63" s="8"/>
      <c r="F63" s="8"/>
      <c r="G63" s="10">
        <v>15</v>
      </c>
      <c r="H63" s="10">
        <v>16.23</v>
      </c>
      <c r="I63" s="10"/>
      <c r="J63" s="8"/>
      <c r="K63" s="10"/>
      <c r="L63" s="9"/>
    </row>
    <row r="64" spans="1:12" ht="15">
      <c r="A64" s="5" t="s">
        <v>20</v>
      </c>
      <c r="B64" s="10">
        <v>13720</v>
      </c>
      <c r="C64" s="10">
        <v>33</v>
      </c>
      <c r="D64" s="7">
        <v>170.72</v>
      </c>
      <c r="E64" s="8"/>
      <c r="F64" s="8"/>
      <c r="G64" s="54">
        <v>12</v>
      </c>
      <c r="H64" s="10">
        <v>16.23</v>
      </c>
      <c r="I64" s="10"/>
      <c r="J64" s="8"/>
      <c r="K64" s="10"/>
      <c r="L64" s="9"/>
    </row>
    <row r="65" spans="1:12" ht="15">
      <c r="A65" s="5" t="s">
        <v>20</v>
      </c>
      <c r="B65" s="10">
        <v>13720</v>
      </c>
      <c r="C65" s="10">
        <v>35</v>
      </c>
      <c r="D65" s="7">
        <v>170.72</v>
      </c>
      <c r="E65" s="8"/>
      <c r="F65" s="8"/>
      <c r="G65" s="54">
        <v>12</v>
      </c>
      <c r="H65" s="10">
        <v>16.23</v>
      </c>
      <c r="I65" s="10"/>
      <c r="J65" s="8"/>
      <c r="K65" s="10"/>
      <c r="L65" s="9"/>
    </row>
    <row r="66" spans="1:12" ht="15">
      <c r="A66" s="5" t="s">
        <v>20</v>
      </c>
      <c r="B66" s="10"/>
      <c r="C66" s="10"/>
      <c r="D66" s="7"/>
      <c r="E66" s="8">
        <f>SUM(D61:D65)</f>
        <v>1007.83</v>
      </c>
      <c r="F66" s="8">
        <f>E66*1.15</f>
        <v>1159.0045</v>
      </c>
      <c r="G66" s="10">
        <f>SUM(G61:G65)</f>
        <v>69</v>
      </c>
      <c r="H66" s="10">
        <f>SUM(H61:H65)</f>
        <v>81.15</v>
      </c>
      <c r="I66" s="10"/>
      <c r="J66" s="8">
        <f>F66+G66+H66+I66</f>
        <v>1309.1545</v>
      </c>
      <c r="K66" s="10">
        <v>1228</v>
      </c>
      <c r="L66" s="9">
        <f>J66-K66</f>
        <v>81.1545000000001</v>
      </c>
    </row>
    <row r="67" spans="1:12" ht="15">
      <c r="A67" s="42" t="s">
        <v>93</v>
      </c>
      <c r="B67" s="43">
        <v>32057</v>
      </c>
      <c r="C67" s="43">
        <v>28</v>
      </c>
      <c r="D67" s="44">
        <v>320.1</v>
      </c>
      <c r="E67" s="45">
        <f>D67</f>
        <v>320.1</v>
      </c>
      <c r="F67" s="45">
        <f>E67*1.15</f>
        <v>368.115</v>
      </c>
      <c r="G67" s="43">
        <v>25</v>
      </c>
      <c r="H67" s="43">
        <v>16.23</v>
      </c>
      <c r="I67" s="43"/>
      <c r="J67" s="45">
        <f>F67+G67+H67+I67</f>
        <v>409.345</v>
      </c>
      <c r="K67" s="43">
        <v>393</v>
      </c>
      <c r="L67" s="46">
        <f>J67-K67</f>
        <v>16.345000000000027</v>
      </c>
    </row>
    <row r="68" spans="1:12" ht="15">
      <c r="A68" s="11" t="s">
        <v>33</v>
      </c>
      <c r="B68" s="12">
        <v>29024</v>
      </c>
      <c r="C68" s="12">
        <v>37</v>
      </c>
      <c r="D68" s="13">
        <v>222.13</v>
      </c>
      <c r="E68" s="14"/>
      <c r="F68" s="14"/>
      <c r="G68" s="12">
        <v>15</v>
      </c>
      <c r="H68" s="12">
        <v>16.23</v>
      </c>
      <c r="I68" s="12"/>
      <c r="J68" s="14"/>
      <c r="K68" s="12"/>
      <c r="L68" s="15"/>
    </row>
    <row r="69" spans="1:12" ht="15">
      <c r="A69" s="11" t="s">
        <v>33</v>
      </c>
      <c r="B69" s="12">
        <v>58257</v>
      </c>
      <c r="C69" s="12">
        <v>37</v>
      </c>
      <c r="D69" s="13">
        <v>291</v>
      </c>
      <c r="E69" s="14"/>
      <c r="F69" s="14"/>
      <c r="G69" s="12">
        <v>26</v>
      </c>
      <c r="H69" s="12">
        <v>16.23</v>
      </c>
      <c r="I69" s="12"/>
      <c r="J69" s="14"/>
      <c r="K69" s="12"/>
      <c r="L69" s="15"/>
    </row>
    <row r="70" spans="1:12" ht="15">
      <c r="A70" s="11" t="s">
        <v>33</v>
      </c>
      <c r="B70" s="16"/>
      <c r="C70" s="16"/>
      <c r="D70" s="13"/>
      <c r="E70" s="13">
        <f>SUM(D68:D69)</f>
        <v>513.13</v>
      </c>
      <c r="F70" s="13">
        <f aca="true" t="shared" si="9" ref="F70:F76">E70*1.15</f>
        <v>590.0994999999999</v>
      </c>
      <c r="G70" s="16">
        <f>SUM(G68:G69)</f>
        <v>41</v>
      </c>
      <c r="H70" s="16">
        <f>SUM(H68:H69)</f>
        <v>32.46</v>
      </c>
      <c r="I70" s="16"/>
      <c r="J70" s="13">
        <f aca="true" t="shared" si="10" ref="J70:J76">F70+G70+H70+I70</f>
        <v>663.5595</v>
      </c>
      <c r="K70" s="16">
        <v>631</v>
      </c>
      <c r="L70" s="27">
        <f aca="true" t="shared" si="11" ref="L70:L76">J70-K70</f>
        <v>32.55949999999996</v>
      </c>
    </row>
    <row r="71" spans="1:12" ht="15">
      <c r="A71" s="5" t="s">
        <v>36</v>
      </c>
      <c r="B71" s="6">
        <v>29027</v>
      </c>
      <c r="C71" s="6">
        <v>33</v>
      </c>
      <c r="D71" s="7">
        <v>222.13</v>
      </c>
      <c r="E71" s="7">
        <f aca="true" t="shared" si="12" ref="E71:E76">D71</f>
        <v>222.13</v>
      </c>
      <c r="F71" s="7">
        <f t="shared" si="9"/>
        <v>255.44949999999997</v>
      </c>
      <c r="G71" s="6">
        <v>15</v>
      </c>
      <c r="H71" s="6">
        <v>16.23</v>
      </c>
      <c r="I71" s="6"/>
      <c r="J71" s="7">
        <f t="shared" si="10"/>
        <v>286.67949999999996</v>
      </c>
      <c r="K71" s="6">
        <v>250</v>
      </c>
      <c r="L71" s="28">
        <f t="shared" si="11"/>
        <v>36.67949999999996</v>
      </c>
    </row>
    <row r="72" spans="1:12" ht="15">
      <c r="A72" s="11" t="s">
        <v>21</v>
      </c>
      <c r="B72" s="12">
        <v>51239</v>
      </c>
      <c r="C72" s="12">
        <v>26</v>
      </c>
      <c r="D72" s="13">
        <v>195.94</v>
      </c>
      <c r="E72" s="14">
        <f t="shared" si="12"/>
        <v>195.94</v>
      </c>
      <c r="F72" s="14">
        <f t="shared" si="9"/>
        <v>225.331</v>
      </c>
      <c r="G72" s="12"/>
      <c r="H72" s="13">
        <v>16.23</v>
      </c>
      <c r="I72" s="12"/>
      <c r="J72" s="14">
        <f t="shared" si="10"/>
        <v>241.56099999999998</v>
      </c>
      <c r="K72" s="12">
        <v>211</v>
      </c>
      <c r="L72" s="15">
        <f t="shared" si="11"/>
        <v>30.56099999999998</v>
      </c>
    </row>
    <row r="73" spans="1:12" ht="15">
      <c r="A73" s="5" t="s">
        <v>22</v>
      </c>
      <c r="B73" s="10">
        <v>28618</v>
      </c>
      <c r="C73" s="10">
        <v>27</v>
      </c>
      <c r="D73" s="7">
        <v>352.11</v>
      </c>
      <c r="E73" s="8">
        <f t="shared" si="12"/>
        <v>352.11</v>
      </c>
      <c r="F73" s="8">
        <f t="shared" si="9"/>
        <v>404.9265</v>
      </c>
      <c r="G73" s="10">
        <v>23</v>
      </c>
      <c r="H73" s="10">
        <v>16.23</v>
      </c>
      <c r="I73" s="10"/>
      <c r="J73" s="8">
        <f t="shared" si="10"/>
        <v>444.1565</v>
      </c>
      <c r="K73" s="10">
        <v>428</v>
      </c>
      <c r="L73" s="28">
        <f t="shared" si="11"/>
        <v>16.156499999999994</v>
      </c>
    </row>
    <row r="74" spans="1:12" ht="15">
      <c r="A74" s="29" t="s">
        <v>90</v>
      </c>
      <c r="B74" s="47">
        <v>58257</v>
      </c>
      <c r="C74" s="47">
        <v>32</v>
      </c>
      <c r="D74" s="31">
        <v>291</v>
      </c>
      <c r="E74" s="32">
        <f t="shared" si="12"/>
        <v>291</v>
      </c>
      <c r="F74" s="32">
        <f t="shared" si="9"/>
        <v>334.65</v>
      </c>
      <c r="G74" s="47">
        <v>26</v>
      </c>
      <c r="H74" s="47">
        <v>16.23</v>
      </c>
      <c r="I74" s="47"/>
      <c r="J74" s="32">
        <f t="shared" si="10"/>
        <v>376.88</v>
      </c>
      <c r="K74" s="47">
        <v>362</v>
      </c>
      <c r="L74" s="48">
        <f t="shared" si="11"/>
        <v>14.879999999999995</v>
      </c>
    </row>
    <row r="75" spans="1:12" ht="15">
      <c r="A75" s="11" t="s">
        <v>46</v>
      </c>
      <c r="B75" s="12">
        <v>29029</v>
      </c>
      <c r="C75" s="12">
        <v>34</v>
      </c>
      <c r="D75" s="13">
        <v>222.13</v>
      </c>
      <c r="E75" s="14">
        <f t="shared" si="12"/>
        <v>222.13</v>
      </c>
      <c r="F75" s="14">
        <f t="shared" si="9"/>
        <v>255.44949999999997</v>
      </c>
      <c r="G75" s="12">
        <v>15</v>
      </c>
      <c r="H75" s="12">
        <v>16.23</v>
      </c>
      <c r="I75" s="12"/>
      <c r="J75" s="14">
        <f t="shared" si="10"/>
        <v>286.67949999999996</v>
      </c>
      <c r="K75" s="12">
        <v>270</v>
      </c>
      <c r="L75" s="27">
        <f t="shared" si="11"/>
        <v>16.679499999999962</v>
      </c>
    </row>
    <row r="76" spans="1:12" ht="15">
      <c r="A76" s="5" t="s">
        <v>48</v>
      </c>
      <c r="B76" s="10">
        <v>29029</v>
      </c>
      <c r="C76" s="10">
        <v>36</v>
      </c>
      <c r="D76" s="7">
        <v>222.13</v>
      </c>
      <c r="E76" s="8">
        <f t="shared" si="12"/>
        <v>222.13</v>
      </c>
      <c r="F76" s="8">
        <f t="shared" si="9"/>
        <v>255.44949999999997</v>
      </c>
      <c r="G76" s="10">
        <v>15</v>
      </c>
      <c r="H76" s="10">
        <v>16.23</v>
      </c>
      <c r="I76" s="10"/>
      <c r="J76" s="8">
        <f t="shared" si="10"/>
        <v>286.67949999999996</v>
      </c>
      <c r="K76" s="10">
        <v>270</v>
      </c>
      <c r="L76" s="28">
        <f t="shared" si="11"/>
        <v>16.679499999999962</v>
      </c>
    </row>
    <row r="77" spans="1:12" ht="15">
      <c r="A77" s="11" t="s">
        <v>30</v>
      </c>
      <c r="B77" s="12">
        <v>29024</v>
      </c>
      <c r="C77" s="12">
        <v>32</v>
      </c>
      <c r="D77" s="13">
        <v>222.13</v>
      </c>
      <c r="E77" s="14"/>
      <c r="F77" s="14"/>
      <c r="G77" s="12">
        <v>15</v>
      </c>
      <c r="H77" s="12">
        <v>16.23</v>
      </c>
      <c r="I77" s="12"/>
      <c r="J77" s="14"/>
      <c r="K77" s="12"/>
      <c r="L77" s="26"/>
    </row>
    <row r="78" spans="1:12" ht="15">
      <c r="A78" s="11" t="s">
        <v>30</v>
      </c>
      <c r="B78" s="12">
        <v>29024</v>
      </c>
      <c r="C78" s="12">
        <v>33</v>
      </c>
      <c r="D78" s="13">
        <v>222.13</v>
      </c>
      <c r="E78" s="14"/>
      <c r="F78" s="14"/>
      <c r="G78" s="12">
        <v>15</v>
      </c>
      <c r="H78" s="12">
        <v>16.23</v>
      </c>
      <c r="I78" s="12"/>
      <c r="J78" s="14"/>
      <c r="K78" s="12"/>
      <c r="L78" s="26"/>
    </row>
    <row r="79" spans="1:12" ht="15">
      <c r="A79" s="11" t="s">
        <v>30</v>
      </c>
      <c r="B79" s="16"/>
      <c r="C79" s="16"/>
      <c r="D79" s="13"/>
      <c r="E79" s="13">
        <f>SUM(D77:D78)</f>
        <v>444.26</v>
      </c>
      <c r="F79" s="13">
        <f>E79*1.15</f>
        <v>510.89899999999994</v>
      </c>
      <c r="G79" s="16">
        <f>SUM(G77:G78)</f>
        <v>30</v>
      </c>
      <c r="H79" s="16">
        <f>SUM(H77:H78)</f>
        <v>32.46</v>
      </c>
      <c r="I79" s="16"/>
      <c r="J79" s="13">
        <f>F79+G79+H79+I79</f>
        <v>573.3589999999999</v>
      </c>
      <c r="K79" s="16">
        <v>541</v>
      </c>
      <c r="L79" s="27">
        <f>J79-K79</f>
        <v>32.358999999999924</v>
      </c>
    </row>
    <row r="80" spans="1:12" ht="15">
      <c r="A80" s="5" t="s">
        <v>86</v>
      </c>
      <c r="B80" s="10">
        <v>38790</v>
      </c>
      <c r="C80" s="10">
        <v>21</v>
      </c>
      <c r="D80" s="7">
        <v>261.9</v>
      </c>
      <c r="E80" s="8">
        <f>D80</f>
        <v>261.9</v>
      </c>
      <c r="F80" s="8">
        <f>E80*1.15</f>
        <v>301.18499999999995</v>
      </c>
      <c r="G80" s="10">
        <v>50</v>
      </c>
      <c r="H80" s="10">
        <v>16.23</v>
      </c>
      <c r="I80" s="10"/>
      <c r="J80" s="8">
        <f>F80+G80+H80+I80</f>
        <v>367.41499999999996</v>
      </c>
      <c r="K80" s="10">
        <v>351</v>
      </c>
      <c r="L80" s="9">
        <f>J80-K80</f>
        <v>16.414999999999964</v>
      </c>
    </row>
    <row r="81" spans="1:12" ht="15">
      <c r="A81" s="11" t="s">
        <v>23</v>
      </c>
      <c r="B81" s="12">
        <v>51239</v>
      </c>
      <c r="C81" s="12">
        <v>27</v>
      </c>
      <c r="D81" s="13">
        <v>195.94</v>
      </c>
      <c r="E81" s="14"/>
      <c r="F81" s="14"/>
      <c r="G81" s="12"/>
      <c r="H81" s="13">
        <v>16.23</v>
      </c>
      <c r="I81" s="12"/>
      <c r="J81" s="14"/>
      <c r="K81" s="12"/>
      <c r="L81" s="15"/>
    </row>
    <row r="82" spans="1:12" ht="15">
      <c r="A82" s="11" t="s">
        <v>23</v>
      </c>
      <c r="B82" s="12">
        <v>13720</v>
      </c>
      <c r="C82" s="12">
        <v>28</v>
      </c>
      <c r="D82" s="13">
        <v>170.72</v>
      </c>
      <c r="E82" s="14"/>
      <c r="F82" s="14"/>
      <c r="G82" s="12">
        <v>0</v>
      </c>
      <c r="H82" s="13">
        <v>16.23</v>
      </c>
      <c r="I82" s="12"/>
      <c r="J82" s="14"/>
      <c r="K82" s="12"/>
      <c r="L82" s="15"/>
    </row>
    <row r="83" spans="1:12" ht="15">
      <c r="A83" s="11" t="s">
        <v>23</v>
      </c>
      <c r="B83" s="12"/>
      <c r="C83" s="12"/>
      <c r="D83" s="13"/>
      <c r="E83" s="14">
        <f>SUM(D81:D82)</f>
        <v>366.65999999999997</v>
      </c>
      <c r="F83" s="14">
        <f>E83*1.15</f>
        <v>421.65899999999993</v>
      </c>
      <c r="G83" s="12">
        <f>SUM(G81:G82)</f>
        <v>0</v>
      </c>
      <c r="H83" s="12">
        <f>SUM(H81:H82)</f>
        <v>32.46</v>
      </c>
      <c r="I83" s="12"/>
      <c r="J83" s="14">
        <f>F83+G83+H83+I83</f>
        <v>454.1189999999999</v>
      </c>
      <c r="K83" s="12">
        <f>220+246</f>
        <v>466</v>
      </c>
      <c r="L83" s="27">
        <f>J83-K83</f>
        <v>-11.881000000000085</v>
      </c>
    </row>
    <row r="84" spans="1:12" ht="15">
      <c r="A84" s="29" t="s">
        <v>100</v>
      </c>
      <c r="B84" s="30">
        <v>36337</v>
      </c>
      <c r="C84" s="30">
        <v>35</v>
      </c>
      <c r="D84" s="31">
        <v>380.38</v>
      </c>
      <c r="E84" s="32">
        <f>D84</f>
        <v>380.38</v>
      </c>
      <c r="F84" s="32">
        <f>E84*1.15</f>
        <v>437.43699999999995</v>
      </c>
      <c r="G84" s="30">
        <v>35</v>
      </c>
      <c r="H84" s="30">
        <v>16.23</v>
      </c>
      <c r="I84" s="30"/>
      <c r="J84" s="32">
        <f>F84+G84+H84+I84</f>
        <v>488.667</v>
      </c>
      <c r="K84" s="30">
        <v>472</v>
      </c>
      <c r="L84" s="48">
        <f>J84-K84</f>
        <v>16.666999999999973</v>
      </c>
    </row>
    <row r="85" spans="1:12" ht="15">
      <c r="A85" s="5" t="s">
        <v>66</v>
      </c>
      <c r="B85" s="6">
        <v>36337</v>
      </c>
      <c r="C85" s="6">
        <v>38</v>
      </c>
      <c r="D85" s="7">
        <v>380.38</v>
      </c>
      <c r="E85" s="7">
        <f>D85</f>
        <v>380.38</v>
      </c>
      <c r="F85" s="7">
        <f>E85*1.15</f>
        <v>437.43699999999995</v>
      </c>
      <c r="G85" s="6">
        <v>35</v>
      </c>
      <c r="H85" s="6">
        <v>16.23</v>
      </c>
      <c r="I85" s="6"/>
      <c r="J85" s="7">
        <f>F85+G85+H85+I85</f>
        <v>488.667</v>
      </c>
      <c r="K85" s="6">
        <v>472</v>
      </c>
      <c r="L85" s="28">
        <f>J85-K85</f>
        <v>16.666999999999973</v>
      </c>
    </row>
    <row r="86" spans="1:12" ht="15">
      <c r="A86" s="11" t="s">
        <v>75</v>
      </c>
      <c r="B86" s="16">
        <v>28618</v>
      </c>
      <c r="C86" s="16">
        <v>24</v>
      </c>
      <c r="D86" s="13">
        <v>352.11</v>
      </c>
      <c r="E86" s="13">
        <f>D86</f>
        <v>352.11</v>
      </c>
      <c r="F86" s="13">
        <f>E86*1.15</f>
        <v>404.9265</v>
      </c>
      <c r="G86" s="16">
        <v>23</v>
      </c>
      <c r="H86" s="16">
        <v>16.23</v>
      </c>
      <c r="I86" s="16"/>
      <c r="J86" s="13">
        <f>F86+G86+H86+I86</f>
        <v>444.1565</v>
      </c>
      <c r="K86" s="16">
        <v>428</v>
      </c>
      <c r="L86" s="27">
        <f>J86-K86</f>
        <v>16.156499999999994</v>
      </c>
    </row>
    <row r="87" spans="1:12" ht="15">
      <c r="A87" s="5" t="s">
        <v>59</v>
      </c>
      <c r="B87" s="10">
        <v>32057</v>
      </c>
      <c r="C87" s="10">
        <v>32</v>
      </c>
      <c r="D87" s="7">
        <v>320.1</v>
      </c>
      <c r="E87" s="8">
        <f>D87</f>
        <v>320.1</v>
      </c>
      <c r="F87" s="8">
        <f>E87*1.15</f>
        <v>368.115</v>
      </c>
      <c r="G87" s="10">
        <v>25</v>
      </c>
      <c r="H87" s="10">
        <v>16.23</v>
      </c>
      <c r="I87" s="10"/>
      <c r="J87" s="8">
        <f>F87+G87+H87+I87</f>
        <v>409.345</v>
      </c>
      <c r="K87" s="10">
        <f>393+16</f>
        <v>409</v>
      </c>
      <c r="L87" s="9">
        <f>J87-K87</f>
        <v>0.3450000000000273</v>
      </c>
    </row>
    <row r="88" spans="1:12" ht="15">
      <c r="A88" s="11" t="s">
        <v>32</v>
      </c>
      <c r="B88" s="12">
        <v>29024</v>
      </c>
      <c r="C88" s="12">
        <v>35</v>
      </c>
      <c r="D88" s="13">
        <v>222.13</v>
      </c>
      <c r="E88" s="14"/>
      <c r="F88" s="14"/>
      <c r="G88" s="12">
        <v>15</v>
      </c>
      <c r="H88" s="12">
        <v>16.23</v>
      </c>
      <c r="I88" s="12"/>
      <c r="J88" s="14"/>
      <c r="K88" s="12"/>
      <c r="L88" s="15"/>
    </row>
    <row r="89" spans="1:12" ht="15">
      <c r="A89" s="11" t="s">
        <v>32</v>
      </c>
      <c r="B89" s="12">
        <v>29029</v>
      </c>
      <c r="C89" s="12">
        <v>35</v>
      </c>
      <c r="D89" s="13">
        <v>222.13</v>
      </c>
      <c r="E89" s="14"/>
      <c r="F89" s="14"/>
      <c r="G89" s="12">
        <v>15</v>
      </c>
      <c r="H89" s="12">
        <v>16.23</v>
      </c>
      <c r="I89" s="12"/>
      <c r="J89" s="14"/>
      <c r="K89" s="12"/>
      <c r="L89" s="15"/>
    </row>
    <row r="90" spans="1:12" ht="15">
      <c r="A90" s="11" t="s">
        <v>32</v>
      </c>
      <c r="B90" s="12">
        <v>58257</v>
      </c>
      <c r="C90" s="12">
        <v>36</v>
      </c>
      <c r="D90" s="13">
        <v>291</v>
      </c>
      <c r="E90" s="14"/>
      <c r="F90" s="14"/>
      <c r="G90" s="12">
        <v>26</v>
      </c>
      <c r="H90" s="12">
        <v>16.23</v>
      </c>
      <c r="I90" s="12"/>
      <c r="J90" s="14"/>
      <c r="K90" s="12"/>
      <c r="L90" s="15"/>
    </row>
    <row r="91" spans="1:12" ht="15">
      <c r="A91" s="11" t="s">
        <v>32</v>
      </c>
      <c r="B91" s="12"/>
      <c r="C91" s="12"/>
      <c r="D91" s="13"/>
      <c r="E91" s="14">
        <f>SUM(D88:D90)</f>
        <v>735.26</v>
      </c>
      <c r="F91" s="14">
        <f>E91*1.15</f>
        <v>845.549</v>
      </c>
      <c r="G91" s="12">
        <f>SUM(G88:G90)</f>
        <v>56</v>
      </c>
      <c r="H91" s="12">
        <f>SUM(H88:H90)</f>
        <v>48.69</v>
      </c>
      <c r="I91" s="12"/>
      <c r="J91" s="14">
        <f>F91+G91+H91+I91</f>
        <v>950.239</v>
      </c>
      <c r="K91" s="12">
        <v>902</v>
      </c>
      <c r="L91" s="27">
        <f>J91-K91</f>
        <v>48.23900000000003</v>
      </c>
    </row>
    <row r="92" spans="1:12" ht="15">
      <c r="A92" s="5" t="s">
        <v>35</v>
      </c>
      <c r="B92" s="6">
        <v>29027</v>
      </c>
      <c r="C92" s="6">
        <v>33</v>
      </c>
      <c r="D92" s="7">
        <v>222.13</v>
      </c>
      <c r="E92" s="7">
        <f>D92</f>
        <v>222.13</v>
      </c>
      <c r="F92" s="7">
        <f>E92*1.15</f>
        <v>255.44949999999997</v>
      </c>
      <c r="G92" s="6">
        <v>15</v>
      </c>
      <c r="H92" s="6">
        <v>16.23</v>
      </c>
      <c r="I92" s="6"/>
      <c r="J92" s="7">
        <f>F92+G92+H92+I92</f>
        <v>286.67949999999996</v>
      </c>
      <c r="K92" s="6">
        <v>300</v>
      </c>
      <c r="L92" s="28">
        <f>J92-K92</f>
        <v>-13.320500000000038</v>
      </c>
    </row>
    <row r="93" spans="1:12" ht="15">
      <c r="A93" s="11" t="s">
        <v>24</v>
      </c>
      <c r="B93" s="12">
        <v>51239</v>
      </c>
      <c r="C93" s="12">
        <v>25</v>
      </c>
      <c r="D93" s="13">
        <v>195.94</v>
      </c>
      <c r="E93" s="14">
        <f>D93</f>
        <v>195.94</v>
      </c>
      <c r="F93" s="14">
        <f>E93*1.15</f>
        <v>225.331</v>
      </c>
      <c r="G93" s="12"/>
      <c r="H93" s="13">
        <v>16.23</v>
      </c>
      <c r="I93" s="12"/>
      <c r="J93" s="14">
        <f>F93+G93+H93+I93</f>
        <v>241.56099999999998</v>
      </c>
      <c r="K93" s="12">
        <v>215</v>
      </c>
      <c r="L93" s="15">
        <f>J93-K93</f>
        <v>26.56099999999998</v>
      </c>
    </row>
    <row r="94" spans="1:12" ht="15">
      <c r="A94" s="5" t="s">
        <v>58</v>
      </c>
      <c r="B94" s="6">
        <v>32057</v>
      </c>
      <c r="C94" s="6">
        <v>31</v>
      </c>
      <c r="D94" s="7">
        <v>320.1</v>
      </c>
      <c r="E94" s="7">
        <f>D94</f>
        <v>320.1</v>
      </c>
      <c r="F94" s="7">
        <f>E94*1.15</f>
        <v>368.115</v>
      </c>
      <c r="G94" s="6">
        <v>25</v>
      </c>
      <c r="H94" s="6">
        <v>16.23</v>
      </c>
      <c r="I94" s="6"/>
      <c r="J94" s="7">
        <f>F94+G94+H94+I94</f>
        <v>409.345</v>
      </c>
      <c r="K94" s="6">
        <v>400</v>
      </c>
      <c r="L94" s="28">
        <f>J94-K94</f>
        <v>9.345000000000027</v>
      </c>
    </row>
    <row r="95" spans="1:12" ht="15">
      <c r="A95" s="29" t="s">
        <v>58</v>
      </c>
      <c r="B95" s="30">
        <v>37864</v>
      </c>
      <c r="C95" s="55">
        <v>33</v>
      </c>
      <c r="D95" s="31">
        <v>399.5</v>
      </c>
      <c r="E95" s="32">
        <f>D95</f>
        <v>399.5</v>
      </c>
      <c r="F95" s="32">
        <f>E95*1.15</f>
        <v>459.42499999999995</v>
      </c>
      <c r="G95" s="30"/>
      <c r="H95" s="30">
        <v>16.23</v>
      </c>
      <c r="I95" s="30"/>
      <c r="J95" s="32">
        <f>F95+G95+H95+I95</f>
        <v>475.655</v>
      </c>
      <c r="K95" s="30">
        <v>476</v>
      </c>
      <c r="L95" s="33">
        <f>J95-K95</f>
        <v>-0.3450000000000273</v>
      </c>
    </row>
    <row r="96" spans="1:12" ht="15">
      <c r="A96" s="11" t="s">
        <v>25</v>
      </c>
      <c r="B96" s="12">
        <v>51239</v>
      </c>
      <c r="C96" s="12">
        <v>27</v>
      </c>
      <c r="D96" s="13">
        <v>195.94</v>
      </c>
      <c r="E96" s="14"/>
      <c r="F96" s="14"/>
      <c r="G96" s="12"/>
      <c r="H96" s="13">
        <v>16.23</v>
      </c>
      <c r="I96" s="12"/>
      <c r="J96" s="14"/>
      <c r="K96" s="12"/>
      <c r="L96" s="15"/>
    </row>
    <row r="97" spans="1:12" ht="15">
      <c r="A97" s="11" t="s">
        <v>25</v>
      </c>
      <c r="B97" s="12">
        <v>28618</v>
      </c>
      <c r="C97" s="12">
        <v>27</v>
      </c>
      <c r="D97" s="13">
        <v>352.11</v>
      </c>
      <c r="E97" s="14"/>
      <c r="F97" s="14"/>
      <c r="G97" s="12">
        <v>23</v>
      </c>
      <c r="H97" s="12">
        <v>16.23</v>
      </c>
      <c r="I97" s="12"/>
      <c r="J97" s="14"/>
      <c r="K97" s="12"/>
      <c r="L97" s="15"/>
    </row>
    <row r="98" spans="1:12" ht="15">
      <c r="A98" s="11" t="s">
        <v>25</v>
      </c>
      <c r="B98" s="12"/>
      <c r="C98" s="12"/>
      <c r="D98" s="13"/>
      <c r="E98" s="14">
        <f>SUM(D96:D97)</f>
        <v>548.05</v>
      </c>
      <c r="F98" s="14">
        <f>E98*1.15</f>
        <v>630.2574999999999</v>
      </c>
      <c r="G98" s="12">
        <f>SUM(G96:G97)</f>
        <v>23</v>
      </c>
      <c r="H98" s="12">
        <f>SUM(H96:H97)</f>
        <v>32.46</v>
      </c>
      <c r="I98" s="12"/>
      <c r="J98" s="14">
        <f>F98+G98+H98+I98</f>
        <v>685.7175</v>
      </c>
      <c r="K98" s="12">
        <f>206+447</f>
        <v>653</v>
      </c>
      <c r="L98" s="15">
        <f>J98-K98</f>
        <v>32.71749999999997</v>
      </c>
    </row>
    <row r="99" spans="1:12" ht="15">
      <c r="A99" s="5" t="s">
        <v>70</v>
      </c>
      <c r="B99" s="10">
        <v>13720</v>
      </c>
      <c r="C99" s="10">
        <v>29</v>
      </c>
      <c r="D99" s="7">
        <v>170.72</v>
      </c>
      <c r="E99" s="8"/>
      <c r="F99" s="8"/>
      <c r="G99" s="54">
        <v>12</v>
      </c>
      <c r="H99" s="10">
        <v>16.23</v>
      </c>
      <c r="I99" s="10"/>
      <c r="J99" s="8"/>
      <c r="K99" s="10"/>
      <c r="L99" s="9"/>
    </row>
    <row r="100" spans="1:12" ht="15">
      <c r="A100" s="5" t="s">
        <v>70</v>
      </c>
      <c r="B100" s="10">
        <v>38790</v>
      </c>
      <c r="C100" s="10">
        <v>20</v>
      </c>
      <c r="D100" s="7">
        <v>261.9</v>
      </c>
      <c r="E100" s="8"/>
      <c r="F100" s="8"/>
      <c r="G100" s="10">
        <v>50</v>
      </c>
      <c r="H100" s="10">
        <v>16.23</v>
      </c>
      <c r="I100" s="10"/>
      <c r="J100" s="8"/>
      <c r="K100" s="10"/>
      <c r="L100" s="9"/>
    </row>
    <row r="101" spans="1:12" ht="15">
      <c r="A101" s="5" t="s">
        <v>70</v>
      </c>
      <c r="B101" s="10"/>
      <c r="C101" s="10"/>
      <c r="D101" s="7"/>
      <c r="E101" s="8">
        <f>SUM(D99:D100)</f>
        <v>432.62</v>
      </c>
      <c r="F101" s="8">
        <f>E101*1.15</f>
        <v>497.513</v>
      </c>
      <c r="G101" s="10">
        <f>SUM(G99:G100)</f>
        <v>62</v>
      </c>
      <c r="H101" s="10">
        <f>SUM(H99:H100)</f>
        <v>32.46</v>
      </c>
      <c r="I101" s="10"/>
      <c r="J101" s="8">
        <f>F101+G101+H101+I101</f>
        <v>591.973</v>
      </c>
      <c r="K101" s="10">
        <v>560</v>
      </c>
      <c r="L101" s="9">
        <f>J101-K101</f>
        <v>31.972999999999956</v>
      </c>
    </row>
    <row r="102" spans="1:12" ht="15">
      <c r="A102" s="29" t="s">
        <v>105</v>
      </c>
      <c r="B102" s="30">
        <v>6005</v>
      </c>
      <c r="C102" s="55">
        <v>30</v>
      </c>
      <c r="D102" s="31">
        <v>319.5</v>
      </c>
      <c r="E102" s="32">
        <f>D102</f>
        <v>319.5</v>
      </c>
      <c r="F102" s="32">
        <f>E102*1.15</f>
        <v>367.42499999999995</v>
      </c>
      <c r="G102" s="30"/>
      <c r="H102" s="30">
        <v>16.23</v>
      </c>
      <c r="I102" s="30"/>
      <c r="J102" s="32">
        <f>F102+G102+H102+I102</f>
        <v>383.655</v>
      </c>
      <c r="K102" s="30">
        <v>384</v>
      </c>
      <c r="L102" s="33">
        <f>J102-K102</f>
        <v>-0.3450000000000273</v>
      </c>
    </row>
    <row r="103" spans="1:12" ht="15">
      <c r="A103" s="11" t="s">
        <v>26</v>
      </c>
      <c r="B103" s="12">
        <v>51239</v>
      </c>
      <c r="C103" s="12">
        <v>23</v>
      </c>
      <c r="D103" s="13">
        <v>195.94</v>
      </c>
      <c r="E103" s="14"/>
      <c r="F103" s="14"/>
      <c r="G103" s="12"/>
      <c r="H103" s="13">
        <v>16.23</v>
      </c>
      <c r="I103" s="12"/>
      <c r="J103" s="14"/>
      <c r="K103" s="12"/>
      <c r="L103" s="15"/>
    </row>
    <row r="104" spans="1:12" ht="15">
      <c r="A104" s="11" t="s">
        <v>26</v>
      </c>
      <c r="B104" s="12">
        <v>51239</v>
      </c>
      <c r="C104" s="12">
        <v>23</v>
      </c>
      <c r="D104" s="13">
        <v>195.94</v>
      </c>
      <c r="E104" s="14"/>
      <c r="F104" s="14"/>
      <c r="G104" s="12"/>
      <c r="H104" s="13">
        <v>16.23</v>
      </c>
      <c r="I104" s="12"/>
      <c r="J104" s="14"/>
      <c r="K104" s="12"/>
      <c r="L104" s="15"/>
    </row>
    <row r="105" spans="1:13" ht="15">
      <c r="A105" s="11" t="s">
        <v>26</v>
      </c>
      <c r="B105" s="12"/>
      <c r="C105" s="12"/>
      <c r="D105" s="13"/>
      <c r="E105" s="14">
        <f>SUM(D103:D104)</f>
        <v>391.88</v>
      </c>
      <c r="F105" s="14">
        <f>E105*1.15</f>
        <v>450.662</v>
      </c>
      <c r="G105" s="12"/>
      <c r="H105" s="13">
        <f>SUM(H103:H104)</f>
        <v>32.46</v>
      </c>
      <c r="I105" s="12"/>
      <c r="J105" s="14">
        <f>F105+G105+H105+I105</f>
        <v>483.12199999999996</v>
      </c>
      <c r="K105" s="12">
        <f>881+76</f>
        <v>957</v>
      </c>
      <c r="L105" s="26">
        <f>J105-K105</f>
        <v>-473.87800000000004</v>
      </c>
      <c r="M105" s="35">
        <v>474</v>
      </c>
    </row>
    <row r="106" spans="1:12" ht="15">
      <c r="A106" s="5" t="s">
        <v>62</v>
      </c>
      <c r="B106" s="10">
        <v>32057</v>
      </c>
      <c r="C106" s="10">
        <v>33</v>
      </c>
      <c r="D106" s="7">
        <v>320.1</v>
      </c>
      <c r="E106" s="8"/>
      <c r="F106" s="8"/>
      <c r="G106" s="10">
        <v>25</v>
      </c>
      <c r="H106" s="10">
        <v>16.23</v>
      </c>
      <c r="I106" s="10"/>
      <c r="J106" s="8"/>
      <c r="K106" s="10"/>
      <c r="L106" s="9"/>
    </row>
    <row r="107" spans="1:12" ht="15">
      <c r="A107" s="5" t="s">
        <v>62</v>
      </c>
      <c r="B107" s="10">
        <v>32057</v>
      </c>
      <c r="C107" s="10">
        <v>34</v>
      </c>
      <c r="D107" s="7">
        <v>320.1</v>
      </c>
      <c r="E107" s="8"/>
      <c r="F107" s="8"/>
      <c r="G107" s="10">
        <v>25</v>
      </c>
      <c r="H107" s="10">
        <v>16.23</v>
      </c>
      <c r="I107" s="10"/>
      <c r="J107" s="8"/>
      <c r="K107" s="10"/>
      <c r="L107" s="9"/>
    </row>
    <row r="108" spans="1:12" ht="15">
      <c r="A108" s="5" t="s">
        <v>62</v>
      </c>
      <c r="B108" s="10"/>
      <c r="C108" s="10"/>
      <c r="D108" s="7"/>
      <c r="E108" s="8">
        <f>SUM(D106:D107)</f>
        <v>640.2</v>
      </c>
      <c r="F108" s="8">
        <f aca="true" t="shared" si="13" ref="F108:F114">E108*1.15</f>
        <v>736.23</v>
      </c>
      <c r="G108" s="10">
        <f>SUM(G106:G107)</f>
        <v>50</v>
      </c>
      <c r="H108" s="10">
        <f>SUM(H106:H107)</f>
        <v>32.46</v>
      </c>
      <c r="I108" s="10"/>
      <c r="J108" s="8">
        <f aca="true" t="shared" si="14" ref="J108:J114">F108+G108+H108+I108</f>
        <v>818.69</v>
      </c>
      <c r="K108" s="10">
        <v>786</v>
      </c>
      <c r="L108" s="9">
        <f aca="true" t="shared" si="15" ref="L108:L114">J108-K108</f>
        <v>32.690000000000055</v>
      </c>
    </row>
    <row r="109" spans="1:12" ht="15">
      <c r="A109" s="29" t="s">
        <v>92</v>
      </c>
      <c r="B109" s="30">
        <v>13720</v>
      </c>
      <c r="C109" s="30">
        <v>30</v>
      </c>
      <c r="D109" s="31">
        <v>170.72</v>
      </c>
      <c r="E109" s="32">
        <f aca="true" t="shared" si="16" ref="E109:E114">D109</f>
        <v>170.72</v>
      </c>
      <c r="F109" s="32">
        <f t="shared" si="13"/>
        <v>196.32799999999997</v>
      </c>
      <c r="G109" s="30">
        <v>0</v>
      </c>
      <c r="H109" s="30">
        <v>16.23</v>
      </c>
      <c r="I109" s="30"/>
      <c r="J109" s="32">
        <f t="shared" si="14"/>
        <v>212.55799999999996</v>
      </c>
      <c r="K109" s="30">
        <v>208</v>
      </c>
      <c r="L109" s="33">
        <f t="shared" si="15"/>
        <v>4.557999999999964</v>
      </c>
    </row>
    <row r="110" spans="1:12" ht="15">
      <c r="A110" s="11" t="s">
        <v>37</v>
      </c>
      <c r="B110" s="12">
        <v>29027</v>
      </c>
      <c r="C110" s="12">
        <v>34</v>
      </c>
      <c r="D110" s="13">
        <v>222.13</v>
      </c>
      <c r="E110" s="14">
        <f t="shared" si="16"/>
        <v>222.13</v>
      </c>
      <c r="F110" s="14">
        <f t="shared" si="13"/>
        <v>255.44949999999997</v>
      </c>
      <c r="G110" s="12">
        <v>15</v>
      </c>
      <c r="H110" s="12">
        <v>16.23</v>
      </c>
      <c r="I110" s="12"/>
      <c r="J110" s="14">
        <f t="shared" si="14"/>
        <v>286.67949999999996</v>
      </c>
      <c r="K110" s="12">
        <v>270</v>
      </c>
      <c r="L110" s="15">
        <f t="shared" si="15"/>
        <v>16.679499999999962</v>
      </c>
    </row>
    <row r="111" spans="1:12" ht="15">
      <c r="A111" s="5" t="s">
        <v>83</v>
      </c>
      <c r="B111" s="6">
        <v>58047</v>
      </c>
      <c r="C111" s="6">
        <v>42</v>
      </c>
      <c r="D111" s="7">
        <v>548.05</v>
      </c>
      <c r="E111" s="7">
        <f t="shared" si="16"/>
        <v>548.05</v>
      </c>
      <c r="F111" s="7">
        <f t="shared" si="13"/>
        <v>630.2574999999999</v>
      </c>
      <c r="G111" s="6">
        <v>0</v>
      </c>
      <c r="H111" s="6">
        <v>16.23</v>
      </c>
      <c r="I111" s="6"/>
      <c r="J111" s="7">
        <f t="shared" si="14"/>
        <v>646.4875</v>
      </c>
      <c r="K111" s="6">
        <v>708</v>
      </c>
      <c r="L111" s="28">
        <f t="shared" si="15"/>
        <v>-61.512500000000045</v>
      </c>
    </row>
    <row r="112" spans="1:12" ht="15">
      <c r="A112" s="29" t="s">
        <v>104</v>
      </c>
      <c r="B112" s="30">
        <v>37864</v>
      </c>
      <c r="C112" s="55">
        <v>35</v>
      </c>
      <c r="D112" s="31">
        <v>399.5</v>
      </c>
      <c r="E112" s="32">
        <f t="shared" si="16"/>
        <v>399.5</v>
      </c>
      <c r="F112" s="32">
        <f t="shared" si="13"/>
        <v>459.42499999999995</v>
      </c>
      <c r="G112" s="30"/>
      <c r="H112" s="30">
        <v>16.23</v>
      </c>
      <c r="I112" s="30"/>
      <c r="J112" s="32">
        <f t="shared" si="14"/>
        <v>475.655</v>
      </c>
      <c r="K112" s="30">
        <v>476</v>
      </c>
      <c r="L112" s="33">
        <f t="shared" si="15"/>
        <v>-0.3450000000000273</v>
      </c>
    </row>
    <row r="113" spans="1:12" ht="15">
      <c r="A113" s="11" t="s">
        <v>27</v>
      </c>
      <c r="B113" s="12">
        <v>51239</v>
      </c>
      <c r="C113" s="16">
        <v>22</v>
      </c>
      <c r="D113" s="13">
        <v>195.94</v>
      </c>
      <c r="E113" s="14">
        <f t="shared" si="16"/>
        <v>195.94</v>
      </c>
      <c r="F113" s="14">
        <f t="shared" si="13"/>
        <v>225.331</v>
      </c>
      <c r="G113" s="16"/>
      <c r="H113" s="13">
        <v>16.23</v>
      </c>
      <c r="I113" s="16"/>
      <c r="J113" s="14">
        <f t="shared" si="14"/>
        <v>241.56099999999998</v>
      </c>
      <c r="K113" s="16">
        <v>211</v>
      </c>
      <c r="L113" s="15">
        <f t="shared" si="15"/>
        <v>30.56099999999998</v>
      </c>
    </row>
    <row r="114" spans="1:12" ht="15">
      <c r="A114" s="5" t="s">
        <v>43</v>
      </c>
      <c r="B114" s="10">
        <v>29029</v>
      </c>
      <c r="C114" s="10">
        <v>31</v>
      </c>
      <c r="D114" s="7">
        <v>222.13</v>
      </c>
      <c r="E114" s="8">
        <f t="shared" si="16"/>
        <v>222.13</v>
      </c>
      <c r="F114" s="8">
        <f t="shared" si="13"/>
        <v>255.44949999999997</v>
      </c>
      <c r="G114" s="10">
        <v>15</v>
      </c>
      <c r="H114" s="10">
        <v>16.23</v>
      </c>
      <c r="I114" s="10"/>
      <c r="J114" s="8">
        <f t="shared" si="14"/>
        <v>286.67949999999996</v>
      </c>
      <c r="K114" s="10">
        <v>270</v>
      </c>
      <c r="L114" s="28">
        <f t="shared" si="15"/>
        <v>16.679499999999962</v>
      </c>
    </row>
    <row r="115" spans="1:12" ht="15">
      <c r="A115" s="11" t="s">
        <v>64</v>
      </c>
      <c r="B115" s="12">
        <v>36337</v>
      </c>
      <c r="C115" s="12">
        <v>37</v>
      </c>
      <c r="D115" s="13">
        <v>380.38</v>
      </c>
      <c r="E115" s="14"/>
      <c r="F115" s="14"/>
      <c r="G115" s="12">
        <v>35</v>
      </c>
      <c r="H115" s="12">
        <v>16.23</v>
      </c>
      <c r="I115" s="12"/>
      <c r="J115" s="14"/>
      <c r="K115" s="12"/>
      <c r="L115" s="15"/>
    </row>
    <row r="116" spans="1:12" ht="15">
      <c r="A116" s="11" t="s">
        <v>64</v>
      </c>
      <c r="B116" s="16">
        <v>36337</v>
      </c>
      <c r="C116" s="16">
        <v>40</v>
      </c>
      <c r="D116" s="13">
        <v>380.38</v>
      </c>
      <c r="E116" s="13"/>
      <c r="F116" s="13"/>
      <c r="G116" s="16">
        <v>35</v>
      </c>
      <c r="H116" s="12">
        <v>16.23</v>
      </c>
      <c r="I116" s="16"/>
      <c r="J116" s="13"/>
      <c r="K116" s="16"/>
      <c r="L116" s="27"/>
    </row>
    <row r="117" spans="1:12" ht="15">
      <c r="A117" s="11" t="s">
        <v>64</v>
      </c>
      <c r="B117" s="16"/>
      <c r="C117" s="16"/>
      <c r="D117" s="13"/>
      <c r="E117" s="13">
        <f>SUM(D115:D116)</f>
        <v>760.76</v>
      </c>
      <c r="F117" s="13">
        <f>E117*1.15</f>
        <v>874.8739999999999</v>
      </c>
      <c r="G117" s="16">
        <f>SUM(G115:G116)</f>
        <v>70</v>
      </c>
      <c r="H117" s="16">
        <f>SUM(H115:H116)</f>
        <v>32.46</v>
      </c>
      <c r="I117" s="16"/>
      <c r="J117" s="13">
        <f>F117+G117+H117+I117</f>
        <v>977.334</v>
      </c>
      <c r="K117" s="16">
        <f>450+495</f>
        <v>945</v>
      </c>
      <c r="L117" s="27">
        <f>J117-K117</f>
        <v>32.333999999999946</v>
      </c>
    </row>
    <row r="118" spans="1:12" ht="15">
      <c r="A118" s="5" t="s">
        <v>60</v>
      </c>
      <c r="B118" s="10">
        <v>32057</v>
      </c>
      <c r="C118" s="10">
        <v>32</v>
      </c>
      <c r="D118" s="7">
        <v>320.1</v>
      </c>
      <c r="E118" s="8">
        <f>D118</f>
        <v>320.1</v>
      </c>
      <c r="F118" s="8">
        <f>E118*1.15</f>
        <v>368.115</v>
      </c>
      <c r="G118" s="10">
        <v>25</v>
      </c>
      <c r="H118" s="10">
        <v>16.23</v>
      </c>
      <c r="I118" s="10"/>
      <c r="J118" s="8">
        <f>F118+G118+H118+I118</f>
        <v>409.345</v>
      </c>
      <c r="K118" s="10">
        <v>393</v>
      </c>
      <c r="L118" s="28">
        <f>J118-K118</f>
        <v>16.345000000000027</v>
      </c>
    </row>
    <row r="119" spans="1:12" ht="15">
      <c r="A119" s="11" t="s">
        <v>28</v>
      </c>
      <c r="B119" s="12">
        <v>51239</v>
      </c>
      <c r="C119" s="12">
        <v>24</v>
      </c>
      <c r="D119" s="13">
        <v>195.94</v>
      </c>
      <c r="E119" s="14">
        <f>D119</f>
        <v>195.94</v>
      </c>
      <c r="F119" s="14">
        <f>E119*1.15</f>
        <v>225.331</v>
      </c>
      <c r="G119" s="12"/>
      <c r="H119" s="13">
        <v>16.23</v>
      </c>
      <c r="I119" s="12"/>
      <c r="J119" s="14">
        <f>F119+G119+H119+I119</f>
        <v>241.56099999999998</v>
      </c>
      <c r="K119" s="12">
        <f>225</f>
        <v>225</v>
      </c>
      <c r="L119" s="15">
        <f>J119-K119</f>
        <v>16.56099999999998</v>
      </c>
    </row>
    <row r="120" spans="1:12" ht="15">
      <c r="A120" s="5" t="s">
        <v>71</v>
      </c>
      <c r="B120" s="10">
        <v>13720</v>
      </c>
      <c r="C120" s="10">
        <v>30</v>
      </c>
      <c r="D120" s="7">
        <v>170.72</v>
      </c>
      <c r="E120" s="8"/>
      <c r="F120" s="8"/>
      <c r="G120" s="10">
        <v>0</v>
      </c>
      <c r="H120" s="10">
        <v>16.23</v>
      </c>
      <c r="I120" s="10"/>
      <c r="J120" s="8"/>
      <c r="K120" s="10"/>
      <c r="L120" s="9"/>
    </row>
    <row r="121" spans="1:12" ht="15">
      <c r="A121" s="5" t="s">
        <v>71</v>
      </c>
      <c r="B121" s="10">
        <v>28618</v>
      </c>
      <c r="C121" s="10">
        <v>30</v>
      </c>
      <c r="D121" s="7">
        <v>352.11</v>
      </c>
      <c r="E121" s="8"/>
      <c r="F121" s="8"/>
      <c r="G121" s="10">
        <v>23</v>
      </c>
      <c r="H121" s="10">
        <v>16.23</v>
      </c>
      <c r="I121" s="10"/>
      <c r="J121" s="8"/>
      <c r="K121" s="10"/>
      <c r="L121" s="9"/>
    </row>
    <row r="122" spans="1:12" ht="15">
      <c r="A122" s="5" t="s">
        <v>71</v>
      </c>
      <c r="B122" s="10"/>
      <c r="C122" s="10"/>
      <c r="D122" s="7"/>
      <c r="E122" s="8">
        <f>SUM(D120:D121)</f>
        <v>522.83</v>
      </c>
      <c r="F122" s="8">
        <f aca="true" t="shared" si="17" ref="F122:F129">E122*1.15</f>
        <v>601.2545</v>
      </c>
      <c r="G122" s="10">
        <f>SUM(G120:G121)</f>
        <v>23</v>
      </c>
      <c r="H122" s="10">
        <f>SUM(H120:H121)</f>
        <v>32.46</v>
      </c>
      <c r="I122" s="10"/>
      <c r="J122" s="8">
        <f aca="true" t="shared" si="18" ref="J122:J129">F122+G122+H122+I122</f>
        <v>656.7145</v>
      </c>
      <c r="K122" s="10">
        <v>636</v>
      </c>
      <c r="L122" s="9">
        <f aca="true" t="shared" si="19" ref="L122:L129">J122-K122</f>
        <v>20.714500000000044</v>
      </c>
    </row>
    <row r="123" spans="1:12" ht="15">
      <c r="A123" s="11" t="s">
        <v>38</v>
      </c>
      <c r="B123" s="12">
        <v>29027</v>
      </c>
      <c r="C123" s="12">
        <v>34</v>
      </c>
      <c r="D123" s="13">
        <v>222.13</v>
      </c>
      <c r="E123" s="14">
        <f aca="true" t="shared" si="20" ref="E123:E129">D123</f>
        <v>222.13</v>
      </c>
      <c r="F123" s="14">
        <f t="shared" si="17"/>
        <v>255.44949999999997</v>
      </c>
      <c r="G123" s="12">
        <v>15</v>
      </c>
      <c r="H123" s="12">
        <v>16.23</v>
      </c>
      <c r="I123" s="12"/>
      <c r="J123" s="14">
        <f t="shared" si="18"/>
        <v>286.67949999999996</v>
      </c>
      <c r="K123" s="12">
        <v>270</v>
      </c>
      <c r="L123" s="27">
        <f t="shared" si="19"/>
        <v>16.679499999999962</v>
      </c>
    </row>
    <row r="124" spans="1:12" ht="15">
      <c r="A124" s="5" t="s">
        <v>68</v>
      </c>
      <c r="B124" s="10">
        <v>36337</v>
      </c>
      <c r="C124" s="10">
        <v>39</v>
      </c>
      <c r="D124" s="7">
        <v>380.38</v>
      </c>
      <c r="E124" s="8">
        <f t="shared" si="20"/>
        <v>380.38</v>
      </c>
      <c r="F124" s="8">
        <f t="shared" si="17"/>
        <v>437.43699999999995</v>
      </c>
      <c r="G124" s="10">
        <v>35</v>
      </c>
      <c r="H124" s="10">
        <v>16.23</v>
      </c>
      <c r="I124" s="10"/>
      <c r="J124" s="8">
        <f t="shared" si="18"/>
        <v>488.667</v>
      </c>
      <c r="K124" s="10">
        <f>330+160</f>
        <v>490</v>
      </c>
      <c r="L124" s="9">
        <f t="shared" si="19"/>
        <v>-1.3330000000000268</v>
      </c>
    </row>
    <row r="125" spans="1:12" ht="15">
      <c r="A125" s="11" t="s">
        <v>44</v>
      </c>
      <c r="B125" s="12">
        <v>29029</v>
      </c>
      <c r="C125" s="12">
        <v>33</v>
      </c>
      <c r="D125" s="13">
        <v>222.13</v>
      </c>
      <c r="E125" s="14">
        <f t="shared" si="20"/>
        <v>222.13</v>
      </c>
      <c r="F125" s="14">
        <f t="shared" si="17"/>
        <v>255.44949999999997</v>
      </c>
      <c r="G125" s="12">
        <v>15</v>
      </c>
      <c r="H125" s="12">
        <v>16.23</v>
      </c>
      <c r="I125" s="12">
        <v>20</v>
      </c>
      <c r="J125" s="14">
        <f t="shared" si="18"/>
        <v>306.67949999999996</v>
      </c>
      <c r="K125" s="12">
        <v>270</v>
      </c>
      <c r="L125" s="27">
        <f t="shared" si="19"/>
        <v>36.67949999999996</v>
      </c>
    </row>
    <row r="126" spans="1:12" ht="15">
      <c r="A126" s="29" t="s">
        <v>102</v>
      </c>
      <c r="B126" s="30">
        <v>58257</v>
      </c>
      <c r="C126" s="30">
        <v>38</v>
      </c>
      <c r="D126" s="31">
        <v>291</v>
      </c>
      <c r="E126" s="32">
        <f t="shared" si="20"/>
        <v>291</v>
      </c>
      <c r="F126" s="32">
        <f t="shared" si="17"/>
        <v>334.65</v>
      </c>
      <c r="G126" s="30">
        <v>26</v>
      </c>
      <c r="H126" s="30">
        <v>16.23</v>
      </c>
      <c r="I126" s="30"/>
      <c r="J126" s="32">
        <f t="shared" si="18"/>
        <v>376.88</v>
      </c>
      <c r="K126" s="30">
        <v>361</v>
      </c>
      <c r="L126" s="33">
        <f t="shared" si="19"/>
        <v>15.879999999999995</v>
      </c>
    </row>
    <row r="127" spans="1:12" ht="15">
      <c r="A127" s="5" t="s">
        <v>82</v>
      </c>
      <c r="B127" s="10">
        <v>58047</v>
      </c>
      <c r="C127" s="10">
        <v>45</v>
      </c>
      <c r="D127" s="7">
        <v>548.05</v>
      </c>
      <c r="E127" s="8">
        <f t="shared" si="20"/>
        <v>548.05</v>
      </c>
      <c r="F127" s="8">
        <f t="shared" si="17"/>
        <v>630.2574999999999</v>
      </c>
      <c r="G127" s="10">
        <v>0</v>
      </c>
      <c r="H127" s="10">
        <v>16.23</v>
      </c>
      <c r="I127" s="10"/>
      <c r="J127" s="8">
        <f t="shared" si="18"/>
        <v>646.4875</v>
      </c>
      <c r="K127" s="10"/>
      <c r="L127" s="9">
        <f t="shared" si="19"/>
        <v>646.4875</v>
      </c>
    </row>
    <row r="128" spans="1:12" ht="15">
      <c r="A128" s="5" t="s">
        <v>82</v>
      </c>
      <c r="B128" s="10">
        <v>58047</v>
      </c>
      <c r="C128" s="10">
        <v>45</v>
      </c>
      <c r="D128" s="7">
        <v>548.05</v>
      </c>
      <c r="E128" s="8">
        <f t="shared" si="20"/>
        <v>548.05</v>
      </c>
      <c r="F128" s="8">
        <f t="shared" si="17"/>
        <v>630.2574999999999</v>
      </c>
      <c r="G128" s="10">
        <v>0</v>
      </c>
      <c r="H128" s="10">
        <v>16.23</v>
      </c>
      <c r="I128" s="10"/>
      <c r="J128" s="8">
        <f t="shared" si="18"/>
        <v>646.4875</v>
      </c>
      <c r="K128" s="10"/>
      <c r="L128" s="9">
        <f t="shared" si="19"/>
        <v>646.4875</v>
      </c>
    </row>
    <row r="129" spans="1:12" ht="15">
      <c r="A129" s="11" t="s">
        <v>77</v>
      </c>
      <c r="B129" s="12">
        <v>28618</v>
      </c>
      <c r="C129" s="12">
        <v>26</v>
      </c>
      <c r="D129" s="13">
        <v>352.11</v>
      </c>
      <c r="E129" s="14">
        <f t="shared" si="20"/>
        <v>352.11</v>
      </c>
      <c r="F129" s="14">
        <f t="shared" si="17"/>
        <v>404.9265</v>
      </c>
      <c r="G129" s="12">
        <v>23</v>
      </c>
      <c r="H129" s="12">
        <v>16.23</v>
      </c>
      <c r="I129" s="12">
        <v>20</v>
      </c>
      <c r="J129" s="14">
        <f t="shared" si="18"/>
        <v>464.1565</v>
      </c>
      <c r="K129" s="12">
        <v>450</v>
      </c>
      <c r="L129" s="27">
        <f t="shared" si="19"/>
        <v>14.156499999999994</v>
      </c>
    </row>
    <row r="130" spans="1:12" ht="15">
      <c r="A130" s="5" t="s">
        <v>40</v>
      </c>
      <c r="B130" s="10">
        <v>29027</v>
      </c>
      <c r="C130" s="10">
        <v>35</v>
      </c>
      <c r="D130" s="7">
        <v>222.13</v>
      </c>
      <c r="E130" s="8"/>
      <c r="F130" s="8"/>
      <c r="G130" s="10">
        <v>15</v>
      </c>
      <c r="H130" s="10">
        <v>16.23</v>
      </c>
      <c r="I130" s="10"/>
      <c r="J130" s="8"/>
      <c r="K130" s="10"/>
      <c r="L130" s="25"/>
    </row>
    <row r="131" spans="1:12" ht="15">
      <c r="A131" s="5" t="s">
        <v>40</v>
      </c>
      <c r="B131" s="10">
        <v>29027</v>
      </c>
      <c r="C131" s="10">
        <v>36</v>
      </c>
      <c r="D131" s="7">
        <v>222.13</v>
      </c>
      <c r="E131" s="8"/>
      <c r="F131" s="8"/>
      <c r="G131" s="10">
        <v>15</v>
      </c>
      <c r="H131" s="10">
        <v>16.23</v>
      </c>
      <c r="I131" s="10"/>
      <c r="J131" s="8"/>
      <c r="K131" s="10"/>
      <c r="L131" s="25"/>
    </row>
    <row r="132" spans="1:12" ht="15">
      <c r="A132" s="5" t="s">
        <v>40</v>
      </c>
      <c r="B132" s="10"/>
      <c r="C132" s="10"/>
      <c r="D132" s="7"/>
      <c r="E132" s="8">
        <f>SUM(D130:D131)</f>
        <v>444.26</v>
      </c>
      <c r="F132" s="8">
        <f aca="true" t="shared" si="21" ref="F132:F161">E132*1.15</f>
        <v>510.89899999999994</v>
      </c>
      <c r="G132" s="10">
        <f>SUM(G130:G131)</f>
        <v>30</v>
      </c>
      <c r="H132" s="10">
        <f>SUM(H130:H131)</f>
        <v>32.46</v>
      </c>
      <c r="I132" s="10"/>
      <c r="J132" s="8">
        <f aca="true" t="shared" si="22" ref="J132:J161">F132+G132+H132+I132</f>
        <v>573.3589999999999</v>
      </c>
      <c r="K132" s="10">
        <f>527+20</f>
        <v>547</v>
      </c>
      <c r="L132" s="28">
        <f aca="true" t="shared" si="23" ref="L132:L161">J132-K132</f>
        <v>26.358999999999924</v>
      </c>
    </row>
    <row r="133" spans="1:12" ht="15">
      <c r="A133" s="49" t="s">
        <v>106</v>
      </c>
      <c r="B133" s="19">
        <v>29024</v>
      </c>
      <c r="C133" s="20">
        <v>30</v>
      </c>
      <c r="D133" s="21">
        <v>222.13</v>
      </c>
      <c r="E133" s="22">
        <f aca="true" t="shared" si="24" ref="E133:E161">D133</f>
        <v>222.13</v>
      </c>
      <c r="F133" s="22">
        <f t="shared" si="21"/>
        <v>255.44949999999997</v>
      </c>
      <c r="G133" s="19">
        <v>0</v>
      </c>
      <c r="H133" s="19">
        <v>16.23</v>
      </c>
      <c r="I133" s="19"/>
      <c r="J133" s="22">
        <f t="shared" si="22"/>
        <v>271.67949999999996</v>
      </c>
      <c r="K133" s="19">
        <v>287</v>
      </c>
      <c r="L133" s="24">
        <f t="shared" si="23"/>
        <v>-15.320500000000038</v>
      </c>
    </row>
    <row r="134" spans="1:12" ht="15">
      <c r="A134" s="49" t="s">
        <v>106</v>
      </c>
      <c r="B134" s="19">
        <v>6005</v>
      </c>
      <c r="C134" s="23">
        <v>29</v>
      </c>
      <c r="D134" s="21">
        <v>319.5</v>
      </c>
      <c r="E134" s="22">
        <f t="shared" si="24"/>
        <v>319.5</v>
      </c>
      <c r="F134" s="22">
        <f t="shared" si="21"/>
        <v>367.42499999999995</v>
      </c>
      <c r="G134" s="19"/>
      <c r="H134" s="19">
        <v>16.23</v>
      </c>
      <c r="I134" s="19"/>
      <c r="J134" s="22">
        <f t="shared" si="22"/>
        <v>383.655</v>
      </c>
      <c r="K134" s="19">
        <v>384</v>
      </c>
      <c r="L134" s="24">
        <f t="shared" si="23"/>
        <v>-0.3450000000000273</v>
      </c>
    </row>
    <row r="135" spans="1:12" ht="15">
      <c r="A135" s="18" t="s">
        <v>34</v>
      </c>
      <c r="B135" s="19">
        <v>58257</v>
      </c>
      <c r="C135" s="20">
        <v>37</v>
      </c>
      <c r="D135" s="21">
        <v>291</v>
      </c>
      <c r="E135" s="22">
        <f t="shared" si="24"/>
        <v>291</v>
      </c>
      <c r="F135" s="22">
        <f t="shared" si="21"/>
        <v>334.65</v>
      </c>
      <c r="G135" s="19">
        <v>0</v>
      </c>
      <c r="H135" s="19">
        <v>16.23</v>
      </c>
      <c r="I135" s="19"/>
      <c r="J135" s="22">
        <f t="shared" si="22"/>
        <v>350.88</v>
      </c>
      <c r="K135" s="19"/>
      <c r="L135" s="24">
        <f t="shared" si="23"/>
        <v>350.88</v>
      </c>
    </row>
    <row r="136" spans="1:12" ht="15">
      <c r="A136" s="18" t="s">
        <v>34</v>
      </c>
      <c r="B136" s="19">
        <v>29024</v>
      </c>
      <c r="C136" s="20">
        <v>31</v>
      </c>
      <c r="D136" s="21">
        <v>222.13</v>
      </c>
      <c r="E136" s="22">
        <f t="shared" si="24"/>
        <v>222.13</v>
      </c>
      <c r="F136" s="22">
        <f t="shared" si="21"/>
        <v>255.44949999999997</v>
      </c>
      <c r="G136" s="19">
        <v>0</v>
      </c>
      <c r="H136" s="19">
        <v>16.23</v>
      </c>
      <c r="I136" s="19"/>
      <c r="J136" s="22">
        <f t="shared" si="22"/>
        <v>271.67949999999996</v>
      </c>
      <c r="K136" s="19"/>
      <c r="L136" s="24">
        <f t="shared" si="23"/>
        <v>271.67949999999996</v>
      </c>
    </row>
    <row r="137" spans="1:12" ht="15">
      <c r="A137" s="18" t="s">
        <v>34</v>
      </c>
      <c r="B137" s="19">
        <v>29024</v>
      </c>
      <c r="C137" s="20">
        <v>31</v>
      </c>
      <c r="D137" s="21">
        <v>222.13</v>
      </c>
      <c r="E137" s="22">
        <f t="shared" si="24"/>
        <v>222.13</v>
      </c>
      <c r="F137" s="22">
        <f t="shared" si="21"/>
        <v>255.44949999999997</v>
      </c>
      <c r="G137" s="19">
        <v>0</v>
      </c>
      <c r="H137" s="19">
        <v>16.23</v>
      </c>
      <c r="I137" s="19"/>
      <c r="J137" s="22">
        <f t="shared" si="22"/>
        <v>271.67949999999996</v>
      </c>
      <c r="K137" s="19"/>
      <c r="L137" s="24">
        <f t="shared" si="23"/>
        <v>271.67949999999996</v>
      </c>
    </row>
    <row r="138" spans="1:12" ht="15">
      <c r="A138" s="18" t="s">
        <v>34</v>
      </c>
      <c r="B138" s="19">
        <v>29027</v>
      </c>
      <c r="C138" s="20">
        <v>30</v>
      </c>
      <c r="D138" s="21">
        <v>222.13</v>
      </c>
      <c r="E138" s="22">
        <f t="shared" si="24"/>
        <v>222.13</v>
      </c>
      <c r="F138" s="22">
        <f t="shared" si="21"/>
        <v>255.44949999999997</v>
      </c>
      <c r="G138" s="19">
        <v>0</v>
      </c>
      <c r="H138" s="19">
        <v>16.23</v>
      </c>
      <c r="I138" s="19"/>
      <c r="J138" s="22">
        <f t="shared" si="22"/>
        <v>271.67949999999996</v>
      </c>
      <c r="K138" s="19"/>
      <c r="L138" s="24">
        <f t="shared" si="23"/>
        <v>271.67949999999996</v>
      </c>
    </row>
    <row r="139" spans="1:12" ht="15">
      <c r="A139" s="18" t="s">
        <v>34</v>
      </c>
      <c r="B139" s="19">
        <v>29027</v>
      </c>
      <c r="C139" s="20">
        <v>30</v>
      </c>
      <c r="D139" s="21">
        <v>222.13</v>
      </c>
      <c r="E139" s="22">
        <f t="shared" si="24"/>
        <v>222.13</v>
      </c>
      <c r="F139" s="22">
        <f t="shared" si="21"/>
        <v>255.44949999999997</v>
      </c>
      <c r="G139" s="19">
        <v>0</v>
      </c>
      <c r="H139" s="19">
        <v>16.23</v>
      </c>
      <c r="I139" s="19"/>
      <c r="J139" s="22">
        <f t="shared" si="22"/>
        <v>271.67949999999996</v>
      </c>
      <c r="K139" s="19"/>
      <c r="L139" s="24">
        <f t="shared" si="23"/>
        <v>271.67949999999996</v>
      </c>
    </row>
    <row r="140" spans="1:12" ht="15">
      <c r="A140" s="18" t="s">
        <v>34</v>
      </c>
      <c r="B140" s="19">
        <v>29027</v>
      </c>
      <c r="C140" s="20">
        <v>31</v>
      </c>
      <c r="D140" s="21">
        <v>222.13</v>
      </c>
      <c r="E140" s="22">
        <f t="shared" si="24"/>
        <v>222.13</v>
      </c>
      <c r="F140" s="22">
        <f t="shared" si="21"/>
        <v>255.44949999999997</v>
      </c>
      <c r="G140" s="19">
        <v>0</v>
      </c>
      <c r="H140" s="19">
        <v>16.23</v>
      </c>
      <c r="I140" s="19"/>
      <c r="J140" s="22">
        <f t="shared" si="22"/>
        <v>271.67949999999996</v>
      </c>
      <c r="K140" s="19"/>
      <c r="L140" s="24">
        <f t="shared" si="23"/>
        <v>271.67949999999996</v>
      </c>
    </row>
    <row r="141" spans="1:12" ht="15">
      <c r="A141" s="18" t="s">
        <v>34</v>
      </c>
      <c r="B141" s="19">
        <v>29027</v>
      </c>
      <c r="C141" s="20">
        <v>31</v>
      </c>
      <c r="D141" s="21">
        <v>222.13</v>
      </c>
      <c r="E141" s="22">
        <f t="shared" si="24"/>
        <v>222.13</v>
      </c>
      <c r="F141" s="22">
        <f t="shared" si="21"/>
        <v>255.44949999999997</v>
      </c>
      <c r="G141" s="19">
        <v>0</v>
      </c>
      <c r="H141" s="19">
        <v>16.23</v>
      </c>
      <c r="I141" s="19"/>
      <c r="J141" s="22">
        <f t="shared" si="22"/>
        <v>271.67949999999996</v>
      </c>
      <c r="K141" s="19"/>
      <c r="L141" s="24">
        <f t="shared" si="23"/>
        <v>271.67949999999996</v>
      </c>
    </row>
    <row r="142" spans="1:12" ht="15">
      <c r="A142" s="18" t="s">
        <v>34</v>
      </c>
      <c r="B142" s="19">
        <v>29027</v>
      </c>
      <c r="C142" s="20">
        <v>32</v>
      </c>
      <c r="D142" s="21">
        <v>222.13</v>
      </c>
      <c r="E142" s="22">
        <f t="shared" si="24"/>
        <v>222.13</v>
      </c>
      <c r="F142" s="22">
        <f t="shared" si="21"/>
        <v>255.44949999999997</v>
      </c>
      <c r="G142" s="19">
        <v>0</v>
      </c>
      <c r="H142" s="19">
        <v>16.23</v>
      </c>
      <c r="I142" s="19"/>
      <c r="J142" s="22">
        <f t="shared" si="22"/>
        <v>271.67949999999996</v>
      </c>
      <c r="K142" s="19"/>
      <c r="L142" s="24">
        <f t="shared" si="23"/>
        <v>271.67949999999996</v>
      </c>
    </row>
    <row r="143" spans="1:12" ht="15">
      <c r="A143" s="18" t="s">
        <v>34</v>
      </c>
      <c r="B143" s="19">
        <v>29029</v>
      </c>
      <c r="C143" s="20">
        <v>30</v>
      </c>
      <c r="D143" s="21">
        <v>222.13</v>
      </c>
      <c r="E143" s="22">
        <f t="shared" si="24"/>
        <v>222.13</v>
      </c>
      <c r="F143" s="22">
        <f t="shared" si="21"/>
        <v>255.44949999999997</v>
      </c>
      <c r="G143" s="19">
        <v>0</v>
      </c>
      <c r="H143" s="19">
        <v>16.23</v>
      </c>
      <c r="I143" s="19"/>
      <c r="J143" s="22">
        <f t="shared" si="22"/>
        <v>271.67949999999996</v>
      </c>
      <c r="K143" s="19"/>
      <c r="L143" s="24">
        <f t="shared" si="23"/>
        <v>271.67949999999996</v>
      </c>
    </row>
    <row r="144" spans="1:12" ht="15">
      <c r="A144" s="18" t="s">
        <v>34</v>
      </c>
      <c r="B144" s="19">
        <v>29029</v>
      </c>
      <c r="C144" s="20">
        <v>30</v>
      </c>
      <c r="D144" s="21">
        <v>222.13</v>
      </c>
      <c r="E144" s="22">
        <f t="shared" si="24"/>
        <v>222.13</v>
      </c>
      <c r="F144" s="22">
        <f t="shared" si="21"/>
        <v>255.44949999999997</v>
      </c>
      <c r="G144" s="19">
        <v>0</v>
      </c>
      <c r="H144" s="19">
        <v>16.23</v>
      </c>
      <c r="I144" s="19"/>
      <c r="J144" s="22">
        <f t="shared" si="22"/>
        <v>271.67949999999996</v>
      </c>
      <c r="K144" s="19"/>
      <c r="L144" s="24">
        <f t="shared" si="23"/>
        <v>271.67949999999996</v>
      </c>
    </row>
    <row r="145" spans="1:12" ht="15">
      <c r="A145" s="18" t="s">
        <v>34</v>
      </c>
      <c r="B145" s="19">
        <v>29029</v>
      </c>
      <c r="C145" s="20">
        <v>31</v>
      </c>
      <c r="D145" s="21">
        <v>222.13</v>
      </c>
      <c r="E145" s="22">
        <f t="shared" si="24"/>
        <v>222.13</v>
      </c>
      <c r="F145" s="22">
        <f t="shared" si="21"/>
        <v>255.44949999999997</v>
      </c>
      <c r="G145" s="19">
        <v>0</v>
      </c>
      <c r="H145" s="19">
        <v>16.23</v>
      </c>
      <c r="I145" s="19"/>
      <c r="J145" s="22">
        <f t="shared" si="22"/>
        <v>271.67949999999996</v>
      </c>
      <c r="K145" s="19"/>
      <c r="L145" s="24">
        <f t="shared" si="23"/>
        <v>271.67949999999996</v>
      </c>
    </row>
    <row r="146" spans="1:12" ht="15">
      <c r="A146" s="18" t="s">
        <v>34</v>
      </c>
      <c r="B146" s="19">
        <v>29029</v>
      </c>
      <c r="C146" s="20">
        <v>32</v>
      </c>
      <c r="D146" s="21">
        <v>222.13</v>
      </c>
      <c r="E146" s="22">
        <f t="shared" si="24"/>
        <v>222.13</v>
      </c>
      <c r="F146" s="22">
        <f t="shared" si="21"/>
        <v>255.44949999999997</v>
      </c>
      <c r="G146" s="19">
        <v>0</v>
      </c>
      <c r="H146" s="19">
        <v>16.23</v>
      </c>
      <c r="I146" s="19"/>
      <c r="J146" s="22">
        <f t="shared" si="22"/>
        <v>271.67949999999996</v>
      </c>
      <c r="K146" s="19"/>
      <c r="L146" s="24">
        <f t="shared" si="23"/>
        <v>271.67949999999996</v>
      </c>
    </row>
    <row r="147" spans="1:12" ht="15">
      <c r="A147" s="18" t="s">
        <v>34</v>
      </c>
      <c r="B147" s="19">
        <v>29029</v>
      </c>
      <c r="C147" s="20">
        <v>32</v>
      </c>
      <c r="D147" s="21">
        <v>222.13</v>
      </c>
      <c r="E147" s="22">
        <f>D147</f>
        <v>222.13</v>
      </c>
      <c r="F147" s="22">
        <f>E147*1.15</f>
        <v>255.44949999999997</v>
      </c>
      <c r="G147" s="19">
        <v>0</v>
      </c>
      <c r="H147" s="19">
        <v>16.23</v>
      </c>
      <c r="I147" s="19"/>
      <c r="J147" s="22">
        <f>F147+G147+H147+I147</f>
        <v>271.67949999999996</v>
      </c>
      <c r="K147" s="19"/>
      <c r="L147" s="24">
        <f>J147-K147</f>
        <v>271.67949999999996</v>
      </c>
    </row>
    <row r="148" spans="1:12" ht="15">
      <c r="A148" s="18" t="s">
        <v>34</v>
      </c>
      <c r="B148" s="19">
        <v>32057</v>
      </c>
      <c r="C148" s="20">
        <v>29</v>
      </c>
      <c r="D148" s="21">
        <v>320.1</v>
      </c>
      <c r="E148" s="22">
        <f t="shared" si="24"/>
        <v>320.1</v>
      </c>
      <c r="F148" s="22">
        <f t="shared" si="21"/>
        <v>368.115</v>
      </c>
      <c r="G148" s="19">
        <v>0</v>
      </c>
      <c r="H148" s="19">
        <v>16.23</v>
      </c>
      <c r="I148" s="19"/>
      <c r="J148" s="22">
        <f t="shared" si="22"/>
        <v>384.345</v>
      </c>
      <c r="K148" s="19"/>
      <c r="L148" s="41">
        <f t="shared" si="23"/>
        <v>384.345</v>
      </c>
    </row>
    <row r="149" spans="1:12" ht="15">
      <c r="A149" s="18" t="s">
        <v>34</v>
      </c>
      <c r="B149" s="19">
        <v>32057</v>
      </c>
      <c r="C149" s="20">
        <v>29</v>
      </c>
      <c r="D149" s="21">
        <v>320.1</v>
      </c>
      <c r="E149" s="22">
        <f t="shared" si="24"/>
        <v>320.1</v>
      </c>
      <c r="F149" s="22">
        <f t="shared" si="21"/>
        <v>368.115</v>
      </c>
      <c r="G149" s="19">
        <v>0</v>
      </c>
      <c r="H149" s="19">
        <v>16.23</v>
      </c>
      <c r="I149" s="19"/>
      <c r="J149" s="22">
        <f t="shared" si="22"/>
        <v>384.345</v>
      </c>
      <c r="K149" s="19"/>
      <c r="L149" s="24">
        <f t="shared" si="23"/>
        <v>384.345</v>
      </c>
    </row>
    <row r="150" spans="1:12" ht="15">
      <c r="A150" s="18" t="s">
        <v>34</v>
      </c>
      <c r="B150" s="19">
        <v>32057</v>
      </c>
      <c r="C150" s="20">
        <v>30</v>
      </c>
      <c r="D150" s="21">
        <v>320.1</v>
      </c>
      <c r="E150" s="22">
        <f t="shared" si="24"/>
        <v>320.1</v>
      </c>
      <c r="F150" s="22">
        <f t="shared" si="21"/>
        <v>368.115</v>
      </c>
      <c r="G150" s="19">
        <v>0</v>
      </c>
      <c r="H150" s="19">
        <v>16.23</v>
      </c>
      <c r="I150" s="19"/>
      <c r="J150" s="22">
        <f t="shared" si="22"/>
        <v>384.345</v>
      </c>
      <c r="K150" s="19"/>
      <c r="L150" s="24">
        <f t="shared" si="23"/>
        <v>384.345</v>
      </c>
    </row>
    <row r="151" spans="1:12" ht="15">
      <c r="A151" s="18" t="s">
        <v>34</v>
      </c>
      <c r="B151" s="19">
        <v>32057</v>
      </c>
      <c r="C151" s="20">
        <v>30</v>
      </c>
      <c r="D151" s="21">
        <v>320.1</v>
      </c>
      <c r="E151" s="22">
        <f t="shared" si="24"/>
        <v>320.1</v>
      </c>
      <c r="F151" s="22">
        <f t="shared" si="21"/>
        <v>368.115</v>
      </c>
      <c r="G151" s="19">
        <v>0</v>
      </c>
      <c r="H151" s="19">
        <v>16.23</v>
      </c>
      <c r="I151" s="19"/>
      <c r="J151" s="22">
        <f t="shared" si="22"/>
        <v>384.345</v>
      </c>
      <c r="K151" s="19"/>
      <c r="L151" s="24">
        <f t="shared" si="23"/>
        <v>384.345</v>
      </c>
    </row>
    <row r="152" spans="1:12" ht="15">
      <c r="A152" s="49" t="s">
        <v>106</v>
      </c>
      <c r="B152" s="19">
        <v>36337</v>
      </c>
      <c r="C152" s="20">
        <v>36</v>
      </c>
      <c r="D152" s="21">
        <v>380.38</v>
      </c>
      <c r="E152" s="22">
        <f t="shared" si="24"/>
        <v>380.38</v>
      </c>
      <c r="F152" s="22">
        <f t="shared" si="21"/>
        <v>437.43699999999995</v>
      </c>
      <c r="G152" s="19">
        <v>0</v>
      </c>
      <c r="H152" s="19">
        <v>16.23</v>
      </c>
      <c r="I152" s="19"/>
      <c r="J152" s="22">
        <f t="shared" si="22"/>
        <v>453.667</v>
      </c>
      <c r="K152" s="19">
        <v>454</v>
      </c>
      <c r="L152" s="24">
        <f t="shared" si="23"/>
        <v>-0.33300000000002683</v>
      </c>
    </row>
    <row r="153" spans="1:12" ht="15">
      <c r="A153" s="18" t="s">
        <v>34</v>
      </c>
      <c r="B153" s="19">
        <v>36337</v>
      </c>
      <c r="C153" s="20">
        <v>36</v>
      </c>
      <c r="D153" s="21">
        <v>380.38</v>
      </c>
      <c r="E153" s="22">
        <f t="shared" si="24"/>
        <v>380.38</v>
      </c>
      <c r="F153" s="22">
        <f t="shared" si="21"/>
        <v>437.43699999999995</v>
      </c>
      <c r="G153" s="19">
        <v>0</v>
      </c>
      <c r="H153" s="19">
        <v>16.23</v>
      </c>
      <c r="I153" s="19"/>
      <c r="J153" s="22">
        <f t="shared" si="22"/>
        <v>453.667</v>
      </c>
      <c r="K153" s="19"/>
      <c r="L153" s="24">
        <f t="shared" si="23"/>
        <v>453.667</v>
      </c>
    </row>
    <row r="154" spans="1:12" ht="15">
      <c r="A154" s="49" t="s">
        <v>107</v>
      </c>
      <c r="B154" s="19">
        <v>36337</v>
      </c>
      <c r="C154" s="20">
        <v>38</v>
      </c>
      <c r="D154" s="21">
        <v>380.38</v>
      </c>
      <c r="E154" s="22">
        <f t="shared" si="24"/>
        <v>380.38</v>
      </c>
      <c r="F154" s="22">
        <f t="shared" si="21"/>
        <v>437.43699999999995</v>
      </c>
      <c r="G154" s="19">
        <v>0</v>
      </c>
      <c r="H154" s="19">
        <v>16.23</v>
      </c>
      <c r="I154" s="19"/>
      <c r="J154" s="22">
        <f t="shared" si="22"/>
        <v>453.667</v>
      </c>
      <c r="K154" s="19">
        <v>454</v>
      </c>
      <c r="L154" s="24">
        <f t="shared" si="23"/>
        <v>-0.33300000000002683</v>
      </c>
    </row>
    <row r="155" spans="1:12" ht="15">
      <c r="A155" s="49" t="s">
        <v>106</v>
      </c>
      <c r="B155" s="19">
        <v>13720</v>
      </c>
      <c r="C155" s="20">
        <v>34</v>
      </c>
      <c r="D155" s="21">
        <v>170.72</v>
      </c>
      <c r="E155" s="22">
        <f t="shared" si="24"/>
        <v>170.72</v>
      </c>
      <c r="F155" s="22">
        <f t="shared" si="21"/>
        <v>196.32799999999997</v>
      </c>
      <c r="G155" s="19">
        <v>0</v>
      </c>
      <c r="H155" s="19">
        <v>16.23</v>
      </c>
      <c r="I155" s="19"/>
      <c r="J155" s="22">
        <f t="shared" si="22"/>
        <v>212.55799999999996</v>
      </c>
      <c r="K155" s="19">
        <v>213</v>
      </c>
      <c r="L155" s="24">
        <f t="shared" si="23"/>
        <v>-0.4420000000000357</v>
      </c>
    </row>
    <row r="156" spans="1:12" ht="15">
      <c r="A156" s="18" t="s">
        <v>34</v>
      </c>
      <c r="B156" s="19">
        <v>28618</v>
      </c>
      <c r="C156" s="20">
        <v>25</v>
      </c>
      <c r="D156" s="21">
        <v>352.11</v>
      </c>
      <c r="E156" s="22">
        <f t="shared" si="24"/>
        <v>352.11</v>
      </c>
      <c r="F156" s="22">
        <f t="shared" si="21"/>
        <v>404.9265</v>
      </c>
      <c r="G156" s="19">
        <v>0</v>
      </c>
      <c r="H156" s="19">
        <v>16.23</v>
      </c>
      <c r="I156" s="19"/>
      <c r="J156" s="22">
        <f t="shared" si="22"/>
        <v>421.1565</v>
      </c>
      <c r="K156" s="19"/>
      <c r="L156" s="24">
        <f t="shared" si="23"/>
        <v>421.1565</v>
      </c>
    </row>
    <row r="157" spans="1:12" ht="15">
      <c r="A157" s="18" t="s">
        <v>34</v>
      </c>
      <c r="B157" s="19">
        <v>28618</v>
      </c>
      <c r="C157" s="20">
        <v>24</v>
      </c>
      <c r="D157" s="21">
        <v>352.11</v>
      </c>
      <c r="E157" s="22">
        <f t="shared" si="24"/>
        <v>352.11</v>
      </c>
      <c r="F157" s="22">
        <f t="shared" si="21"/>
        <v>404.9265</v>
      </c>
      <c r="G157" s="19">
        <v>0</v>
      </c>
      <c r="H157" s="19">
        <v>16.23</v>
      </c>
      <c r="I157" s="19"/>
      <c r="J157" s="22">
        <f t="shared" si="22"/>
        <v>421.1565</v>
      </c>
      <c r="K157" s="19"/>
      <c r="L157" s="24">
        <f t="shared" si="23"/>
        <v>421.1565</v>
      </c>
    </row>
    <row r="158" spans="1:12" ht="15">
      <c r="A158" s="18" t="s">
        <v>34</v>
      </c>
      <c r="B158" s="19">
        <v>38790</v>
      </c>
      <c r="C158" s="19">
        <v>23</v>
      </c>
      <c r="D158" s="21">
        <v>261.9</v>
      </c>
      <c r="E158" s="22">
        <f t="shared" si="24"/>
        <v>261.9</v>
      </c>
      <c r="F158" s="22">
        <f t="shared" si="21"/>
        <v>301.18499999999995</v>
      </c>
      <c r="G158" s="19">
        <v>0</v>
      </c>
      <c r="H158" s="19">
        <v>16.23</v>
      </c>
      <c r="I158" s="19"/>
      <c r="J158" s="22">
        <f t="shared" si="22"/>
        <v>317.41499999999996</v>
      </c>
      <c r="K158" s="19"/>
      <c r="L158" s="24">
        <f t="shared" si="23"/>
        <v>317.41499999999996</v>
      </c>
    </row>
    <row r="159" spans="1:12" ht="15">
      <c r="A159" s="49" t="s">
        <v>106</v>
      </c>
      <c r="B159" s="19">
        <v>37864</v>
      </c>
      <c r="C159" s="23">
        <v>36</v>
      </c>
      <c r="D159" s="21">
        <v>399.5</v>
      </c>
      <c r="E159" s="22">
        <f t="shared" si="24"/>
        <v>399.5</v>
      </c>
      <c r="F159" s="22">
        <f t="shared" si="21"/>
        <v>459.42499999999995</v>
      </c>
      <c r="G159" s="19"/>
      <c r="H159" s="19">
        <v>16.23</v>
      </c>
      <c r="I159" s="19"/>
      <c r="J159" s="22">
        <f t="shared" si="22"/>
        <v>475.655</v>
      </c>
      <c r="K159" s="19">
        <v>476</v>
      </c>
      <c r="L159" s="24">
        <f t="shared" si="23"/>
        <v>-0.3450000000000273</v>
      </c>
    </row>
    <row r="160" spans="1:12" ht="15">
      <c r="A160" s="18" t="s">
        <v>34</v>
      </c>
      <c r="B160" s="19">
        <v>6005</v>
      </c>
      <c r="C160" s="23">
        <v>29</v>
      </c>
      <c r="D160" s="21">
        <v>319.5</v>
      </c>
      <c r="E160" s="22">
        <f t="shared" si="24"/>
        <v>319.5</v>
      </c>
      <c r="F160" s="22">
        <f t="shared" si="21"/>
        <v>367.42499999999995</v>
      </c>
      <c r="G160" s="19"/>
      <c r="H160" s="19">
        <v>16.23</v>
      </c>
      <c r="I160" s="19"/>
      <c r="J160" s="22">
        <f t="shared" si="22"/>
        <v>383.655</v>
      </c>
      <c r="K160" s="19"/>
      <c r="L160" s="24">
        <f t="shared" si="23"/>
        <v>383.655</v>
      </c>
    </row>
    <row r="161" spans="1:12" ht="15">
      <c r="A161" s="18" t="s">
        <v>34</v>
      </c>
      <c r="B161" s="19">
        <v>6005</v>
      </c>
      <c r="C161" s="23">
        <v>30</v>
      </c>
      <c r="D161" s="21">
        <v>319.5</v>
      </c>
      <c r="E161" s="22">
        <f t="shared" si="24"/>
        <v>319.5</v>
      </c>
      <c r="F161" s="22">
        <f t="shared" si="21"/>
        <v>367.42499999999995</v>
      </c>
      <c r="G161" s="19"/>
      <c r="H161" s="19">
        <v>16.23</v>
      </c>
      <c r="I161" s="19"/>
      <c r="J161" s="22">
        <f t="shared" si="22"/>
        <v>383.655</v>
      </c>
      <c r="K161" s="19"/>
      <c r="L161" s="24">
        <f t="shared" si="23"/>
        <v>383.655</v>
      </c>
    </row>
    <row r="162" spans="1:13" ht="15">
      <c r="A162" s="11" t="s">
        <v>108</v>
      </c>
      <c r="B162" s="12">
        <v>29024</v>
      </c>
      <c r="C162" s="12">
        <v>35</v>
      </c>
      <c r="D162" s="13">
        <v>222.13</v>
      </c>
      <c r="E162" s="14">
        <f>D162</f>
        <v>222.13</v>
      </c>
      <c r="F162" s="14">
        <f>E162*1.15</f>
        <v>255.44949999999997</v>
      </c>
      <c r="G162" s="12">
        <v>15</v>
      </c>
      <c r="H162" s="12">
        <v>16.23</v>
      </c>
      <c r="I162" s="12"/>
      <c r="J162" s="14">
        <f>F162+G162+H162+I162</f>
        <v>286.67949999999996</v>
      </c>
      <c r="K162" s="12">
        <v>270</v>
      </c>
      <c r="L162" s="15">
        <f>J162-K162</f>
        <v>16.679499999999962</v>
      </c>
      <c r="M162" t="s">
        <v>109</v>
      </c>
    </row>
    <row r="163" spans="1:12" ht="15">
      <c r="A163" s="5" t="s">
        <v>41</v>
      </c>
      <c r="B163" s="10">
        <v>29027</v>
      </c>
      <c r="C163" s="10">
        <v>36</v>
      </c>
      <c r="D163" s="7">
        <v>222.13</v>
      </c>
      <c r="E163" s="8"/>
      <c r="F163" s="8"/>
      <c r="G163" s="10">
        <v>15</v>
      </c>
      <c r="H163" s="10">
        <v>16.23</v>
      </c>
      <c r="I163" s="10"/>
      <c r="J163" s="8"/>
      <c r="K163" s="10"/>
      <c r="L163" s="9"/>
    </row>
    <row r="164" spans="1:12" ht="15">
      <c r="A164" s="5" t="s">
        <v>31</v>
      </c>
      <c r="B164" s="10">
        <v>29024</v>
      </c>
      <c r="C164" s="10">
        <v>36</v>
      </c>
      <c r="D164" s="7">
        <v>222.13</v>
      </c>
      <c r="E164" s="8"/>
      <c r="F164" s="8"/>
      <c r="G164" s="10">
        <v>15</v>
      </c>
      <c r="H164" s="10">
        <v>16.23</v>
      </c>
      <c r="I164" s="10"/>
      <c r="J164" s="8"/>
      <c r="K164" s="10"/>
      <c r="L164" s="9"/>
    </row>
    <row r="165" spans="1:12" ht="15">
      <c r="A165" s="5" t="s">
        <v>31</v>
      </c>
      <c r="B165" s="10"/>
      <c r="C165" s="10"/>
      <c r="D165" s="7"/>
      <c r="E165" s="8">
        <f>SUM(D163:D164)</f>
        <v>444.26</v>
      </c>
      <c r="F165" s="8">
        <f>E165*1.15</f>
        <v>510.89899999999994</v>
      </c>
      <c r="G165" s="10">
        <f>SUM(G163:G164)</f>
        <v>30</v>
      </c>
      <c r="H165" s="10">
        <f>SUM(H163:H164)</f>
        <v>32.46</v>
      </c>
      <c r="I165" s="10"/>
      <c r="J165" s="8">
        <f>F165+G165+H165+I165</f>
        <v>573.3589999999999</v>
      </c>
      <c r="K165" s="10">
        <v>811</v>
      </c>
      <c r="L165" s="9">
        <f>J165-K165</f>
        <v>-237.64100000000008</v>
      </c>
    </row>
    <row r="166" spans="1:12" ht="15">
      <c r="A166" s="11" t="s">
        <v>74</v>
      </c>
      <c r="B166" s="16">
        <v>28618</v>
      </c>
      <c r="C166" s="16">
        <v>23</v>
      </c>
      <c r="D166" s="13">
        <v>352.11</v>
      </c>
      <c r="E166" s="13">
        <f>D166</f>
        <v>352.11</v>
      </c>
      <c r="F166" s="13">
        <f>E166*1.15</f>
        <v>404.9265</v>
      </c>
      <c r="G166" s="16">
        <v>23</v>
      </c>
      <c r="H166" s="16">
        <v>16.23</v>
      </c>
      <c r="I166" s="16"/>
      <c r="J166" s="13">
        <f>F166+G166+H166+I166</f>
        <v>444.1565</v>
      </c>
      <c r="K166" s="16">
        <v>428</v>
      </c>
      <c r="L166" s="27">
        <f>J166-K166</f>
        <v>16.156499999999994</v>
      </c>
    </row>
    <row r="167" spans="1:12" ht="15">
      <c r="A167" s="5" t="s">
        <v>81</v>
      </c>
      <c r="B167" s="6">
        <v>28618</v>
      </c>
      <c r="C167" s="6">
        <v>30</v>
      </c>
      <c r="D167" s="7">
        <v>352.11</v>
      </c>
      <c r="E167" s="7">
        <f>D167</f>
        <v>352.11</v>
      </c>
      <c r="F167" s="7">
        <f>E167*1.15</f>
        <v>404.9265</v>
      </c>
      <c r="G167" s="6">
        <v>23</v>
      </c>
      <c r="H167" s="6">
        <v>16.23</v>
      </c>
      <c r="I167" s="6"/>
      <c r="J167" s="7">
        <f>F167+G167+H167+I167</f>
        <v>444.1565</v>
      </c>
      <c r="K167" s="6">
        <v>428</v>
      </c>
      <c r="L167" s="28">
        <f>J167-K167</f>
        <v>16.156499999999994</v>
      </c>
    </row>
    <row r="168" spans="1:12" ht="15">
      <c r="A168" s="11" t="s">
        <v>63</v>
      </c>
      <c r="B168" s="12">
        <v>32057</v>
      </c>
      <c r="C168" s="12">
        <v>34</v>
      </c>
      <c r="D168" s="13">
        <v>320.1</v>
      </c>
      <c r="E168" s="14">
        <f>D168</f>
        <v>320.1</v>
      </c>
      <c r="F168" s="14">
        <f>E168*1.15</f>
        <v>368.115</v>
      </c>
      <c r="G168" s="12">
        <v>25</v>
      </c>
      <c r="H168" s="12">
        <v>16.23</v>
      </c>
      <c r="I168" s="12">
        <v>20</v>
      </c>
      <c r="J168" s="14">
        <f>F168+G168+H168+I168</f>
        <v>429.345</v>
      </c>
      <c r="K168" s="12">
        <f>393+46</f>
        <v>439</v>
      </c>
      <c r="L168" s="15">
        <f>J168-K168</f>
        <v>-9.654999999999973</v>
      </c>
    </row>
    <row r="169" spans="1:12" ht="15">
      <c r="A169" s="5" t="s">
        <v>73</v>
      </c>
      <c r="B169" s="10">
        <v>13720</v>
      </c>
      <c r="C169" s="10">
        <v>34</v>
      </c>
      <c r="D169" s="7">
        <v>170.72</v>
      </c>
      <c r="E169" s="8"/>
      <c r="F169" s="8"/>
      <c r="G169" s="10">
        <v>0</v>
      </c>
      <c r="H169" s="10">
        <v>16.23</v>
      </c>
      <c r="I169" s="10"/>
      <c r="J169" s="8"/>
      <c r="K169" s="10"/>
      <c r="L169" s="9"/>
    </row>
    <row r="170" spans="1:12" ht="15">
      <c r="A170" s="5" t="s">
        <v>73</v>
      </c>
      <c r="B170" s="10">
        <v>58047</v>
      </c>
      <c r="C170" s="10">
        <v>44</v>
      </c>
      <c r="D170" s="7">
        <v>548.05</v>
      </c>
      <c r="E170" s="8"/>
      <c r="F170" s="8"/>
      <c r="G170" s="10">
        <v>0</v>
      </c>
      <c r="H170" s="10">
        <v>16.23</v>
      </c>
      <c r="I170" s="10"/>
      <c r="J170" s="8"/>
      <c r="K170" s="10"/>
      <c r="L170" s="9"/>
    </row>
    <row r="171" spans="1:12" ht="15">
      <c r="A171" s="5" t="s">
        <v>73</v>
      </c>
      <c r="B171" s="10"/>
      <c r="C171" s="10"/>
      <c r="D171" s="7"/>
      <c r="E171" s="8">
        <f>SUM(D169:D170)</f>
        <v>718.77</v>
      </c>
      <c r="F171" s="8">
        <f aca="true" t="shared" si="25" ref="F171:F176">E171*1.15</f>
        <v>826.5854999999999</v>
      </c>
      <c r="G171" s="10">
        <f>SUM(G169:G170)</f>
        <v>0</v>
      </c>
      <c r="H171" s="10">
        <f>SUM(H169:H170)</f>
        <v>32.46</v>
      </c>
      <c r="I171" s="10"/>
      <c r="J171" s="8">
        <f aca="true" t="shared" si="26" ref="J171:J176">F171+G171+H171+I171</f>
        <v>859.0455</v>
      </c>
      <c r="K171" s="10">
        <v>917</v>
      </c>
      <c r="L171" s="9">
        <f aca="true" t="shared" si="27" ref="L171:L176">J171-K171</f>
        <v>-57.95450000000005</v>
      </c>
    </row>
    <row r="172" spans="1:13" ht="15">
      <c r="A172" s="29" t="s">
        <v>51</v>
      </c>
      <c r="B172" s="47">
        <v>58257</v>
      </c>
      <c r="C172" s="47">
        <v>31</v>
      </c>
      <c r="D172" s="31">
        <v>291</v>
      </c>
      <c r="E172" s="31">
        <f>D172</f>
        <v>291</v>
      </c>
      <c r="F172" s="32">
        <f t="shared" si="25"/>
        <v>334.65</v>
      </c>
      <c r="G172" s="47">
        <v>26</v>
      </c>
      <c r="H172" s="47">
        <v>16.23</v>
      </c>
      <c r="I172" s="47">
        <v>30</v>
      </c>
      <c r="J172" s="32">
        <f t="shared" si="26"/>
        <v>406.88</v>
      </c>
      <c r="K172" s="30">
        <v>372</v>
      </c>
      <c r="L172" s="48">
        <f t="shared" si="27"/>
        <v>34.879999999999995</v>
      </c>
      <c r="M172" s="35" t="s">
        <v>96</v>
      </c>
    </row>
    <row r="173" spans="1:12" ht="15">
      <c r="A173" s="5" t="s">
        <v>110</v>
      </c>
      <c r="B173" s="10">
        <v>29029</v>
      </c>
      <c r="C173" s="10">
        <v>33</v>
      </c>
      <c r="D173" s="7">
        <v>222.13</v>
      </c>
      <c r="E173" s="8">
        <f>D173</f>
        <v>222.13</v>
      </c>
      <c r="F173" s="8">
        <f t="shared" si="25"/>
        <v>255.44949999999997</v>
      </c>
      <c r="G173" s="10">
        <v>15</v>
      </c>
      <c r="H173" s="10">
        <v>16.23</v>
      </c>
      <c r="I173" s="10"/>
      <c r="J173" s="8">
        <f t="shared" si="26"/>
        <v>286.67949999999996</v>
      </c>
      <c r="K173" s="10">
        <v>300</v>
      </c>
      <c r="L173" s="9">
        <f t="shared" si="27"/>
        <v>-13.320500000000038</v>
      </c>
    </row>
    <row r="174" spans="1:12" ht="15">
      <c r="A174" s="11" t="s">
        <v>57</v>
      </c>
      <c r="B174" s="12">
        <v>32057</v>
      </c>
      <c r="C174" s="12">
        <v>28</v>
      </c>
      <c r="D174" s="13">
        <v>320.1</v>
      </c>
      <c r="E174" s="14">
        <f>D174</f>
        <v>320.1</v>
      </c>
      <c r="F174" s="14">
        <f t="shared" si="25"/>
        <v>368.115</v>
      </c>
      <c r="G174" s="12">
        <v>25</v>
      </c>
      <c r="H174" s="12">
        <v>16.23</v>
      </c>
      <c r="I174" s="12"/>
      <c r="J174" s="14">
        <f t="shared" si="26"/>
        <v>409.345</v>
      </c>
      <c r="K174" s="12">
        <f>140+250</f>
        <v>390</v>
      </c>
      <c r="L174" s="27">
        <f t="shared" si="27"/>
        <v>19.345000000000027</v>
      </c>
    </row>
    <row r="175" spans="1:12" ht="15">
      <c r="A175" s="42" t="s">
        <v>89</v>
      </c>
      <c r="B175" s="43">
        <v>29027</v>
      </c>
      <c r="C175" s="43">
        <v>32</v>
      </c>
      <c r="D175" s="44">
        <v>222.13</v>
      </c>
      <c r="E175" s="45">
        <f>D175</f>
        <v>222.13</v>
      </c>
      <c r="F175" s="45">
        <f t="shared" si="25"/>
        <v>255.44949999999997</v>
      </c>
      <c r="G175" s="43">
        <v>15</v>
      </c>
      <c r="H175" s="43">
        <v>16.23</v>
      </c>
      <c r="I175" s="43"/>
      <c r="J175" s="45">
        <f t="shared" si="26"/>
        <v>286.67949999999996</v>
      </c>
      <c r="K175" s="43">
        <v>270</v>
      </c>
      <c r="L175" s="46">
        <f t="shared" si="27"/>
        <v>16.679499999999962</v>
      </c>
    </row>
    <row r="176" spans="1:12" ht="15">
      <c r="A176" s="5" t="s">
        <v>72</v>
      </c>
      <c r="B176" s="6">
        <v>13720</v>
      </c>
      <c r="C176" s="6">
        <v>31</v>
      </c>
      <c r="D176" s="7">
        <v>170.72</v>
      </c>
      <c r="E176" s="7">
        <f>D176</f>
        <v>170.72</v>
      </c>
      <c r="F176" s="7">
        <f t="shared" si="25"/>
        <v>196.32799999999997</v>
      </c>
      <c r="G176" s="6">
        <v>0</v>
      </c>
      <c r="H176" s="6">
        <v>16.23</v>
      </c>
      <c r="I176" s="6"/>
      <c r="J176" s="7">
        <f t="shared" si="26"/>
        <v>212.55799999999996</v>
      </c>
      <c r="K176" s="6">
        <v>208</v>
      </c>
      <c r="L176" s="28">
        <f t="shared" si="27"/>
        <v>4.557999999999964</v>
      </c>
    </row>
    <row r="177" spans="1:12" ht="15">
      <c r="A177" s="11" t="s">
        <v>61</v>
      </c>
      <c r="B177" s="12">
        <v>32057</v>
      </c>
      <c r="C177" s="12">
        <v>33</v>
      </c>
      <c r="D177" s="13">
        <v>320.1</v>
      </c>
      <c r="E177" s="14"/>
      <c r="F177" s="14"/>
      <c r="G177" s="12">
        <v>25</v>
      </c>
      <c r="H177" s="12">
        <v>16.23</v>
      </c>
      <c r="I177" s="12"/>
      <c r="J177" s="14"/>
      <c r="K177" s="12"/>
      <c r="L177" s="15"/>
    </row>
    <row r="178" spans="1:12" ht="15">
      <c r="A178" s="11" t="s">
        <v>61</v>
      </c>
      <c r="B178" s="12">
        <v>13720</v>
      </c>
      <c r="C178" s="12">
        <v>32</v>
      </c>
      <c r="D178" s="13">
        <v>170.72</v>
      </c>
      <c r="E178" s="14"/>
      <c r="F178" s="14"/>
      <c r="G178" s="12">
        <v>0</v>
      </c>
      <c r="H178" s="12">
        <v>16.23</v>
      </c>
      <c r="I178" s="12"/>
      <c r="J178" s="14"/>
      <c r="K178" s="12"/>
      <c r="L178" s="15"/>
    </row>
    <row r="179" spans="1:12" ht="15">
      <c r="A179" s="11" t="s">
        <v>61</v>
      </c>
      <c r="B179" s="12">
        <v>13720</v>
      </c>
      <c r="C179" s="12">
        <v>33</v>
      </c>
      <c r="D179" s="13">
        <v>170.72</v>
      </c>
      <c r="E179" s="14"/>
      <c r="F179" s="14"/>
      <c r="G179" s="12">
        <v>0</v>
      </c>
      <c r="H179" s="12">
        <v>16.23</v>
      </c>
      <c r="I179" s="12"/>
      <c r="J179" s="14"/>
      <c r="K179" s="12"/>
      <c r="L179" s="15"/>
    </row>
    <row r="180" spans="1:12" ht="15">
      <c r="A180" s="11" t="s">
        <v>61</v>
      </c>
      <c r="B180" s="12"/>
      <c r="C180" s="12"/>
      <c r="D180" s="13"/>
      <c r="E180" s="14">
        <f>SUM(D177:D179)</f>
        <v>661.5400000000001</v>
      </c>
      <c r="F180" s="14">
        <f>E180*1.15</f>
        <v>760.7710000000001</v>
      </c>
      <c r="G180" s="12">
        <f>SUM(G177:G179)</f>
        <v>25</v>
      </c>
      <c r="H180" s="12">
        <f>SUM(H177:H179)</f>
        <v>48.69</v>
      </c>
      <c r="I180" s="12"/>
      <c r="J180" s="14">
        <f>F180+G180+H180+I180</f>
        <v>834.461</v>
      </c>
      <c r="K180" s="12">
        <v>809</v>
      </c>
      <c r="L180" s="15">
        <f>J180-K180</f>
        <v>25.461000000000013</v>
      </c>
    </row>
    <row r="181" spans="4:11" ht="15">
      <c r="D181" s="17">
        <f>SUM(D2:D179)</f>
        <v>43178.269999999975</v>
      </c>
      <c r="E181" s="17">
        <f>D181</f>
        <v>43178.269999999975</v>
      </c>
      <c r="F181" s="17">
        <f>E181*1.15</f>
        <v>49655.01049999997</v>
      </c>
      <c r="G181" s="17"/>
      <c r="H181" s="17"/>
      <c r="I181" s="17"/>
      <c r="J181" s="17">
        <f>SUM(J2:J180)</f>
        <v>54236.34099999996</v>
      </c>
      <c r="K181" s="17">
        <f>SUM(K2:K180)</f>
        <v>44496.65</v>
      </c>
    </row>
  </sheetData>
  <sheetProtection/>
  <autoFilter ref="A1:L181">
    <sortState ref="A2:L181">
      <sortCondition sortBy="value" ref="A2:A181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2012-03-19T10:40:29Z</dcterms:created>
  <dcterms:modified xsi:type="dcterms:W3CDTF">2012-04-07T14:41:09Z</dcterms:modified>
  <cp:category/>
  <cp:version/>
  <cp:contentType/>
  <cp:contentStatus/>
</cp:coreProperties>
</file>