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03966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<sst xmlns="http://schemas.openxmlformats.org/spreadsheetml/2006/main" count="165" uniqueCount="91">
  <si>
    <t>УЗ</t>
  </si>
  <si>
    <t>№ модели Id:</t>
  </si>
  <si>
    <t>размер</t>
  </si>
  <si>
    <t>Цена за ед.</t>
  </si>
  <si>
    <t>ТР</t>
  </si>
  <si>
    <t>татьяна мир.</t>
  </si>
  <si>
    <t>37,5</t>
  </si>
  <si>
    <t>juliett@</t>
  </si>
  <si>
    <t>MinKa</t>
  </si>
  <si>
    <t>Anna4ca</t>
  </si>
  <si>
    <t>Eseniya</t>
  </si>
  <si>
    <t>Оксана Брезе</t>
  </si>
  <si>
    <t>OLGA_G</t>
  </si>
  <si>
    <t>AnnaNIK</t>
  </si>
  <si>
    <t>*Анютик*</t>
  </si>
  <si>
    <t>IRM@</t>
  </si>
  <si>
    <t>машина мама79</t>
  </si>
  <si>
    <t>Чипола</t>
  </si>
  <si>
    <t>Mkiss</t>
  </si>
  <si>
    <t>Veruny</t>
  </si>
  <si>
    <t>Я Полина</t>
  </si>
  <si>
    <t>Lar_sen</t>
  </si>
  <si>
    <t>Feealka</t>
  </si>
  <si>
    <t>sasha0481</t>
  </si>
  <si>
    <t>Фарафонова Ольга</t>
  </si>
  <si>
    <t>lipetra</t>
  </si>
  <si>
    <t>пряхина</t>
  </si>
  <si>
    <t>Аксинья Николавна</t>
  </si>
  <si>
    <t>София 13</t>
  </si>
  <si>
    <t>ТаняМама</t>
  </si>
  <si>
    <t>Якудза</t>
  </si>
  <si>
    <t>Бланш</t>
  </si>
  <si>
    <t>Пёрышко</t>
  </si>
  <si>
    <t>Анна-1981</t>
  </si>
  <si>
    <t>ларисса</t>
  </si>
  <si>
    <t>nica007</t>
  </si>
  <si>
    <t>Марисолька</t>
  </si>
  <si>
    <t>Танюш</t>
  </si>
  <si>
    <t>Elena Borodikhina</t>
  </si>
  <si>
    <t>Зайка79</t>
  </si>
  <si>
    <t>Nadin-I</t>
  </si>
  <si>
    <t>СветКо</t>
  </si>
  <si>
    <t>Асяна</t>
  </si>
  <si>
    <t>ElaSh</t>
  </si>
  <si>
    <t>Vfhbqrf</t>
  </si>
  <si>
    <t>Fidanzata</t>
  </si>
  <si>
    <t>Звездёна</t>
  </si>
  <si>
    <t>Tasova A.</t>
  </si>
  <si>
    <t>цВеТуЛяя</t>
  </si>
  <si>
    <t>Иронька 80</t>
  </si>
  <si>
    <t>antoshka</t>
  </si>
  <si>
    <t>MamikC</t>
  </si>
  <si>
    <t>Mrs Helen</t>
  </si>
  <si>
    <t>Акуля</t>
  </si>
  <si>
    <t>ensspi</t>
  </si>
  <si>
    <t>shink</t>
  </si>
  <si>
    <t>yla</t>
  </si>
  <si>
    <t>Попова Светлана</t>
  </si>
  <si>
    <t>MamaTanja</t>
  </si>
  <si>
    <t>Арония</t>
  </si>
  <si>
    <t>!МаРиЯ!</t>
  </si>
  <si>
    <t>тасся</t>
  </si>
  <si>
    <t>ccveta</t>
  </si>
  <si>
    <t>Y@godKa</t>
  </si>
  <si>
    <t>tanolix</t>
  </si>
  <si>
    <t>SEMA/08</t>
  </si>
  <si>
    <t>LesyCh</t>
  </si>
  <si>
    <t>Юля Четверкина</t>
  </si>
  <si>
    <t>Роксолана</t>
  </si>
  <si>
    <t>Jolka</t>
  </si>
  <si>
    <t>Ollena</t>
  </si>
  <si>
    <t>Мурашечка</t>
  </si>
  <si>
    <t>Метёлочка</t>
  </si>
  <si>
    <t>Оляшка-неваляшка</t>
  </si>
  <si>
    <t>На прогулке</t>
  </si>
  <si>
    <t>avenika</t>
  </si>
  <si>
    <t>Сумма заказа</t>
  </si>
  <si>
    <t>Цена с ОРГ</t>
  </si>
  <si>
    <t>сбор за м/город</t>
  </si>
  <si>
    <t>сумма к оплате</t>
  </si>
  <si>
    <t>сдано</t>
  </si>
  <si>
    <t>долг  "+" Ваш,  "-" мой</t>
  </si>
  <si>
    <t>пристрой</t>
  </si>
  <si>
    <t>74 руб. учла - долг СП7</t>
  </si>
  <si>
    <t>44 руб. учла долг СП7</t>
  </si>
  <si>
    <t xml:space="preserve"> 120 руб. пристрой раскида</t>
  </si>
  <si>
    <t>Валерьевна</t>
  </si>
  <si>
    <t>koncyella</t>
  </si>
  <si>
    <t xml:space="preserve">ТаВиДи </t>
  </si>
  <si>
    <t xml:space="preserve"> </t>
  </si>
  <si>
    <t>ПРИСТРОЕНЫ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</si>
</sst>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165" fontId="0" fillId="4" borderId="10" xfId="0" applyNumberForma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right"/>
      <protection/>
    </xf>
    <xf numFmtId="164" fontId="0" fillId="4" borderId="10" xfId="0" applyNumberForma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164" fontId="0" fillId="2" borderId="10" xfId="0" applyNumberFormat="1" applyFill="1" applyBorder="1" applyAlignment="1" applyProtection="1">
      <alignment/>
      <protection/>
    </xf>
    <xf numFmtId="165" fontId="0" fillId="2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2" borderId="10" xfId="0" applyNumberFormat="1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165" fontId="4" fillId="4" borderId="10" xfId="0" applyNumberFormat="1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 horizontal="right"/>
      <protection/>
    </xf>
    <xf numFmtId="164" fontId="4" fillId="4" borderId="10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right"/>
      <protection/>
    </xf>
    <xf numFmtId="164" fontId="4" fillId="2" borderId="10" xfId="0" applyNumberFormat="1" applyFont="1" applyFill="1" applyBorder="1" applyAlignment="1" applyProtection="1">
      <alignment/>
      <protection/>
    </xf>
    <xf numFmtId="165" fontId="4" fillId="2" borderId="10" xfId="0" applyNumberFormat="1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3479619&amp;t=703966" TargetMode="External" /><Relationship Id="rId2" Type="http://schemas.openxmlformats.org/officeDocument/2006/relationships/hyperlink" Target="http://forum.sibmama.ru/viewtopic.php?p=33479619&amp;t=703966" TargetMode="External" /><Relationship Id="rId3" Type="http://schemas.openxmlformats.org/officeDocument/2006/relationships/hyperlink" Target="http://forum.sibmama.ru/viewtopic.php?p=33479619&amp;t=703966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84" sqref="G84"/>
    </sheetView>
  </sheetViews>
  <sheetFormatPr defaultColWidth="9.140625" defaultRowHeight="12.75"/>
  <cols>
    <col min="1" max="1" width="20.00390625" style="0" bestFit="1" customWidth="1"/>
    <col min="2" max="2" width="13.57421875" style="0" bestFit="1" customWidth="1"/>
    <col min="3" max="3" width="7.8515625" style="0" bestFit="1" customWidth="1"/>
    <col min="4" max="4" width="12.00390625" style="0" customWidth="1"/>
    <col min="5" max="5" width="12.00390625" style="0" bestFit="1" customWidth="1"/>
    <col min="6" max="6" width="9.7109375" style="0" bestFit="1" customWidth="1"/>
    <col min="7" max="7" width="9.140625" style="0" customWidth="1"/>
    <col min="8" max="8" width="8.140625" style="0" bestFit="1" customWidth="1"/>
    <col min="9" max="9" width="9.7109375" style="0" bestFit="1" customWidth="1"/>
    <col min="10" max="10" width="11.140625" style="0" bestFit="1" customWidth="1"/>
  </cols>
  <sheetData>
    <row r="1" spans="1:11" s="1" customFormat="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76</v>
      </c>
      <c r="F1" s="2" t="s">
        <v>77</v>
      </c>
      <c r="G1" s="2" t="s">
        <v>78</v>
      </c>
      <c r="H1" s="4" t="s">
        <v>4</v>
      </c>
      <c r="I1" s="2" t="s">
        <v>79</v>
      </c>
      <c r="J1" s="2" t="s">
        <v>80</v>
      </c>
      <c r="K1" s="3" t="s">
        <v>81</v>
      </c>
    </row>
    <row r="2" spans="1:11" ht="12.75">
      <c r="A2" s="20" t="s">
        <v>60</v>
      </c>
      <c r="B2" s="10">
        <v>45020</v>
      </c>
      <c r="C2" s="11">
        <v>29</v>
      </c>
      <c r="D2" s="12">
        <v>120.95</v>
      </c>
      <c r="E2" s="12">
        <f aca="true" t="shared" si="0" ref="E2:E7">D2</f>
        <v>120.95</v>
      </c>
      <c r="F2" s="12">
        <f aca="true" t="shared" si="1" ref="F2:F7">E2*1.15</f>
        <v>139.0925</v>
      </c>
      <c r="G2" s="12"/>
      <c r="H2" s="12">
        <v>20.59</v>
      </c>
      <c r="I2" s="12">
        <f aca="true" t="shared" si="2" ref="I2:I7">F2+G2+H2</f>
        <v>159.6825</v>
      </c>
      <c r="J2" s="12">
        <v>160</v>
      </c>
      <c r="K2" s="9">
        <f aca="true" t="shared" si="3" ref="K2:K7">I2-J2</f>
        <v>-0.31749999999999545</v>
      </c>
    </row>
    <row r="3" spans="1:11" ht="12.75">
      <c r="A3" s="21" t="s">
        <v>14</v>
      </c>
      <c r="B3" s="13">
        <v>44971</v>
      </c>
      <c r="C3" s="14">
        <v>37</v>
      </c>
      <c r="D3" s="15">
        <v>944.24</v>
      </c>
      <c r="E3" s="15">
        <f t="shared" si="0"/>
        <v>944.24</v>
      </c>
      <c r="F3" s="15">
        <f t="shared" si="1"/>
        <v>1085.876</v>
      </c>
      <c r="G3" s="15"/>
      <c r="H3" s="15">
        <v>20.59</v>
      </c>
      <c r="I3" s="15">
        <f t="shared" si="2"/>
        <v>1106.466</v>
      </c>
      <c r="J3" s="15">
        <v>1106</v>
      </c>
      <c r="K3" s="16">
        <f t="shared" si="3"/>
        <v>0.4659999999998945</v>
      </c>
    </row>
    <row r="4" spans="1:11" ht="12.75">
      <c r="A4" s="20" t="s">
        <v>9</v>
      </c>
      <c r="B4" s="10">
        <v>9879</v>
      </c>
      <c r="C4" s="11">
        <v>36</v>
      </c>
      <c r="D4" s="12">
        <v>391.05</v>
      </c>
      <c r="E4" s="12">
        <f t="shared" si="0"/>
        <v>391.05</v>
      </c>
      <c r="F4" s="12">
        <f t="shared" si="1"/>
        <v>449.7075</v>
      </c>
      <c r="G4" s="12"/>
      <c r="H4" s="12">
        <v>20.59</v>
      </c>
      <c r="I4" s="12">
        <f t="shared" si="2"/>
        <v>470.29749999999996</v>
      </c>
      <c r="J4" s="12">
        <v>470</v>
      </c>
      <c r="K4" s="9">
        <f t="shared" si="3"/>
        <v>0.2974999999999568</v>
      </c>
    </row>
    <row r="5" spans="1:11" ht="12.75">
      <c r="A5" s="21" t="s">
        <v>13</v>
      </c>
      <c r="B5" s="13">
        <v>45579</v>
      </c>
      <c r="C5" s="14">
        <v>37</v>
      </c>
      <c r="D5" s="15">
        <v>353.1</v>
      </c>
      <c r="E5" s="15">
        <f t="shared" si="0"/>
        <v>353.1</v>
      </c>
      <c r="F5" s="15">
        <f t="shared" si="1"/>
        <v>406.065</v>
      </c>
      <c r="G5" s="15"/>
      <c r="H5" s="15">
        <v>20.59</v>
      </c>
      <c r="I5" s="15">
        <f t="shared" si="2"/>
        <v>426.655</v>
      </c>
      <c r="J5" s="15">
        <v>427</v>
      </c>
      <c r="K5" s="16">
        <f t="shared" si="3"/>
        <v>-0.3450000000000273</v>
      </c>
    </row>
    <row r="6" spans="1:11" ht="12.75">
      <c r="A6" s="20" t="s">
        <v>50</v>
      </c>
      <c r="B6" s="10">
        <v>45670</v>
      </c>
      <c r="C6" s="11">
        <v>35</v>
      </c>
      <c r="D6" s="12">
        <v>313.92</v>
      </c>
      <c r="E6" s="12">
        <f t="shared" si="0"/>
        <v>313.92</v>
      </c>
      <c r="F6" s="12">
        <f t="shared" si="1"/>
        <v>361.008</v>
      </c>
      <c r="G6" s="12"/>
      <c r="H6" s="12">
        <v>20.59</v>
      </c>
      <c r="I6" s="12">
        <f t="shared" si="2"/>
        <v>381.59799999999996</v>
      </c>
      <c r="J6" s="12">
        <v>382</v>
      </c>
      <c r="K6" s="9">
        <f t="shared" si="3"/>
        <v>-0.40200000000004366</v>
      </c>
    </row>
    <row r="7" spans="1:11" ht="12.75">
      <c r="A7" s="23" t="s">
        <v>75</v>
      </c>
      <c r="B7" s="13">
        <v>9879</v>
      </c>
      <c r="C7" s="14">
        <v>33</v>
      </c>
      <c r="D7" s="15">
        <v>391.05</v>
      </c>
      <c r="E7" s="15">
        <f t="shared" si="0"/>
        <v>391.05</v>
      </c>
      <c r="F7" s="15">
        <f t="shared" si="1"/>
        <v>449.7075</v>
      </c>
      <c r="G7" s="15"/>
      <c r="H7" s="15">
        <v>20.59</v>
      </c>
      <c r="I7" s="15">
        <f t="shared" si="2"/>
        <v>470.29749999999996</v>
      </c>
      <c r="J7" s="15">
        <v>500</v>
      </c>
      <c r="K7" s="33">
        <f t="shared" si="3"/>
        <v>-29.702500000000043</v>
      </c>
    </row>
    <row r="8" spans="1:11" ht="12.75">
      <c r="A8" s="20" t="s">
        <v>62</v>
      </c>
      <c r="B8" s="10">
        <v>45579</v>
      </c>
      <c r="C8" s="11" t="s">
        <v>6</v>
      </c>
      <c r="D8" s="12">
        <v>353.1</v>
      </c>
      <c r="E8" s="12"/>
      <c r="F8" s="12"/>
      <c r="G8" s="12"/>
      <c r="H8" s="12">
        <v>20.59</v>
      </c>
      <c r="I8" s="12"/>
      <c r="J8" s="12"/>
      <c r="K8" s="9"/>
    </row>
    <row r="9" spans="1:11" ht="12.75">
      <c r="A9" s="20" t="s">
        <v>62</v>
      </c>
      <c r="B9" s="10">
        <v>45195</v>
      </c>
      <c r="C9" s="11">
        <v>37</v>
      </c>
      <c r="D9" s="12">
        <v>295.32</v>
      </c>
      <c r="E9" s="12"/>
      <c r="F9" s="12"/>
      <c r="G9" s="12"/>
      <c r="H9" s="12">
        <v>20.59</v>
      </c>
      <c r="I9" s="12"/>
      <c r="J9" s="12"/>
      <c r="K9" s="9"/>
    </row>
    <row r="10" spans="1:11" ht="12.75">
      <c r="A10" s="20" t="s">
        <v>62</v>
      </c>
      <c r="B10" s="10"/>
      <c r="C10" s="11"/>
      <c r="D10" s="12"/>
      <c r="E10" s="12">
        <f>SUM(D8:D9)</f>
        <v>648.4200000000001</v>
      </c>
      <c r="F10" s="12">
        <f>E10*1</f>
        <v>648.4200000000001</v>
      </c>
      <c r="G10" s="12"/>
      <c r="H10" s="12">
        <f>SUM(H8:H9)</f>
        <v>41.18</v>
      </c>
      <c r="I10" s="12">
        <f>F10+G10+H10</f>
        <v>689.6</v>
      </c>
      <c r="J10" s="12">
        <v>690</v>
      </c>
      <c r="K10" s="9">
        <f>I10-J10</f>
        <v>-0.39999999999997726</v>
      </c>
    </row>
    <row r="11" spans="1:11" ht="12.75">
      <c r="A11" s="21" t="s">
        <v>43</v>
      </c>
      <c r="B11" s="13">
        <v>19236</v>
      </c>
      <c r="C11" s="14">
        <v>37</v>
      </c>
      <c r="D11" s="15">
        <v>1215</v>
      </c>
      <c r="E11" s="15">
        <f>D11</f>
        <v>1215</v>
      </c>
      <c r="F11" s="15">
        <f>E11*1.15</f>
        <v>1397.25</v>
      </c>
      <c r="G11" s="15"/>
      <c r="H11" s="15">
        <v>20.59</v>
      </c>
      <c r="I11" s="15">
        <f>F11+G11+H11</f>
        <v>1417.84</v>
      </c>
      <c r="J11" s="15">
        <v>1418</v>
      </c>
      <c r="K11" s="16">
        <f>I11-J11</f>
        <v>-0.16000000000008185</v>
      </c>
    </row>
    <row r="12" spans="1:11" ht="12.75">
      <c r="A12" s="20" t="s">
        <v>38</v>
      </c>
      <c r="B12" s="10">
        <v>45020</v>
      </c>
      <c r="C12" s="11">
        <v>28</v>
      </c>
      <c r="D12" s="12">
        <v>120.95</v>
      </c>
      <c r="E12" s="12">
        <f>D12</f>
        <v>120.95</v>
      </c>
      <c r="F12" s="12">
        <f>E12*1.15</f>
        <v>139.0925</v>
      </c>
      <c r="G12" s="12"/>
      <c r="H12" s="12">
        <v>20.59</v>
      </c>
      <c r="I12" s="12">
        <f>F12+G12+H12</f>
        <v>159.6825</v>
      </c>
      <c r="J12" s="12">
        <v>160</v>
      </c>
      <c r="K12" s="9">
        <f>I12-J12</f>
        <v>-0.31749999999999545</v>
      </c>
    </row>
    <row r="13" spans="1:11" ht="12.75">
      <c r="A13" s="21" t="s">
        <v>54</v>
      </c>
      <c r="B13" s="13">
        <v>45193</v>
      </c>
      <c r="C13" s="14">
        <v>36</v>
      </c>
      <c r="D13" s="15">
        <v>295.32</v>
      </c>
      <c r="E13" s="15"/>
      <c r="F13" s="15"/>
      <c r="G13" s="15"/>
      <c r="H13" s="15">
        <v>20.59</v>
      </c>
      <c r="I13" s="15"/>
      <c r="J13" s="15"/>
      <c r="K13" s="16"/>
    </row>
    <row r="14" spans="1:11" ht="12.75">
      <c r="A14" s="21" t="s">
        <v>54</v>
      </c>
      <c r="B14" s="13">
        <v>45193</v>
      </c>
      <c r="C14" s="14">
        <v>37</v>
      </c>
      <c r="D14" s="15">
        <v>295.32</v>
      </c>
      <c r="E14" s="15"/>
      <c r="F14" s="15"/>
      <c r="G14" s="15"/>
      <c r="H14" s="15">
        <v>20.59</v>
      </c>
      <c r="I14" s="15"/>
      <c r="J14" s="15"/>
      <c r="K14" s="16"/>
    </row>
    <row r="15" spans="1:11" ht="12.75">
      <c r="A15" s="21" t="s">
        <v>54</v>
      </c>
      <c r="B15" s="13"/>
      <c r="C15" s="14"/>
      <c r="D15" s="15"/>
      <c r="E15" s="15">
        <f>SUM(D13:D14)</f>
        <v>590.64</v>
      </c>
      <c r="F15" s="15">
        <f>E15*1.15</f>
        <v>679.2359999999999</v>
      </c>
      <c r="G15" s="15"/>
      <c r="H15" s="15">
        <f>SUM(H13:H14)</f>
        <v>41.18</v>
      </c>
      <c r="I15" s="15">
        <f>F15+G15+H15</f>
        <v>720.4159999999998</v>
      </c>
      <c r="J15" s="15">
        <v>720</v>
      </c>
      <c r="K15" s="16">
        <f>I15-J15</f>
        <v>0.4159999999998263</v>
      </c>
    </row>
    <row r="16" spans="1:11" ht="12.75">
      <c r="A16" s="26" t="s">
        <v>10</v>
      </c>
      <c r="B16" s="27">
        <v>9879</v>
      </c>
      <c r="C16" s="28">
        <v>34</v>
      </c>
      <c r="D16" s="29">
        <v>391.05</v>
      </c>
      <c r="E16" s="29">
        <f>D16</f>
        <v>391.05</v>
      </c>
      <c r="F16" s="29">
        <f>E16*1.15</f>
        <v>449.7075</v>
      </c>
      <c r="G16" s="29"/>
      <c r="H16" s="29">
        <v>20.59</v>
      </c>
      <c r="I16" s="29">
        <f>F16+G16+H16</f>
        <v>470.29749999999996</v>
      </c>
      <c r="J16" s="29">
        <v>470</v>
      </c>
      <c r="K16" s="25">
        <f>I16-J16</f>
        <v>0.2974999999999568</v>
      </c>
    </row>
    <row r="17" spans="1:11" ht="12.75">
      <c r="A17" s="21" t="s">
        <v>22</v>
      </c>
      <c r="B17" s="13">
        <v>45670</v>
      </c>
      <c r="C17" s="14">
        <v>35</v>
      </c>
      <c r="D17" s="15">
        <v>313.92</v>
      </c>
      <c r="E17" s="15"/>
      <c r="F17" s="15"/>
      <c r="G17" s="15"/>
      <c r="H17" s="15">
        <v>20.59</v>
      </c>
      <c r="I17" s="15"/>
      <c r="J17" s="15"/>
      <c r="K17" s="16"/>
    </row>
    <row r="18" spans="1:11" ht="12.75">
      <c r="A18" s="21" t="s">
        <v>22</v>
      </c>
      <c r="B18" s="13">
        <v>45193</v>
      </c>
      <c r="C18" s="14">
        <v>35</v>
      </c>
      <c r="D18" s="15">
        <v>295.32</v>
      </c>
      <c r="E18" s="15"/>
      <c r="F18" s="15"/>
      <c r="G18" s="15"/>
      <c r="H18" s="15">
        <v>20.59</v>
      </c>
      <c r="I18" s="15"/>
      <c r="J18" s="15"/>
      <c r="K18" s="16"/>
    </row>
    <row r="19" spans="1:11" ht="12.75">
      <c r="A19" s="21" t="s">
        <v>22</v>
      </c>
      <c r="B19" s="13">
        <v>45195</v>
      </c>
      <c r="C19" s="14">
        <v>35</v>
      </c>
      <c r="D19" s="15">
        <v>295.32</v>
      </c>
      <c r="E19" s="15"/>
      <c r="F19" s="15"/>
      <c r="G19" s="15"/>
      <c r="H19" s="15">
        <v>20.59</v>
      </c>
      <c r="I19" s="15"/>
      <c r="J19" s="15"/>
      <c r="K19" s="16"/>
    </row>
    <row r="20" spans="1:11" ht="12.75">
      <c r="A20" s="21" t="s">
        <v>22</v>
      </c>
      <c r="B20" s="13">
        <v>45670</v>
      </c>
      <c r="C20" s="14">
        <v>34</v>
      </c>
      <c r="D20" s="15">
        <v>313.92</v>
      </c>
      <c r="E20" s="15"/>
      <c r="F20" s="15"/>
      <c r="G20" s="15"/>
      <c r="H20" s="15">
        <v>20.59</v>
      </c>
      <c r="I20" s="15"/>
      <c r="J20" s="15"/>
      <c r="K20" s="16"/>
    </row>
    <row r="21" spans="1:11" ht="12.75">
      <c r="A21" s="21" t="s">
        <v>22</v>
      </c>
      <c r="B21" s="13">
        <v>45193</v>
      </c>
      <c r="C21" s="14">
        <v>34</v>
      </c>
      <c r="D21" s="15">
        <v>295.32</v>
      </c>
      <c r="E21" s="15"/>
      <c r="F21" s="15"/>
      <c r="G21" s="15"/>
      <c r="H21" s="15">
        <v>20.59</v>
      </c>
      <c r="I21" s="15"/>
      <c r="J21" s="15"/>
      <c r="K21" s="16"/>
    </row>
    <row r="22" spans="1:11" ht="12.75">
      <c r="A22" s="21" t="s">
        <v>22</v>
      </c>
      <c r="B22" s="13">
        <v>45020</v>
      </c>
      <c r="C22" s="14">
        <v>27</v>
      </c>
      <c r="D22" s="15">
        <v>120.95</v>
      </c>
      <c r="E22" s="15"/>
      <c r="F22" s="15"/>
      <c r="G22" s="15"/>
      <c r="H22" s="15">
        <v>20.59</v>
      </c>
      <c r="I22" s="15"/>
      <c r="J22" s="15"/>
      <c r="K22" s="16"/>
    </row>
    <row r="23" spans="1:11" ht="12.75">
      <c r="A23" s="21" t="s">
        <v>22</v>
      </c>
      <c r="B23" s="13">
        <v>45020</v>
      </c>
      <c r="C23" s="14">
        <v>28</v>
      </c>
      <c r="D23" s="15">
        <v>120.95</v>
      </c>
      <c r="E23" s="15"/>
      <c r="F23" s="15"/>
      <c r="G23" s="15"/>
      <c r="H23" s="15">
        <v>20.59</v>
      </c>
      <c r="I23" s="15"/>
      <c r="J23" s="15"/>
      <c r="K23" s="16"/>
    </row>
    <row r="24" spans="1:11" ht="12.75">
      <c r="A24" s="21" t="s">
        <v>22</v>
      </c>
      <c r="B24" s="13"/>
      <c r="C24" s="14"/>
      <c r="D24" s="15"/>
      <c r="E24" s="15">
        <f>SUM(D17:D23)</f>
        <v>1755.7</v>
      </c>
      <c r="F24" s="15">
        <f>E24*1.12</f>
        <v>1966.3840000000002</v>
      </c>
      <c r="G24" s="15"/>
      <c r="H24" s="15">
        <f>SUM(H17:H23)</f>
        <v>144.13</v>
      </c>
      <c r="I24" s="15">
        <f>F24+G24+H24</f>
        <v>2110.514</v>
      </c>
      <c r="J24" s="15">
        <v>2109</v>
      </c>
      <c r="K24" s="16">
        <f>I24-J24</f>
        <v>1.5140000000001237</v>
      </c>
    </row>
    <row r="25" spans="1:11" ht="12.75">
      <c r="A25" s="20" t="s">
        <v>45</v>
      </c>
      <c r="B25" s="10">
        <v>45020</v>
      </c>
      <c r="C25" s="11">
        <v>28</v>
      </c>
      <c r="D25" s="12">
        <v>120.95</v>
      </c>
      <c r="E25" s="12">
        <f>D25</f>
        <v>120.95</v>
      </c>
      <c r="F25" s="12">
        <f>E25*1.15</f>
        <v>139.0925</v>
      </c>
      <c r="G25" s="12"/>
      <c r="H25" s="12">
        <v>20.59</v>
      </c>
      <c r="I25" s="12">
        <f>F25+G25+H25</f>
        <v>159.6825</v>
      </c>
      <c r="J25" s="12">
        <v>160</v>
      </c>
      <c r="K25" s="9">
        <f>I25-J25</f>
        <v>-0.31749999999999545</v>
      </c>
    </row>
    <row r="26" spans="1:11" ht="12.75">
      <c r="A26" s="21" t="s">
        <v>15</v>
      </c>
      <c r="B26" s="13">
        <v>45193</v>
      </c>
      <c r="C26" s="14" t="s">
        <v>6</v>
      </c>
      <c r="D26" s="15">
        <v>295.32</v>
      </c>
      <c r="E26" s="15"/>
      <c r="F26" s="15"/>
      <c r="G26" s="15"/>
      <c r="H26" s="15">
        <v>20.59</v>
      </c>
      <c r="I26" s="15"/>
      <c r="J26" s="15"/>
      <c r="K26" s="16"/>
    </row>
    <row r="27" spans="1:11" ht="12.75">
      <c r="A27" s="21" t="s">
        <v>15</v>
      </c>
      <c r="B27" s="13">
        <v>45579</v>
      </c>
      <c r="C27" s="14" t="s">
        <v>6</v>
      </c>
      <c r="D27" s="15">
        <v>353.1</v>
      </c>
      <c r="E27" s="15"/>
      <c r="F27" s="15"/>
      <c r="G27" s="15"/>
      <c r="H27" s="15">
        <v>20.59</v>
      </c>
      <c r="I27" s="15"/>
      <c r="J27" s="15"/>
      <c r="K27" s="16"/>
    </row>
    <row r="28" spans="1:11" ht="12.75">
      <c r="A28" s="21" t="s">
        <v>15</v>
      </c>
      <c r="B28" s="13"/>
      <c r="C28" s="14"/>
      <c r="D28" s="15"/>
      <c r="E28" s="15">
        <f>SUM(D26:D27)</f>
        <v>648.4200000000001</v>
      </c>
      <c r="F28" s="15">
        <f>E28*1.15</f>
        <v>745.683</v>
      </c>
      <c r="G28" s="15"/>
      <c r="H28" s="15">
        <f>SUM(H26:H27)</f>
        <v>41.18</v>
      </c>
      <c r="I28" s="15">
        <f>F28+G28+H28</f>
        <v>786.8629999999999</v>
      </c>
      <c r="J28" s="15">
        <v>787</v>
      </c>
      <c r="K28" s="16">
        <f>I28-J28</f>
        <v>-0.1370000000000573</v>
      </c>
    </row>
    <row r="29" spans="1:11" ht="12.75">
      <c r="A29" s="20" t="s">
        <v>69</v>
      </c>
      <c r="B29" s="10">
        <v>45020</v>
      </c>
      <c r="C29" s="11">
        <v>25</v>
      </c>
      <c r="D29" s="12">
        <v>120.95</v>
      </c>
      <c r="E29" s="12">
        <f>D29</f>
        <v>120.95</v>
      </c>
      <c r="F29" s="12">
        <f>E29*1.15</f>
        <v>139.0925</v>
      </c>
      <c r="G29" s="12"/>
      <c r="H29" s="12">
        <v>20.59</v>
      </c>
      <c r="I29" s="12">
        <f>F29+G29+H29</f>
        <v>159.6825</v>
      </c>
      <c r="J29" s="12">
        <v>160</v>
      </c>
      <c r="K29" s="9">
        <f>I29-J29</f>
        <v>-0.31749999999999545</v>
      </c>
    </row>
    <row r="30" spans="1:11" ht="12.75">
      <c r="A30" s="21" t="s">
        <v>7</v>
      </c>
      <c r="B30" s="13">
        <v>19236</v>
      </c>
      <c r="C30" s="14" t="s">
        <v>6</v>
      </c>
      <c r="D30" s="15">
        <v>1215</v>
      </c>
      <c r="E30" s="15">
        <f>D30</f>
        <v>1215</v>
      </c>
      <c r="F30" s="15">
        <f>E30*1.15</f>
        <v>1397.25</v>
      </c>
      <c r="G30" s="15"/>
      <c r="H30" s="15">
        <v>20.59</v>
      </c>
      <c r="I30" s="15">
        <f>F30+G30+H30</f>
        <v>1417.84</v>
      </c>
      <c r="J30" s="15">
        <v>1418</v>
      </c>
      <c r="K30" s="16">
        <f>I30-J30</f>
        <v>-0.16000000000008185</v>
      </c>
    </row>
    <row r="31" spans="1:11" ht="12.75">
      <c r="A31" s="23" t="s">
        <v>87</v>
      </c>
      <c r="B31" s="5">
        <v>45020</v>
      </c>
      <c r="C31" s="6">
        <v>30</v>
      </c>
      <c r="D31" s="7">
        <v>120.95</v>
      </c>
      <c r="E31" s="7">
        <v>120.95</v>
      </c>
      <c r="F31" s="7">
        <v>139.0925</v>
      </c>
      <c r="G31" s="7"/>
      <c r="H31" s="7">
        <v>20.59</v>
      </c>
      <c r="I31" s="7">
        <v>159.0925</v>
      </c>
      <c r="J31" s="7">
        <v>160</v>
      </c>
      <c r="K31" s="8">
        <f>I31-J31</f>
        <v>-0.9074999999999989</v>
      </c>
    </row>
    <row r="32" spans="1:11" ht="12.75">
      <c r="A32" s="20" t="s">
        <v>21</v>
      </c>
      <c r="B32" s="10">
        <v>45020</v>
      </c>
      <c r="C32" s="11">
        <v>26</v>
      </c>
      <c r="D32" s="12">
        <v>120.95</v>
      </c>
      <c r="E32" s="12"/>
      <c r="F32" s="12"/>
      <c r="G32" s="12"/>
      <c r="H32" s="12">
        <v>20.59</v>
      </c>
      <c r="I32" s="12"/>
      <c r="J32" s="12"/>
      <c r="K32" s="9"/>
    </row>
    <row r="33" spans="1:11" ht="12.75">
      <c r="A33" s="20" t="s">
        <v>21</v>
      </c>
      <c r="B33" s="10">
        <v>45020</v>
      </c>
      <c r="C33" s="11">
        <v>27</v>
      </c>
      <c r="D33" s="12">
        <v>120.95</v>
      </c>
      <c r="E33" s="12"/>
      <c r="F33" s="12"/>
      <c r="G33" s="12"/>
      <c r="H33" s="12">
        <v>20.59</v>
      </c>
      <c r="I33" s="12"/>
      <c r="J33" s="12"/>
      <c r="K33" s="9"/>
    </row>
    <row r="34" spans="1:11" ht="12.75">
      <c r="A34" s="20" t="s">
        <v>21</v>
      </c>
      <c r="B34" s="10"/>
      <c r="C34" s="11"/>
      <c r="D34" s="12"/>
      <c r="E34" s="12">
        <f>SUM(D32:D33)</f>
        <v>241.9</v>
      </c>
      <c r="F34" s="12">
        <f>E34*1.15</f>
        <v>278.185</v>
      </c>
      <c r="G34" s="12"/>
      <c r="H34" s="12">
        <f>SUM(H32:H33)</f>
        <v>41.18</v>
      </c>
      <c r="I34" s="12">
        <f>F34+G34+H34</f>
        <v>319.365</v>
      </c>
      <c r="J34" s="12">
        <v>320</v>
      </c>
      <c r="K34" s="9">
        <f>I34-J34</f>
        <v>-0.6349999999999909</v>
      </c>
    </row>
    <row r="35" spans="1:11" ht="12.75">
      <c r="A35" s="21" t="s">
        <v>66</v>
      </c>
      <c r="B35" s="13">
        <v>45020</v>
      </c>
      <c r="C35" s="14">
        <v>30</v>
      </c>
      <c r="D35" s="15">
        <v>120.95</v>
      </c>
      <c r="E35" s="15">
        <f>D35</f>
        <v>120.95</v>
      </c>
      <c r="F35" s="15">
        <f>E35*1.15</f>
        <v>139.0925</v>
      </c>
      <c r="G35" s="15"/>
      <c r="H35" s="15">
        <v>20.59</v>
      </c>
      <c r="I35" s="15">
        <f>F35+G35+H35</f>
        <v>159.6825</v>
      </c>
      <c r="J35" s="15">
        <v>160</v>
      </c>
      <c r="K35" s="16">
        <f>I35-J35</f>
        <v>-0.31749999999999545</v>
      </c>
    </row>
    <row r="36" spans="1:11" ht="12.75">
      <c r="A36" s="20" t="s">
        <v>25</v>
      </c>
      <c r="B36" s="10">
        <v>45020</v>
      </c>
      <c r="C36" s="11">
        <v>28</v>
      </c>
      <c r="D36" s="12">
        <v>120.95</v>
      </c>
      <c r="E36" s="12">
        <f>D36</f>
        <v>120.95</v>
      </c>
      <c r="F36" s="12">
        <f>E36*1.15</f>
        <v>139.0925</v>
      </c>
      <c r="G36" s="12"/>
      <c r="H36" s="12">
        <v>20.59</v>
      </c>
      <c r="I36" s="12">
        <f>F36+G36+H36</f>
        <v>159.6825</v>
      </c>
      <c r="J36" s="12">
        <v>160</v>
      </c>
      <c r="K36" s="9">
        <f>I36-J36</f>
        <v>-0.31749999999999545</v>
      </c>
    </row>
    <row r="37" spans="1:11" ht="12.75">
      <c r="A37" s="21" t="s">
        <v>58</v>
      </c>
      <c r="B37" s="13">
        <v>45020</v>
      </c>
      <c r="C37" s="14">
        <v>29</v>
      </c>
      <c r="D37" s="15">
        <v>120.95</v>
      </c>
      <c r="E37" s="15">
        <f>D37</f>
        <v>120.95</v>
      </c>
      <c r="F37" s="15">
        <f>E37*1.15</f>
        <v>139.0925</v>
      </c>
      <c r="G37" s="15"/>
      <c r="H37" s="15">
        <v>20.59</v>
      </c>
      <c r="I37" s="15">
        <f>F37+G37+H37</f>
        <v>159.6825</v>
      </c>
      <c r="J37" s="15">
        <v>160</v>
      </c>
      <c r="K37" s="16">
        <f>I37-J37</f>
        <v>-0.31749999999999545</v>
      </c>
    </row>
    <row r="38" spans="1:11" ht="12.75">
      <c r="A38" s="20" t="s">
        <v>51</v>
      </c>
      <c r="B38" s="10">
        <v>45670</v>
      </c>
      <c r="C38" s="11">
        <v>32</v>
      </c>
      <c r="D38" s="12">
        <v>313.92</v>
      </c>
      <c r="E38" s="12"/>
      <c r="F38" s="12"/>
      <c r="G38" s="12"/>
      <c r="H38" s="12">
        <v>20.59</v>
      </c>
      <c r="I38" s="12"/>
      <c r="J38" s="12"/>
      <c r="K38" s="9"/>
    </row>
    <row r="39" spans="1:11" ht="12.75">
      <c r="A39" s="20" t="s">
        <v>51</v>
      </c>
      <c r="B39" s="10">
        <v>45670</v>
      </c>
      <c r="C39" s="11">
        <v>31</v>
      </c>
      <c r="D39" s="12">
        <v>313.92</v>
      </c>
      <c r="E39" s="12"/>
      <c r="F39" s="12"/>
      <c r="G39" s="12"/>
      <c r="H39" s="12">
        <v>20.59</v>
      </c>
      <c r="I39" s="12"/>
      <c r="J39" s="12"/>
      <c r="K39" s="9"/>
    </row>
    <row r="40" spans="1:11" ht="12.75">
      <c r="A40" s="20" t="s">
        <v>51</v>
      </c>
      <c r="B40" s="10"/>
      <c r="C40" s="11"/>
      <c r="D40" s="12"/>
      <c r="E40" s="12">
        <f>SUM(D38:D39)</f>
        <v>627.84</v>
      </c>
      <c r="F40" s="12">
        <f>E40*1.15</f>
        <v>722.016</v>
      </c>
      <c r="G40" s="12"/>
      <c r="H40" s="12">
        <f>SUM(H38:H39)</f>
        <v>41.18</v>
      </c>
      <c r="I40" s="12">
        <f>F40+G40+H40</f>
        <v>763.1959999999999</v>
      </c>
      <c r="J40" s="12">
        <v>764</v>
      </c>
      <c r="K40" s="9">
        <f>I40-J40</f>
        <v>-0.8040000000000873</v>
      </c>
    </row>
    <row r="41" spans="1:11" ht="12.75">
      <c r="A41" s="21" t="s">
        <v>8</v>
      </c>
      <c r="B41" s="13">
        <v>9879</v>
      </c>
      <c r="C41" s="14">
        <v>35</v>
      </c>
      <c r="D41" s="15">
        <v>391.05</v>
      </c>
      <c r="E41" s="15">
        <f>D41</f>
        <v>391.05</v>
      </c>
      <c r="F41" s="15">
        <f>E41*1.15</f>
        <v>449.7075</v>
      </c>
      <c r="G41" s="15"/>
      <c r="H41" s="15">
        <v>20.59</v>
      </c>
      <c r="I41" s="15">
        <f>F41+G41+H41</f>
        <v>470.29749999999996</v>
      </c>
      <c r="J41" s="15">
        <v>470</v>
      </c>
      <c r="K41" s="16">
        <f>I41-J41</f>
        <v>0.2974999999999568</v>
      </c>
    </row>
    <row r="42" spans="1:11" ht="12.75">
      <c r="A42" s="20" t="s">
        <v>18</v>
      </c>
      <c r="B42" s="10">
        <v>45193</v>
      </c>
      <c r="C42" s="11">
        <v>37</v>
      </c>
      <c r="D42" s="12">
        <v>295.32</v>
      </c>
      <c r="E42" s="12">
        <f>D42</f>
        <v>295.32</v>
      </c>
      <c r="F42" s="12">
        <f>E42*1.15</f>
        <v>339.61799999999994</v>
      </c>
      <c r="G42" s="12"/>
      <c r="H42" s="12">
        <v>20.59</v>
      </c>
      <c r="I42" s="12">
        <f>F42+G42+H42</f>
        <v>360.2079999999999</v>
      </c>
      <c r="J42" s="12">
        <v>360</v>
      </c>
      <c r="K42" s="9">
        <f>I42-J42</f>
        <v>0.20799999999991314</v>
      </c>
    </row>
    <row r="43" spans="1:11" ht="12.75">
      <c r="A43" s="21" t="s">
        <v>52</v>
      </c>
      <c r="B43" s="13">
        <v>19236</v>
      </c>
      <c r="C43" s="14">
        <v>35</v>
      </c>
      <c r="D43" s="15">
        <v>1215</v>
      </c>
      <c r="E43" s="15">
        <f>D43</f>
        <v>1215</v>
      </c>
      <c r="F43" s="15">
        <f>E43*1.15</f>
        <v>1397.25</v>
      </c>
      <c r="G43" s="15"/>
      <c r="H43" s="15">
        <v>20.59</v>
      </c>
      <c r="I43" s="15">
        <f>F43+G43+H43</f>
        <v>1417.84</v>
      </c>
      <c r="J43" s="15">
        <v>1418</v>
      </c>
      <c r="K43" s="16">
        <f>I43-J43</f>
        <v>-0.16000000000008185</v>
      </c>
    </row>
    <row r="44" spans="1:11" ht="12.75">
      <c r="A44" s="20" t="s">
        <v>40</v>
      </c>
      <c r="B44" s="10">
        <v>45193</v>
      </c>
      <c r="C44" s="11">
        <v>35</v>
      </c>
      <c r="D44" s="12">
        <v>295.32</v>
      </c>
      <c r="E44" s="12"/>
      <c r="F44" s="12"/>
      <c r="G44" s="12"/>
      <c r="H44" s="12">
        <v>20.59</v>
      </c>
      <c r="I44" s="12"/>
      <c r="J44" s="12"/>
      <c r="K44" s="9"/>
    </row>
    <row r="45" spans="1:11" ht="12.75">
      <c r="A45" s="20" t="s">
        <v>40</v>
      </c>
      <c r="B45" s="10">
        <v>45670</v>
      </c>
      <c r="C45" s="11">
        <v>33</v>
      </c>
      <c r="D45" s="12">
        <v>313.92</v>
      </c>
      <c r="E45" s="12"/>
      <c r="F45" s="12"/>
      <c r="G45" s="12"/>
      <c r="H45" s="12">
        <v>20.59</v>
      </c>
      <c r="I45" s="12"/>
      <c r="J45" s="12"/>
      <c r="K45" s="9"/>
    </row>
    <row r="46" spans="1:11" ht="12.75">
      <c r="A46" s="20" t="s">
        <v>40</v>
      </c>
      <c r="B46" s="10"/>
      <c r="C46" s="11"/>
      <c r="D46" s="12"/>
      <c r="E46" s="12">
        <f>SUM(D44:D45)</f>
        <v>609.24</v>
      </c>
      <c r="F46" s="12">
        <f>E46*1.15</f>
        <v>700.626</v>
      </c>
      <c r="G46" s="12"/>
      <c r="H46" s="12">
        <f>SUM(H44:H45)</f>
        <v>41.18</v>
      </c>
      <c r="I46" s="12">
        <f>F46+G46+H46</f>
        <v>741.8059999999999</v>
      </c>
      <c r="J46" s="12">
        <v>742</v>
      </c>
      <c r="K46" s="9">
        <f>I46-J46</f>
        <v>-0.19400000000007367</v>
      </c>
    </row>
    <row r="47" spans="1:11" ht="12.75">
      <c r="A47" s="21" t="s">
        <v>35</v>
      </c>
      <c r="B47" s="13">
        <v>44971</v>
      </c>
      <c r="C47" s="14">
        <v>37.5</v>
      </c>
      <c r="D47" s="15">
        <v>944.24</v>
      </c>
      <c r="E47" s="15">
        <f>D47</f>
        <v>944.24</v>
      </c>
      <c r="F47" s="15">
        <f>E47*1.15</f>
        <v>1085.876</v>
      </c>
      <c r="G47" s="15"/>
      <c r="H47" s="15">
        <v>20.59</v>
      </c>
      <c r="I47" s="15">
        <f>F47+G47+H47</f>
        <v>1106.466</v>
      </c>
      <c r="J47" s="15">
        <v>1106</v>
      </c>
      <c r="K47" s="16">
        <f>I47-J47</f>
        <v>0.4659999999998945</v>
      </c>
    </row>
    <row r="48" spans="1:11" ht="12.75">
      <c r="A48" s="20" t="s">
        <v>12</v>
      </c>
      <c r="B48" s="10">
        <v>45193</v>
      </c>
      <c r="C48" s="11">
        <v>33</v>
      </c>
      <c r="D48" s="12">
        <v>295.32</v>
      </c>
      <c r="E48" s="12"/>
      <c r="F48" s="12"/>
      <c r="G48" s="12"/>
      <c r="H48" s="12">
        <v>20.59</v>
      </c>
      <c r="I48" s="12"/>
      <c r="J48" s="12"/>
      <c r="K48" s="9"/>
    </row>
    <row r="49" spans="1:11" ht="12.75">
      <c r="A49" s="20" t="s">
        <v>12</v>
      </c>
      <c r="B49" s="10">
        <v>45195</v>
      </c>
      <c r="C49" s="11">
        <v>33</v>
      </c>
      <c r="D49" s="12">
        <v>295.32</v>
      </c>
      <c r="E49" s="12"/>
      <c r="F49" s="12"/>
      <c r="G49" s="12"/>
      <c r="H49" s="12">
        <v>20.59</v>
      </c>
      <c r="I49" s="12"/>
      <c r="J49" s="12"/>
      <c r="K49" s="9"/>
    </row>
    <row r="50" spans="1:11" ht="12.75">
      <c r="A50" s="20" t="s">
        <v>12</v>
      </c>
      <c r="B50" s="10"/>
      <c r="C50" s="11"/>
      <c r="D50" s="12"/>
      <c r="E50" s="12">
        <f>SUM(D48:D49)</f>
        <v>590.64</v>
      </c>
      <c r="F50" s="12">
        <f>E50*1.15</f>
        <v>679.2359999999999</v>
      </c>
      <c r="G50" s="12"/>
      <c r="H50" s="12">
        <f>SUM(H48:H49)</f>
        <v>41.18</v>
      </c>
      <c r="I50" s="12">
        <f>F50+G50+H50</f>
        <v>720.4159999999998</v>
      </c>
      <c r="J50" s="12">
        <v>720</v>
      </c>
      <c r="K50" s="9">
        <f>I50-J50</f>
        <v>0.4159999999998263</v>
      </c>
    </row>
    <row r="51" spans="1:11" ht="12.75">
      <c r="A51" s="21" t="s">
        <v>70</v>
      </c>
      <c r="B51" s="13">
        <v>45579</v>
      </c>
      <c r="C51" s="14">
        <v>37</v>
      </c>
      <c r="D51" s="15">
        <v>353.1</v>
      </c>
      <c r="E51" s="15"/>
      <c r="F51" s="15"/>
      <c r="G51" s="15"/>
      <c r="H51" s="15">
        <v>20.59</v>
      </c>
      <c r="I51" s="15"/>
      <c r="J51" s="15"/>
      <c r="K51" s="16"/>
    </row>
    <row r="52" spans="1:11" ht="12.75">
      <c r="A52" s="21" t="s">
        <v>70</v>
      </c>
      <c r="B52" s="13">
        <v>45579</v>
      </c>
      <c r="C52" s="14">
        <v>35</v>
      </c>
      <c r="D52" s="15">
        <v>353.1</v>
      </c>
      <c r="E52" s="15"/>
      <c r="F52" s="15"/>
      <c r="G52" s="15"/>
      <c r="H52" s="15">
        <v>20.59</v>
      </c>
      <c r="I52" s="15"/>
      <c r="J52" s="15"/>
      <c r="K52" s="16"/>
    </row>
    <row r="53" spans="1:11" ht="12.75">
      <c r="A53" s="21" t="s">
        <v>70</v>
      </c>
      <c r="B53" s="13"/>
      <c r="C53" s="14"/>
      <c r="D53" s="15"/>
      <c r="E53" s="15">
        <f>SUM(D51:D52)</f>
        <v>706.2</v>
      </c>
      <c r="F53" s="15">
        <f>E53*1.15</f>
        <v>812.13</v>
      </c>
      <c r="G53" s="15"/>
      <c r="H53" s="15">
        <f>SUM(H51:H52)</f>
        <v>41.18</v>
      </c>
      <c r="I53" s="15">
        <f>F53+G53+H53</f>
        <v>853.31</v>
      </c>
      <c r="J53" s="15">
        <v>854</v>
      </c>
      <c r="K53" s="16">
        <f>I53-J53</f>
        <v>-0.6900000000000546</v>
      </c>
    </row>
    <row r="54" spans="1:11" ht="12.75">
      <c r="A54" s="20" t="s">
        <v>23</v>
      </c>
      <c r="B54" s="10">
        <v>44971</v>
      </c>
      <c r="C54" s="11">
        <v>36</v>
      </c>
      <c r="D54" s="12">
        <v>944.24</v>
      </c>
      <c r="E54" s="12">
        <f>D54</f>
        <v>944.24</v>
      </c>
      <c r="F54" s="12">
        <f>E54*1.15</f>
        <v>1085.876</v>
      </c>
      <c r="G54" s="12"/>
      <c r="H54" s="12">
        <v>20.59</v>
      </c>
      <c r="I54" s="12">
        <f>F54+G54+H54</f>
        <v>1106.466</v>
      </c>
      <c r="J54" s="12">
        <v>1106</v>
      </c>
      <c r="K54" s="9">
        <f>I54-J54</f>
        <v>0.4659999999998945</v>
      </c>
    </row>
    <row r="55" spans="1:11" ht="12.75">
      <c r="A55" s="21" t="s">
        <v>65</v>
      </c>
      <c r="B55" s="13">
        <v>45670</v>
      </c>
      <c r="C55" s="14">
        <v>36</v>
      </c>
      <c r="D55" s="15">
        <v>313.92</v>
      </c>
      <c r="E55" s="15"/>
      <c r="F55" s="15"/>
      <c r="G55" s="15"/>
      <c r="H55" s="15">
        <v>20.59</v>
      </c>
      <c r="I55" s="15"/>
      <c r="J55" s="15"/>
      <c r="K55" s="16"/>
    </row>
    <row r="56" spans="1:11" ht="12.75">
      <c r="A56" s="21" t="s">
        <v>65</v>
      </c>
      <c r="B56" s="13">
        <v>9879</v>
      </c>
      <c r="C56" s="14">
        <v>36</v>
      </c>
      <c r="D56" s="15">
        <v>391.05</v>
      </c>
      <c r="E56" s="15"/>
      <c r="F56" s="15"/>
      <c r="G56" s="15"/>
      <c r="H56" s="15">
        <v>20.59</v>
      </c>
      <c r="I56" s="15"/>
      <c r="J56" s="15"/>
      <c r="K56" s="16"/>
    </row>
    <row r="57" spans="1:11" ht="12.75">
      <c r="A57" s="21" t="s">
        <v>65</v>
      </c>
      <c r="B57" s="13"/>
      <c r="C57" s="14"/>
      <c r="D57" s="15"/>
      <c r="E57" s="15">
        <f>SUM(D55:D56)</f>
        <v>704.97</v>
      </c>
      <c r="F57" s="15">
        <f>E57*1.15</f>
        <v>810.7155</v>
      </c>
      <c r="G57" s="15"/>
      <c r="H57" s="15">
        <f>SUM(H55:H56)</f>
        <v>41.18</v>
      </c>
      <c r="I57" s="15">
        <f>F57+G57+H57</f>
        <v>851.8955</v>
      </c>
      <c r="J57" s="15">
        <v>852</v>
      </c>
      <c r="K57" s="16">
        <f>I57-J57</f>
        <v>-0.10450000000003001</v>
      </c>
    </row>
    <row r="58" spans="1:11" ht="12.75">
      <c r="A58" s="20" t="s">
        <v>55</v>
      </c>
      <c r="B58" s="10">
        <v>45195</v>
      </c>
      <c r="C58" s="11">
        <v>31</v>
      </c>
      <c r="D58" s="12">
        <v>295.32</v>
      </c>
      <c r="E58" s="12">
        <f>D58</f>
        <v>295.32</v>
      </c>
      <c r="F58" s="12">
        <f>E58*1.15</f>
        <v>339.61799999999994</v>
      </c>
      <c r="G58" s="12"/>
      <c r="H58" s="12">
        <v>20</v>
      </c>
      <c r="I58" s="12">
        <f>F58+G58+H58</f>
        <v>359.61799999999994</v>
      </c>
      <c r="J58" s="12">
        <v>360</v>
      </c>
      <c r="K58" s="9">
        <f>I58-J58</f>
        <v>-0.38200000000006185</v>
      </c>
    </row>
    <row r="59" spans="1:11" ht="12.75">
      <c r="A59" s="21" t="s">
        <v>64</v>
      </c>
      <c r="B59" s="13">
        <v>45195</v>
      </c>
      <c r="C59" s="14">
        <v>30</v>
      </c>
      <c r="D59" s="15">
        <v>295.32</v>
      </c>
      <c r="E59" s="15"/>
      <c r="F59" s="15"/>
      <c r="G59" s="15"/>
      <c r="H59" s="15">
        <v>20.59</v>
      </c>
      <c r="I59" s="15"/>
      <c r="J59" s="15"/>
      <c r="K59" s="16"/>
    </row>
    <row r="60" spans="1:11" ht="12.75">
      <c r="A60" s="21" t="s">
        <v>64</v>
      </c>
      <c r="B60" s="13">
        <v>45193</v>
      </c>
      <c r="C60" s="14">
        <v>31</v>
      </c>
      <c r="D60" s="15">
        <v>295.32</v>
      </c>
      <c r="E60" s="15"/>
      <c r="F60" s="15"/>
      <c r="G60" s="15"/>
      <c r="H60" s="15">
        <v>20.59</v>
      </c>
      <c r="I60" s="15"/>
      <c r="J60" s="15"/>
      <c r="K60" s="16"/>
    </row>
    <row r="61" spans="1:11" ht="12.75">
      <c r="A61" s="21" t="s">
        <v>64</v>
      </c>
      <c r="B61" s="13">
        <v>45193</v>
      </c>
      <c r="C61" s="14">
        <v>37.5</v>
      </c>
      <c r="D61" s="15">
        <v>295.32</v>
      </c>
      <c r="E61" s="15"/>
      <c r="F61" s="15"/>
      <c r="G61" s="15"/>
      <c r="H61" s="15">
        <v>20.59</v>
      </c>
      <c r="I61" s="15"/>
      <c r="J61" s="15"/>
      <c r="K61" s="16"/>
    </row>
    <row r="62" spans="1:11" ht="12.75">
      <c r="A62" s="21" t="s">
        <v>64</v>
      </c>
      <c r="B62" s="13"/>
      <c r="C62" s="14"/>
      <c r="D62" s="15"/>
      <c r="E62" s="15">
        <f>SUM(D59:D61)</f>
        <v>885.96</v>
      </c>
      <c r="F62" s="15">
        <f>E62*1.15</f>
        <v>1018.8539999999999</v>
      </c>
      <c r="G62" s="15"/>
      <c r="H62" s="15">
        <f>SUM(H59:H61)</f>
        <v>61.769999999999996</v>
      </c>
      <c r="I62" s="15">
        <f>F62+G62+H62</f>
        <v>1080.624</v>
      </c>
      <c r="J62" s="15">
        <f>360+720</f>
        <v>1080</v>
      </c>
      <c r="K62" s="16">
        <f>I62-J62</f>
        <v>0.6240000000000236</v>
      </c>
    </row>
    <row r="63" spans="1:11" ht="12.75">
      <c r="A63" s="20" t="s">
        <v>47</v>
      </c>
      <c r="B63" s="10">
        <v>44971</v>
      </c>
      <c r="C63" s="11">
        <v>33</v>
      </c>
      <c r="D63" s="12">
        <v>944.24</v>
      </c>
      <c r="E63" s="12">
        <f>D63</f>
        <v>944.24</v>
      </c>
      <c r="F63" s="12">
        <f>E63*1.15</f>
        <v>1085.876</v>
      </c>
      <c r="G63" s="12"/>
      <c r="H63" s="12">
        <v>20.59</v>
      </c>
      <c r="I63" s="12">
        <f>F63+G63+H63</f>
        <v>1106.466</v>
      </c>
      <c r="J63" s="12">
        <v>1086</v>
      </c>
      <c r="K63" s="9">
        <f>I63-J63</f>
        <v>20.465999999999894</v>
      </c>
    </row>
    <row r="64" spans="1:11" ht="12.75">
      <c r="A64" s="21" t="s">
        <v>19</v>
      </c>
      <c r="B64" s="13">
        <v>45193</v>
      </c>
      <c r="C64" s="14">
        <v>33</v>
      </c>
      <c r="D64" s="15">
        <v>295.32</v>
      </c>
      <c r="E64" s="15"/>
      <c r="F64" s="15"/>
      <c r="G64" s="15"/>
      <c r="H64" s="15">
        <v>20.59</v>
      </c>
      <c r="I64" s="15"/>
      <c r="J64" s="15"/>
      <c r="K64" s="16"/>
    </row>
    <row r="65" spans="1:11" ht="12.75">
      <c r="A65" s="21" t="s">
        <v>19</v>
      </c>
      <c r="B65" s="13">
        <v>45579</v>
      </c>
      <c r="C65" s="14">
        <v>32</v>
      </c>
      <c r="D65" s="15">
        <v>353.1</v>
      </c>
      <c r="E65" s="15"/>
      <c r="F65" s="15"/>
      <c r="G65" s="15"/>
      <c r="H65" s="15">
        <v>20.59</v>
      </c>
      <c r="I65" s="15"/>
      <c r="J65" s="15"/>
      <c r="K65" s="16"/>
    </row>
    <row r="66" spans="1:11" ht="12.75">
      <c r="A66" s="21" t="s">
        <v>19</v>
      </c>
      <c r="B66" s="13">
        <v>45579</v>
      </c>
      <c r="C66" s="14">
        <v>33</v>
      </c>
      <c r="D66" s="15">
        <v>353.1</v>
      </c>
      <c r="E66" s="15"/>
      <c r="F66" s="15"/>
      <c r="G66" s="15"/>
      <c r="H66" s="15">
        <v>20.59</v>
      </c>
      <c r="I66" s="15"/>
      <c r="J66" s="15"/>
      <c r="K66" s="16"/>
    </row>
    <row r="67" spans="1:11" ht="12.75">
      <c r="A67" s="21" t="s">
        <v>19</v>
      </c>
      <c r="B67" s="13">
        <v>9879</v>
      </c>
      <c r="C67" s="14">
        <v>33</v>
      </c>
      <c r="D67" s="15">
        <v>391.05</v>
      </c>
      <c r="E67" s="15"/>
      <c r="F67" s="15"/>
      <c r="G67" s="15"/>
      <c r="H67" s="15">
        <v>20.59</v>
      </c>
      <c r="I67" s="15"/>
      <c r="J67" s="15"/>
      <c r="K67" s="16"/>
    </row>
    <row r="68" spans="1:11" ht="12.75">
      <c r="A68" s="21" t="s">
        <v>19</v>
      </c>
      <c r="B68" s="13">
        <v>9879</v>
      </c>
      <c r="C68" s="14">
        <v>37</v>
      </c>
      <c r="D68" s="15">
        <v>391.05</v>
      </c>
      <c r="E68" s="15"/>
      <c r="F68" s="15"/>
      <c r="G68" s="15"/>
      <c r="H68" s="15">
        <v>20.59</v>
      </c>
      <c r="I68" s="15"/>
      <c r="J68" s="15"/>
      <c r="K68" s="16"/>
    </row>
    <row r="69" spans="1:11" ht="12.75">
      <c r="A69" s="21" t="s">
        <v>19</v>
      </c>
      <c r="B69" s="13">
        <v>44971</v>
      </c>
      <c r="C69" s="14">
        <v>33</v>
      </c>
      <c r="D69" s="15">
        <v>944.24</v>
      </c>
      <c r="E69" s="15"/>
      <c r="F69" s="15"/>
      <c r="G69" s="15"/>
      <c r="H69" s="15">
        <v>20.59</v>
      </c>
      <c r="I69" s="15"/>
      <c r="J69" s="15"/>
      <c r="K69" s="16"/>
    </row>
    <row r="70" spans="1:11" ht="12.75">
      <c r="A70" s="21" t="s">
        <v>19</v>
      </c>
      <c r="B70" s="13"/>
      <c r="C70" s="14"/>
      <c r="D70" s="15"/>
      <c r="E70" s="15">
        <f>SUM(D64:D70)</f>
        <v>2727.86</v>
      </c>
      <c r="F70" s="15">
        <f>E70*1.1</f>
        <v>3000.646</v>
      </c>
      <c r="G70" s="15"/>
      <c r="H70" s="15">
        <f>SUM(H64:H69)</f>
        <v>123.54</v>
      </c>
      <c r="I70" s="15">
        <f>F70+G70+H70</f>
        <v>3124.186</v>
      </c>
      <c r="J70" s="15">
        <v>3260</v>
      </c>
      <c r="K70" s="16">
        <f>I70-J70</f>
        <v>-135.81399999999985</v>
      </c>
    </row>
    <row r="71" spans="1:11" ht="12.75">
      <c r="A71" s="26" t="s">
        <v>44</v>
      </c>
      <c r="B71" s="27">
        <v>19236</v>
      </c>
      <c r="C71" s="28">
        <v>37</v>
      </c>
      <c r="D71" s="29">
        <v>1215</v>
      </c>
      <c r="E71" s="29">
        <f>D71</f>
        <v>1215</v>
      </c>
      <c r="F71" s="29">
        <f>E71*1.15</f>
        <v>1397.25</v>
      </c>
      <c r="G71" s="29"/>
      <c r="H71" s="29">
        <v>20.59</v>
      </c>
      <c r="I71" s="29">
        <f>F71+G71+H71</f>
        <v>1417.84</v>
      </c>
      <c r="J71" s="29">
        <v>1418</v>
      </c>
      <c r="K71" s="25">
        <f>I71-J71</f>
        <v>-0.16000000000008185</v>
      </c>
    </row>
    <row r="72" spans="1:11" ht="12.75">
      <c r="A72" s="24" t="s">
        <v>63</v>
      </c>
      <c r="B72" s="30">
        <v>45195</v>
      </c>
      <c r="C72" s="31">
        <v>32</v>
      </c>
      <c r="D72" s="32">
        <v>295.32</v>
      </c>
      <c r="E72" s="32"/>
      <c r="F72" s="32"/>
      <c r="G72" s="32"/>
      <c r="H72" s="32">
        <v>20.59</v>
      </c>
      <c r="I72" s="32"/>
      <c r="J72" s="32"/>
      <c r="K72" s="33"/>
    </row>
    <row r="73" spans="1:11" ht="12.75">
      <c r="A73" s="24" t="s">
        <v>63</v>
      </c>
      <c r="B73" s="30">
        <v>45193</v>
      </c>
      <c r="C73" s="31">
        <v>32</v>
      </c>
      <c r="D73" s="32">
        <v>295.32</v>
      </c>
      <c r="E73" s="32"/>
      <c r="F73" s="32"/>
      <c r="G73" s="32"/>
      <c r="H73" s="32">
        <v>20.59</v>
      </c>
      <c r="I73" s="32"/>
      <c r="J73" s="32"/>
      <c r="K73" s="33"/>
    </row>
    <row r="74" spans="1:11" ht="12.75">
      <c r="A74" s="24" t="s">
        <v>63</v>
      </c>
      <c r="B74" s="30"/>
      <c r="C74" s="31"/>
      <c r="D74" s="32"/>
      <c r="E74" s="32">
        <f>SUM(D72:D73)</f>
        <v>590.64</v>
      </c>
      <c r="F74" s="32">
        <f>E74*1.15</f>
        <v>679.2359999999999</v>
      </c>
      <c r="G74" s="32"/>
      <c r="H74" s="32">
        <f>SUM(H72:H73)</f>
        <v>41.18</v>
      </c>
      <c r="I74" s="32">
        <f>F74+G74+H74</f>
        <v>720.4159999999998</v>
      </c>
      <c r="J74" s="32">
        <v>720</v>
      </c>
      <c r="K74" s="33">
        <f>I74-J74</f>
        <v>0.4159999999998263</v>
      </c>
    </row>
    <row r="75" spans="1:11" ht="12.75">
      <c r="A75" s="26" t="s">
        <v>56</v>
      </c>
      <c r="B75" s="27">
        <v>45670</v>
      </c>
      <c r="C75" s="28">
        <v>33</v>
      </c>
      <c r="D75" s="29">
        <v>313.92</v>
      </c>
      <c r="E75" s="29">
        <f>D75</f>
        <v>313.92</v>
      </c>
      <c r="F75" s="29">
        <f>E75*1.15</f>
        <v>361.008</v>
      </c>
      <c r="G75" s="29"/>
      <c r="H75" s="29">
        <v>20.59</v>
      </c>
      <c r="I75" s="29">
        <f>F75+G75+H75</f>
        <v>381.59799999999996</v>
      </c>
      <c r="J75" s="29">
        <v>381</v>
      </c>
      <c r="K75" s="25">
        <f>I75-J75</f>
        <v>0.5979999999999563</v>
      </c>
    </row>
    <row r="76" spans="1:11" ht="12.75">
      <c r="A76" s="21" t="s">
        <v>27</v>
      </c>
      <c r="B76" s="13">
        <v>45193</v>
      </c>
      <c r="C76" s="14">
        <v>34</v>
      </c>
      <c r="D76" s="15">
        <v>295.32</v>
      </c>
      <c r="E76" s="15"/>
      <c r="F76" s="15"/>
      <c r="G76" s="15"/>
      <c r="H76" s="15">
        <v>20.59</v>
      </c>
      <c r="I76" s="15"/>
      <c r="J76" s="15"/>
      <c r="K76" s="16"/>
    </row>
    <row r="77" spans="1:11" ht="12.75">
      <c r="A77" s="21" t="s">
        <v>27</v>
      </c>
      <c r="B77" s="13">
        <v>45195</v>
      </c>
      <c r="C77" s="14">
        <v>34</v>
      </c>
      <c r="D77" s="15">
        <v>295.32</v>
      </c>
      <c r="E77" s="15"/>
      <c r="F77" s="15"/>
      <c r="G77" s="15"/>
      <c r="H77" s="15">
        <v>20.59</v>
      </c>
      <c r="I77" s="15"/>
      <c r="J77" s="15"/>
      <c r="K77" s="16"/>
    </row>
    <row r="78" spans="1:11" ht="12.75">
      <c r="A78" s="21" t="s">
        <v>27</v>
      </c>
      <c r="B78" s="13">
        <v>45579</v>
      </c>
      <c r="C78" s="14">
        <v>34</v>
      </c>
      <c r="D78" s="15">
        <v>353.1</v>
      </c>
      <c r="E78" s="15"/>
      <c r="F78" s="15"/>
      <c r="G78" s="15"/>
      <c r="H78" s="15">
        <v>20.59</v>
      </c>
      <c r="I78" s="15"/>
      <c r="J78" s="15"/>
      <c r="K78" s="16"/>
    </row>
    <row r="79" spans="1:11" ht="12.75">
      <c r="A79" s="21" t="s">
        <v>27</v>
      </c>
      <c r="B79" s="13"/>
      <c r="C79" s="14"/>
      <c r="D79" s="15"/>
      <c r="E79" s="15">
        <f>SUM(D76:D78)</f>
        <v>943.74</v>
      </c>
      <c r="F79" s="15">
        <f>E79*1.15</f>
        <v>1085.301</v>
      </c>
      <c r="G79" s="15"/>
      <c r="H79" s="15">
        <f>SUM(H76:H78)</f>
        <v>61.769999999999996</v>
      </c>
      <c r="I79" s="15">
        <f>F79+G79+H79</f>
        <v>1147.071</v>
      </c>
      <c r="J79" s="15">
        <v>1147</v>
      </c>
      <c r="K79" s="16">
        <f>I79-J79</f>
        <v>0.07099999999991269</v>
      </c>
    </row>
    <row r="80" spans="1:11" ht="12.75">
      <c r="A80" s="20" t="s">
        <v>53</v>
      </c>
      <c r="B80" s="10">
        <v>45193</v>
      </c>
      <c r="C80" s="11">
        <v>36</v>
      </c>
      <c r="D80" s="12">
        <v>295.32</v>
      </c>
      <c r="E80" s="12">
        <f>D80</f>
        <v>295.32</v>
      </c>
      <c r="F80" s="12">
        <f>E80*1.15</f>
        <v>339.61799999999994</v>
      </c>
      <c r="G80" s="12"/>
      <c r="H80" s="12">
        <v>20.59</v>
      </c>
      <c r="I80" s="12">
        <f>F80+G80+H80</f>
        <v>360.2079999999999</v>
      </c>
      <c r="J80" s="12">
        <v>360</v>
      </c>
      <c r="K80" s="9">
        <f>I80-J80</f>
        <v>0.20799999999991314</v>
      </c>
    </row>
    <row r="81" spans="1:11" ht="12.75">
      <c r="A81" s="21" t="s">
        <v>33</v>
      </c>
      <c r="B81" s="13">
        <v>45195</v>
      </c>
      <c r="C81" s="14">
        <v>36</v>
      </c>
      <c r="D81" s="15">
        <v>295.32</v>
      </c>
      <c r="E81" s="15"/>
      <c r="F81" s="15"/>
      <c r="G81" s="15"/>
      <c r="H81" s="15">
        <v>20.59</v>
      </c>
      <c r="I81" s="15"/>
      <c r="J81" s="15"/>
      <c r="K81" s="16"/>
    </row>
    <row r="82" spans="1:11" ht="12.75">
      <c r="A82" s="21" t="s">
        <v>33</v>
      </c>
      <c r="B82" s="13">
        <v>45195</v>
      </c>
      <c r="C82" s="14">
        <v>37</v>
      </c>
      <c r="D82" s="15">
        <v>295.32</v>
      </c>
      <c r="E82" s="15"/>
      <c r="F82" s="15"/>
      <c r="G82" s="15"/>
      <c r="H82" s="15">
        <v>20.59</v>
      </c>
      <c r="I82" s="15"/>
      <c r="J82" s="15"/>
      <c r="K82" s="16"/>
    </row>
    <row r="83" spans="1:11" ht="12.75">
      <c r="A83" s="21" t="s">
        <v>33</v>
      </c>
      <c r="B83" s="13"/>
      <c r="C83" s="14"/>
      <c r="D83" s="15"/>
      <c r="E83" s="15">
        <f>SUM(D81:D82)</f>
        <v>590.64</v>
      </c>
      <c r="F83" s="15">
        <f>E83*1.15</f>
        <v>679.2359999999999</v>
      </c>
      <c r="G83" s="15"/>
      <c r="H83" s="15">
        <f>SUM(H81:H82)</f>
        <v>41.18</v>
      </c>
      <c r="I83" s="15">
        <f>F83+G83+H83</f>
        <v>720.4159999999998</v>
      </c>
      <c r="J83" s="15">
        <v>720</v>
      </c>
      <c r="K83" s="16">
        <f>I83-J83</f>
        <v>0.4159999999998263</v>
      </c>
    </row>
    <row r="84" spans="1:11" ht="12.75">
      <c r="A84" s="20" t="s">
        <v>59</v>
      </c>
      <c r="B84" s="10">
        <v>45020</v>
      </c>
      <c r="C84" s="11">
        <v>30</v>
      </c>
      <c r="D84" s="12">
        <v>120.95</v>
      </c>
      <c r="E84" s="12">
        <f>D84</f>
        <v>120.95</v>
      </c>
      <c r="F84" s="12">
        <f>E84*1.15</f>
        <v>139.0925</v>
      </c>
      <c r="G84" s="12">
        <v>20</v>
      </c>
      <c r="H84" s="12">
        <v>20.59</v>
      </c>
      <c r="I84" s="12">
        <f>F84+G84+H84</f>
        <v>179.6825</v>
      </c>
      <c r="J84" s="12">
        <v>200</v>
      </c>
      <c r="K84" s="9">
        <f>I84-J84</f>
        <v>-20.317499999999995</v>
      </c>
    </row>
    <row r="85" spans="1:11" ht="12.75">
      <c r="A85" s="21" t="s">
        <v>42</v>
      </c>
      <c r="B85" s="13">
        <v>45670</v>
      </c>
      <c r="C85" s="14">
        <v>34</v>
      </c>
      <c r="D85" s="15">
        <v>313.42</v>
      </c>
      <c r="E85" s="19"/>
      <c r="F85" s="15"/>
      <c r="G85" s="15"/>
      <c r="H85" s="15">
        <v>20.59</v>
      </c>
      <c r="I85" s="19"/>
      <c r="J85" s="15"/>
      <c r="K85" s="16"/>
    </row>
    <row r="86" spans="1:11" ht="12.75">
      <c r="A86" s="21" t="s">
        <v>42</v>
      </c>
      <c r="B86" s="13">
        <v>19236</v>
      </c>
      <c r="C86" s="14">
        <v>34</v>
      </c>
      <c r="D86" s="15">
        <v>1215</v>
      </c>
      <c r="E86" s="15"/>
      <c r="F86" s="15"/>
      <c r="G86" s="15"/>
      <c r="H86" s="15">
        <v>20.59</v>
      </c>
      <c r="I86" s="15"/>
      <c r="J86" s="15"/>
      <c r="K86" s="16"/>
    </row>
    <row r="87" spans="1:11" ht="12.75">
      <c r="A87" s="21" t="s">
        <v>42</v>
      </c>
      <c r="B87" s="13"/>
      <c r="C87" s="14"/>
      <c r="D87" s="15"/>
      <c r="E87" s="15">
        <f>SUM(D85:D86)</f>
        <v>1528.42</v>
      </c>
      <c r="F87" s="15">
        <f>E87*1.12</f>
        <v>1711.8304000000003</v>
      </c>
      <c r="G87" s="15"/>
      <c r="H87" s="15">
        <f>SUM(H85:H86)</f>
        <v>41.18</v>
      </c>
      <c r="I87" s="15">
        <f>F87+G87+H87</f>
        <v>1753.0104000000003</v>
      </c>
      <c r="J87" s="15">
        <v>1799</v>
      </c>
      <c r="K87" s="16">
        <f>I87-J87</f>
        <v>-45.989599999999655</v>
      </c>
    </row>
    <row r="88" spans="1:11" ht="12.75">
      <c r="A88" s="20" t="s">
        <v>31</v>
      </c>
      <c r="B88" s="10">
        <v>44971</v>
      </c>
      <c r="C88" s="11">
        <v>34</v>
      </c>
      <c r="D88" s="12">
        <v>944.24</v>
      </c>
      <c r="E88" s="12"/>
      <c r="F88" s="12"/>
      <c r="G88" s="12"/>
      <c r="H88" s="12">
        <v>20.59</v>
      </c>
      <c r="I88" s="12"/>
      <c r="J88" s="12"/>
      <c r="K88" s="9"/>
    </row>
    <row r="89" spans="1:11" ht="12.75">
      <c r="A89" s="20" t="s">
        <v>31</v>
      </c>
      <c r="B89" s="10">
        <v>45195</v>
      </c>
      <c r="C89" s="11">
        <v>35</v>
      </c>
      <c r="D89" s="12">
        <v>295.32</v>
      </c>
      <c r="E89" s="12"/>
      <c r="F89" s="12"/>
      <c r="G89" s="12"/>
      <c r="H89" s="12">
        <v>20.59</v>
      </c>
      <c r="I89" s="12"/>
      <c r="J89" s="12"/>
      <c r="K89" s="9"/>
    </row>
    <row r="90" spans="1:11" ht="12.75">
      <c r="A90" s="26" t="s">
        <v>31</v>
      </c>
      <c r="B90" s="27"/>
      <c r="C90" s="28"/>
      <c r="D90" s="29"/>
      <c r="E90" s="29">
        <f>SUM(D88:D89)</f>
        <v>1239.56</v>
      </c>
      <c r="F90" s="29">
        <f>E90*1.15</f>
        <v>1425.494</v>
      </c>
      <c r="G90" s="29"/>
      <c r="H90" s="12">
        <f>SUM(H88:H89)</f>
        <v>41.18</v>
      </c>
      <c r="I90" s="12">
        <f>F90+G90+H90</f>
        <v>1466.674</v>
      </c>
      <c r="J90" s="12">
        <v>1466</v>
      </c>
      <c r="K90" s="25">
        <f>I90-J90</f>
        <v>0.6739999999999782</v>
      </c>
    </row>
    <row r="91" spans="1:11" ht="12.75">
      <c r="A91" s="23" t="s">
        <v>86</v>
      </c>
      <c r="B91" s="5">
        <v>45670</v>
      </c>
      <c r="C91" s="6">
        <v>29</v>
      </c>
      <c r="D91" s="7">
        <v>313.92</v>
      </c>
      <c r="E91" s="7"/>
      <c r="F91" s="7"/>
      <c r="G91" s="7"/>
      <c r="H91" s="7">
        <v>20.59</v>
      </c>
      <c r="I91" s="7"/>
      <c r="J91" s="7"/>
      <c r="K91" s="8"/>
    </row>
    <row r="92" spans="1:11" ht="12.75">
      <c r="A92" s="23" t="s">
        <v>86</v>
      </c>
      <c r="B92" s="5">
        <v>45195</v>
      </c>
      <c r="C92" s="6">
        <v>30</v>
      </c>
      <c r="D92" s="7">
        <v>295.32</v>
      </c>
      <c r="E92" s="7"/>
      <c r="F92" s="7"/>
      <c r="G92" s="7"/>
      <c r="H92" s="7">
        <v>20.59</v>
      </c>
      <c r="I92" s="7"/>
      <c r="J92" s="7"/>
      <c r="K92" s="8"/>
    </row>
    <row r="93" spans="1:11" ht="12.75">
      <c r="A93" s="23" t="s">
        <v>86</v>
      </c>
      <c r="B93" s="5"/>
      <c r="C93" s="6"/>
      <c r="D93" s="7"/>
      <c r="E93" s="7">
        <f>SUM(D91:D92)</f>
        <v>609.24</v>
      </c>
      <c r="F93" s="7">
        <f>E93*1.15</f>
        <v>700.626</v>
      </c>
      <c r="G93" s="7"/>
      <c r="H93" s="7">
        <f>SUM(H91:H92)</f>
        <v>41.18</v>
      </c>
      <c r="I93" s="7">
        <f>F93+G93+H93</f>
        <v>741.8059999999999</v>
      </c>
      <c r="J93" s="7">
        <v>741</v>
      </c>
      <c r="K93" s="8">
        <f>I93-J93</f>
        <v>0.8059999999999263</v>
      </c>
    </row>
    <row r="94" spans="1:11" ht="12.75">
      <c r="A94" s="21" t="s">
        <v>39</v>
      </c>
      <c r="B94" s="13">
        <v>45020</v>
      </c>
      <c r="C94" s="14">
        <v>25</v>
      </c>
      <c r="D94" s="15">
        <v>120.95</v>
      </c>
      <c r="E94" s="15"/>
      <c r="F94" s="15"/>
      <c r="G94" s="15"/>
      <c r="H94" s="15">
        <v>20.59</v>
      </c>
      <c r="I94" s="15"/>
      <c r="J94" s="15"/>
      <c r="K94" s="16"/>
    </row>
    <row r="95" spans="1:11" ht="12.75">
      <c r="A95" s="21" t="s">
        <v>39</v>
      </c>
      <c r="B95" s="13">
        <v>45020</v>
      </c>
      <c r="C95" s="14">
        <v>27</v>
      </c>
      <c r="D95" s="15">
        <v>120.95</v>
      </c>
      <c r="E95" s="15"/>
      <c r="F95" s="15"/>
      <c r="G95" s="15"/>
      <c r="H95" s="15">
        <v>20.59</v>
      </c>
      <c r="I95" s="15"/>
      <c r="J95" s="15"/>
      <c r="K95" s="16"/>
    </row>
    <row r="96" spans="1:11" ht="12.75">
      <c r="A96" s="24" t="s">
        <v>39</v>
      </c>
      <c r="B96" s="13"/>
      <c r="C96" s="14"/>
      <c r="D96" s="15"/>
      <c r="E96" s="15">
        <f>SUM(D94:D95)</f>
        <v>241.9</v>
      </c>
      <c r="F96" s="15">
        <f aca="true" t="shared" si="4" ref="F96:F110">E96*1.15</f>
        <v>278.185</v>
      </c>
      <c r="G96" s="15"/>
      <c r="H96" s="15">
        <f>SUM(H94:H95)</f>
        <v>41.18</v>
      </c>
      <c r="I96" s="15">
        <f aca="true" t="shared" si="5" ref="I96:I108">F96+G96+H96</f>
        <v>319.365</v>
      </c>
      <c r="J96" s="15">
        <v>320</v>
      </c>
      <c r="K96" s="16">
        <f aca="true" t="shared" si="6" ref="K96:K108">I96-J96</f>
        <v>-0.6349999999999909</v>
      </c>
    </row>
    <row r="97" spans="1:11" ht="12.75">
      <c r="A97" s="20" t="s">
        <v>46</v>
      </c>
      <c r="B97" s="10">
        <v>44971</v>
      </c>
      <c r="C97" s="11">
        <v>34</v>
      </c>
      <c r="D97" s="12">
        <v>944.24</v>
      </c>
      <c r="E97" s="12">
        <f aca="true" t="shared" si="7" ref="E97:E110">D97</f>
        <v>944.24</v>
      </c>
      <c r="F97" s="12">
        <f t="shared" si="4"/>
        <v>1085.876</v>
      </c>
      <c r="G97" s="12"/>
      <c r="H97" s="12">
        <v>20.59</v>
      </c>
      <c r="I97" s="12">
        <f t="shared" si="5"/>
        <v>1106.466</v>
      </c>
      <c r="J97" s="12">
        <v>1106</v>
      </c>
      <c r="K97" s="9">
        <f t="shared" si="6"/>
        <v>0.4659999999998945</v>
      </c>
    </row>
    <row r="98" spans="1:11" ht="12.75">
      <c r="A98" s="21" t="s">
        <v>49</v>
      </c>
      <c r="B98" s="13">
        <v>19236</v>
      </c>
      <c r="C98" s="14">
        <v>36</v>
      </c>
      <c r="D98" s="15">
        <v>1215</v>
      </c>
      <c r="E98" s="15">
        <f t="shared" si="7"/>
        <v>1215</v>
      </c>
      <c r="F98" s="15">
        <f t="shared" si="4"/>
        <v>1397.25</v>
      </c>
      <c r="G98" s="15"/>
      <c r="H98" s="15">
        <v>20.59</v>
      </c>
      <c r="I98" s="15">
        <f t="shared" si="5"/>
        <v>1417.84</v>
      </c>
      <c r="J98" s="15">
        <v>1418</v>
      </c>
      <c r="K98" s="16">
        <f t="shared" si="6"/>
        <v>-0.16000000000008185</v>
      </c>
    </row>
    <row r="99" spans="1:11" ht="12.75">
      <c r="A99" s="20" t="s">
        <v>34</v>
      </c>
      <c r="B99" s="10">
        <v>44971</v>
      </c>
      <c r="C99" s="11">
        <v>35</v>
      </c>
      <c r="D99" s="12">
        <v>944.24</v>
      </c>
      <c r="E99" s="12">
        <f t="shared" si="7"/>
        <v>944.24</v>
      </c>
      <c r="F99" s="12">
        <f t="shared" si="4"/>
        <v>1085.876</v>
      </c>
      <c r="G99" s="12"/>
      <c r="H99" s="12">
        <v>20.59</v>
      </c>
      <c r="I99" s="12">
        <f t="shared" si="5"/>
        <v>1106.466</v>
      </c>
      <c r="J99" s="12">
        <v>1106</v>
      </c>
      <c r="K99" s="25">
        <f t="shared" si="6"/>
        <v>0.4659999999998945</v>
      </c>
    </row>
    <row r="100" spans="1:11" ht="12.75">
      <c r="A100" s="21" t="s">
        <v>36</v>
      </c>
      <c r="B100" s="13">
        <v>19236</v>
      </c>
      <c r="C100" s="14">
        <v>35</v>
      </c>
      <c r="D100" s="15">
        <v>1215</v>
      </c>
      <c r="E100" s="15">
        <f t="shared" si="7"/>
        <v>1215</v>
      </c>
      <c r="F100" s="15">
        <f t="shared" si="4"/>
        <v>1397.25</v>
      </c>
      <c r="G100" s="15"/>
      <c r="H100" s="15">
        <v>20.59</v>
      </c>
      <c r="I100" s="15">
        <f t="shared" si="5"/>
        <v>1417.84</v>
      </c>
      <c r="J100" s="15">
        <v>1418</v>
      </c>
      <c r="K100" s="16">
        <f t="shared" si="6"/>
        <v>-0.16000000000008185</v>
      </c>
    </row>
    <row r="101" spans="1:11" ht="12.75">
      <c r="A101" s="20" t="s">
        <v>16</v>
      </c>
      <c r="B101" s="10">
        <v>45195</v>
      </c>
      <c r="C101" s="11">
        <v>34</v>
      </c>
      <c r="D101" s="12">
        <v>295.32</v>
      </c>
      <c r="E101" s="12"/>
      <c r="F101" s="12"/>
      <c r="G101" s="12"/>
      <c r="H101" s="12">
        <v>20.59</v>
      </c>
      <c r="I101" s="12"/>
      <c r="J101" s="12"/>
      <c r="K101" s="9"/>
    </row>
    <row r="102" spans="1:11" ht="12.75">
      <c r="A102" s="20" t="s">
        <v>16</v>
      </c>
      <c r="B102" s="10">
        <v>9879</v>
      </c>
      <c r="C102" s="11">
        <v>34</v>
      </c>
      <c r="D102" s="12">
        <v>391.05</v>
      </c>
      <c r="E102" s="12"/>
      <c r="F102" s="12"/>
      <c r="G102" s="12"/>
      <c r="H102" s="12">
        <v>20.59</v>
      </c>
      <c r="I102" s="12"/>
      <c r="J102" s="12"/>
      <c r="K102" s="9"/>
    </row>
    <row r="103" spans="1:11" ht="12.75">
      <c r="A103" s="20" t="s">
        <v>16</v>
      </c>
      <c r="B103" s="10">
        <v>9879</v>
      </c>
      <c r="C103" s="11">
        <v>35</v>
      </c>
      <c r="D103" s="12">
        <v>391.05</v>
      </c>
      <c r="E103" s="12"/>
      <c r="F103" s="12"/>
      <c r="G103" s="12"/>
      <c r="H103" s="12">
        <v>20.59</v>
      </c>
      <c r="I103" s="12"/>
      <c r="J103" s="12"/>
      <c r="K103" s="9"/>
    </row>
    <row r="104" spans="1:11" ht="12.75">
      <c r="A104" s="20" t="s">
        <v>16</v>
      </c>
      <c r="B104" s="10">
        <v>45193</v>
      </c>
      <c r="C104" s="11">
        <v>31</v>
      </c>
      <c r="D104" s="12">
        <v>295.32</v>
      </c>
      <c r="E104" s="12"/>
      <c r="F104" s="12"/>
      <c r="G104" s="12"/>
      <c r="H104" s="12">
        <v>20.59</v>
      </c>
      <c r="I104" s="12"/>
      <c r="J104" s="12"/>
      <c r="K104" s="9"/>
    </row>
    <row r="105" spans="1:11" ht="12.75">
      <c r="A105" s="20" t="s">
        <v>16</v>
      </c>
      <c r="B105" s="10"/>
      <c r="C105" s="11"/>
      <c r="D105" s="12"/>
      <c r="E105" s="12">
        <f>SUM(D101:D104)</f>
        <v>1372.74</v>
      </c>
      <c r="F105" s="12">
        <f>E105*1.15</f>
        <v>1578.6509999999998</v>
      </c>
      <c r="G105" s="12"/>
      <c r="H105" s="12">
        <f>SUM(H101:H104)</f>
        <v>82.36</v>
      </c>
      <c r="I105" s="12">
        <f>F105+G105+H105</f>
        <v>1661.0109999999997</v>
      </c>
      <c r="J105" s="12">
        <f>360+1301</f>
        <v>1661</v>
      </c>
      <c r="K105" s="9">
        <f>I105-J105</f>
        <v>0.010999999999739885</v>
      </c>
    </row>
    <row r="106" spans="1:11" ht="12.75">
      <c r="A106" s="21" t="s">
        <v>72</v>
      </c>
      <c r="B106" s="13">
        <v>45193</v>
      </c>
      <c r="C106" s="14">
        <v>32</v>
      </c>
      <c r="D106" s="15">
        <v>295.32</v>
      </c>
      <c r="E106" s="15">
        <f t="shared" si="7"/>
        <v>295.32</v>
      </c>
      <c r="F106" s="15">
        <f t="shared" si="4"/>
        <v>339.61799999999994</v>
      </c>
      <c r="G106" s="15"/>
      <c r="H106" s="15">
        <v>20.59</v>
      </c>
      <c r="I106" s="15">
        <f t="shared" si="5"/>
        <v>360.2079999999999</v>
      </c>
      <c r="J106" s="15">
        <v>360</v>
      </c>
      <c r="K106" s="16">
        <f t="shared" si="6"/>
        <v>0.20799999999991314</v>
      </c>
    </row>
    <row r="107" spans="1:11" ht="12.75">
      <c r="A107" s="20" t="s">
        <v>71</v>
      </c>
      <c r="B107" s="10">
        <v>45020</v>
      </c>
      <c r="C107" s="11">
        <v>30</v>
      </c>
      <c r="D107" s="12">
        <v>120.95</v>
      </c>
      <c r="E107" s="12">
        <f t="shared" si="7"/>
        <v>120.95</v>
      </c>
      <c r="F107" s="12">
        <f t="shared" si="4"/>
        <v>139.0925</v>
      </c>
      <c r="G107" s="12"/>
      <c r="H107" s="12">
        <v>20.59</v>
      </c>
      <c r="I107" s="12">
        <f t="shared" si="5"/>
        <v>159.6825</v>
      </c>
      <c r="J107" s="12">
        <v>160</v>
      </c>
      <c r="K107" s="9">
        <f t="shared" si="6"/>
        <v>-0.31749999999999545</v>
      </c>
    </row>
    <row r="108" spans="1:11" ht="12.75">
      <c r="A108" s="21" t="s">
        <v>74</v>
      </c>
      <c r="B108" s="13">
        <v>45670</v>
      </c>
      <c r="C108" s="14">
        <v>30</v>
      </c>
      <c r="D108" s="15">
        <v>313.92</v>
      </c>
      <c r="E108" s="15">
        <f t="shared" si="7"/>
        <v>313.92</v>
      </c>
      <c r="F108" s="15">
        <f t="shared" si="4"/>
        <v>361.008</v>
      </c>
      <c r="G108" s="15"/>
      <c r="H108" s="15">
        <v>20.59</v>
      </c>
      <c r="I108" s="15">
        <f t="shared" si="5"/>
        <v>381.59799999999996</v>
      </c>
      <c r="J108" s="15">
        <v>382</v>
      </c>
      <c r="K108" s="16">
        <f t="shared" si="6"/>
        <v>-0.40200000000004366</v>
      </c>
    </row>
    <row r="109" spans="1:12" ht="12.75">
      <c r="A109" s="20" t="s">
        <v>11</v>
      </c>
      <c r="B109" s="10">
        <v>45670</v>
      </c>
      <c r="C109" s="11">
        <v>30</v>
      </c>
      <c r="D109" s="12">
        <v>313.92</v>
      </c>
      <c r="E109" s="12">
        <f t="shared" si="7"/>
        <v>313.92</v>
      </c>
      <c r="F109" s="12">
        <f t="shared" si="4"/>
        <v>361.008</v>
      </c>
      <c r="G109" s="12">
        <v>30</v>
      </c>
      <c r="H109" s="12">
        <v>20.59</v>
      </c>
      <c r="I109" s="12">
        <f>F109+G109+H109</f>
        <v>411.59799999999996</v>
      </c>
      <c r="J109" s="12">
        <f>476-74</f>
        <v>402</v>
      </c>
      <c r="K109" s="9">
        <f>I109-J109</f>
        <v>9.597999999999956</v>
      </c>
      <c r="L109" s="22" t="s">
        <v>83</v>
      </c>
    </row>
    <row r="110" spans="1:11" ht="12.75">
      <c r="A110" s="21" t="s">
        <v>73</v>
      </c>
      <c r="B110" s="13">
        <v>44971</v>
      </c>
      <c r="C110" s="14">
        <v>36</v>
      </c>
      <c r="D110" s="15">
        <v>944.24</v>
      </c>
      <c r="E110" s="15">
        <f t="shared" si="7"/>
        <v>944.24</v>
      </c>
      <c r="F110" s="15">
        <f t="shared" si="4"/>
        <v>1085.876</v>
      </c>
      <c r="G110" s="15"/>
      <c r="H110" s="15">
        <v>20.59</v>
      </c>
      <c r="I110" s="15">
        <f>F110+G110+H110</f>
        <v>1106.466</v>
      </c>
      <c r="J110" s="15">
        <v>1106</v>
      </c>
      <c r="K110" s="16">
        <f>I110-J110</f>
        <v>0.4659999999998945</v>
      </c>
    </row>
    <row r="111" spans="1:11" ht="12.75">
      <c r="A111" s="20" t="s">
        <v>32</v>
      </c>
      <c r="B111" s="10">
        <v>45670</v>
      </c>
      <c r="C111" s="11">
        <v>31</v>
      </c>
      <c r="D111" s="12">
        <v>313.92</v>
      </c>
      <c r="E111" s="12"/>
      <c r="F111" s="12"/>
      <c r="G111" s="12"/>
      <c r="H111" s="12">
        <v>20.59</v>
      </c>
      <c r="I111" s="12"/>
      <c r="J111" s="12"/>
      <c r="K111" s="9"/>
    </row>
    <row r="112" spans="1:11" ht="12.75">
      <c r="A112" s="20" t="s">
        <v>32</v>
      </c>
      <c r="B112" s="10">
        <v>45670</v>
      </c>
      <c r="C112" s="11">
        <v>32</v>
      </c>
      <c r="D112" s="12">
        <v>313.92</v>
      </c>
      <c r="E112" s="12"/>
      <c r="F112" s="12"/>
      <c r="G112" s="12"/>
      <c r="H112" s="12">
        <v>20.59</v>
      </c>
      <c r="I112" s="12"/>
      <c r="J112" s="12"/>
      <c r="K112" s="9"/>
    </row>
    <row r="113" spans="1:11" ht="12.75">
      <c r="A113" s="20" t="s">
        <v>32</v>
      </c>
      <c r="B113" s="10"/>
      <c r="C113" s="11"/>
      <c r="D113" s="12"/>
      <c r="E113" s="12">
        <f>SUM(D111:D112)</f>
        <v>627.84</v>
      </c>
      <c r="F113" s="12">
        <f aca="true" t="shared" si="8" ref="F113:F118">E113*1.15</f>
        <v>722.016</v>
      </c>
      <c r="G113" s="12"/>
      <c r="H113" s="12">
        <f>SUM(H111:H112)</f>
        <v>41.18</v>
      </c>
      <c r="I113" s="12">
        <f aca="true" t="shared" si="9" ref="I113:I118">F113+G113+H113</f>
        <v>763.1959999999999</v>
      </c>
      <c r="J113" s="12">
        <f>661+57+46</f>
        <v>764</v>
      </c>
      <c r="K113" s="9">
        <f aca="true" t="shared" si="10" ref="K113:K118">I113-J113</f>
        <v>-0.8040000000000873</v>
      </c>
    </row>
    <row r="114" spans="1:11" ht="12.75">
      <c r="A114" s="21" t="s">
        <v>57</v>
      </c>
      <c r="B114" s="13">
        <v>45020</v>
      </c>
      <c r="C114" s="14">
        <v>29</v>
      </c>
      <c r="D114" s="15">
        <v>120.95</v>
      </c>
      <c r="E114" s="15">
        <f>D114</f>
        <v>120.95</v>
      </c>
      <c r="F114" s="15">
        <f t="shared" si="8"/>
        <v>139.0925</v>
      </c>
      <c r="G114" s="15"/>
      <c r="H114" s="15">
        <v>20.59</v>
      </c>
      <c r="I114" s="15">
        <f t="shared" si="9"/>
        <v>159.6825</v>
      </c>
      <c r="J114" s="15">
        <v>140</v>
      </c>
      <c r="K114" s="16">
        <f t="shared" si="10"/>
        <v>19.682500000000005</v>
      </c>
    </row>
    <row r="115" spans="1:11" ht="12.75">
      <c r="A115" s="26" t="s">
        <v>26</v>
      </c>
      <c r="B115" s="27">
        <v>19236</v>
      </c>
      <c r="C115" s="28">
        <v>34</v>
      </c>
      <c r="D115" s="29">
        <v>1215</v>
      </c>
      <c r="E115" s="29">
        <f>D115</f>
        <v>1215</v>
      </c>
      <c r="F115" s="29">
        <f t="shared" si="8"/>
        <v>1397.25</v>
      </c>
      <c r="G115" s="29"/>
      <c r="H115" s="29">
        <v>20.59</v>
      </c>
      <c r="I115" s="29">
        <f t="shared" si="9"/>
        <v>1417.84</v>
      </c>
      <c r="J115" s="29">
        <v>1418</v>
      </c>
      <c r="K115" s="25">
        <f t="shared" si="10"/>
        <v>-0.16000000000008185</v>
      </c>
    </row>
    <row r="116" spans="1:11" ht="12.75">
      <c r="A116" s="24" t="s">
        <v>68</v>
      </c>
      <c r="B116" s="30">
        <v>45195</v>
      </c>
      <c r="C116" s="31">
        <v>36</v>
      </c>
      <c r="D116" s="32">
        <v>295.32</v>
      </c>
      <c r="E116" s="32">
        <f>D116</f>
        <v>295.32</v>
      </c>
      <c r="F116" s="32">
        <f t="shared" si="8"/>
        <v>339.61799999999994</v>
      </c>
      <c r="G116" s="32">
        <v>30</v>
      </c>
      <c r="H116" s="32">
        <v>20.59</v>
      </c>
      <c r="I116" s="32">
        <f t="shared" si="9"/>
        <v>390.2079999999999</v>
      </c>
      <c r="J116" s="32">
        <v>360</v>
      </c>
      <c r="K116" s="33">
        <f t="shared" si="10"/>
        <v>30.207999999999913</v>
      </c>
    </row>
    <row r="117" spans="1:11" ht="12.75">
      <c r="A117" s="20" t="s">
        <v>41</v>
      </c>
      <c r="B117" s="10">
        <v>19236</v>
      </c>
      <c r="C117" s="11">
        <v>36</v>
      </c>
      <c r="D117" s="12">
        <v>1215</v>
      </c>
      <c r="E117" s="12">
        <f>D117</f>
        <v>1215</v>
      </c>
      <c r="F117" s="12">
        <f t="shared" si="8"/>
        <v>1397.25</v>
      </c>
      <c r="G117" s="12"/>
      <c r="H117" s="12">
        <v>20.59</v>
      </c>
      <c r="I117" s="12">
        <f t="shared" si="9"/>
        <v>1417.84</v>
      </c>
      <c r="J117" s="12">
        <f>1215+203</f>
        <v>1418</v>
      </c>
      <c r="K117" s="25">
        <f t="shared" si="10"/>
        <v>-0.16000000000008185</v>
      </c>
    </row>
    <row r="118" spans="1:11" ht="12.75">
      <c r="A118" s="21" t="s">
        <v>28</v>
      </c>
      <c r="B118" s="13">
        <v>45020</v>
      </c>
      <c r="C118" s="14">
        <v>26</v>
      </c>
      <c r="D118" s="15">
        <v>120.95</v>
      </c>
      <c r="E118" s="15">
        <f>D118</f>
        <v>120.95</v>
      </c>
      <c r="F118" s="15">
        <f t="shared" si="8"/>
        <v>139.0925</v>
      </c>
      <c r="G118" s="15"/>
      <c r="H118" s="15">
        <v>20.59</v>
      </c>
      <c r="I118" s="15">
        <f t="shared" si="9"/>
        <v>159.6825</v>
      </c>
      <c r="J118" s="15">
        <v>160</v>
      </c>
      <c r="K118" s="16">
        <f t="shared" si="10"/>
        <v>-0.31749999999999545</v>
      </c>
    </row>
    <row r="119" spans="1:11" ht="12.75">
      <c r="A119" s="23" t="s">
        <v>88</v>
      </c>
      <c r="B119" s="5">
        <v>45670</v>
      </c>
      <c r="C119" s="6">
        <v>29</v>
      </c>
      <c r="D119" s="7">
        <v>313.92</v>
      </c>
      <c r="E119" s="7"/>
      <c r="F119" s="7"/>
      <c r="G119" s="7"/>
      <c r="H119" s="7">
        <v>20.59</v>
      </c>
      <c r="I119" s="7"/>
      <c r="J119" s="7"/>
      <c r="K119" s="8"/>
    </row>
    <row r="120" spans="1:11" ht="12.75">
      <c r="A120" s="23" t="s">
        <v>88</v>
      </c>
      <c r="B120" s="5">
        <v>45195</v>
      </c>
      <c r="C120" s="6">
        <v>31</v>
      </c>
      <c r="D120" s="7">
        <v>295.32</v>
      </c>
      <c r="E120" s="7"/>
      <c r="F120" s="7"/>
      <c r="G120" s="7"/>
      <c r="H120" s="7">
        <v>20.59</v>
      </c>
      <c r="I120" s="7"/>
      <c r="J120" s="7"/>
      <c r="K120" s="8"/>
    </row>
    <row r="121" spans="1:11" ht="15.75" customHeight="1">
      <c r="A121" s="23" t="s">
        <v>88</v>
      </c>
      <c r="B121" s="5"/>
      <c r="C121" s="6"/>
      <c r="D121" s="7"/>
      <c r="E121" s="7">
        <f>SUM(D119:D120)</f>
        <v>609.24</v>
      </c>
      <c r="F121" s="7">
        <f>E121*1.15</f>
        <v>700.626</v>
      </c>
      <c r="G121" s="7"/>
      <c r="H121" s="7">
        <f>SUM(H119:H120)</f>
        <v>41.18</v>
      </c>
      <c r="I121" s="7">
        <f>F121+G121+H121</f>
        <v>741.8059999999999</v>
      </c>
      <c r="J121" s="7">
        <v>741</v>
      </c>
      <c r="K121" s="8">
        <f>I121-J121</f>
        <v>0.8059999999999263</v>
      </c>
    </row>
    <row r="122" spans="1:11" ht="12.75">
      <c r="A122" s="20" t="s">
        <v>37</v>
      </c>
      <c r="B122" s="10">
        <v>45195</v>
      </c>
      <c r="C122" s="11">
        <v>33</v>
      </c>
      <c r="D122" s="12">
        <v>295.32</v>
      </c>
      <c r="E122" s="12"/>
      <c r="F122" s="12"/>
      <c r="G122" s="12"/>
      <c r="H122" s="12">
        <v>20.59</v>
      </c>
      <c r="I122" s="12"/>
      <c r="J122" s="12"/>
      <c r="K122" s="9"/>
    </row>
    <row r="123" spans="1:11" ht="12.75">
      <c r="A123" s="20" t="s">
        <v>37</v>
      </c>
      <c r="B123" s="10">
        <v>45579</v>
      </c>
      <c r="C123" s="11">
        <v>33</v>
      </c>
      <c r="D123" s="12">
        <v>353.1</v>
      </c>
      <c r="E123" s="12"/>
      <c r="F123" s="12"/>
      <c r="G123" s="12"/>
      <c r="H123" s="12">
        <v>20.59</v>
      </c>
      <c r="I123" s="12"/>
      <c r="J123" s="12"/>
      <c r="K123" s="9"/>
    </row>
    <row r="124" spans="1:11" ht="12.75">
      <c r="A124" s="20" t="s">
        <v>37</v>
      </c>
      <c r="B124" s="10">
        <v>45020</v>
      </c>
      <c r="C124" s="11">
        <v>25</v>
      </c>
      <c r="D124" s="12">
        <v>120.95</v>
      </c>
      <c r="E124" s="12"/>
      <c r="F124" s="12"/>
      <c r="G124" s="12"/>
      <c r="H124" s="12">
        <v>20.59</v>
      </c>
      <c r="I124" s="12"/>
      <c r="J124" s="12"/>
      <c r="K124" s="9"/>
    </row>
    <row r="125" spans="1:11" ht="12.75">
      <c r="A125" s="20" t="s">
        <v>37</v>
      </c>
      <c r="B125" s="10"/>
      <c r="C125" s="11"/>
      <c r="D125" s="12"/>
      <c r="E125" s="12">
        <f>SUM(D122:D124)</f>
        <v>769.3700000000001</v>
      </c>
      <c r="F125" s="12">
        <f>E125*1.15</f>
        <v>884.7755000000001</v>
      </c>
      <c r="G125" s="12"/>
      <c r="H125" s="12">
        <f>SUM(H122:H124)</f>
        <v>61.769999999999996</v>
      </c>
      <c r="I125" s="12">
        <f>F125+G125+H125</f>
        <v>946.5455000000001</v>
      </c>
      <c r="J125" s="12">
        <v>947</v>
      </c>
      <c r="K125" s="9">
        <f>I125-J125</f>
        <v>-0.45449999999993906</v>
      </c>
    </row>
    <row r="126" spans="1:11" ht="12.75">
      <c r="A126" s="21" t="s">
        <v>29</v>
      </c>
      <c r="B126" s="13">
        <v>44971</v>
      </c>
      <c r="C126" s="14">
        <v>37</v>
      </c>
      <c r="D126" s="15">
        <v>944.24</v>
      </c>
      <c r="E126" s="15">
        <f>D126</f>
        <v>944.24</v>
      </c>
      <c r="F126" s="15">
        <f>E126*1.15</f>
        <v>1085.876</v>
      </c>
      <c r="G126" s="15"/>
      <c r="H126" s="15">
        <v>20.59</v>
      </c>
      <c r="I126" s="15">
        <f>F126+G126+H126</f>
        <v>1106.466</v>
      </c>
      <c r="J126" s="15">
        <v>1106</v>
      </c>
      <c r="K126" s="16">
        <f>I126-J126</f>
        <v>0.4659999999998945</v>
      </c>
    </row>
    <row r="127" spans="1:11" ht="12.75">
      <c r="A127" s="20" t="s">
        <v>61</v>
      </c>
      <c r="B127" s="10">
        <v>45670</v>
      </c>
      <c r="C127" s="11">
        <v>36</v>
      </c>
      <c r="D127" s="12">
        <v>313.92</v>
      </c>
      <c r="E127" s="12">
        <f>D127</f>
        <v>313.92</v>
      </c>
      <c r="F127" s="12">
        <f>E127*1.15</f>
        <v>361.008</v>
      </c>
      <c r="G127" s="12"/>
      <c r="H127" s="12">
        <v>20.59</v>
      </c>
      <c r="I127" s="12">
        <f>F127+G127+H127</f>
        <v>381.59799999999996</v>
      </c>
      <c r="J127" s="12">
        <v>382</v>
      </c>
      <c r="K127" s="9">
        <f>I127-J127</f>
        <v>-0.40200000000004366</v>
      </c>
    </row>
    <row r="128" spans="1:11" ht="12.75">
      <c r="A128" s="21" t="s">
        <v>5</v>
      </c>
      <c r="B128" s="13">
        <v>9879</v>
      </c>
      <c r="C128" s="14" t="s">
        <v>6</v>
      </c>
      <c r="D128" s="15">
        <v>391.05</v>
      </c>
      <c r="E128" s="15"/>
      <c r="F128" s="15"/>
      <c r="G128" s="15"/>
      <c r="H128" s="15">
        <v>20.59</v>
      </c>
      <c r="I128" s="15"/>
      <c r="J128" s="15"/>
      <c r="K128" s="16"/>
    </row>
    <row r="129" spans="1:11" ht="12.75">
      <c r="A129" s="21" t="s">
        <v>5</v>
      </c>
      <c r="B129" s="13">
        <v>45579</v>
      </c>
      <c r="C129" s="14">
        <v>36</v>
      </c>
      <c r="D129" s="15">
        <v>353.1</v>
      </c>
      <c r="E129" s="15"/>
      <c r="F129" s="15"/>
      <c r="G129" s="15"/>
      <c r="H129" s="15">
        <v>20.59</v>
      </c>
      <c r="I129" s="15"/>
      <c r="J129" s="15"/>
      <c r="K129" s="16"/>
    </row>
    <row r="130" spans="1:11" ht="12.75">
      <c r="A130" s="21" t="s">
        <v>5</v>
      </c>
      <c r="B130" s="13">
        <v>45579</v>
      </c>
      <c r="C130" s="14">
        <v>32</v>
      </c>
      <c r="D130" s="15">
        <v>353.1</v>
      </c>
      <c r="E130" s="15"/>
      <c r="F130" s="15"/>
      <c r="G130" s="15"/>
      <c r="H130" s="15">
        <v>20.59</v>
      </c>
      <c r="I130" s="15"/>
      <c r="J130" s="15"/>
      <c r="K130" s="16"/>
    </row>
    <row r="131" spans="1:12" ht="12.75">
      <c r="A131" s="21" t="s">
        <v>5</v>
      </c>
      <c r="B131" s="13"/>
      <c r="C131" s="14"/>
      <c r="D131" s="15"/>
      <c r="E131" s="15">
        <f>SUM(D128:D130)</f>
        <v>1097.25</v>
      </c>
      <c r="F131" s="15">
        <f>E131*1.15</f>
        <v>1261.8374999999999</v>
      </c>
      <c r="G131" s="15">
        <v>40</v>
      </c>
      <c r="H131" s="15">
        <f>SUM(H130)</f>
        <v>20.59</v>
      </c>
      <c r="I131" s="15">
        <f>F131+G131+H131</f>
        <v>1322.4274999999998</v>
      </c>
      <c r="J131" s="15">
        <f>1368-44</f>
        <v>1324</v>
      </c>
      <c r="K131" s="16">
        <f>I131-J131</f>
        <v>-1.5725000000002183</v>
      </c>
      <c r="L131" s="22" t="s">
        <v>84</v>
      </c>
    </row>
    <row r="132" spans="1:12" ht="12.75">
      <c r="A132" s="20" t="s">
        <v>24</v>
      </c>
      <c r="B132" s="10">
        <v>45020</v>
      </c>
      <c r="C132" s="11">
        <v>27</v>
      </c>
      <c r="D132" s="12">
        <v>120.95</v>
      </c>
      <c r="E132" s="12">
        <f>D132</f>
        <v>120.95</v>
      </c>
      <c r="F132" s="12">
        <f>E132*1.15</f>
        <v>139.0925</v>
      </c>
      <c r="G132" s="12"/>
      <c r="H132" s="12">
        <v>20.59</v>
      </c>
      <c r="I132" s="12">
        <f>F132+G132+H132</f>
        <v>159.6825</v>
      </c>
      <c r="J132" s="12">
        <v>120</v>
      </c>
      <c r="K132" s="9">
        <f>I132-J132</f>
        <v>39.682500000000005</v>
      </c>
      <c r="L132" s="22" t="s">
        <v>85</v>
      </c>
    </row>
    <row r="133" spans="1:11" ht="12.75">
      <c r="A133" s="21" t="s">
        <v>48</v>
      </c>
      <c r="B133" s="13">
        <v>44971</v>
      </c>
      <c r="C133" s="14">
        <v>35</v>
      </c>
      <c r="D133" s="15">
        <v>944.24</v>
      </c>
      <c r="E133" s="15">
        <f>D133</f>
        <v>944.24</v>
      </c>
      <c r="F133" s="15">
        <f>E133*1.15</f>
        <v>1085.876</v>
      </c>
      <c r="G133" s="15"/>
      <c r="H133" s="15">
        <v>20.59</v>
      </c>
      <c r="I133" s="15">
        <f>F133+G133+H133</f>
        <v>1106.466</v>
      </c>
      <c r="J133" s="15">
        <f>1006+100</f>
        <v>1106</v>
      </c>
      <c r="K133" s="16">
        <f>I133-J133</f>
        <v>0.4659999999998945</v>
      </c>
    </row>
    <row r="134" spans="1:11" ht="12.75">
      <c r="A134" s="20" t="s">
        <v>17</v>
      </c>
      <c r="B134" s="10">
        <v>45020</v>
      </c>
      <c r="C134" s="11">
        <v>26</v>
      </c>
      <c r="D134" s="12">
        <v>120.95</v>
      </c>
      <c r="E134" s="12">
        <f>D134</f>
        <v>120.95</v>
      </c>
      <c r="F134" s="12">
        <f>E134*1.15</f>
        <v>139.0925</v>
      </c>
      <c r="G134" s="12"/>
      <c r="H134" s="12">
        <v>20.59</v>
      </c>
      <c r="I134" s="12">
        <f>F134+G134+H134</f>
        <v>159.6825</v>
      </c>
      <c r="J134" s="12">
        <v>160</v>
      </c>
      <c r="K134" s="9">
        <f>I134-J134</f>
        <v>-0.31749999999999545</v>
      </c>
    </row>
    <row r="135" spans="1:11" ht="12.75">
      <c r="A135" s="21" t="s">
        <v>67</v>
      </c>
      <c r="B135" s="13">
        <v>44971</v>
      </c>
      <c r="C135" s="14">
        <v>32</v>
      </c>
      <c r="D135" s="15">
        <v>944.24</v>
      </c>
      <c r="E135" s="15">
        <f>D135</f>
        <v>944.24</v>
      </c>
      <c r="F135" s="15">
        <f>E135*1.15</f>
        <v>1085.876</v>
      </c>
      <c r="G135" s="15"/>
      <c r="H135" s="15">
        <v>20.59</v>
      </c>
      <c r="I135" s="15">
        <f>F135+G135+H135</f>
        <v>1106.466</v>
      </c>
      <c r="J135" s="15">
        <v>1106</v>
      </c>
      <c r="K135" s="16">
        <f>I135-J135</f>
        <v>0.4659999999998945</v>
      </c>
    </row>
    <row r="136" spans="1:11" ht="12.75">
      <c r="A136" s="20" t="s">
        <v>20</v>
      </c>
      <c r="B136" s="10">
        <v>45020</v>
      </c>
      <c r="C136" s="11">
        <v>25</v>
      </c>
      <c r="D136" s="12">
        <v>120.95</v>
      </c>
      <c r="E136" s="12"/>
      <c r="F136" s="12"/>
      <c r="G136" s="12"/>
      <c r="H136" s="12">
        <v>20.59</v>
      </c>
      <c r="I136" s="12"/>
      <c r="J136" s="12"/>
      <c r="K136" s="9"/>
    </row>
    <row r="137" spans="1:11" ht="12.75">
      <c r="A137" s="20" t="s">
        <v>20</v>
      </c>
      <c r="B137" s="10">
        <v>45020</v>
      </c>
      <c r="C137" s="11">
        <v>26</v>
      </c>
      <c r="D137" s="12">
        <v>120.95</v>
      </c>
      <c r="E137" s="12"/>
      <c r="F137" s="12"/>
      <c r="G137" s="12"/>
      <c r="H137" s="12">
        <v>20.59</v>
      </c>
      <c r="I137" s="12"/>
      <c r="J137" s="12"/>
      <c r="K137" s="9"/>
    </row>
    <row r="138" spans="1:11" ht="12.75">
      <c r="A138" s="20" t="s">
        <v>20</v>
      </c>
      <c r="B138" s="10"/>
      <c r="C138" s="11"/>
      <c r="D138" s="12"/>
      <c r="E138" s="12">
        <f>SUM(D136:D137)</f>
        <v>241.9</v>
      </c>
      <c r="F138" s="12">
        <f aca="true" t="shared" si="11" ref="F138:F144">E138*1.15</f>
        <v>278.185</v>
      </c>
      <c r="G138" s="12"/>
      <c r="H138" s="12">
        <f>SUM(H136:H137)</f>
        <v>41.18</v>
      </c>
      <c r="I138" s="12">
        <f aca="true" t="shared" si="12" ref="I138:I144">F138+G138+H138</f>
        <v>319.365</v>
      </c>
      <c r="J138" s="12">
        <v>320</v>
      </c>
      <c r="K138" s="9">
        <f aca="true" t="shared" si="13" ref="K138:K144">I138-J138</f>
        <v>-0.6349999999999909</v>
      </c>
    </row>
    <row r="139" spans="1:11" ht="12.75">
      <c r="A139" s="21" t="s">
        <v>30</v>
      </c>
      <c r="B139" s="13">
        <v>45195</v>
      </c>
      <c r="C139" s="14">
        <v>32</v>
      </c>
      <c r="D139" s="15">
        <v>295.32</v>
      </c>
      <c r="E139" s="15">
        <f aca="true" t="shared" si="14" ref="E139:E144">D139</f>
        <v>295.32</v>
      </c>
      <c r="F139" s="15">
        <f t="shared" si="11"/>
        <v>339.61799999999994</v>
      </c>
      <c r="G139" s="15"/>
      <c r="H139" s="15">
        <v>20.59</v>
      </c>
      <c r="I139" s="15">
        <f t="shared" si="12"/>
        <v>360.2079999999999</v>
      </c>
      <c r="J139" s="15">
        <v>360</v>
      </c>
      <c r="K139" s="33">
        <f t="shared" si="13"/>
        <v>0.20799999999991314</v>
      </c>
    </row>
    <row r="140" spans="1:11" ht="12.75">
      <c r="A140" s="17" t="s">
        <v>82</v>
      </c>
      <c r="B140" s="5">
        <v>45579</v>
      </c>
      <c r="C140" s="6">
        <v>34</v>
      </c>
      <c r="D140" s="7">
        <v>353.1</v>
      </c>
      <c r="E140" s="7">
        <f t="shared" si="14"/>
        <v>353.1</v>
      </c>
      <c r="F140" s="7">
        <f t="shared" si="11"/>
        <v>406.065</v>
      </c>
      <c r="G140" s="7"/>
      <c r="H140" s="7">
        <v>20.59</v>
      </c>
      <c r="I140" s="7">
        <f t="shared" si="12"/>
        <v>426.655</v>
      </c>
      <c r="J140" s="7"/>
      <c r="K140" s="8">
        <f t="shared" si="13"/>
        <v>426.655</v>
      </c>
    </row>
    <row r="141" spans="1:11" ht="12.75">
      <c r="A141" s="17" t="s">
        <v>82</v>
      </c>
      <c r="B141" s="5">
        <v>45579</v>
      </c>
      <c r="C141" s="6">
        <v>35</v>
      </c>
      <c r="D141" s="7">
        <v>353.1</v>
      </c>
      <c r="E141" s="7">
        <f t="shared" si="14"/>
        <v>353.1</v>
      </c>
      <c r="F141" s="7">
        <f t="shared" si="11"/>
        <v>406.065</v>
      </c>
      <c r="G141" s="7"/>
      <c r="H141" s="7">
        <v>20.59</v>
      </c>
      <c r="I141" s="7">
        <f t="shared" si="12"/>
        <v>426.655</v>
      </c>
      <c r="J141" s="7"/>
      <c r="K141" s="8">
        <f t="shared" si="13"/>
        <v>426.655</v>
      </c>
    </row>
    <row r="142" spans="1:11" ht="12.75">
      <c r="A142" s="35" t="s">
        <v>90</v>
      </c>
      <c r="B142" s="5">
        <v>45579</v>
      </c>
      <c r="C142" s="6">
        <v>36</v>
      </c>
      <c r="D142" s="7">
        <v>353.1</v>
      </c>
      <c r="E142" s="7">
        <f t="shared" si="14"/>
        <v>353.1</v>
      </c>
      <c r="F142" s="7">
        <f t="shared" si="11"/>
        <v>406.065</v>
      </c>
      <c r="G142" s="7"/>
      <c r="H142" s="7">
        <v>20.59</v>
      </c>
      <c r="I142" s="7">
        <f t="shared" si="12"/>
        <v>426.655</v>
      </c>
      <c r="J142" s="7"/>
      <c r="K142" s="8">
        <f t="shared" si="13"/>
        <v>426.655</v>
      </c>
    </row>
    <row r="143" spans="1:11" ht="12.75">
      <c r="A143" s="17" t="s">
        <v>82</v>
      </c>
      <c r="B143" s="5">
        <v>9879</v>
      </c>
      <c r="C143" s="6">
        <v>37</v>
      </c>
      <c r="D143" s="7">
        <v>391.05</v>
      </c>
      <c r="E143" s="7">
        <f t="shared" si="14"/>
        <v>391.05</v>
      </c>
      <c r="F143" s="7">
        <f t="shared" si="11"/>
        <v>449.7075</v>
      </c>
      <c r="G143" s="7"/>
      <c r="H143" s="7">
        <v>20.59</v>
      </c>
      <c r="I143" s="7">
        <f t="shared" si="12"/>
        <v>470.29749999999996</v>
      </c>
      <c r="J143" s="7"/>
      <c r="K143" s="8">
        <f t="shared" si="13"/>
        <v>470.29749999999996</v>
      </c>
    </row>
    <row r="144" spans="1:11" ht="12.75">
      <c r="A144" s="17" t="s">
        <v>82</v>
      </c>
      <c r="B144" s="5">
        <v>9879</v>
      </c>
      <c r="C144" s="6" t="s">
        <v>6</v>
      </c>
      <c r="D144" s="7">
        <v>391.05</v>
      </c>
      <c r="E144" s="7">
        <f t="shared" si="14"/>
        <v>391.05</v>
      </c>
      <c r="F144" s="7">
        <f t="shared" si="11"/>
        <v>449.7075</v>
      </c>
      <c r="G144" s="7"/>
      <c r="H144" s="7">
        <v>20.59</v>
      </c>
      <c r="I144" s="7">
        <f t="shared" si="12"/>
        <v>470.29749999999996</v>
      </c>
      <c r="J144" s="7"/>
      <c r="K144" s="8">
        <f t="shared" si="13"/>
        <v>470.29749999999996</v>
      </c>
    </row>
    <row r="145" spans="1:11" ht="12.75">
      <c r="A145" s="17" t="s">
        <v>82</v>
      </c>
      <c r="B145" s="5">
        <v>45020</v>
      </c>
      <c r="C145" s="6">
        <v>29</v>
      </c>
      <c r="D145" s="7">
        <v>120.95</v>
      </c>
      <c r="E145" s="7">
        <v>120.95</v>
      </c>
      <c r="F145" s="7">
        <v>139.0925</v>
      </c>
      <c r="G145" s="7"/>
      <c r="H145" s="7">
        <v>20.59</v>
      </c>
      <c r="I145" s="7">
        <v>159.0925</v>
      </c>
      <c r="J145" s="7"/>
      <c r="K145" s="8">
        <v>159.0925</v>
      </c>
    </row>
    <row r="146" spans="1:5" ht="12.75">
      <c r="A146" s="34" t="s">
        <v>89</v>
      </c>
      <c r="D146" s="18">
        <f>SUM(D2:D145)</f>
        <v>49277.139999999956</v>
      </c>
      <c r="E146" s="18">
        <f>SUM(E2:E145)</f>
        <v>49277.13999999998</v>
      </c>
    </row>
  </sheetData>
  <sheetProtection formatCells="0" formatColumns="0" formatRows="0" insertColumns="0" insertRows="0" insertHyperlinks="0" deleteColumns="0" deleteRows="0" sort="0" autoFilter="0" pivotTables="0"/>
  <hyperlinks>
    <hyperlink ref="A91" r:id="rId1" display="http://forum.sibmama.ru/viewtopic.php?p=33479619&amp;t=703966"/>
    <hyperlink ref="A92" r:id="rId2" display="http://forum.sibmama.ru/viewtopic.php?p=33479619&amp;t=703966"/>
    <hyperlink ref="A93" r:id="rId3" display="http://forum.sibmama.ru/viewtopic.php?p=33479619&amp;t=703966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2012-10-05T11:17:06Z</dcterms:created>
  <dcterms:modified xsi:type="dcterms:W3CDTF">2012-10-25T11:54:06Z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