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03966" sheetId="1" r:id="rId1"/>
  </sheets>
  <definedNames>
    <definedName name="_xlnm._FilterDatabase" localSheetId="0" hidden="1">'703966'!$A$1:$K$213</definedName>
  </definedNames>
  <calcPr fullCalcOnLoad="1"/>
</workbook>
</file>

<file path=xl/sharedStrings.xml><?xml version="1.0" encoding="utf-8"?>
<sst xmlns="http://schemas.openxmlformats.org/spreadsheetml/2006/main" count="229" uniqueCount="119">
  <si>
    <t>УЗ</t>
  </si>
  <si>
    <t>№ модели Id:</t>
  </si>
  <si>
    <t>размер</t>
  </si>
  <si>
    <t>Цена за ед.</t>
  </si>
  <si>
    <t>ТР</t>
  </si>
  <si>
    <t>Yulka</t>
  </si>
  <si>
    <t>еленаВас</t>
  </si>
  <si>
    <t>Natalinky</t>
  </si>
  <si>
    <t>зламатри</t>
  </si>
  <si>
    <t>gtg66</t>
  </si>
  <si>
    <t>аамбагси</t>
  </si>
  <si>
    <t>Juli_</t>
  </si>
  <si>
    <t>Мурашечка</t>
  </si>
  <si>
    <t>ma_ri_na_</t>
  </si>
  <si>
    <t>Связная</t>
  </si>
  <si>
    <t>Honda22</t>
  </si>
  <si>
    <t>Арония</t>
  </si>
  <si>
    <t>katera1987</t>
  </si>
  <si>
    <t>Иннуля-ля-ля</t>
  </si>
  <si>
    <t>Аленака</t>
  </si>
  <si>
    <t>veresk.08</t>
  </si>
  <si>
    <t>Ollena</t>
  </si>
  <si>
    <t>Огонек</t>
  </si>
  <si>
    <t>машина мама79</t>
  </si>
  <si>
    <t>Ирма 99</t>
  </si>
  <si>
    <t>anna_verbena</t>
  </si>
  <si>
    <t>trie</t>
  </si>
  <si>
    <t>Ekaterinka13</t>
  </si>
  <si>
    <t>котярио</t>
  </si>
  <si>
    <t>Анаксунамон</t>
  </si>
  <si>
    <t>Мари@нна</t>
  </si>
  <si>
    <t>Jolka</t>
  </si>
  <si>
    <t>Natlin</t>
  </si>
  <si>
    <t>Макика</t>
  </si>
  <si>
    <t>Matuша</t>
  </si>
  <si>
    <t>Rich$$</t>
  </si>
  <si>
    <t>anch</t>
  </si>
  <si>
    <t>натаю</t>
  </si>
  <si>
    <t>Arktika</t>
  </si>
  <si>
    <t>Прибыткова_Ира</t>
  </si>
  <si>
    <t>Btata</t>
  </si>
  <si>
    <t>Клео*555</t>
  </si>
  <si>
    <t>тыща</t>
  </si>
  <si>
    <t>liubba</t>
  </si>
  <si>
    <t>Cler-C</t>
  </si>
  <si>
    <t>kapriz_k</t>
  </si>
  <si>
    <t>Настюко</t>
  </si>
  <si>
    <t>Попова Светлана</t>
  </si>
  <si>
    <t>Viana</t>
  </si>
  <si>
    <t>upetren</t>
  </si>
  <si>
    <t>Y@godKa</t>
  </si>
  <si>
    <t>татьяна мир.</t>
  </si>
  <si>
    <t>Nucha</t>
  </si>
  <si>
    <t>ElaSh</t>
  </si>
  <si>
    <t>Svetlana2011</t>
  </si>
  <si>
    <t>Анна-1981</t>
  </si>
  <si>
    <t>Олик</t>
  </si>
  <si>
    <t>Dinarina</t>
  </si>
  <si>
    <t>Мамочка Ирочка</t>
  </si>
  <si>
    <t>Будущая Свекровь</t>
  </si>
  <si>
    <t>анна долгунцева</t>
  </si>
  <si>
    <t>Taptun4ik</t>
  </si>
  <si>
    <t>Натулечка мамулечка</t>
  </si>
  <si>
    <t>Yule4ik</t>
  </si>
  <si>
    <t>M Margo</t>
  </si>
  <si>
    <t>Мамулька Дашульки</t>
  </si>
  <si>
    <t>Евгеш@</t>
  </si>
  <si>
    <t>Mkiss</t>
  </si>
  <si>
    <t>иниша</t>
  </si>
  <si>
    <t>Викторинка</t>
  </si>
  <si>
    <t>Людмила82</t>
  </si>
  <si>
    <t>AmurChanka</t>
  </si>
  <si>
    <t>Ксенияник</t>
  </si>
  <si>
    <t>Бланш</t>
  </si>
  <si>
    <t>Юlя</t>
  </si>
  <si>
    <t>Kate Max</t>
  </si>
  <si>
    <t>!МаРиЯ!</t>
  </si>
  <si>
    <t>Lu-Lu</t>
  </si>
  <si>
    <t>Хани</t>
  </si>
  <si>
    <t>EвA</t>
  </si>
  <si>
    <t>ирина201</t>
  </si>
  <si>
    <t>marybeauty</t>
  </si>
  <si>
    <t>MinKa</t>
  </si>
  <si>
    <t>Хома</t>
  </si>
  <si>
    <t>BRUSNIKKA</t>
  </si>
  <si>
    <t>4tune</t>
  </si>
  <si>
    <t>Аниска</t>
  </si>
  <si>
    <t>олеся1982</t>
  </si>
  <si>
    <t>Ольга двойня 2010</t>
  </si>
  <si>
    <t>Aleonushka</t>
  </si>
  <si>
    <t>AnnaNIK</t>
  </si>
  <si>
    <t>Оксанелла</t>
  </si>
  <si>
    <t xml:space="preserve">сумма заказа </t>
  </si>
  <si>
    <t>цена с ОРГ</t>
  </si>
  <si>
    <t>сбор за м/город</t>
  </si>
  <si>
    <t>сумма к оплате</t>
  </si>
  <si>
    <t xml:space="preserve">оплачено </t>
  </si>
  <si>
    <t>долг  "+" Ваш,  "-" мой</t>
  </si>
  <si>
    <t>пристрой</t>
  </si>
  <si>
    <t>Evvita</t>
  </si>
  <si>
    <t>Kirena2010</t>
  </si>
  <si>
    <t>pavlusha_78</t>
  </si>
  <si>
    <t>Mil@y@</t>
  </si>
  <si>
    <t>Николашка</t>
  </si>
  <si>
    <t>Lari[s]a</t>
  </si>
  <si>
    <t>натаП</t>
  </si>
  <si>
    <t>maiskaia</t>
  </si>
  <si>
    <t xml:space="preserve">millennaa </t>
  </si>
  <si>
    <t>Aleksandri</t>
  </si>
  <si>
    <t>Тусильда</t>
  </si>
  <si>
    <t>*</t>
  </si>
  <si>
    <t>цВеТуЛяя</t>
  </si>
  <si>
    <t>юлюлю</t>
  </si>
  <si>
    <t>MamaTanja</t>
  </si>
  <si>
    <t>L'eau</t>
  </si>
  <si>
    <t>18 руб перенесла в СП6</t>
  </si>
  <si>
    <t>pmg_2008</t>
  </si>
  <si>
    <t xml:space="preserve"> </t>
  </si>
  <si>
    <t>73 руб. перенос в СП6,  58 РУБ. В сп7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</si>
</sst>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2" fontId="0" fillId="4" borderId="10" xfId="0" applyNumberFormat="1" applyFill="1" applyBorder="1" applyAlignment="1" applyProtection="1">
      <alignment/>
      <protection/>
    </xf>
    <xf numFmtId="1" fontId="0" fillId="4" borderId="10" xfId="0" applyNumberFormat="1" applyFill="1" applyBorder="1" applyAlignment="1" applyProtection="1">
      <alignment/>
      <protection/>
    </xf>
    <xf numFmtId="0" fontId="1" fillId="7" borderId="10" xfId="0" applyFont="1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2" fontId="0" fillId="7" borderId="10" xfId="0" applyNumberFormat="1" applyFill="1" applyBorder="1" applyAlignment="1" applyProtection="1">
      <alignment/>
      <protection/>
    </xf>
    <xf numFmtId="1" fontId="0" fillId="7" borderId="10" xfId="0" applyNumberForma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2" fontId="0" fillId="2" borderId="10" xfId="0" applyNumberFormat="1" applyFill="1" applyBorder="1" applyAlignment="1" applyProtection="1">
      <alignment/>
      <protection/>
    </xf>
    <xf numFmtId="1" fontId="0" fillId="2" borderId="10" xfId="0" applyNumberForma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2" borderId="0" xfId="42" applyFont="1" applyFill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3" fillId="7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7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2" fontId="0" fillId="6" borderId="10" xfId="0" applyNumberFormat="1" applyFill="1" applyBorder="1" applyAlignment="1" applyProtection="1">
      <alignment/>
      <protection/>
    </xf>
    <xf numFmtId="1" fontId="0" fillId="6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0" fillId="33" borderId="10" xfId="0" applyNumberFormat="1" applyFont="1" applyFill="1" applyBorder="1" applyAlignment="1" applyProtection="1">
      <alignment/>
      <protection/>
    </xf>
    <xf numFmtId="1" fontId="41" fillId="7" borderId="10" xfId="0" applyNumberFormat="1" applyFont="1" applyFill="1" applyBorder="1" applyAlignment="1" applyProtection="1">
      <alignment/>
      <protection/>
    </xf>
    <xf numFmtId="1" fontId="41" fillId="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70402" TargetMode="External" /><Relationship Id="rId2" Type="http://schemas.openxmlformats.org/officeDocument/2006/relationships/hyperlink" Target="http://forum.sibmama.ru/profile.php?mode=viewprofile&amp;u=70402" TargetMode="External" /><Relationship Id="rId3" Type="http://schemas.openxmlformats.org/officeDocument/2006/relationships/hyperlink" Target="http://forum.sibmama.ru/profile.php?mode=viewprofile&amp;u=70402" TargetMode="External" /><Relationship Id="rId4" Type="http://schemas.openxmlformats.org/officeDocument/2006/relationships/hyperlink" Target="http://forum.sibmama.ru/profile.php?mode=viewprofile&amp;u=2802" TargetMode="External" /><Relationship Id="rId5" Type="http://schemas.openxmlformats.org/officeDocument/2006/relationships/hyperlink" Target="http://forum.sibmama.ru/profile.php?mode=viewprofile&amp;u=51283" TargetMode="External" /><Relationship Id="rId6" Type="http://schemas.openxmlformats.org/officeDocument/2006/relationships/hyperlink" Target="http://forum.sibmama.ru/profile.php?mode=viewprofile&amp;u=107301" TargetMode="External" /><Relationship Id="rId7" Type="http://schemas.openxmlformats.org/officeDocument/2006/relationships/hyperlink" Target="http://forum.sibmama.ru/profile.php?mode=viewprofile&amp;u=107301" TargetMode="External" /><Relationship Id="rId8" Type="http://schemas.openxmlformats.org/officeDocument/2006/relationships/hyperlink" Target="http://forum.sibmama.ru/profile.php?mode=viewprofile&amp;u=107301" TargetMode="External" /><Relationship Id="rId9" Type="http://schemas.openxmlformats.org/officeDocument/2006/relationships/hyperlink" Target="http://forum.sibmama.ru/profile.php?mode=viewprofile&amp;u=107301" TargetMode="External" /><Relationship Id="rId10" Type="http://schemas.openxmlformats.org/officeDocument/2006/relationships/hyperlink" Target="http://forum.sibmama.ru/profile.php?mode=viewprofile&amp;u=107301" TargetMode="External" /><Relationship Id="rId11" Type="http://schemas.openxmlformats.org/officeDocument/2006/relationships/hyperlink" Target="http://forum.sibmama.ru/profile.php?mode=viewprofile&amp;u=107301" TargetMode="External" /><Relationship Id="rId12" Type="http://schemas.openxmlformats.org/officeDocument/2006/relationships/hyperlink" Target="http://forum.sibmama.ru/profile.php?mode=viewprofile&amp;u=107301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48" sqref="G148"/>
    </sheetView>
  </sheetViews>
  <sheetFormatPr defaultColWidth="9.140625" defaultRowHeight="12.75"/>
  <cols>
    <col min="1" max="1" width="22.140625" style="0" bestFit="1" customWidth="1"/>
    <col min="2" max="2" width="10.57421875" style="0" customWidth="1"/>
    <col min="3" max="3" width="7.8515625" style="0" bestFit="1" customWidth="1"/>
    <col min="4" max="4" width="12.00390625" style="0" customWidth="1"/>
    <col min="7" max="7" width="10.140625" style="0" customWidth="1"/>
    <col min="8" max="8" width="8.00390625" style="0" bestFit="1" customWidth="1"/>
    <col min="9" max="9" width="11.00390625" style="0" customWidth="1"/>
    <col min="10" max="10" width="11.28125" style="0" customWidth="1"/>
    <col min="11" max="11" width="9.57421875" style="0" customWidth="1"/>
  </cols>
  <sheetData>
    <row r="1" spans="1:11" s="1" customFormat="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92</v>
      </c>
      <c r="F1" s="2" t="s">
        <v>93</v>
      </c>
      <c r="G1" s="2" t="s">
        <v>94</v>
      </c>
      <c r="H1" s="2" t="s">
        <v>4</v>
      </c>
      <c r="I1" s="2" t="s">
        <v>95</v>
      </c>
      <c r="J1" s="2" t="s">
        <v>96</v>
      </c>
      <c r="K1" s="2" t="s">
        <v>97</v>
      </c>
    </row>
    <row r="2" spans="1:11" ht="12.75">
      <c r="A2" s="6" t="s">
        <v>76</v>
      </c>
      <c r="B2" s="7">
        <v>46171</v>
      </c>
      <c r="C2" s="7">
        <v>30</v>
      </c>
      <c r="D2" s="8">
        <v>451.5</v>
      </c>
      <c r="E2" s="8">
        <f aca="true" t="shared" si="0" ref="E2:E7">D2</f>
        <v>451.5</v>
      </c>
      <c r="F2" s="8">
        <f aca="true" t="shared" si="1" ref="F2:F7">E2*1.15</f>
        <v>519.2249999999999</v>
      </c>
      <c r="G2" s="8"/>
      <c r="H2" s="8">
        <v>25</v>
      </c>
      <c r="I2" s="8">
        <f aca="true" t="shared" si="2" ref="I2:I7">F2+G2+H2</f>
        <v>544.2249999999999</v>
      </c>
      <c r="J2" s="7">
        <v>540</v>
      </c>
      <c r="K2" s="9">
        <f aca="true" t="shared" si="3" ref="K2:K7">I2-J2</f>
        <v>4.224999999999909</v>
      </c>
    </row>
    <row r="3" spans="1:11" ht="12.75">
      <c r="A3" s="10" t="s">
        <v>85</v>
      </c>
      <c r="B3" s="11">
        <v>59659</v>
      </c>
      <c r="C3" s="11">
        <v>36</v>
      </c>
      <c r="D3" s="12">
        <v>0</v>
      </c>
      <c r="E3" s="12">
        <f t="shared" si="0"/>
        <v>0</v>
      </c>
      <c r="F3" s="12">
        <f t="shared" si="1"/>
        <v>0</v>
      </c>
      <c r="G3" s="12"/>
      <c r="H3" s="12">
        <v>0</v>
      </c>
      <c r="I3" s="12">
        <f t="shared" si="2"/>
        <v>0</v>
      </c>
      <c r="J3" s="11">
        <v>513.35</v>
      </c>
      <c r="K3" s="34">
        <f t="shared" si="3"/>
        <v>-513.35</v>
      </c>
    </row>
    <row r="4" spans="1:11" ht="12.75">
      <c r="A4" s="6" t="s">
        <v>89</v>
      </c>
      <c r="B4" s="7">
        <v>45739</v>
      </c>
      <c r="C4" s="7">
        <v>26</v>
      </c>
      <c r="D4" s="8">
        <v>357</v>
      </c>
      <c r="E4" s="8">
        <f t="shared" si="0"/>
        <v>357</v>
      </c>
      <c r="F4" s="8">
        <f t="shared" si="1"/>
        <v>410.54999999999995</v>
      </c>
      <c r="G4" s="8"/>
      <c r="H4" s="8">
        <v>25</v>
      </c>
      <c r="I4" s="8">
        <f t="shared" si="2"/>
        <v>435.54999999999995</v>
      </c>
      <c r="J4" s="7">
        <v>431</v>
      </c>
      <c r="K4" s="9">
        <f t="shared" si="3"/>
        <v>4.5499999999999545</v>
      </c>
    </row>
    <row r="5" spans="1:11" ht="12.75">
      <c r="A5" s="24" t="s">
        <v>108</v>
      </c>
      <c r="B5" s="3">
        <v>45871</v>
      </c>
      <c r="C5" s="3">
        <v>37</v>
      </c>
      <c r="D5" s="5">
        <v>346.5</v>
      </c>
      <c r="E5" s="5">
        <f t="shared" si="0"/>
        <v>346.5</v>
      </c>
      <c r="F5" s="5">
        <f t="shared" si="1"/>
        <v>398.47499999999997</v>
      </c>
      <c r="G5" s="5"/>
      <c r="H5" s="5">
        <v>25</v>
      </c>
      <c r="I5" s="5">
        <f t="shared" si="2"/>
        <v>423.47499999999997</v>
      </c>
      <c r="J5" s="3">
        <v>419</v>
      </c>
      <c r="K5" s="4">
        <f t="shared" si="3"/>
        <v>4.474999999999966</v>
      </c>
    </row>
    <row r="6" spans="1:11" ht="12.75">
      <c r="A6" s="21" t="s">
        <v>71</v>
      </c>
      <c r="B6" s="11">
        <v>46023</v>
      </c>
      <c r="C6" s="11">
        <v>27</v>
      </c>
      <c r="D6" s="12">
        <v>451.5</v>
      </c>
      <c r="E6" s="12">
        <f t="shared" si="0"/>
        <v>451.5</v>
      </c>
      <c r="F6" s="12">
        <f t="shared" si="1"/>
        <v>519.2249999999999</v>
      </c>
      <c r="G6" s="12"/>
      <c r="H6" s="12">
        <v>25</v>
      </c>
      <c r="I6" s="12">
        <f t="shared" si="2"/>
        <v>544.2249999999999</v>
      </c>
      <c r="J6" s="11">
        <v>540</v>
      </c>
      <c r="K6" s="13">
        <f t="shared" si="3"/>
        <v>4.224999999999909</v>
      </c>
    </row>
    <row r="7" spans="1:12" ht="12.75">
      <c r="A7" s="20" t="s">
        <v>36</v>
      </c>
      <c r="B7" s="7">
        <v>45739</v>
      </c>
      <c r="C7" s="7">
        <v>28</v>
      </c>
      <c r="D7" s="8">
        <v>357</v>
      </c>
      <c r="E7" s="8">
        <f t="shared" si="0"/>
        <v>357</v>
      </c>
      <c r="F7" s="8">
        <f t="shared" si="1"/>
        <v>410.54999999999995</v>
      </c>
      <c r="G7" s="8"/>
      <c r="H7" s="8">
        <v>25</v>
      </c>
      <c r="I7" s="8">
        <f t="shared" si="2"/>
        <v>435.54999999999995</v>
      </c>
      <c r="J7" s="7">
        <v>431</v>
      </c>
      <c r="K7" s="9">
        <f t="shared" si="3"/>
        <v>4.5499999999999545</v>
      </c>
      <c r="L7" t="s">
        <v>110</v>
      </c>
    </row>
    <row r="8" spans="1:11" ht="12.75">
      <c r="A8" s="10" t="s">
        <v>25</v>
      </c>
      <c r="B8" s="11">
        <v>45670</v>
      </c>
      <c r="C8" s="11">
        <v>31</v>
      </c>
      <c r="D8" s="12">
        <v>279.04</v>
      </c>
      <c r="E8" s="12"/>
      <c r="F8" s="12"/>
      <c r="G8" s="12"/>
      <c r="H8" s="12">
        <v>25</v>
      </c>
      <c r="I8" s="12"/>
      <c r="J8" s="11"/>
      <c r="K8" s="13"/>
    </row>
    <row r="9" spans="1:11" ht="12.75">
      <c r="A9" s="10" t="s">
        <v>25</v>
      </c>
      <c r="B9" s="11">
        <v>44865</v>
      </c>
      <c r="C9" s="11">
        <v>28</v>
      </c>
      <c r="D9" s="12">
        <v>648.9</v>
      </c>
      <c r="E9" s="12"/>
      <c r="F9" s="12"/>
      <c r="G9" s="12"/>
      <c r="H9" s="12">
        <v>25</v>
      </c>
      <c r="I9" s="12"/>
      <c r="J9" s="11"/>
      <c r="K9" s="13"/>
    </row>
    <row r="10" spans="1:11" ht="12.75">
      <c r="A10" s="10" t="s">
        <v>25</v>
      </c>
      <c r="B10" s="11"/>
      <c r="C10" s="11"/>
      <c r="D10" s="12"/>
      <c r="E10" s="12">
        <f>SUM(D8:D9)</f>
        <v>927.94</v>
      </c>
      <c r="F10" s="12">
        <f>E10*1.15</f>
        <v>1067.131</v>
      </c>
      <c r="G10" s="12"/>
      <c r="H10" s="12">
        <f>SUM(H8:H9)</f>
        <v>50</v>
      </c>
      <c r="I10" s="12">
        <f>F10+G10+H10</f>
        <v>1117.131</v>
      </c>
      <c r="J10" s="11">
        <v>1107</v>
      </c>
      <c r="K10" s="13">
        <f>I10-J10</f>
        <v>10.131000000000085</v>
      </c>
    </row>
    <row r="11" spans="1:11" ht="12.75">
      <c r="A11" s="6" t="s">
        <v>90</v>
      </c>
      <c r="B11" s="7">
        <v>45263</v>
      </c>
      <c r="C11" s="7">
        <v>37</v>
      </c>
      <c r="D11" s="8">
        <v>372.5</v>
      </c>
      <c r="E11" s="8">
        <f>D11</f>
        <v>372.5</v>
      </c>
      <c r="F11" s="8">
        <f>E11*1.15</f>
        <v>428.37499999999994</v>
      </c>
      <c r="G11" s="8"/>
      <c r="H11" s="8">
        <v>25</v>
      </c>
      <c r="I11" s="8">
        <f>F11+G11+H11</f>
        <v>453.37499999999994</v>
      </c>
      <c r="J11" s="7">
        <v>448</v>
      </c>
      <c r="K11" s="9">
        <f>I11-J11</f>
        <v>5.374999999999943</v>
      </c>
    </row>
    <row r="12" spans="1:11" ht="12.75">
      <c r="A12" s="10" t="s">
        <v>38</v>
      </c>
      <c r="B12" s="11">
        <v>46020</v>
      </c>
      <c r="C12" s="11">
        <v>34</v>
      </c>
      <c r="D12" s="12">
        <v>367.5</v>
      </c>
      <c r="E12" s="12"/>
      <c r="F12" s="12"/>
      <c r="G12" s="12"/>
      <c r="H12" s="12">
        <v>25</v>
      </c>
      <c r="I12" s="12"/>
      <c r="J12" s="11"/>
      <c r="K12" s="13"/>
    </row>
    <row r="13" spans="1:11" ht="12.75">
      <c r="A13" s="10" t="s">
        <v>38</v>
      </c>
      <c r="B13" s="11">
        <v>46023</v>
      </c>
      <c r="C13" s="11">
        <v>28</v>
      </c>
      <c r="D13" s="12">
        <v>451.5</v>
      </c>
      <c r="E13" s="12"/>
      <c r="F13" s="12"/>
      <c r="G13" s="12"/>
      <c r="H13" s="12">
        <v>25</v>
      </c>
      <c r="I13" s="12"/>
      <c r="J13" s="11"/>
      <c r="K13" s="13"/>
    </row>
    <row r="14" spans="1:11" ht="12.75">
      <c r="A14" s="10" t="s">
        <v>38</v>
      </c>
      <c r="B14" s="11"/>
      <c r="C14" s="11"/>
      <c r="D14" s="12"/>
      <c r="E14" s="12">
        <f>SUM(D12:D13)</f>
        <v>819</v>
      </c>
      <c r="F14" s="12">
        <f>E14*1.15</f>
        <v>941.8499999999999</v>
      </c>
      <c r="G14" s="12"/>
      <c r="H14" s="12">
        <f>SUM(H12:H13)</f>
        <v>50</v>
      </c>
      <c r="I14" s="12">
        <f>F14+G14+H14</f>
        <v>991.8499999999999</v>
      </c>
      <c r="J14" s="11">
        <v>982</v>
      </c>
      <c r="K14" s="13">
        <f>I14-J14</f>
        <v>9.849999999999909</v>
      </c>
    </row>
    <row r="15" spans="1:11" ht="12.75">
      <c r="A15" s="6" t="s">
        <v>84</v>
      </c>
      <c r="B15" s="7">
        <v>46020</v>
      </c>
      <c r="C15" s="7">
        <v>30</v>
      </c>
      <c r="D15" s="8">
        <v>367.5</v>
      </c>
      <c r="E15" s="8">
        <f>D15</f>
        <v>367.5</v>
      </c>
      <c r="F15" s="8">
        <f>E15*1.15</f>
        <v>422.62499999999994</v>
      </c>
      <c r="G15" s="8"/>
      <c r="H15" s="8">
        <v>25</v>
      </c>
      <c r="I15" s="8">
        <f>F15+G15+H15</f>
        <v>447.62499999999994</v>
      </c>
      <c r="J15" s="7">
        <v>450</v>
      </c>
      <c r="K15" s="9">
        <f>I15-J15</f>
        <v>-2.375000000000057</v>
      </c>
    </row>
    <row r="16" spans="1:11" ht="12.75">
      <c r="A16" s="10" t="s">
        <v>40</v>
      </c>
      <c r="B16" s="11">
        <v>59659</v>
      </c>
      <c r="C16" s="11">
        <v>30</v>
      </c>
      <c r="D16" s="12">
        <v>0</v>
      </c>
      <c r="E16" s="12">
        <f>D16</f>
        <v>0</v>
      </c>
      <c r="F16" s="12">
        <f>E16*1.15</f>
        <v>0</v>
      </c>
      <c r="G16" s="12"/>
      <c r="H16" s="12">
        <v>0</v>
      </c>
      <c r="I16" s="12">
        <f>F16+G16+H16</f>
        <v>0</v>
      </c>
      <c r="J16" s="11">
        <v>513</v>
      </c>
      <c r="K16" s="34">
        <f>I16-J16</f>
        <v>-513</v>
      </c>
    </row>
    <row r="17" spans="1:11" ht="12.75">
      <c r="A17" s="6" t="s">
        <v>44</v>
      </c>
      <c r="B17" s="7">
        <v>45236</v>
      </c>
      <c r="C17" s="7">
        <v>38</v>
      </c>
      <c r="D17" s="8">
        <v>255.85</v>
      </c>
      <c r="E17" s="8"/>
      <c r="F17" s="8"/>
      <c r="G17" s="8"/>
      <c r="H17" s="8">
        <v>25</v>
      </c>
      <c r="I17" s="8"/>
      <c r="J17" s="7"/>
      <c r="K17" s="9"/>
    </row>
    <row r="18" spans="1:11" ht="12.75">
      <c r="A18" s="6" t="s">
        <v>44</v>
      </c>
      <c r="B18" s="7">
        <v>45533</v>
      </c>
      <c r="C18" s="7">
        <v>27</v>
      </c>
      <c r="D18" s="8">
        <v>345.1</v>
      </c>
      <c r="E18" s="8"/>
      <c r="F18" s="8"/>
      <c r="G18" s="8"/>
      <c r="H18" s="8">
        <v>25</v>
      </c>
      <c r="I18" s="8"/>
      <c r="J18" s="7"/>
      <c r="K18" s="9"/>
    </row>
    <row r="19" spans="1:11" ht="12.75">
      <c r="A19" s="6" t="s">
        <v>44</v>
      </c>
      <c r="B19" s="7"/>
      <c r="C19" s="7"/>
      <c r="D19" s="8"/>
      <c r="E19" s="8">
        <f>SUM(D17:D18)</f>
        <v>600.95</v>
      </c>
      <c r="F19" s="8">
        <f>E19*1.15</f>
        <v>691.0925</v>
      </c>
      <c r="G19" s="8"/>
      <c r="H19" s="8">
        <f>SUM(H17:H18)</f>
        <v>50</v>
      </c>
      <c r="I19" s="8">
        <f>F19+G19+H19</f>
        <v>741.0925</v>
      </c>
      <c r="J19" s="7">
        <v>731</v>
      </c>
      <c r="K19" s="9">
        <f>I19-J19</f>
        <v>10.092499999999973</v>
      </c>
    </row>
    <row r="20" spans="1:11" ht="12.75">
      <c r="A20" s="10" t="s">
        <v>57</v>
      </c>
      <c r="B20" s="11">
        <v>45871</v>
      </c>
      <c r="C20" s="11">
        <v>34</v>
      </c>
      <c r="D20" s="12">
        <v>346.5</v>
      </c>
      <c r="E20" s="12"/>
      <c r="F20" s="12"/>
      <c r="G20" s="12"/>
      <c r="H20" s="12">
        <v>25</v>
      </c>
      <c r="I20" s="12"/>
      <c r="J20" s="11"/>
      <c r="K20" s="13"/>
    </row>
    <row r="21" spans="1:11" ht="12.75">
      <c r="A21" s="10" t="s">
        <v>57</v>
      </c>
      <c r="B21" s="11">
        <v>45871</v>
      </c>
      <c r="C21" s="11">
        <v>35</v>
      </c>
      <c r="D21" s="12">
        <v>346.5</v>
      </c>
      <c r="E21" s="12"/>
      <c r="F21" s="12"/>
      <c r="G21" s="12"/>
      <c r="H21" s="12">
        <v>25</v>
      </c>
      <c r="I21" s="12"/>
      <c r="J21" s="11"/>
      <c r="K21" s="13"/>
    </row>
    <row r="22" spans="1:11" ht="12.75">
      <c r="A22" s="10" t="s">
        <v>57</v>
      </c>
      <c r="B22" s="11"/>
      <c r="C22" s="11"/>
      <c r="D22" s="12"/>
      <c r="E22" s="12">
        <f>SUM(D20:D21)</f>
        <v>693</v>
      </c>
      <c r="F22" s="12">
        <f>E22*1.15</f>
        <v>796.9499999999999</v>
      </c>
      <c r="G22" s="12"/>
      <c r="H22" s="12">
        <f>SUM(H20:H21)</f>
        <v>50</v>
      </c>
      <c r="I22" s="12">
        <f>F22+G22+H22</f>
        <v>846.9499999999999</v>
      </c>
      <c r="J22" s="11">
        <v>837</v>
      </c>
      <c r="K22" s="13">
        <f>I22-J22</f>
        <v>9.949999999999932</v>
      </c>
    </row>
    <row r="23" spans="1:11" ht="12.75">
      <c r="A23" s="6" t="s">
        <v>27</v>
      </c>
      <c r="B23" s="7">
        <v>46020</v>
      </c>
      <c r="C23" s="7">
        <v>37</v>
      </c>
      <c r="D23" s="8">
        <v>367.5</v>
      </c>
      <c r="E23" s="8">
        <f>D23</f>
        <v>367.5</v>
      </c>
      <c r="F23" s="8">
        <f>E23*1.15</f>
        <v>422.62499999999994</v>
      </c>
      <c r="G23" s="8"/>
      <c r="H23" s="8">
        <v>25</v>
      </c>
      <c r="I23" s="8">
        <f>F23+G23+H23</f>
        <v>447.62499999999994</v>
      </c>
      <c r="J23" s="7">
        <v>443</v>
      </c>
      <c r="K23" s="9">
        <f>I23-J23</f>
        <v>4.624999999999943</v>
      </c>
    </row>
    <row r="24" spans="1:11" ht="12.75">
      <c r="A24" s="10" t="s">
        <v>53</v>
      </c>
      <c r="B24" s="11">
        <v>45263</v>
      </c>
      <c r="C24" s="11">
        <v>37</v>
      </c>
      <c r="D24" s="12">
        <v>372.5</v>
      </c>
      <c r="E24" s="12"/>
      <c r="F24" s="12"/>
      <c r="G24" s="12"/>
      <c r="H24" s="12">
        <v>25</v>
      </c>
      <c r="I24" s="12"/>
      <c r="J24" s="11"/>
      <c r="K24" s="13"/>
    </row>
    <row r="25" spans="1:11" ht="12.75">
      <c r="A25" s="10" t="s">
        <v>53</v>
      </c>
      <c r="B25" s="11">
        <v>45871</v>
      </c>
      <c r="C25" s="11">
        <v>37</v>
      </c>
      <c r="D25" s="12">
        <v>346.5</v>
      </c>
      <c r="E25" s="12"/>
      <c r="F25" s="12"/>
      <c r="G25" s="12"/>
      <c r="H25" s="12">
        <v>25</v>
      </c>
      <c r="I25" s="12"/>
      <c r="J25" s="11"/>
      <c r="K25" s="13"/>
    </row>
    <row r="26" spans="1:11" ht="12.75">
      <c r="A26" s="10" t="s">
        <v>53</v>
      </c>
      <c r="B26" s="11"/>
      <c r="C26" s="11"/>
      <c r="D26" s="12"/>
      <c r="E26" s="12">
        <f>SUM(D24:D25)</f>
        <v>719</v>
      </c>
      <c r="F26" s="12">
        <f>E26*1.15</f>
        <v>826.8499999999999</v>
      </c>
      <c r="G26" s="12"/>
      <c r="H26" s="12">
        <f>SUM(H24:H25)</f>
        <v>50</v>
      </c>
      <c r="I26" s="12">
        <f>F26+G26+H26</f>
        <v>876.8499999999999</v>
      </c>
      <c r="J26" s="11">
        <f>448+419</f>
        <v>867</v>
      </c>
      <c r="K26" s="13">
        <f>I26-J26</f>
        <v>9.849999999999909</v>
      </c>
    </row>
    <row r="27" spans="1:11" ht="12.75">
      <c r="A27" s="20" t="s">
        <v>99</v>
      </c>
      <c r="B27" s="7">
        <v>45533</v>
      </c>
      <c r="C27" s="7">
        <v>26</v>
      </c>
      <c r="D27" s="8">
        <v>345.1</v>
      </c>
      <c r="E27" s="8">
        <f>D27</f>
        <v>345.1</v>
      </c>
      <c r="F27" s="8">
        <f>E27*1.15</f>
        <v>396.865</v>
      </c>
      <c r="G27" s="8"/>
      <c r="H27" s="8">
        <v>25</v>
      </c>
      <c r="I27" s="8">
        <f>F27+G27+H27</f>
        <v>421.865</v>
      </c>
      <c r="J27" s="7">
        <v>346</v>
      </c>
      <c r="K27" s="9">
        <f>I27-J27</f>
        <v>75.86500000000001</v>
      </c>
    </row>
    <row r="28" spans="1:11" ht="12.75">
      <c r="A28" s="6" t="s">
        <v>99</v>
      </c>
      <c r="B28" s="7">
        <v>46093</v>
      </c>
      <c r="C28" s="7">
        <v>26</v>
      </c>
      <c r="D28" s="8">
        <v>585.2</v>
      </c>
      <c r="E28" s="8"/>
      <c r="F28" s="8"/>
      <c r="G28" s="8"/>
      <c r="H28" s="8">
        <v>25</v>
      </c>
      <c r="I28" s="8"/>
      <c r="J28" s="7"/>
      <c r="K28" s="9"/>
    </row>
    <row r="29" spans="1:11" ht="12.75">
      <c r="A29" s="6" t="s">
        <v>99</v>
      </c>
      <c r="B29" s="7">
        <v>46171</v>
      </c>
      <c r="C29" s="7">
        <v>31</v>
      </c>
      <c r="D29" s="8">
        <v>451.5</v>
      </c>
      <c r="E29" s="8"/>
      <c r="F29" s="8"/>
      <c r="G29" s="8"/>
      <c r="H29" s="8">
        <v>25</v>
      </c>
      <c r="I29" s="8"/>
      <c r="J29" s="7"/>
      <c r="K29" s="9"/>
    </row>
    <row r="30" spans="1:11" ht="12.75">
      <c r="A30" s="6" t="s">
        <v>99</v>
      </c>
      <c r="B30" s="7"/>
      <c r="C30" s="7"/>
      <c r="D30" s="8"/>
      <c r="E30" s="8">
        <f>SUM(D27:D29)</f>
        <v>1381.8000000000002</v>
      </c>
      <c r="F30" s="8">
        <f>E30*1.15</f>
        <v>1589.0700000000002</v>
      </c>
      <c r="G30" s="8">
        <v>40</v>
      </c>
      <c r="H30" s="8">
        <f>SUM(H28:H29)</f>
        <v>50</v>
      </c>
      <c r="I30" s="8">
        <f>F30+G30+H30</f>
        <v>1679.0700000000002</v>
      </c>
      <c r="J30" s="7">
        <f>1305+346</f>
        <v>1651</v>
      </c>
      <c r="K30" s="9">
        <f>I30-J30</f>
        <v>28.070000000000164</v>
      </c>
    </row>
    <row r="31" spans="1:11" ht="12.75">
      <c r="A31" s="10" t="s">
        <v>79</v>
      </c>
      <c r="B31" s="11">
        <v>1399</v>
      </c>
      <c r="C31" s="11">
        <v>37</v>
      </c>
      <c r="D31" s="12">
        <v>254.2</v>
      </c>
      <c r="E31" s="12"/>
      <c r="F31" s="12"/>
      <c r="G31" s="12"/>
      <c r="H31" s="12">
        <v>25</v>
      </c>
      <c r="I31" s="12"/>
      <c r="J31" s="11"/>
      <c r="K31" s="13"/>
    </row>
    <row r="32" spans="1:11" ht="12.75">
      <c r="A32" s="10" t="s">
        <v>79</v>
      </c>
      <c r="B32" s="11">
        <v>1399</v>
      </c>
      <c r="C32" s="11">
        <v>36</v>
      </c>
      <c r="D32" s="12">
        <v>254.2</v>
      </c>
      <c r="E32" s="12"/>
      <c r="F32" s="12"/>
      <c r="G32" s="12"/>
      <c r="H32" s="12">
        <v>25</v>
      </c>
      <c r="I32" s="12"/>
      <c r="J32" s="11"/>
      <c r="K32" s="13"/>
    </row>
    <row r="33" spans="1:11" ht="12.75">
      <c r="A33" s="10" t="s">
        <v>79</v>
      </c>
      <c r="B33" s="11"/>
      <c r="C33" s="11"/>
      <c r="D33" s="12"/>
      <c r="E33" s="12">
        <f>SUM(D31:D32)</f>
        <v>508.4</v>
      </c>
      <c r="F33" s="12">
        <f>E33*1.15</f>
        <v>584.66</v>
      </c>
      <c r="G33" s="12"/>
      <c r="H33" s="12">
        <f>SUM(H31:H32)</f>
        <v>50</v>
      </c>
      <c r="I33" s="12">
        <f>F33+G33+H33</f>
        <v>634.66</v>
      </c>
      <c r="J33" s="11">
        <v>625</v>
      </c>
      <c r="K33" s="13">
        <f>I33-J33</f>
        <v>9.659999999999968</v>
      </c>
    </row>
    <row r="34" spans="1:11" ht="12.75">
      <c r="A34" s="6" t="s">
        <v>9</v>
      </c>
      <c r="B34" s="7">
        <v>1399</v>
      </c>
      <c r="C34" s="7">
        <v>37</v>
      </c>
      <c r="D34" s="8">
        <v>254.2</v>
      </c>
      <c r="E34" s="8"/>
      <c r="F34" s="8"/>
      <c r="G34" s="8"/>
      <c r="H34" s="8">
        <v>25</v>
      </c>
      <c r="I34" s="8"/>
      <c r="J34" s="7"/>
      <c r="K34" s="9"/>
    </row>
    <row r="35" spans="1:11" ht="12.75">
      <c r="A35" s="6" t="s">
        <v>9</v>
      </c>
      <c r="B35" s="7">
        <v>45533</v>
      </c>
      <c r="C35" s="7">
        <v>24</v>
      </c>
      <c r="D35" s="8">
        <v>345.1</v>
      </c>
      <c r="E35" s="8"/>
      <c r="F35" s="8"/>
      <c r="G35" s="8"/>
      <c r="H35" s="8">
        <v>25</v>
      </c>
      <c r="I35" s="8"/>
      <c r="J35" s="7"/>
      <c r="K35" s="9"/>
    </row>
    <row r="36" spans="1:11" ht="12.75">
      <c r="A36" s="6" t="s">
        <v>9</v>
      </c>
      <c r="B36" s="7"/>
      <c r="C36" s="7"/>
      <c r="D36" s="8"/>
      <c r="E36" s="8">
        <f>SUM(D34:D35)</f>
        <v>599.3</v>
      </c>
      <c r="F36" s="8">
        <f>E36*1.15</f>
        <v>689.1949999999999</v>
      </c>
      <c r="G36" s="8"/>
      <c r="H36" s="8">
        <f>SUM(H34:H35)</f>
        <v>50</v>
      </c>
      <c r="I36" s="8">
        <f>F36+G36+H36</f>
        <v>739.1949999999999</v>
      </c>
      <c r="J36" s="7">
        <v>729</v>
      </c>
      <c r="K36" s="9">
        <f>I36-J36</f>
        <v>10.194999999999936</v>
      </c>
    </row>
    <row r="37" spans="1:11" ht="12.75">
      <c r="A37" s="10" t="s">
        <v>15</v>
      </c>
      <c r="B37" s="11">
        <v>44865</v>
      </c>
      <c r="C37" s="11">
        <v>26</v>
      </c>
      <c r="D37" s="12">
        <v>648.9</v>
      </c>
      <c r="E37" s="12"/>
      <c r="F37" s="12"/>
      <c r="G37" s="12"/>
      <c r="H37" s="12">
        <v>25</v>
      </c>
      <c r="I37" s="12"/>
      <c r="J37" s="11"/>
      <c r="K37" s="13"/>
    </row>
    <row r="38" spans="1:11" ht="12.75">
      <c r="A38" s="10" t="s">
        <v>15</v>
      </c>
      <c r="B38" s="11">
        <v>46171</v>
      </c>
      <c r="C38" s="11">
        <v>25</v>
      </c>
      <c r="D38" s="12">
        <v>451.5</v>
      </c>
      <c r="E38" s="12"/>
      <c r="F38" s="12"/>
      <c r="G38" s="12"/>
      <c r="H38" s="12">
        <v>25</v>
      </c>
      <c r="I38" s="12"/>
      <c r="J38" s="11"/>
      <c r="K38" s="13"/>
    </row>
    <row r="39" spans="1:11" ht="12.75">
      <c r="A39" s="10" t="s">
        <v>15</v>
      </c>
      <c r="B39" s="11">
        <v>46171</v>
      </c>
      <c r="C39" s="11">
        <v>26</v>
      </c>
      <c r="D39" s="12">
        <v>451.5</v>
      </c>
      <c r="E39" s="12"/>
      <c r="F39" s="12"/>
      <c r="G39" s="12"/>
      <c r="H39" s="12">
        <v>25</v>
      </c>
      <c r="I39" s="12"/>
      <c r="J39" s="11"/>
      <c r="K39" s="13"/>
    </row>
    <row r="40" spans="1:11" ht="12.75">
      <c r="A40" s="10" t="s">
        <v>15</v>
      </c>
      <c r="B40" s="11">
        <v>44865</v>
      </c>
      <c r="C40" s="11">
        <v>30</v>
      </c>
      <c r="D40" s="12">
        <v>648.9</v>
      </c>
      <c r="E40" s="12"/>
      <c r="F40" s="12"/>
      <c r="G40" s="12"/>
      <c r="H40" s="12">
        <v>25</v>
      </c>
      <c r="I40" s="12"/>
      <c r="J40" s="11"/>
      <c r="K40" s="13"/>
    </row>
    <row r="41" spans="1:11" ht="12.75">
      <c r="A41" s="10" t="s">
        <v>15</v>
      </c>
      <c r="B41" s="11"/>
      <c r="C41" s="11"/>
      <c r="D41" s="12"/>
      <c r="E41" s="12">
        <f>SUM(D37:D40)</f>
        <v>2200.8</v>
      </c>
      <c r="F41" s="12">
        <f>E41*1.1</f>
        <v>2420.8800000000006</v>
      </c>
      <c r="G41" s="12"/>
      <c r="H41" s="12">
        <f>SUM(H37:H40)</f>
        <v>100</v>
      </c>
      <c r="I41" s="12">
        <f>F41+G41+H41</f>
        <v>2520.8800000000006</v>
      </c>
      <c r="J41" s="11">
        <f>3235-734</f>
        <v>2501</v>
      </c>
      <c r="K41" s="13">
        <f>I41-J41</f>
        <v>19.880000000000564</v>
      </c>
    </row>
    <row r="42" spans="1:11" ht="12.75">
      <c r="A42" s="6" t="s">
        <v>31</v>
      </c>
      <c r="B42" s="7">
        <v>46171</v>
      </c>
      <c r="C42" s="7">
        <v>25</v>
      </c>
      <c r="D42" s="8">
        <v>451.5</v>
      </c>
      <c r="E42" s="8"/>
      <c r="F42" s="8"/>
      <c r="G42" s="8"/>
      <c r="H42" s="8">
        <v>25</v>
      </c>
      <c r="I42" s="8"/>
      <c r="J42" s="7"/>
      <c r="K42" s="9"/>
    </row>
    <row r="43" spans="1:11" ht="12.75">
      <c r="A43" s="6" t="s">
        <v>31</v>
      </c>
      <c r="B43" s="7">
        <v>46023</v>
      </c>
      <c r="C43" s="7">
        <v>24</v>
      </c>
      <c r="D43" s="8">
        <v>451.5</v>
      </c>
      <c r="E43" s="8"/>
      <c r="F43" s="8"/>
      <c r="G43" s="8"/>
      <c r="H43" s="8">
        <v>25</v>
      </c>
      <c r="I43" s="8"/>
      <c r="J43" s="7"/>
      <c r="K43" s="9"/>
    </row>
    <row r="44" spans="1:11" ht="12.75">
      <c r="A44" s="6" t="s">
        <v>31</v>
      </c>
      <c r="B44" s="7"/>
      <c r="C44" s="7"/>
      <c r="D44" s="8"/>
      <c r="E44" s="8">
        <f>SUM(D42:D43)</f>
        <v>903</v>
      </c>
      <c r="F44" s="8">
        <f>E44*1.15</f>
        <v>1038.4499999999998</v>
      </c>
      <c r="G44" s="8"/>
      <c r="H44" s="8">
        <f>SUM(H42:H43)</f>
        <v>50</v>
      </c>
      <c r="I44" s="8">
        <f>F44+G44+H44</f>
        <v>1088.4499999999998</v>
      </c>
      <c r="J44" s="7">
        <v>1078.45</v>
      </c>
      <c r="K44" s="9">
        <f>I44-J44</f>
        <v>9.999999999999773</v>
      </c>
    </row>
    <row r="45" spans="1:11" ht="12.75">
      <c r="A45" s="10" t="s">
        <v>11</v>
      </c>
      <c r="B45" s="11">
        <v>46020</v>
      </c>
      <c r="C45" s="11">
        <v>36</v>
      </c>
      <c r="D45" s="12">
        <v>367.5</v>
      </c>
      <c r="E45" s="12">
        <f>D45</f>
        <v>367.5</v>
      </c>
      <c r="F45" s="12">
        <f>E45*1.15</f>
        <v>422.62499999999994</v>
      </c>
      <c r="G45" s="12"/>
      <c r="H45" s="12">
        <v>25</v>
      </c>
      <c r="I45" s="12">
        <f>F45+G45+H45</f>
        <v>447.62499999999994</v>
      </c>
      <c r="J45" s="11">
        <v>443</v>
      </c>
      <c r="K45" s="13">
        <f>I45-J45</f>
        <v>4.624999999999943</v>
      </c>
    </row>
    <row r="46" spans="1:11" ht="12.75">
      <c r="A46" s="6" t="s">
        <v>45</v>
      </c>
      <c r="B46" s="7">
        <v>45670</v>
      </c>
      <c r="C46" s="7">
        <v>35</v>
      </c>
      <c r="D46" s="8">
        <v>279.04</v>
      </c>
      <c r="E46" s="8">
        <f>D46</f>
        <v>279.04</v>
      </c>
      <c r="F46" s="8">
        <f>E46*1.15</f>
        <v>320.896</v>
      </c>
      <c r="G46" s="8"/>
      <c r="H46" s="8">
        <v>25</v>
      </c>
      <c r="I46" s="8">
        <f>F46+G46+H46</f>
        <v>345.896</v>
      </c>
      <c r="J46" s="7">
        <v>341</v>
      </c>
      <c r="K46" s="9">
        <f>I46-J46</f>
        <v>4.896000000000015</v>
      </c>
    </row>
    <row r="47" spans="1:11" ht="12.75">
      <c r="A47" s="10" t="s">
        <v>75</v>
      </c>
      <c r="B47" s="11">
        <v>46023</v>
      </c>
      <c r="C47" s="11">
        <v>29</v>
      </c>
      <c r="D47" s="12">
        <v>451.5</v>
      </c>
      <c r="E47" s="12"/>
      <c r="F47" s="12"/>
      <c r="G47" s="12"/>
      <c r="H47" s="12">
        <v>25</v>
      </c>
      <c r="I47" s="12"/>
      <c r="J47" s="11"/>
      <c r="K47" s="13"/>
    </row>
    <row r="48" spans="1:11" ht="12.75">
      <c r="A48" s="10" t="s">
        <v>75</v>
      </c>
      <c r="B48" s="11">
        <v>44865</v>
      </c>
      <c r="C48" s="11">
        <v>31</v>
      </c>
      <c r="D48" s="12">
        <v>648.9</v>
      </c>
      <c r="E48" s="12"/>
      <c r="F48" s="12"/>
      <c r="G48" s="12"/>
      <c r="H48" s="12">
        <v>25</v>
      </c>
      <c r="I48" s="12"/>
      <c r="J48" s="11"/>
      <c r="K48" s="13"/>
    </row>
    <row r="49" spans="1:11" ht="12.75">
      <c r="A49" s="10" t="s">
        <v>75</v>
      </c>
      <c r="B49" s="11"/>
      <c r="C49" s="11"/>
      <c r="D49" s="12"/>
      <c r="E49" s="12">
        <f>SUM(D47:D48)</f>
        <v>1100.4</v>
      </c>
      <c r="F49" s="12">
        <f>E49*1.15</f>
        <v>1265.46</v>
      </c>
      <c r="G49" s="12"/>
      <c r="H49" s="12">
        <f>SUM(H47:H48)</f>
        <v>50</v>
      </c>
      <c r="I49" s="12">
        <f>F49+G49+H49</f>
        <v>1315.46</v>
      </c>
      <c r="J49" s="11">
        <v>1305</v>
      </c>
      <c r="K49" s="13">
        <f>I49-J49</f>
        <v>10.460000000000036</v>
      </c>
    </row>
    <row r="50" spans="1:11" ht="12.75">
      <c r="A50" s="6" t="s">
        <v>17</v>
      </c>
      <c r="B50" s="7">
        <v>46171</v>
      </c>
      <c r="C50" s="7">
        <v>28</v>
      </c>
      <c r="D50" s="8">
        <v>451.5</v>
      </c>
      <c r="E50" s="8"/>
      <c r="F50" s="8"/>
      <c r="G50" s="8"/>
      <c r="H50" s="8">
        <v>25</v>
      </c>
      <c r="I50" s="8"/>
      <c r="J50" s="7"/>
      <c r="K50" s="9"/>
    </row>
    <row r="51" spans="1:11" ht="12.75">
      <c r="A51" s="6" t="s">
        <v>17</v>
      </c>
      <c r="B51" s="7">
        <v>45871</v>
      </c>
      <c r="C51" s="7">
        <v>30</v>
      </c>
      <c r="D51" s="8">
        <v>346.5</v>
      </c>
      <c r="E51" s="8"/>
      <c r="F51" s="8"/>
      <c r="G51" s="8"/>
      <c r="H51" s="8">
        <v>25</v>
      </c>
      <c r="I51" s="8"/>
      <c r="J51" s="7"/>
      <c r="K51" s="9"/>
    </row>
    <row r="52" spans="1:11" ht="12.75">
      <c r="A52" s="6" t="s">
        <v>17</v>
      </c>
      <c r="B52" s="7">
        <v>45263</v>
      </c>
      <c r="C52" s="7">
        <v>30</v>
      </c>
      <c r="D52" s="8">
        <v>372.5</v>
      </c>
      <c r="E52" s="8"/>
      <c r="F52" s="8"/>
      <c r="G52" s="8"/>
      <c r="H52" s="8">
        <v>25</v>
      </c>
      <c r="I52" s="8"/>
      <c r="J52" s="7"/>
      <c r="K52" s="9"/>
    </row>
    <row r="53" spans="1:11" ht="12.75">
      <c r="A53" s="6" t="s">
        <v>17</v>
      </c>
      <c r="B53" s="7"/>
      <c r="C53" s="7"/>
      <c r="D53" s="8"/>
      <c r="E53" s="8">
        <f>SUM(D50:D52)</f>
        <v>1170.5</v>
      </c>
      <c r="F53" s="8">
        <f>E53*1.15</f>
        <v>1346.0749999999998</v>
      </c>
      <c r="G53" s="8"/>
      <c r="H53" s="8">
        <f>SUM(H50:H52)</f>
        <v>75</v>
      </c>
      <c r="I53" s="8">
        <f>F53+G53+H53</f>
        <v>1421.0749999999998</v>
      </c>
      <c r="J53" s="7">
        <v>1406</v>
      </c>
      <c r="K53" s="9">
        <f>I53-J53</f>
        <v>15.074999999999818</v>
      </c>
    </row>
    <row r="54" spans="1:11" ht="15" customHeight="1">
      <c r="A54" s="10" t="s">
        <v>100</v>
      </c>
      <c r="B54" s="11">
        <v>45533</v>
      </c>
      <c r="C54" s="11">
        <v>25</v>
      </c>
      <c r="D54" s="12">
        <v>345.1</v>
      </c>
      <c r="E54" s="12">
        <f>D54</f>
        <v>345.1</v>
      </c>
      <c r="F54" s="12">
        <f>E54*1.15</f>
        <v>396.865</v>
      </c>
      <c r="G54" s="12"/>
      <c r="H54" s="12">
        <v>25</v>
      </c>
      <c r="I54" s="12">
        <f>F54+G54+H54</f>
        <v>421.865</v>
      </c>
      <c r="J54" s="11">
        <v>416.87</v>
      </c>
      <c r="K54" s="13">
        <f>I54-J54</f>
        <v>4.9950000000000045</v>
      </c>
    </row>
    <row r="55" spans="1:11" ht="12.75">
      <c r="A55" s="22" t="s">
        <v>114</v>
      </c>
      <c r="B55" s="3">
        <v>46023</v>
      </c>
      <c r="C55" s="3">
        <v>31</v>
      </c>
      <c r="D55" s="5">
        <v>451.5</v>
      </c>
      <c r="E55" s="5">
        <f>D55</f>
        <v>451.5</v>
      </c>
      <c r="F55" s="5">
        <f>E55*1.15</f>
        <v>519.2249999999999</v>
      </c>
      <c r="G55" s="5"/>
      <c r="H55" s="5">
        <v>25</v>
      </c>
      <c r="I55" s="5">
        <f>F55+G55+H55</f>
        <v>544.2249999999999</v>
      </c>
      <c r="J55" s="3">
        <v>540</v>
      </c>
      <c r="K55" s="4">
        <f>I55-J55</f>
        <v>4.224999999999909</v>
      </c>
    </row>
    <row r="56" spans="1:11" ht="12.75">
      <c r="A56" s="6" t="s">
        <v>104</v>
      </c>
      <c r="B56" s="7">
        <v>45533</v>
      </c>
      <c r="C56" s="7">
        <v>23</v>
      </c>
      <c r="D56" s="8">
        <v>345.1</v>
      </c>
      <c r="E56" s="8">
        <f>D56</f>
        <v>345.1</v>
      </c>
      <c r="F56" s="8">
        <f>E56*1.15</f>
        <v>396.865</v>
      </c>
      <c r="G56" s="8"/>
      <c r="H56" s="8">
        <v>25</v>
      </c>
      <c r="I56" s="8">
        <f>F56+G56+H56</f>
        <v>421.865</v>
      </c>
      <c r="J56" s="7">
        <v>397</v>
      </c>
      <c r="K56" s="9">
        <f>I56-J56</f>
        <v>24.86500000000001</v>
      </c>
    </row>
    <row r="57" spans="1:11" ht="12.75">
      <c r="A57" s="10" t="s">
        <v>43</v>
      </c>
      <c r="B57" s="11">
        <v>45871</v>
      </c>
      <c r="C57" s="11">
        <v>33</v>
      </c>
      <c r="D57" s="12">
        <v>346.5</v>
      </c>
      <c r="E57" s="12"/>
      <c r="F57" s="12"/>
      <c r="G57" s="12"/>
      <c r="H57" s="12">
        <v>25</v>
      </c>
      <c r="I57" s="12"/>
      <c r="J57" s="11"/>
      <c r="K57" s="13"/>
    </row>
    <row r="58" spans="1:11" ht="12.75">
      <c r="A58" s="10" t="s">
        <v>43</v>
      </c>
      <c r="B58" s="11">
        <v>45871</v>
      </c>
      <c r="C58" s="11">
        <v>33</v>
      </c>
      <c r="D58" s="12">
        <v>346.5</v>
      </c>
      <c r="E58" s="12"/>
      <c r="F58" s="12"/>
      <c r="G58" s="12"/>
      <c r="H58" s="12">
        <v>25</v>
      </c>
      <c r="I58" s="12"/>
      <c r="J58" s="11"/>
      <c r="K58" s="13"/>
    </row>
    <row r="59" spans="1:11" ht="12.75">
      <c r="A59" s="10" t="s">
        <v>43</v>
      </c>
      <c r="B59" s="11">
        <v>45670</v>
      </c>
      <c r="C59" s="11">
        <v>32</v>
      </c>
      <c r="D59" s="12">
        <v>279.04</v>
      </c>
      <c r="E59" s="12"/>
      <c r="F59" s="12"/>
      <c r="G59" s="12"/>
      <c r="H59" s="12">
        <v>25</v>
      </c>
      <c r="I59" s="12"/>
      <c r="J59" s="11"/>
      <c r="K59" s="13"/>
    </row>
    <row r="60" spans="1:11" ht="12.75">
      <c r="A60" s="10" t="s">
        <v>43</v>
      </c>
      <c r="B60" s="11">
        <v>45670</v>
      </c>
      <c r="C60" s="11">
        <v>32</v>
      </c>
      <c r="D60" s="12">
        <v>279.04</v>
      </c>
      <c r="E60" s="12"/>
      <c r="F60" s="12"/>
      <c r="G60" s="12"/>
      <c r="H60" s="12">
        <v>25</v>
      </c>
      <c r="I60" s="12"/>
      <c r="J60" s="11"/>
      <c r="K60" s="13"/>
    </row>
    <row r="61" spans="1:11" ht="12.75">
      <c r="A61" s="10" t="s">
        <v>43</v>
      </c>
      <c r="B61" s="11">
        <v>59659</v>
      </c>
      <c r="C61" s="11">
        <v>33</v>
      </c>
      <c r="D61" s="12">
        <v>0</v>
      </c>
      <c r="E61" s="12"/>
      <c r="F61" s="12"/>
      <c r="G61" s="12"/>
      <c r="H61" s="12">
        <v>0</v>
      </c>
      <c r="I61" s="12"/>
      <c r="J61" s="11"/>
      <c r="K61" s="13"/>
    </row>
    <row r="62" spans="1:11" ht="12.75">
      <c r="A62" s="10" t="s">
        <v>43</v>
      </c>
      <c r="B62" s="11">
        <v>59659</v>
      </c>
      <c r="C62" s="11">
        <v>33</v>
      </c>
      <c r="D62" s="12">
        <v>0</v>
      </c>
      <c r="E62" s="12"/>
      <c r="F62" s="12"/>
      <c r="G62" s="12"/>
      <c r="H62" s="12">
        <v>0</v>
      </c>
      <c r="I62" s="12"/>
      <c r="J62" s="11"/>
      <c r="K62" s="13"/>
    </row>
    <row r="63" spans="1:11" ht="12.75">
      <c r="A63" s="10" t="s">
        <v>43</v>
      </c>
      <c r="B63" s="11">
        <v>45236</v>
      </c>
      <c r="C63" s="11">
        <v>40</v>
      </c>
      <c r="D63" s="12">
        <v>255.85</v>
      </c>
      <c r="E63" s="12"/>
      <c r="F63" s="12"/>
      <c r="G63" s="12"/>
      <c r="H63" s="12">
        <v>25</v>
      </c>
      <c r="I63" s="12"/>
      <c r="J63" s="11"/>
      <c r="K63" s="13"/>
    </row>
    <row r="64" spans="1:11" ht="12.75">
      <c r="A64" s="10" t="s">
        <v>43</v>
      </c>
      <c r="B64" s="11"/>
      <c r="C64" s="11"/>
      <c r="D64" s="12"/>
      <c r="E64" s="12">
        <f>SUM(D57:D63)</f>
        <v>1506.9299999999998</v>
      </c>
      <c r="F64" s="12">
        <f>E64*1.1</f>
        <v>1657.623</v>
      </c>
      <c r="G64" s="12"/>
      <c r="H64" s="12">
        <f>SUM(H57:H63)</f>
        <v>125</v>
      </c>
      <c r="I64" s="12">
        <f>F64+G64+H64</f>
        <v>1782.623</v>
      </c>
      <c r="J64" s="11">
        <v>2741</v>
      </c>
      <c r="K64" s="34">
        <f>I64-J64</f>
        <v>-958.377</v>
      </c>
    </row>
    <row r="65" spans="1:11" ht="12.75">
      <c r="A65" s="6" t="s">
        <v>77</v>
      </c>
      <c r="B65" s="7">
        <v>44865</v>
      </c>
      <c r="C65" s="7">
        <v>28</v>
      </c>
      <c r="D65" s="8">
        <v>648.9</v>
      </c>
      <c r="E65" s="8"/>
      <c r="F65" s="8"/>
      <c r="G65" s="8"/>
      <c r="H65" s="8">
        <v>25</v>
      </c>
      <c r="I65" s="8"/>
      <c r="J65" s="7"/>
      <c r="K65" s="9"/>
    </row>
    <row r="66" spans="1:11" ht="12.75">
      <c r="A66" s="6" t="s">
        <v>77</v>
      </c>
      <c r="B66" s="7">
        <v>44865</v>
      </c>
      <c r="C66" s="7">
        <v>27</v>
      </c>
      <c r="D66" s="8">
        <v>648.9</v>
      </c>
      <c r="E66" s="8"/>
      <c r="F66" s="8"/>
      <c r="G66" s="8"/>
      <c r="H66" s="8">
        <v>25</v>
      </c>
      <c r="I66" s="8"/>
      <c r="J66" s="7"/>
      <c r="K66" s="9"/>
    </row>
    <row r="67" spans="1:11" ht="12.75">
      <c r="A67" s="6" t="s">
        <v>77</v>
      </c>
      <c r="B67" s="7"/>
      <c r="C67" s="7"/>
      <c r="D67" s="8"/>
      <c r="E67" s="8">
        <f>SUM(D65:D66)</f>
        <v>1297.8</v>
      </c>
      <c r="F67" s="8">
        <f>E67*1.15</f>
        <v>1492.4699999999998</v>
      </c>
      <c r="G67" s="8"/>
      <c r="H67" s="8">
        <f>SUM(H65:H66)</f>
        <v>50</v>
      </c>
      <c r="I67" s="8">
        <f>F67+G67+H67</f>
        <v>1542.4699999999998</v>
      </c>
      <c r="J67" s="7">
        <v>1494</v>
      </c>
      <c r="K67" s="9">
        <f>I67-J67</f>
        <v>48.4699999999998</v>
      </c>
    </row>
    <row r="68" spans="1:11" ht="12.75">
      <c r="A68" s="21" t="s">
        <v>64</v>
      </c>
      <c r="B68" s="11">
        <v>45263</v>
      </c>
      <c r="C68" s="11">
        <v>32</v>
      </c>
      <c r="D68" s="12">
        <v>372.5</v>
      </c>
      <c r="E68" s="12">
        <f>D68</f>
        <v>372.5</v>
      </c>
      <c r="F68" s="12">
        <f>E68*1.15</f>
        <v>428.37499999999994</v>
      </c>
      <c r="G68" s="12">
        <v>30</v>
      </c>
      <c r="H68" s="12">
        <v>25</v>
      </c>
      <c r="I68" s="12">
        <f>F68+G68+H68</f>
        <v>483.37499999999994</v>
      </c>
      <c r="J68" s="11">
        <v>450</v>
      </c>
      <c r="K68" s="13">
        <f>I68-J68</f>
        <v>33.37499999999994</v>
      </c>
    </row>
    <row r="69" spans="1:11" ht="12.75">
      <c r="A69" s="6" t="s">
        <v>13</v>
      </c>
      <c r="B69" s="7">
        <v>46020</v>
      </c>
      <c r="C69" s="7">
        <v>35</v>
      </c>
      <c r="D69" s="8">
        <v>367.5</v>
      </c>
      <c r="E69" s="8">
        <f>D69</f>
        <v>367.5</v>
      </c>
      <c r="F69" s="8">
        <f>E69*1.15</f>
        <v>422.62499999999994</v>
      </c>
      <c r="G69" s="8"/>
      <c r="H69" s="8">
        <v>25</v>
      </c>
      <c r="I69" s="8">
        <f>F69+G69+H69</f>
        <v>447.62499999999994</v>
      </c>
      <c r="J69" s="7">
        <v>443</v>
      </c>
      <c r="K69" s="9">
        <f>I69-J69</f>
        <v>4.624999999999943</v>
      </c>
    </row>
    <row r="70" spans="1:11" ht="12.75">
      <c r="A70" s="17" t="s">
        <v>106</v>
      </c>
      <c r="B70" s="14">
        <v>45533</v>
      </c>
      <c r="C70" s="14">
        <v>22</v>
      </c>
      <c r="D70" s="15">
        <v>345.1</v>
      </c>
      <c r="E70" s="15">
        <f>D70</f>
        <v>345.1</v>
      </c>
      <c r="F70" s="15">
        <f>E70*1.15</f>
        <v>396.865</v>
      </c>
      <c r="G70" s="15"/>
      <c r="H70" s="15">
        <v>25</v>
      </c>
      <c r="I70" s="15">
        <f>F70+G70+H70</f>
        <v>421.865</v>
      </c>
      <c r="J70" s="14">
        <v>417</v>
      </c>
      <c r="K70" s="16">
        <f>I70-J70</f>
        <v>4.865000000000009</v>
      </c>
    </row>
    <row r="71" spans="1:11" ht="12.75">
      <c r="A71" s="22" t="s">
        <v>113</v>
      </c>
      <c r="B71" s="3">
        <v>46023</v>
      </c>
      <c r="C71" s="3">
        <v>30</v>
      </c>
      <c r="D71" s="5">
        <v>451.5</v>
      </c>
      <c r="E71" s="5">
        <f>D71</f>
        <v>451.5</v>
      </c>
      <c r="F71" s="5">
        <f>E71*1.15</f>
        <v>519.2249999999999</v>
      </c>
      <c r="G71" s="5"/>
      <c r="H71" s="5">
        <v>25</v>
      </c>
      <c r="I71" s="5">
        <f>F71+G71+H71</f>
        <v>544.2249999999999</v>
      </c>
      <c r="J71" s="3">
        <v>539</v>
      </c>
      <c r="K71" s="4">
        <f>I71-J71</f>
        <v>5.224999999999909</v>
      </c>
    </row>
    <row r="72" spans="1:11" ht="12.75">
      <c r="A72" s="10" t="s">
        <v>81</v>
      </c>
      <c r="B72" s="11">
        <v>46093</v>
      </c>
      <c r="C72" s="11">
        <v>25</v>
      </c>
      <c r="D72" s="12">
        <v>585.2</v>
      </c>
      <c r="E72" s="12"/>
      <c r="F72" s="12"/>
      <c r="G72" s="12"/>
      <c r="H72" s="12">
        <v>25</v>
      </c>
      <c r="I72" s="12"/>
      <c r="J72" s="11"/>
      <c r="K72" s="13"/>
    </row>
    <row r="73" spans="1:11" ht="12.75">
      <c r="A73" s="10" t="s">
        <v>81</v>
      </c>
      <c r="B73" s="11">
        <v>45533</v>
      </c>
      <c r="C73" s="11">
        <v>24</v>
      </c>
      <c r="D73" s="12">
        <v>345.1</v>
      </c>
      <c r="E73" s="12"/>
      <c r="F73" s="12"/>
      <c r="G73" s="12"/>
      <c r="H73" s="12">
        <v>25</v>
      </c>
      <c r="I73" s="12"/>
      <c r="J73" s="11"/>
      <c r="K73" s="13"/>
    </row>
    <row r="74" spans="1:11" ht="12.75">
      <c r="A74" s="10" t="s">
        <v>81</v>
      </c>
      <c r="B74" s="11"/>
      <c r="C74" s="11"/>
      <c r="D74" s="12"/>
      <c r="E74" s="12">
        <f>SUM(D72:D73)</f>
        <v>930.3000000000001</v>
      </c>
      <c r="F74" s="12">
        <f>E74*1.15</f>
        <v>1069.845</v>
      </c>
      <c r="G74" s="12">
        <v>35</v>
      </c>
      <c r="H74" s="12">
        <f>SUM(H72:H73)</f>
        <v>50</v>
      </c>
      <c r="I74" s="12">
        <f>F74+G74+H74</f>
        <v>1154.845</v>
      </c>
      <c r="J74" s="11">
        <v>1110</v>
      </c>
      <c r="K74" s="13">
        <f>I74-J74</f>
        <v>44.84500000000003</v>
      </c>
    </row>
    <row r="75" spans="1:11" ht="12.75">
      <c r="A75" s="6" t="s">
        <v>34</v>
      </c>
      <c r="B75" s="7">
        <v>46023</v>
      </c>
      <c r="C75" s="7">
        <v>26</v>
      </c>
      <c r="D75" s="8">
        <v>451.5</v>
      </c>
      <c r="E75" s="8"/>
      <c r="F75" s="8"/>
      <c r="G75" s="8"/>
      <c r="H75" s="8">
        <v>25</v>
      </c>
      <c r="I75" s="8"/>
      <c r="J75" s="7"/>
      <c r="K75" s="9"/>
    </row>
    <row r="76" spans="1:11" ht="12.75">
      <c r="A76" s="6" t="s">
        <v>34</v>
      </c>
      <c r="B76" s="7">
        <v>46023</v>
      </c>
      <c r="C76" s="7">
        <v>27</v>
      </c>
      <c r="D76" s="8">
        <v>451.5</v>
      </c>
      <c r="E76" s="8"/>
      <c r="F76" s="8"/>
      <c r="G76" s="8"/>
      <c r="H76" s="8">
        <v>25</v>
      </c>
      <c r="I76" s="8"/>
      <c r="J76" s="7"/>
      <c r="K76" s="9"/>
    </row>
    <row r="77" spans="1:11" ht="12.75">
      <c r="A77" s="6" t="s">
        <v>34</v>
      </c>
      <c r="B77" s="7"/>
      <c r="C77" s="7"/>
      <c r="D77" s="8"/>
      <c r="E77" s="8">
        <f>SUM(D75:D76)</f>
        <v>903</v>
      </c>
      <c r="F77" s="8">
        <f>E77*1.15</f>
        <v>1038.4499999999998</v>
      </c>
      <c r="G77" s="8"/>
      <c r="H77" s="8">
        <f>SUM(H75:H76)</f>
        <v>50</v>
      </c>
      <c r="I77" s="8">
        <f>F77+G77+H77</f>
        <v>1088.4499999999998</v>
      </c>
      <c r="J77" s="7">
        <v>1078</v>
      </c>
      <c r="K77" s="9">
        <f>I77-J77</f>
        <v>10.449999999999818</v>
      </c>
    </row>
    <row r="78" spans="1:12" ht="12.75">
      <c r="A78" s="10" t="s">
        <v>102</v>
      </c>
      <c r="B78" s="11">
        <v>45533</v>
      </c>
      <c r="C78" s="11">
        <v>21</v>
      </c>
      <c r="D78" s="12">
        <v>345.1</v>
      </c>
      <c r="E78" s="12">
        <f>D78</f>
        <v>345.1</v>
      </c>
      <c r="F78" s="12">
        <f>E78*1.15</f>
        <v>396.865</v>
      </c>
      <c r="G78" s="12">
        <v>0</v>
      </c>
      <c r="H78" s="12">
        <v>25</v>
      </c>
      <c r="I78" s="12">
        <f>F78+G78+H78</f>
        <v>421.865</v>
      </c>
      <c r="J78" s="11">
        <v>440</v>
      </c>
      <c r="K78" s="13">
        <f>I78-J78</f>
        <v>-18.13499999999999</v>
      </c>
      <c r="L78" t="s">
        <v>115</v>
      </c>
    </row>
    <row r="79" spans="1:11" ht="12.75">
      <c r="A79" s="17" t="s">
        <v>107</v>
      </c>
      <c r="B79" s="14">
        <v>46093</v>
      </c>
      <c r="C79" s="14">
        <v>29</v>
      </c>
      <c r="D79" s="15">
        <v>585.2</v>
      </c>
      <c r="E79" s="15">
        <f>D79</f>
        <v>585.2</v>
      </c>
      <c r="F79" s="15">
        <f>E79*1.15</f>
        <v>672.98</v>
      </c>
      <c r="G79" s="15"/>
      <c r="H79" s="15">
        <v>25</v>
      </c>
      <c r="I79" s="15">
        <f>F79+G79+H79</f>
        <v>697.98</v>
      </c>
      <c r="J79" s="14">
        <v>700</v>
      </c>
      <c r="K79" s="16">
        <f>I79-J79</f>
        <v>-2.019999999999982</v>
      </c>
    </row>
    <row r="80" spans="1:11" ht="12.75">
      <c r="A80" s="6" t="s">
        <v>82</v>
      </c>
      <c r="B80" s="7">
        <v>45263</v>
      </c>
      <c r="C80" s="7">
        <v>33</v>
      </c>
      <c r="D80" s="8">
        <v>372.5</v>
      </c>
      <c r="E80" s="8">
        <f>D80</f>
        <v>372.5</v>
      </c>
      <c r="F80" s="8">
        <f>E80*1.15</f>
        <v>428.37499999999994</v>
      </c>
      <c r="G80" s="8"/>
      <c r="H80" s="8">
        <v>25</v>
      </c>
      <c r="I80" s="8">
        <f>F80+G80+H80</f>
        <v>453.37499999999994</v>
      </c>
      <c r="J80" s="7">
        <v>449</v>
      </c>
      <c r="K80" s="9">
        <f>I80-J80</f>
        <v>4.374999999999943</v>
      </c>
    </row>
    <row r="81" spans="1:11" ht="12.75">
      <c r="A81" s="10" t="s">
        <v>67</v>
      </c>
      <c r="B81" s="11">
        <v>45670</v>
      </c>
      <c r="C81" s="11">
        <v>33</v>
      </c>
      <c r="D81" s="12">
        <v>279.04</v>
      </c>
      <c r="E81" s="12">
        <f>D81</f>
        <v>279.04</v>
      </c>
      <c r="F81" s="12">
        <f>E81*1.15</f>
        <v>320.896</v>
      </c>
      <c r="G81" s="12"/>
      <c r="H81" s="12">
        <v>25</v>
      </c>
      <c r="I81" s="12">
        <f>F81+G81+H81</f>
        <v>345.896</v>
      </c>
      <c r="J81" s="11">
        <f>364-23</f>
        <v>341</v>
      </c>
      <c r="K81" s="13">
        <f>I81-J81</f>
        <v>4.896000000000015</v>
      </c>
    </row>
    <row r="82" spans="1:11" ht="12.75">
      <c r="A82" s="6" t="s">
        <v>7</v>
      </c>
      <c r="B82" s="7">
        <v>1399</v>
      </c>
      <c r="C82" s="7">
        <v>34</v>
      </c>
      <c r="D82" s="8">
        <v>254.2</v>
      </c>
      <c r="E82" s="8"/>
      <c r="F82" s="8"/>
      <c r="G82" s="8"/>
      <c r="H82" s="8">
        <v>25</v>
      </c>
      <c r="I82" s="8"/>
      <c r="J82" s="7"/>
      <c r="K82" s="9"/>
    </row>
    <row r="83" spans="1:11" ht="12.75">
      <c r="A83" s="6" t="s">
        <v>7</v>
      </c>
      <c r="B83" s="7">
        <v>1399</v>
      </c>
      <c r="C83" s="7">
        <v>35</v>
      </c>
      <c r="D83" s="8">
        <v>254.2</v>
      </c>
      <c r="E83" s="8"/>
      <c r="F83" s="8"/>
      <c r="G83" s="8"/>
      <c r="H83" s="8">
        <v>25</v>
      </c>
      <c r="I83" s="8"/>
      <c r="J83" s="7"/>
      <c r="K83" s="9"/>
    </row>
    <row r="84" spans="1:11" ht="12.75">
      <c r="A84" s="6" t="s">
        <v>7</v>
      </c>
      <c r="B84" s="7"/>
      <c r="C84" s="7"/>
      <c r="D84" s="8"/>
      <c r="E84" s="8">
        <f>SUM(D82:D83)</f>
        <v>508.4</v>
      </c>
      <c r="F84" s="8">
        <f>E84*1.15</f>
        <v>584.66</v>
      </c>
      <c r="G84" s="8"/>
      <c r="H84" s="8">
        <f>SUM(H82:H83)</f>
        <v>50</v>
      </c>
      <c r="I84" s="8">
        <f>F84+G84+H84</f>
        <v>634.66</v>
      </c>
      <c r="J84" s="7">
        <v>625</v>
      </c>
      <c r="K84" s="9">
        <f>I84-J84</f>
        <v>9.659999999999968</v>
      </c>
    </row>
    <row r="85" spans="1:11" ht="12.75">
      <c r="A85" s="10" t="s">
        <v>32</v>
      </c>
      <c r="B85" s="11">
        <v>46020</v>
      </c>
      <c r="C85" s="11">
        <v>35</v>
      </c>
      <c r="D85" s="12">
        <v>367.5</v>
      </c>
      <c r="E85" s="12">
        <f>D85</f>
        <v>367.5</v>
      </c>
      <c r="F85" s="12">
        <f>E85*1.15</f>
        <v>422.62499999999994</v>
      </c>
      <c r="G85" s="12"/>
      <c r="H85" s="12">
        <v>25</v>
      </c>
      <c r="I85" s="12">
        <f>F85+G85+H85</f>
        <v>447.62499999999994</v>
      </c>
      <c r="J85" s="11">
        <v>443</v>
      </c>
      <c r="K85" s="13">
        <f>I85-J85</f>
        <v>4.624999999999943</v>
      </c>
    </row>
    <row r="86" spans="1:11" ht="12.75">
      <c r="A86" s="6" t="s">
        <v>52</v>
      </c>
      <c r="B86" s="7">
        <v>46171</v>
      </c>
      <c r="C86" s="7">
        <v>27</v>
      </c>
      <c r="D86" s="8">
        <v>451.5</v>
      </c>
      <c r="E86" s="8">
        <f>D86</f>
        <v>451.5</v>
      </c>
      <c r="F86" s="8">
        <f>E86*1.15</f>
        <v>519.2249999999999</v>
      </c>
      <c r="G86" s="8"/>
      <c r="H86" s="8">
        <v>25</v>
      </c>
      <c r="I86" s="8">
        <f>F86+G86+H86</f>
        <v>544.2249999999999</v>
      </c>
      <c r="J86" s="7">
        <v>540</v>
      </c>
      <c r="K86" s="9">
        <f>I86-J86</f>
        <v>4.224999999999909</v>
      </c>
    </row>
    <row r="87" spans="1:11" ht="12.75">
      <c r="A87" s="10" t="s">
        <v>21</v>
      </c>
      <c r="B87" s="11">
        <v>45871</v>
      </c>
      <c r="C87" s="11">
        <v>35</v>
      </c>
      <c r="D87" s="12">
        <v>346.5</v>
      </c>
      <c r="E87" s="12"/>
      <c r="F87" s="12"/>
      <c r="G87" s="12"/>
      <c r="H87" s="12">
        <v>25</v>
      </c>
      <c r="I87" s="12"/>
      <c r="J87" s="11"/>
      <c r="K87" s="13"/>
    </row>
    <row r="88" spans="1:11" ht="12.75">
      <c r="A88" s="10" t="s">
        <v>21</v>
      </c>
      <c r="B88" s="11">
        <v>45670</v>
      </c>
      <c r="C88" s="11">
        <v>36</v>
      </c>
      <c r="D88" s="12">
        <v>279.04</v>
      </c>
      <c r="E88" s="12"/>
      <c r="F88" s="12"/>
      <c r="G88" s="12"/>
      <c r="H88" s="12">
        <v>25</v>
      </c>
      <c r="I88" s="12"/>
      <c r="J88" s="11"/>
      <c r="K88" s="13"/>
    </row>
    <row r="89" spans="1:11" ht="12.75">
      <c r="A89" s="10" t="s">
        <v>21</v>
      </c>
      <c r="B89" s="11">
        <v>45670</v>
      </c>
      <c r="C89" s="11">
        <v>35</v>
      </c>
      <c r="D89" s="12">
        <v>279.04</v>
      </c>
      <c r="E89" s="12"/>
      <c r="F89" s="12"/>
      <c r="G89" s="12"/>
      <c r="H89" s="12">
        <v>25</v>
      </c>
      <c r="I89" s="12"/>
      <c r="J89" s="11"/>
      <c r="K89" s="13"/>
    </row>
    <row r="90" spans="1:11" ht="12.75">
      <c r="A90" s="10" t="s">
        <v>21</v>
      </c>
      <c r="B90" s="11">
        <v>45263</v>
      </c>
      <c r="C90" s="11">
        <v>36</v>
      </c>
      <c r="D90" s="12">
        <v>372.5</v>
      </c>
      <c r="E90" s="12"/>
      <c r="F90" s="12"/>
      <c r="G90" s="12"/>
      <c r="H90" s="12">
        <v>25</v>
      </c>
      <c r="I90" s="12"/>
      <c r="J90" s="11"/>
      <c r="K90" s="13"/>
    </row>
    <row r="91" spans="1:11" ht="12.75">
      <c r="A91" s="10" t="s">
        <v>21</v>
      </c>
      <c r="B91" s="11"/>
      <c r="C91" s="11"/>
      <c r="D91" s="12"/>
      <c r="E91" s="12">
        <f>SUM(D87:D90)</f>
        <v>1277.08</v>
      </c>
      <c r="F91" s="12">
        <f>E91*1.15</f>
        <v>1468.6419999999998</v>
      </c>
      <c r="G91" s="12"/>
      <c r="H91" s="12">
        <f>SUM(H87:H90)</f>
        <v>100</v>
      </c>
      <c r="I91" s="12">
        <f>F91+G91+H91</f>
        <v>1568.6419999999998</v>
      </c>
      <c r="J91" s="11">
        <v>1703</v>
      </c>
      <c r="K91" s="34">
        <f>I91-J91</f>
        <v>-134.35800000000017</v>
      </c>
    </row>
    <row r="92" spans="1:11" ht="12" customHeight="1">
      <c r="A92" s="6" t="s">
        <v>101</v>
      </c>
      <c r="B92" s="7">
        <v>45533</v>
      </c>
      <c r="C92" s="7">
        <v>27</v>
      </c>
      <c r="D92" s="8">
        <v>345.1</v>
      </c>
      <c r="E92" s="8"/>
      <c r="F92" s="8"/>
      <c r="G92" s="8"/>
      <c r="H92" s="8">
        <v>25</v>
      </c>
      <c r="I92" s="8"/>
      <c r="J92" s="7"/>
      <c r="K92" s="9"/>
    </row>
    <row r="93" spans="1:11" ht="12.75">
      <c r="A93" s="6" t="s">
        <v>101</v>
      </c>
      <c r="B93" s="7">
        <v>45533</v>
      </c>
      <c r="C93" s="7">
        <v>23</v>
      </c>
      <c r="D93" s="8">
        <v>345.1</v>
      </c>
      <c r="E93" s="8"/>
      <c r="F93" s="8"/>
      <c r="G93" s="8"/>
      <c r="H93" s="8">
        <v>25</v>
      </c>
      <c r="I93" s="8"/>
      <c r="J93" s="7"/>
      <c r="K93" s="9"/>
    </row>
    <row r="94" spans="1:11" ht="12.75">
      <c r="A94" s="6" t="s">
        <v>101</v>
      </c>
      <c r="B94" s="7"/>
      <c r="C94" s="7"/>
      <c r="D94" s="8"/>
      <c r="E94" s="8">
        <f>SUM(D92:D93)</f>
        <v>690.2</v>
      </c>
      <c r="F94" s="8">
        <f>E94*1.15</f>
        <v>793.73</v>
      </c>
      <c r="G94" s="8"/>
      <c r="H94" s="8">
        <f>SUM(H92:H93)</f>
        <v>50</v>
      </c>
      <c r="I94" s="8">
        <f>F94+G94+H94</f>
        <v>843.73</v>
      </c>
      <c r="J94" s="7">
        <v>834</v>
      </c>
      <c r="K94" s="9">
        <f>I94-J94</f>
        <v>9.730000000000018</v>
      </c>
    </row>
    <row r="95" spans="1:11" ht="12.75">
      <c r="A95" s="25" t="s">
        <v>116</v>
      </c>
      <c r="B95" s="26">
        <v>44865</v>
      </c>
      <c r="C95" s="26">
        <v>30</v>
      </c>
      <c r="D95" s="27">
        <v>648.9</v>
      </c>
      <c r="E95" s="27">
        <f>D95</f>
        <v>648.9</v>
      </c>
      <c r="F95" s="27">
        <f>E95*1.1</f>
        <v>713.7900000000001</v>
      </c>
      <c r="G95" s="27"/>
      <c r="H95" s="27">
        <v>25</v>
      </c>
      <c r="I95" s="27">
        <f>F95+G95+H95</f>
        <v>738.7900000000001</v>
      </c>
      <c r="J95" s="26">
        <v>734</v>
      </c>
      <c r="K95" s="28">
        <f>I95-J95</f>
        <v>4.790000000000077</v>
      </c>
    </row>
    <row r="96" spans="1:11" ht="12.75">
      <c r="A96" s="10" t="s">
        <v>35</v>
      </c>
      <c r="B96" s="11">
        <v>46023</v>
      </c>
      <c r="C96" s="11">
        <v>25</v>
      </c>
      <c r="D96" s="12">
        <v>451.5</v>
      </c>
      <c r="E96" s="12">
        <f>D96</f>
        <v>451.5</v>
      </c>
      <c r="F96" s="12">
        <f>E96*1.15</f>
        <v>519.2249999999999</v>
      </c>
      <c r="G96" s="12"/>
      <c r="H96" s="12">
        <v>25</v>
      </c>
      <c r="I96" s="12">
        <f>F96+G96+H96</f>
        <v>544.2249999999999</v>
      </c>
      <c r="J96" s="11">
        <v>540</v>
      </c>
      <c r="K96" s="13">
        <f>I96-J96</f>
        <v>4.224999999999909</v>
      </c>
    </row>
    <row r="97" spans="1:11" ht="12.75">
      <c r="A97" s="6" t="s">
        <v>54</v>
      </c>
      <c r="B97" s="7">
        <v>46023</v>
      </c>
      <c r="C97" s="7">
        <v>25</v>
      </c>
      <c r="D97" s="8">
        <v>451.5</v>
      </c>
      <c r="E97" s="8">
        <f>D97</f>
        <v>451.5</v>
      </c>
      <c r="F97" s="8">
        <f>E97*1.15</f>
        <v>519.2249999999999</v>
      </c>
      <c r="G97" s="8"/>
      <c r="H97" s="8">
        <v>25</v>
      </c>
      <c r="I97" s="8">
        <f>F97+G97+H97</f>
        <v>544.2249999999999</v>
      </c>
      <c r="J97" s="7">
        <v>539</v>
      </c>
      <c r="K97" s="9">
        <f>I97-J97</f>
        <v>5.224999999999909</v>
      </c>
    </row>
    <row r="98" spans="1:11" ht="12.75">
      <c r="A98" s="10" t="s">
        <v>61</v>
      </c>
      <c r="B98" s="11">
        <v>45739</v>
      </c>
      <c r="C98" s="11">
        <v>27</v>
      </c>
      <c r="D98" s="12">
        <v>357</v>
      </c>
      <c r="E98" s="12">
        <f>D98</f>
        <v>357</v>
      </c>
      <c r="F98" s="12">
        <f>E98*1.15</f>
        <v>410.54999999999995</v>
      </c>
      <c r="G98" s="12"/>
      <c r="H98" s="12">
        <v>25</v>
      </c>
      <c r="I98" s="12">
        <f>F98+G98+H98</f>
        <v>435.54999999999995</v>
      </c>
      <c r="J98" s="11">
        <v>431</v>
      </c>
      <c r="K98" s="13">
        <f>I98-J98</f>
        <v>4.5499999999999545</v>
      </c>
    </row>
    <row r="99" spans="1:11" ht="12.75">
      <c r="A99" s="6" t="s">
        <v>26</v>
      </c>
      <c r="B99" s="7">
        <v>46093</v>
      </c>
      <c r="C99" s="7">
        <v>26</v>
      </c>
      <c r="D99" s="8">
        <v>585.2</v>
      </c>
      <c r="E99" s="8"/>
      <c r="F99" s="8"/>
      <c r="G99" s="8"/>
      <c r="H99" s="8">
        <v>25</v>
      </c>
      <c r="I99" s="8"/>
      <c r="J99" s="7"/>
      <c r="K99" s="9"/>
    </row>
    <row r="100" spans="1:11" ht="12.75">
      <c r="A100" s="6" t="s">
        <v>26</v>
      </c>
      <c r="B100" s="7">
        <v>46093</v>
      </c>
      <c r="C100" s="7">
        <v>27</v>
      </c>
      <c r="D100" s="8">
        <v>585.2</v>
      </c>
      <c r="E100" s="8"/>
      <c r="F100" s="8"/>
      <c r="G100" s="8"/>
      <c r="H100" s="8">
        <v>25</v>
      </c>
      <c r="I100" s="8"/>
      <c r="J100" s="7"/>
      <c r="K100" s="9"/>
    </row>
    <row r="101" spans="1:11" ht="12.75">
      <c r="A101" s="6" t="s">
        <v>26</v>
      </c>
      <c r="B101" s="7">
        <v>46093</v>
      </c>
      <c r="C101" s="7">
        <v>28</v>
      </c>
      <c r="D101" s="8">
        <v>585.2</v>
      </c>
      <c r="E101" s="8"/>
      <c r="F101" s="8"/>
      <c r="G101" s="8"/>
      <c r="H101" s="8">
        <v>25</v>
      </c>
      <c r="I101" s="8"/>
      <c r="J101" s="7"/>
      <c r="K101" s="9"/>
    </row>
    <row r="102" spans="1:11" ht="12.75">
      <c r="A102" s="6" t="s">
        <v>26</v>
      </c>
      <c r="B102" s="7">
        <v>46093</v>
      </c>
      <c r="C102" s="7">
        <v>25</v>
      </c>
      <c r="D102" s="8">
        <v>585.2</v>
      </c>
      <c r="E102" s="8"/>
      <c r="F102" s="8"/>
      <c r="G102" s="8"/>
      <c r="H102" s="8">
        <v>25</v>
      </c>
      <c r="I102" s="8"/>
      <c r="J102" s="7"/>
      <c r="K102" s="9"/>
    </row>
    <row r="103" spans="1:11" ht="12.75">
      <c r="A103" s="6" t="s">
        <v>26</v>
      </c>
      <c r="B103" s="7"/>
      <c r="C103" s="7"/>
      <c r="D103" s="8"/>
      <c r="E103" s="8">
        <f>SUM(D99:D102)</f>
        <v>2340.8</v>
      </c>
      <c r="F103" s="8">
        <f>E103*1.1</f>
        <v>2574.8800000000006</v>
      </c>
      <c r="G103" s="8"/>
      <c r="H103" s="8">
        <f>SUM(H99:H102)</f>
        <v>100</v>
      </c>
      <c r="I103" s="8">
        <f>F103+G103+H103</f>
        <v>2674.8800000000006</v>
      </c>
      <c r="J103" s="7">
        <v>2655</v>
      </c>
      <c r="K103" s="9">
        <f>I103-J103</f>
        <v>19.880000000000564</v>
      </c>
    </row>
    <row r="104" spans="1:11" ht="12.75">
      <c r="A104" s="10" t="s">
        <v>49</v>
      </c>
      <c r="B104" s="11">
        <v>46023</v>
      </c>
      <c r="C104" s="11">
        <v>24</v>
      </c>
      <c r="D104" s="12">
        <v>451.5</v>
      </c>
      <c r="E104" s="12">
        <f>D104</f>
        <v>451.5</v>
      </c>
      <c r="F104" s="12">
        <f>E104*1.15</f>
        <v>519.2249999999999</v>
      </c>
      <c r="G104" s="12"/>
      <c r="H104" s="12">
        <v>25</v>
      </c>
      <c r="I104" s="12">
        <f>F104+G104+H104</f>
        <v>544.2249999999999</v>
      </c>
      <c r="J104" s="11">
        <v>540</v>
      </c>
      <c r="K104" s="13">
        <f>I104-J104</f>
        <v>4.224999999999909</v>
      </c>
    </row>
    <row r="105" spans="1:11" ht="12.75">
      <c r="A105" s="6" t="s">
        <v>20</v>
      </c>
      <c r="B105" s="7">
        <v>1399</v>
      </c>
      <c r="C105" s="7">
        <v>34</v>
      </c>
      <c r="D105" s="8">
        <v>254.2</v>
      </c>
      <c r="E105" s="8">
        <f>D105</f>
        <v>254.2</v>
      </c>
      <c r="F105" s="8">
        <f>E105*1.15</f>
        <v>292.33</v>
      </c>
      <c r="G105" s="8"/>
      <c r="H105" s="8">
        <v>25</v>
      </c>
      <c r="I105" s="8">
        <f>F105+G105+H105</f>
        <v>317.33</v>
      </c>
      <c r="J105" s="7">
        <v>312</v>
      </c>
      <c r="K105" s="9">
        <f>I105-J105</f>
        <v>5.329999999999984</v>
      </c>
    </row>
    <row r="106" spans="1:11" ht="12.75">
      <c r="A106" s="10" t="s">
        <v>48</v>
      </c>
      <c r="B106" s="11">
        <v>46171</v>
      </c>
      <c r="C106" s="11">
        <v>26</v>
      </c>
      <c r="D106" s="12">
        <v>451.5</v>
      </c>
      <c r="E106" s="12">
        <f>D106</f>
        <v>451.5</v>
      </c>
      <c r="F106" s="12">
        <f>E106*1.15</f>
        <v>519.2249999999999</v>
      </c>
      <c r="G106" s="12"/>
      <c r="H106" s="12">
        <v>25</v>
      </c>
      <c r="I106" s="12">
        <f>F106+G106+H106</f>
        <v>544.2249999999999</v>
      </c>
      <c r="J106" s="11">
        <v>539</v>
      </c>
      <c r="K106" s="13">
        <f>I106-J106</f>
        <v>5.224999999999909</v>
      </c>
    </row>
    <row r="107" spans="1:11" ht="12.75">
      <c r="A107" s="6" t="s">
        <v>50</v>
      </c>
      <c r="B107" s="7">
        <v>45871</v>
      </c>
      <c r="C107" s="7">
        <v>31</v>
      </c>
      <c r="D107" s="8">
        <v>346.5</v>
      </c>
      <c r="E107" s="8"/>
      <c r="F107" s="8"/>
      <c r="G107" s="8"/>
      <c r="H107" s="8">
        <v>25</v>
      </c>
      <c r="I107" s="8"/>
      <c r="J107" s="7"/>
      <c r="K107" s="9"/>
    </row>
    <row r="108" spans="1:11" ht="12.75">
      <c r="A108" s="6" t="s">
        <v>50</v>
      </c>
      <c r="B108" s="7">
        <v>45670</v>
      </c>
      <c r="C108" s="7">
        <v>34</v>
      </c>
      <c r="D108" s="8">
        <v>279.04</v>
      </c>
      <c r="E108" s="8"/>
      <c r="F108" s="8"/>
      <c r="G108" s="8"/>
      <c r="H108" s="8">
        <v>25</v>
      </c>
      <c r="I108" s="8"/>
      <c r="J108" s="7"/>
      <c r="K108" s="9"/>
    </row>
    <row r="109" spans="1:11" ht="12.75">
      <c r="A109" s="6" t="s">
        <v>50</v>
      </c>
      <c r="B109" s="7">
        <v>45263</v>
      </c>
      <c r="C109" s="7">
        <v>32</v>
      </c>
      <c r="D109" s="8">
        <v>372.5</v>
      </c>
      <c r="E109" s="8"/>
      <c r="F109" s="8"/>
      <c r="G109" s="8"/>
      <c r="H109" s="8">
        <v>25</v>
      </c>
      <c r="I109" s="8"/>
      <c r="J109" s="7"/>
      <c r="K109" s="9"/>
    </row>
    <row r="110" spans="1:11" ht="12.75">
      <c r="A110" s="6" t="s">
        <v>50</v>
      </c>
      <c r="B110" s="7">
        <v>45263</v>
      </c>
      <c r="C110" s="7">
        <v>33</v>
      </c>
      <c r="D110" s="8">
        <v>372.5</v>
      </c>
      <c r="E110" s="8"/>
      <c r="F110" s="8"/>
      <c r="G110" s="8"/>
      <c r="H110" s="8">
        <v>25</v>
      </c>
      <c r="I110" s="8"/>
      <c r="J110" s="7"/>
      <c r="K110" s="9"/>
    </row>
    <row r="111" spans="1:11" ht="12.75">
      <c r="A111" s="6" t="s">
        <v>50</v>
      </c>
      <c r="B111" s="7"/>
      <c r="C111" s="7"/>
      <c r="D111" s="8"/>
      <c r="E111" s="8">
        <f>SUM(D107:D110)</f>
        <v>1370.54</v>
      </c>
      <c r="F111" s="8">
        <f>E111*1.15</f>
        <v>1576.1209999999999</v>
      </c>
      <c r="G111" s="8"/>
      <c r="H111" s="8">
        <f>SUM(H107:H110)</f>
        <v>100</v>
      </c>
      <c r="I111" s="8">
        <f>F111+G111+H111</f>
        <v>1676.1209999999999</v>
      </c>
      <c r="J111" s="7">
        <v>1656</v>
      </c>
      <c r="K111" s="9">
        <f>I111-J111</f>
        <v>20.120999999999867</v>
      </c>
    </row>
    <row r="112" spans="1:11" ht="12.75">
      <c r="A112" s="10" t="s">
        <v>63</v>
      </c>
      <c r="B112" s="11">
        <v>45670</v>
      </c>
      <c r="C112" s="11">
        <v>30</v>
      </c>
      <c r="D112" s="12">
        <v>279.04</v>
      </c>
      <c r="E112" s="12"/>
      <c r="F112" s="12"/>
      <c r="G112" s="12"/>
      <c r="H112" s="12">
        <v>25</v>
      </c>
      <c r="I112" s="12"/>
      <c r="J112" s="11"/>
      <c r="K112" s="13"/>
    </row>
    <row r="113" spans="1:11" ht="12.75">
      <c r="A113" s="10" t="s">
        <v>63</v>
      </c>
      <c r="B113" s="11">
        <v>44865</v>
      </c>
      <c r="C113" s="11">
        <v>29</v>
      </c>
      <c r="D113" s="12">
        <v>648.9</v>
      </c>
      <c r="E113" s="12"/>
      <c r="F113" s="12"/>
      <c r="G113" s="12"/>
      <c r="H113" s="12">
        <v>25</v>
      </c>
      <c r="I113" s="12"/>
      <c r="J113" s="11"/>
      <c r="K113" s="13"/>
    </row>
    <row r="114" spans="1:11" ht="12.75">
      <c r="A114" s="10" t="s">
        <v>63</v>
      </c>
      <c r="B114" s="11"/>
      <c r="C114" s="11"/>
      <c r="D114" s="12"/>
      <c r="E114" s="12">
        <f>SUM(D112:D113)</f>
        <v>927.94</v>
      </c>
      <c r="F114" s="12">
        <f>E114*1.15</f>
        <v>1067.131</v>
      </c>
      <c r="G114" s="12">
        <v>40</v>
      </c>
      <c r="H114" s="12">
        <f>SUM(H112:H113)</f>
        <v>50</v>
      </c>
      <c r="I114" s="12">
        <f>F114+G114+H114</f>
        <v>1157.131</v>
      </c>
      <c r="J114" s="11">
        <v>1107</v>
      </c>
      <c r="K114" s="13">
        <f>I114-J114</f>
        <v>50.131000000000085</v>
      </c>
    </row>
    <row r="115" spans="1:11" ht="12.75">
      <c r="A115" s="6" t="s">
        <v>5</v>
      </c>
      <c r="B115" s="7">
        <v>59659</v>
      </c>
      <c r="C115" s="7">
        <v>34</v>
      </c>
      <c r="D115" s="8">
        <v>0</v>
      </c>
      <c r="E115" s="8"/>
      <c r="F115" s="8"/>
      <c r="G115" s="8"/>
      <c r="H115" s="8">
        <v>0</v>
      </c>
      <c r="I115" s="8"/>
      <c r="J115" s="7"/>
      <c r="K115" s="9"/>
    </row>
    <row r="116" spans="1:11" ht="12.75">
      <c r="A116" s="6" t="s">
        <v>5</v>
      </c>
      <c r="B116" s="7">
        <v>45263</v>
      </c>
      <c r="C116" s="7">
        <v>35</v>
      </c>
      <c r="D116" s="8">
        <v>372.5</v>
      </c>
      <c r="E116" s="8"/>
      <c r="F116" s="8"/>
      <c r="G116" s="8"/>
      <c r="H116" s="8">
        <v>25</v>
      </c>
      <c r="I116" s="8"/>
      <c r="J116" s="7"/>
      <c r="K116" s="9"/>
    </row>
    <row r="117" spans="1:11" ht="12.75">
      <c r="A117" s="6" t="s">
        <v>5</v>
      </c>
      <c r="B117" s="7">
        <v>45871</v>
      </c>
      <c r="C117" s="7">
        <v>34</v>
      </c>
      <c r="D117" s="8">
        <v>346.5</v>
      </c>
      <c r="E117" s="8"/>
      <c r="F117" s="8"/>
      <c r="G117" s="8"/>
      <c r="H117" s="8">
        <v>25</v>
      </c>
      <c r="I117" s="8"/>
      <c r="J117" s="7"/>
      <c r="K117" s="9"/>
    </row>
    <row r="118" spans="1:12" ht="12.75">
      <c r="A118" s="20" t="s">
        <v>5</v>
      </c>
      <c r="B118" s="7"/>
      <c r="C118" s="7"/>
      <c r="D118" s="8"/>
      <c r="E118" s="8">
        <f>SUM(D115:D117)</f>
        <v>719</v>
      </c>
      <c r="F118" s="8">
        <f>E118*1.15</f>
        <v>826.8499999999999</v>
      </c>
      <c r="G118" s="8"/>
      <c r="H118" s="8">
        <f>SUM(H115:H117)</f>
        <v>50</v>
      </c>
      <c r="I118" s="8">
        <f>F118+G118+H118</f>
        <v>876.8499999999999</v>
      </c>
      <c r="J118" s="7">
        <v>1380</v>
      </c>
      <c r="K118" s="35">
        <f>I118-J118</f>
        <v>-503.1500000000001</v>
      </c>
      <c r="L118" s="32"/>
    </row>
    <row r="119" spans="1:11" ht="12.75">
      <c r="A119" s="10" t="s">
        <v>10</v>
      </c>
      <c r="B119" s="11">
        <v>1399</v>
      </c>
      <c r="C119" s="11">
        <v>36</v>
      </c>
      <c r="D119" s="12">
        <v>254.2</v>
      </c>
      <c r="E119" s="12"/>
      <c r="F119" s="12"/>
      <c r="G119" s="12"/>
      <c r="H119" s="12">
        <v>25</v>
      </c>
      <c r="I119" s="12"/>
      <c r="J119" s="11"/>
      <c r="K119" s="13"/>
    </row>
    <row r="120" spans="1:11" ht="12.75">
      <c r="A120" s="10" t="s">
        <v>10</v>
      </c>
      <c r="B120" s="11">
        <v>45670</v>
      </c>
      <c r="C120" s="11">
        <v>36</v>
      </c>
      <c r="D120" s="12">
        <v>279.04</v>
      </c>
      <c r="E120" s="12"/>
      <c r="F120" s="12"/>
      <c r="G120" s="12"/>
      <c r="H120" s="12">
        <v>25</v>
      </c>
      <c r="I120" s="12"/>
      <c r="J120" s="11"/>
      <c r="K120" s="13"/>
    </row>
    <row r="121" spans="1:11" ht="12.75">
      <c r="A121" s="10" t="s">
        <v>10</v>
      </c>
      <c r="B121" s="11">
        <v>59659</v>
      </c>
      <c r="C121" s="11">
        <v>36</v>
      </c>
      <c r="D121" s="12">
        <v>0</v>
      </c>
      <c r="E121" s="12"/>
      <c r="F121" s="12"/>
      <c r="G121" s="12"/>
      <c r="H121" s="12">
        <v>0</v>
      </c>
      <c r="I121" s="12"/>
      <c r="J121" s="11"/>
      <c r="K121" s="13"/>
    </row>
    <row r="122" spans="1:11" ht="12.75">
      <c r="A122" s="10" t="s">
        <v>10</v>
      </c>
      <c r="B122" s="11"/>
      <c r="C122" s="11"/>
      <c r="D122" s="12"/>
      <c r="E122" s="12">
        <f>SUM(D119:D121)</f>
        <v>533.24</v>
      </c>
      <c r="F122" s="12">
        <f>E122*1.15</f>
        <v>613.226</v>
      </c>
      <c r="G122" s="12"/>
      <c r="H122" s="12">
        <f>SUM(H119:H121)</f>
        <v>50</v>
      </c>
      <c r="I122" s="12">
        <f>F122+G122+H122</f>
        <v>663.226</v>
      </c>
      <c r="J122" s="11">
        <v>1167</v>
      </c>
      <c r="K122" s="34">
        <f>I122-J122</f>
        <v>-503.774</v>
      </c>
    </row>
    <row r="123" spans="1:11" ht="12.75">
      <c r="A123" s="6" t="s">
        <v>19</v>
      </c>
      <c r="B123" s="7">
        <v>45739</v>
      </c>
      <c r="C123" s="7">
        <v>26</v>
      </c>
      <c r="D123" s="8">
        <v>357</v>
      </c>
      <c r="E123" s="8">
        <f>D123</f>
        <v>357</v>
      </c>
      <c r="F123" s="8">
        <f>E123*1.15</f>
        <v>410.54999999999995</v>
      </c>
      <c r="G123" s="8"/>
      <c r="H123" s="8">
        <v>25</v>
      </c>
      <c r="I123" s="8">
        <f>F123+G123+H123</f>
        <v>435.54999999999995</v>
      </c>
      <c r="J123" s="7">
        <v>585</v>
      </c>
      <c r="K123" s="35">
        <f>I123-J123</f>
        <v>-149.45000000000005</v>
      </c>
    </row>
    <row r="124" spans="1:11" ht="12.75">
      <c r="A124" s="10" t="s">
        <v>29</v>
      </c>
      <c r="B124" s="11">
        <v>46020</v>
      </c>
      <c r="C124" s="11">
        <v>37</v>
      </c>
      <c r="D124" s="12">
        <v>367.5</v>
      </c>
      <c r="E124" s="12">
        <f>D124</f>
        <v>367.5</v>
      </c>
      <c r="F124" s="12">
        <f>E124*1.15</f>
        <v>422.62499999999994</v>
      </c>
      <c r="G124" s="12"/>
      <c r="H124" s="12">
        <v>25</v>
      </c>
      <c r="I124" s="12">
        <f>F124+G124+H124</f>
        <v>447.62499999999994</v>
      </c>
      <c r="J124" s="11">
        <v>443</v>
      </c>
      <c r="K124" s="13">
        <f>I124-J124</f>
        <v>4.624999999999943</v>
      </c>
    </row>
    <row r="125" spans="1:11" ht="12.75">
      <c r="A125" s="6" t="s">
        <v>86</v>
      </c>
      <c r="B125" s="7">
        <v>46020</v>
      </c>
      <c r="C125" s="7">
        <v>30</v>
      </c>
      <c r="D125" s="8">
        <v>367.5</v>
      </c>
      <c r="E125" s="8"/>
      <c r="F125" s="8"/>
      <c r="G125" s="8"/>
      <c r="H125" s="8">
        <v>25</v>
      </c>
      <c r="I125" s="8"/>
      <c r="J125" s="7"/>
      <c r="K125" s="9"/>
    </row>
    <row r="126" spans="1:11" ht="12.75">
      <c r="A126" s="6" t="s">
        <v>86</v>
      </c>
      <c r="B126" s="7">
        <v>46020</v>
      </c>
      <c r="C126" s="7">
        <v>31</v>
      </c>
      <c r="D126" s="8">
        <v>367.5</v>
      </c>
      <c r="E126" s="8"/>
      <c r="F126" s="8"/>
      <c r="G126" s="8"/>
      <c r="H126" s="8">
        <v>25</v>
      </c>
      <c r="I126" s="8"/>
      <c r="J126" s="7"/>
      <c r="K126" s="9"/>
    </row>
    <row r="127" spans="1:11" ht="12.75">
      <c r="A127" s="6" t="s">
        <v>86</v>
      </c>
      <c r="B127" s="7"/>
      <c r="C127" s="7"/>
      <c r="D127" s="8"/>
      <c r="E127" s="8">
        <f>SUM(D125:D126)</f>
        <v>735</v>
      </c>
      <c r="F127" s="8">
        <f>E127*1.15</f>
        <v>845.2499999999999</v>
      </c>
      <c r="G127" s="8"/>
      <c r="H127" s="8">
        <f>SUM(H125:H126)</f>
        <v>50</v>
      </c>
      <c r="I127" s="8">
        <f>F127+G127+H127</f>
        <v>895.2499999999999</v>
      </c>
      <c r="J127" s="7">
        <v>885</v>
      </c>
      <c r="K127" s="9">
        <f>I127-J127</f>
        <v>10.249999999999886</v>
      </c>
    </row>
    <row r="128" spans="1:11" ht="12.75">
      <c r="A128" s="21" t="s">
        <v>60</v>
      </c>
      <c r="B128" s="11">
        <v>45670</v>
      </c>
      <c r="C128" s="11">
        <v>29</v>
      </c>
      <c r="D128" s="12">
        <v>279.04</v>
      </c>
      <c r="E128" s="12">
        <f>D128</f>
        <v>279.04</v>
      </c>
      <c r="F128" s="12">
        <f>E128*1.15</f>
        <v>320.896</v>
      </c>
      <c r="G128" s="12"/>
      <c r="H128" s="12">
        <v>25</v>
      </c>
      <c r="I128" s="12">
        <f>F128+G128+H128</f>
        <v>345.896</v>
      </c>
      <c r="J128" s="11">
        <v>341</v>
      </c>
      <c r="K128" s="13">
        <f>I128-J128</f>
        <v>4.896000000000015</v>
      </c>
    </row>
    <row r="129" spans="1:11" ht="12.75">
      <c r="A129" s="6" t="s">
        <v>55</v>
      </c>
      <c r="B129" s="7">
        <v>45670</v>
      </c>
      <c r="C129" s="7">
        <v>29</v>
      </c>
      <c r="D129" s="8">
        <v>279.04</v>
      </c>
      <c r="E129" s="8"/>
      <c r="F129" s="8"/>
      <c r="G129" s="8"/>
      <c r="H129" s="8">
        <v>25</v>
      </c>
      <c r="I129" s="8"/>
      <c r="J129" s="7"/>
      <c r="K129" s="9"/>
    </row>
    <row r="130" spans="1:11" ht="12.75">
      <c r="A130" s="6" t="s">
        <v>55</v>
      </c>
      <c r="B130" s="7">
        <v>45670</v>
      </c>
      <c r="C130" s="7">
        <v>30</v>
      </c>
      <c r="D130" s="8">
        <v>279.04</v>
      </c>
      <c r="E130" s="8"/>
      <c r="F130" s="8"/>
      <c r="G130" s="8"/>
      <c r="H130" s="8">
        <v>25</v>
      </c>
      <c r="I130" s="8"/>
      <c r="J130" s="7"/>
      <c r="K130" s="9"/>
    </row>
    <row r="131" spans="1:11" ht="12.75">
      <c r="A131" s="6" t="s">
        <v>55</v>
      </c>
      <c r="B131" s="7"/>
      <c r="C131" s="7"/>
      <c r="D131" s="8"/>
      <c r="E131" s="8">
        <f>SUM(D129:D130)</f>
        <v>558.08</v>
      </c>
      <c r="F131" s="8">
        <f>E131*1.15</f>
        <v>641.792</v>
      </c>
      <c r="G131" s="8"/>
      <c r="H131" s="8">
        <f>SUM(H129:H130)</f>
        <v>50</v>
      </c>
      <c r="I131" s="8">
        <f>F131+G131+H131</f>
        <v>691.792</v>
      </c>
      <c r="J131" s="7">
        <f>694-12</f>
        <v>682</v>
      </c>
      <c r="K131" s="9">
        <f>I131-J131</f>
        <v>9.79200000000003</v>
      </c>
    </row>
    <row r="132" spans="1:11" ht="12.75">
      <c r="A132" s="10" t="s">
        <v>16</v>
      </c>
      <c r="B132" s="11">
        <v>46020</v>
      </c>
      <c r="C132" s="11">
        <v>34</v>
      </c>
      <c r="D132" s="12">
        <v>367.5</v>
      </c>
      <c r="E132" s="12">
        <f>D132</f>
        <v>367.5</v>
      </c>
      <c r="F132" s="12">
        <f>E132*1.15</f>
        <v>422.62499999999994</v>
      </c>
      <c r="G132" s="12">
        <v>30</v>
      </c>
      <c r="H132" s="12">
        <v>25</v>
      </c>
      <c r="I132" s="12">
        <f>F132+G132+H132</f>
        <v>477.62499999999994</v>
      </c>
      <c r="J132" s="11">
        <v>483</v>
      </c>
      <c r="K132" s="13">
        <f>I132-J132</f>
        <v>-5.375000000000057</v>
      </c>
    </row>
    <row r="133" spans="1:11" ht="12.75">
      <c r="A133" s="20" t="s">
        <v>73</v>
      </c>
      <c r="B133" s="7">
        <v>45739</v>
      </c>
      <c r="C133" s="7">
        <v>24</v>
      </c>
      <c r="D133" s="8">
        <v>357</v>
      </c>
      <c r="E133" s="8">
        <f>D133</f>
        <v>357</v>
      </c>
      <c r="F133" s="8">
        <f>E133*1.15</f>
        <v>410.54999999999995</v>
      </c>
      <c r="G133" s="8"/>
      <c r="H133" s="8">
        <v>25</v>
      </c>
      <c r="I133" s="8">
        <f>F133+G133+H133</f>
        <v>435.54999999999995</v>
      </c>
      <c r="J133" s="7">
        <v>431</v>
      </c>
      <c r="K133" s="9">
        <f>I133-J133</f>
        <v>4.5499999999999545</v>
      </c>
    </row>
    <row r="134" spans="1:11" ht="12.75">
      <c r="A134" s="10" t="s">
        <v>59</v>
      </c>
      <c r="B134" s="11">
        <v>46023</v>
      </c>
      <c r="C134" s="11">
        <v>26</v>
      </c>
      <c r="D134" s="12">
        <v>451.5</v>
      </c>
      <c r="E134" s="12">
        <f>D134</f>
        <v>451.5</v>
      </c>
      <c r="F134" s="12">
        <f>E134*1.15</f>
        <v>519.2249999999999</v>
      </c>
      <c r="G134" s="12"/>
      <c r="H134" s="12">
        <v>25</v>
      </c>
      <c r="I134" s="12">
        <f>F134+G134+H134</f>
        <v>544.2249999999999</v>
      </c>
      <c r="J134" s="11">
        <v>539</v>
      </c>
      <c r="K134" s="13">
        <f>I134-J134</f>
        <v>5.224999999999909</v>
      </c>
    </row>
    <row r="135" spans="1:11" ht="12.75">
      <c r="A135" s="20" t="s">
        <v>69</v>
      </c>
      <c r="B135" s="7">
        <v>45871</v>
      </c>
      <c r="C135" s="7">
        <v>31</v>
      </c>
      <c r="D135" s="8">
        <v>346.5</v>
      </c>
      <c r="E135" s="8">
        <f>D135</f>
        <v>346.5</v>
      </c>
      <c r="F135" s="8">
        <f>E135*1.15</f>
        <v>398.47499999999997</v>
      </c>
      <c r="G135" s="8"/>
      <c r="H135" s="8">
        <v>25</v>
      </c>
      <c r="I135" s="8">
        <f>F135+G135+H135</f>
        <v>423.47499999999997</v>
      </c>
      <c r="J135" s="7">
        <v>400</v>
      </c>
      <c r="K135" s="9">
        <f>I135-J135</f>
        <v>23.474999999999966</v>
      </c>
    </row>
    <row r="136" spans="1:11" ht="12.75">
      <c r="A136" s="10" t="s">
        <v>66</v>
      </c>
      <c r="B136" s="11">
        <v>45263</v>
      </c>
      <c r="C136" s="11">
        <v>34</v>
      </c>
      <c r="D136" s="12">
        <v>372.5</v>
      </c>
      <c r="E136" s="12"/>
      <c r="F136" s="12"/>
      <c r="G136" s="12"/>
      <c r="H136" s="12">
        <v>25</v>
      </c>
      <c r="I136" s="12"/>
      <c r="J136" s="11"/>
      <c r="K136" s="13"/>
    </row>
    <row r="137" spans="1:11" ht="12.75">
      <c r="A137" s="10" t="s">
        <v>66</v>
      </c>
      <c r="B137" s="11">
        <v>45263</v>
      </c>
      <c r="C137" s="11">
        <v>34</v>
      </c>
      <c r="D137" s="12">
        <v>372.5</v>
      </c>
      <c r="E137" s="12"/>
      <c r="F137" s="12"/>
      <c r="G137" s="12"/>
      <c r="H137" s="12">
        <v>25</v>
      </c>
      <c r="I137" s="12"/>
      <c r="J137" s="11"/>
      <c r="K137" s="13"/>
    </row>
    <row r="138" spans="1:11" ht="12.75">
      <c r="A138" s="21" t="s">
        <v>66</v>
      </c>
      <c r="B138" s="11"/>
      <c r="C138" s="11"/>
      <c r="D138" s="12"/>
      <c r="E138" s="12">
        <f>SUM(D136:D137)</f>
        <v>745</v>
      </c>
      <c r="F138" s="12">
        <f>E138*1.15</f>
        <v>856.7499999999999</v>
      </c>
      <c r="G138" s="12">
        <v>40</v>
      </c>
      <c r="H138" s="12">
        <f>SUM(H136:H137)</f>
        <v>50</v>
      </c>
      <c r="I138" s="12">
        <f>F138+G138+H138</f>
        <v>946.7499999999999</v>
      </c>
      <c r="J138" s="11">
        <f>900+10+40</f>
        <v>950</v>
      </c>
      <c r="K138" s="13">
        <f>I138-J138</f>
        <v>-3.2500000000001137</v>
      </c>
    </row>
    <row r="139" spans="1:11" ht="12.75">
      <c r="A139" s="6" t="s">
        <v>6</v>
      </c>
      <c r="B139" s="7">
        <v>1399</v>
      </c>
      <c r="C139" s="7">
        <v>35</v>
      </c>
      <c r="D139" s="8">
        <v>254.2</v>
      </c>
      <c r="E139" s="8">
        <f>D139</f>
        <v>254.2</v>
      </c>
      <c r="F139" s="8">
        <f>E139*1.15</f>
        <v>292.33</v>
      </c>
      <c r="G139" s="8"/>
      <c r="H139" s="8">
        <v>25</v>
      </c>
      <c r="I139" s="8">
        <f>F139+G139+H139</f>
        <v>317.33</v>
      </c>
      <c r="J139" s="7">
        <f>324-12</f>
        <v>312</v>
      </c>
      <c r="K139" s="9">
        <f>I139-J139</f>
        <v>5.329999999999984</v>
      </c>
    </row>
    <row r="140" spans="1:11" ht="12.75">
      <c r="A140" s="10" t="s">
        <v>8</v>
      </c>
      <c r="B140" s="11">
        <v>59659</v>
      </c>
      <c r="C140" s="11">
        <v>34</v>
      </c>
      <c r="D140" s="12">
        <v>0</v>
      </c>
      <c r="E140" s="12"/>
      <c r="F140" s="12"/>
      <c r="G140" s="12"/>
      <c r="H140" s="12">
        <v>0</v>
      </c>
      <c r="I140" s="12"/>
      <c r="J140" s="11"/>
      <c r="K140" s="13"/>
    </row>
    <row r="141" spans="1:11" ht="12.75">
      <c r="A141" s="10" t="s">
        <v>8</v>
      </c>
      <c r="B141" s="11">
        <v>45871</v>
      </c>
      <c r="C141" s="11">
        <v>32</v>
      </c>
      <c r="D141" s="12">
        <v>346.5</v>
      </c>
      <c r="E141" s="12"/>
      <c r="F141" s="12"/>
      <c r="G141" s="12"/>
      <c r="H141" s="12">
        <v>25</v>
      </c>
      <c r="I141" s="12"/>
      <c r="J141" s="11"/>
      <c r="K141" s="13"/>
    </row>
    <row r="142" spans="1:11" ht="12.75">
      <c r="A142" s="21" t="s">
        <v>8</v>
      </c>
      <c r="B142" s="11"/>
      <c r="C142" s="11"/>
      <c r="D142" s="12"/>
      <c r="E142" s="12">
        <f>SUM(D140:D141)</f>
        <v>346.5</v>
      </c>
      <c r="F142" s="12">
        <f>E142*1.15</f>
        <v>398.47499999999997</v>
      </c>
      <c r="G142" s="12"/>
      <c r="H142" s="12">
        <f>SUM(H140:H141)</f>
        <v>25</v>
      </c>
      <c r="I142" s="12">
        <f>F142+G142+H142</f>
        <v>423.47499999999997</v>
      </c>
      <c r="J142" s="11">
        <v>932</v>
      </c>
      <c r="K142" s="34">
        <f>I142-J142</f>
        <v>-508.52500000000003</v>
      </c>
    </row>
    <row r="143" spans="1:11" ht="12.75">
      <c r="A143" s="6" t="s">
        <v>68</v>
      </c>
      <c r="B143" s="7">
        <v>46171</v>
      </c>
      <c r="C143" s="7">
        <v>31</v>
      </c>
      <c r="D143" s="8">
        <v>451.5</v>
      </c>
      <c r="E143" s="8">
        <f>D143</f>
        <v>451.5</v>
      </c>
      <c r="F143" s="8">
        <f>E143*1.15</f>
        <v>519.2249999999999</v>
      </c>
      <c r="G143" s="8">
        <v>25</v>
      </c>
      <c r="H143" s="8">
        <v>25</v>
      </c>
      <c r="I143" s="8">
        <f>F143+G143+H143</f>
        <v>569.2249999999999</v>
      </c>
      <c r="J143" s="7">
        <v>579</v>
      </c>
      <c r="K143" s="9">
        <f>I143-J143</f>
        <v>-9.775000000000091</v>
      </c>
    </row>
    <row r="144" spans="1:11" ht="12.75">
      <c r="A144" s="10" t="s">
        <v>18</v>
      </c>
      <c r="B144" s="11">
        <v>46023</v>
      </c>
      <c r="C144" s="11">
        <v>29</v>
      </c>
      <c r="D144" s="12">
        <v>451.5</v>
      </c>
      <c r="E144" s="12"/>
      <c r="F144" s="12"/>
      <c r="G144" s="12"/>
      <c r="H144" s="12">
        <v>25</v>
      </c>
      <c r="I144" s="12"/>
      <c r="J144" s="11"/>
      <c r="K144" s="13"/>
    </row>
    <row r="145" spans="1:11" ht="12.75">
      <c r="A145" s="10" t="s">
        <v>18</v>
      </c>
      <c r="B145" s="11">
        <v>46171</v>
      </c>
      <c r="C145" s="11">
        <v>28</v>
      </c>
      <c r="D145" s="12">
        <v>451.5</v>
      </c>
      <c r="E145" s="12"/>
      <c r="F145" s="12"/>
      <c r="G145" s="12"/>
      <c r="H145" s="12">
        <v>25</v>
      </c>
      <c r="I145" s="12"/>
      <c r="J145" s="11"/>
      <c r="K145" s="13"/>
    </row>
    <row r="146" spans="1:11" ht="12.75">
      <c r="A146" s="10" t="s">
        <v>18</v>
      </c>
      <c r="B146" s="11">
        <v>46171</v>
      </c>
      <c r="C146" s="11">
        <v>30</v>
      </c>
      <c r="D146" s="12">
        <v>451.5</v>
      </c>
      <c r="E146" s="12"/>
      <c r="F146" s="12"/>
      <c r="G146" s="12"/>
      <c r="H146" s="12">
        <v>25</v>
      </c>
      <c r="I146" s="12"/>
      <c r="J146" s="11"/>
      <c r="K146" s="13"/>
    </row>
    <row r="147" spans="1:11" ht="12.75">
      <c r="A147" s="10" t="s">
        <v>18</v>
      </c>
      <c r="B147" s="11"/>
      <c r="C147" s="11"/>
      <c r="D147" s="12"/>
      <c r="E147" s="12">
        <f>SUM(D144:D146)</f>
        <v>1354.5</v>
      </c>
      <c r="F147" s="12">
        <f>E147*1.15</f>
        <v>1557.675</v>
      </c>
      <c r="G147" s="12"/>
      <c r="H147" s="12">
        <f>SUM(H144:H146)</f>
        <v>75</v>
      </c>
      <c r="I147" s="12">
        <f>F147+G147+H147</f>
        <v>1632.675</v>
      </c>
      <c r="J147" s="11">
        <v>1618</v>
      </c>
      <c r="K147" s="13">
        <f>I147-J147</f>
        <v>14.674999999999955</v>
      </c>
    </row>
    <row r="148" spans="1:11" ht="12.75">
      <c r="A148" s="6" t="s">
        <v>80</v>
      </c>
      <c r="B148" s="7">
        <v>45236</v>
      </c>
      <c r="C148" s="7">
        <v>40</v>
      </c>
      <c r="D148" s="8">
        <v>255.85</v>
      </c>
      <c r="E148" s="8">
        <f>D148</f>
        <v>255.85</v>
      </c>
      <c r="F148" s="8">
        <f>E148*1.15</f>
        <v>294.22749999999996</v>
      </c>
      <c r="G148" s="8">
        <v>30</v>
      </c>
      <c r="H148" s="8">
        <v>25</v>
      </c>
      <c r="I148" s="8">
        <f>F148+G148+H148</f>
        <v>349.22749999999996</v>
      </c>
      <c r="J148" s="7">
        <f>314+35</f>
        <v>349</v>
      </c>
      <c r="K148" s="9">
        <f>I148-J148</f>
        <v>0.22749999999996362</v>
      </c>
    </row>
    <row r="149" spans="1:11" ht="12.75">
      <c r="A149" s="10" t="s">
        <v>24</v>
      </c>
      <c r="B149" s="11">
        <v>45739</v>
      </c>
      <c r="C149" s="11">
        <v>25</v>
      </c>
      <c r="D149" s="12">
        <v>357</v>
      </c>
      <c r="E149" s="12">
        <f>D149</f>
        <v>357</v>
      </c>
      <c r="F149" s="12">
        <f>E149*1.15</f>
        <v>410.54999999999995</v>
      </c>
      <c r="G149" s="12">
        <v>20</v>
      </c>
      <c r="H149" s="12">
        <v>25</v>
      </c>
      <c r="I149" s="12">
        <f>F149+G149+H149</f>
        <v>455.54999999999995</v>
      </c>
      <c r="J149" s="11">
        <f>431+25</f>
        <v>456</v>
      </c>
      <c r="K149" s="13">
        <f>I149-J149</f>
        <v>-0.4500000000000455</v>
      </c>
    </row>
    <row r="150" spans="1:11" ht="12.75">
      <c r="A150" s="6" t="s">
        <v>41</v>
      </c>
      <c r="B150" s="7">
        <v>46171</v>
      </c>
      <c r="C150" s="7">
        <v>27</v>
      </c>
      <c r="D150" s="8">
        <v>451.5</v>
      </c>
      <c r="E150" s="8">
        <f>D150</f>
        <v>451.5</v>
      </c>
      <c r="F150" s="8">
        <f>E150*1.15</f>
        <v>519.2249999999999</v>
      </c>
      <c r="G150" s="8"/>
      <c r="H150" s="8">
        <v>25</v>
      </c>
      <c r="I150" s="8">
        <f>F150+G150+H150</f>
        <v>544.2249999999999</v>
      </c>
      <c r="J150" s="7">
        <v>539</v>
      </c>
      <c r="K150" s="9">
        <f>I150-J150</f>
        <v>5.224999999999909</v>
      </c>
    </row>
    <row r="151" spans="1:11" ht="12.75">
      <c r="A151" s="10" t="s">
        <v>28</v>
      </c>
      <c r="B151" s="11">
        <v>45670</v>
      </c>
      <c r="C151" s="11">
        <v>31</v>
      </c>
      <c r="D151" s="12">
        <v>279.04</v>
      </c>
      <c r="E151" s="12"/>
      <c r="F151" s="12"/>
      <c r="G151" s="12"/>
      <c r="H151" s="12">
        <v>25</v>
      </c>
      <c r="I151" s="12"/>
      <c r="J151" s="11"/>
      <c r="K151" s="13"/>
    </row>
    <row r="152" spans="1:11" ht="12.75">
      <c r="A152" s="10" t="s">
        <v>28</v>
      </c>
      <c r="B152" s="11">
        <v>59659</v>
      </c>
      <c r="C152" s="11">
        <v>32</v>
      </c>
      <c r="D152" s="12">
        <v>0</v>
      </c>
      <c r="E152" s="12"/>
      <c r="F152" s="12"/>
      <c r="G152" s="12"/>
      <c r="H152" s="12">
        <v>0</v>
      </c>
      <c r="I152" s="12"/>
      <c r="J152" s="11"/>
      <c r="K152" s="13"/>
    </row>
    <row r="153" spans="1:11" ht="12.75">
      <c r="A153" s="10" t="s">
        <v>28</v>
      </c>
      <c r="B153" s="11">
        <v>45871</v>
      </c>
      <c r="C153" s="11">
        <v>32</v>
      </c>
      <c r="D153" s="12">
        <v>346.5</v>
      </c>
      <c r="E153" s="12"/>
      <c r="F153" s="12"/>
      <c r="G153" s="12"/>
      <c r="H153" s="12">
        <v>25</v>
      </c>
      <c r="I153" s="12"/>
      <c r="J153" s="11"/>
      <c r="K153" s="13"/>
    </row>
    <row r="154" spans="1:11" ht="12.75">
      <c r="A154" s="10" t="s">
        <v>28</v>
      </c>
      <c r="B154" s="11"/>
      <c r="C154" s="11"/>
      <c r="D154" s="12"/>
      <c r="E154" s="12">
        <f>SUM(D151:D153)</f>
        <v>625.54</v>
      </c>
      <c r="F154" s="12">
        <f>E154*1.15</f>
        <v>719.3709999999999</v>
      </c>
      <c r="G154" s="12"/>
      <c r="H154" s="12">
        <f>SUM(H151:H153)</f>
        <v>50</v>
      </c>
      <c r="I154" s="12">
        <f>F154+G154+H154</f>
        <v>769.3709999999999</v>
      </c>
      <c r="J154" s="11">
        <v>1273</v>
      </c>
      <c r="K154" s="34">
        <f>I154-J154</f>
        <v>-503.62900000000013</v>
      </c>
    </row>
    <row r="155" spans="1:11" ht="12.75">
      <c r="A155" s="20" t="s">
        <v>72</v>
      </c>
      <c r="B155" s="7">
        <v>45263</v>
      </c>
      <c r="C155" s="7">
        <v>31</v>
      </c>
      <c r="D155" s="8">
        <v>372.5</v>
      </c>
      <c r="E155" s="8">
        <f>D155</f>
        <v>372.5</v>
      </c>
      <c r="F155" s="8">
        <f>E155*1.15</f>
        <v>428.37499999999994</v>
      </c>
      <c r="G155" s="8">
        <v>30</v>
      </c>
      <c r="H155" s="8">
        <v>25</v>
      </c>
      <c r="I155" s="8">
        <f>F155+G155+H155</f>
        <v>483.37499999999994</v>
      </c>
      <c r="J155" s="7">
        <v>449</v>
      </c>
      <c r="K155" s="9">
        <f>I155-J155</f>
        <v>34.37499999999994</v>
      </c>
    </row>
    <row r="156" spans="1:11" ht="12.75">
      <c r="A156" s="10" t="s">
        <v>70</v>
      </c>
      <c r="B156" s="11">
        <v>44865</v>
      </c>
      <c r="C156" s="11">
        <v>26</v>
      </c>
      <c r="D156" s="12">
        <v>648.9</v>
      </c>
      <c r="E156" s="12"/>
      <c r="F156" s="12"/>
      <c r="G156" s="12"/>
      <c r="H156" s="12">
        <v>25</v>
      </c>
      <c r="I156" s="12"/>
      <c r="J156" s="11"/>
      <c r="K156" s="13"/>
    </row>
    <row r="157" spans="1:11" ht="12.75">
      <c r="A157" s="10" t="s">
        <v>70</v>
      </c>
      <c r="B157" s="11">
        <v>46020</v>
      </c>
      <c r="C157" s="11">
        <v>33</v>
      </c>
      <c r="D157" s="12">
        <v>367.5</v>
      </c>
      <c r="E157" s="12"/>
      <c r="F157" s="12"/>
      <c r="G157" s="12"/>
      <c r="H157" s="12">
        <v>25</v>
      </c>
      <c r="I157" s="12"/>
      <c r="J157" s="11"/>
      <c r="K157" s="13"/>
    </row>
    <row r="158" spans="1:11" ht="12.75">
      <c r="A158" s="10" t="s">
        <v>70</v>
      </c>
      <c r="B158" s="11"/>
      <c r="C158" s="11"/>
      <c r="D158" s="12"/>
      <c r="E158" s="12">
        <f>SUM(D156:D157)</f>
        <v>1016.4</v>
      </c>
      <c r="F158" s="12">
        <f>E158*1.15</f>
        <v>1168.86</v>
      </c>
      <c r="G158" s="12"/>
      <c r="H158" s="12">
        <f>SUM(H156:H157)</f>
        <v>50</v>
      </c>
      <c r="I158" s="12">
        <f>F158+G158+H158</f>
        <v>1218.86</v>
      </c>
      <c r="J158" s="11">
        <v>1209</v>
      </c>
      <c r="K158" s="13">
        <f>I158-J158</f>
        <v>9.8599999999999</v>
      </c>
    </row>
    <row r="159" spans="1:11" ht="12.75">
      <c r="A159" s="6" t="s">
        <v>33</v>
      </c>
      <c r="B159" s="7">
        <v>45739</v>
      </c>
      <c r="C159" s="7">
        <v>28</v>
      </c>
      <c r="D159" s="8">
        <v>357</v>
      </c>
      <c r="E159" s="8"/>
      <c r="F159" s="8"/>
      <c r="G159" s="8"/>
      <c r="H159" s="8">
        <v>25</v>
      </c>
      <c r="I159" s="8"/>
      <c r="J159" s="7"/>
      <c r="K159" s="9"/>
    </row>
    <row r="160" spans="1:11" ht="12.75">
      <c r="A160" s="6" t="s">
        <v>33</v>
      </c>
      <c r="B160" s="7">
        <v>46093</v>
      </c>
      <c r="C160" s="7">
        <v>28</v>
      </c>
      <c r="D160" s="8">
        <v>585.2</v>
      </c>
      <c r="E160" s="8"/>
      <c r="F160" s="8"/>
      <c r="G160" s="8"/>
      <c r="H160" s="8">
        <v>25</v>
      </c>
      <c r="I160" s="8"/>
      <c r="J160" s="7"/>
      <c r="K160" s="9"/>
    </row>
    <row r="161" spans="1:11" ht="12.75">
      <c r="A161" s="20" t="s">
        <v>33</v>
      </c>
      <c r="B161" s="7"/>
      <c r="C161" s="7"/>
      <c r="D161" s="8"/>
      <c r="E161" s="8">
        <f>SUM(D159:D160)</f>
        <v>942.2</v>
      </c>
      <c r="F161" s="8">
        <f>E161*1.15</f>
        <v>1083.53</v>
      </c>
      <c r="G161" s="8"/>
      <c r="H161" s="8">
        <f>SUM(H159:H160)</f>
        <v>50</v>
      </c>
      <c r="I161" s="8">
        <f>F161+G161+H161</f>
        <v>1133.53</v>
      </c>
      <c r="J161" s="7">
        <v>1124</v>
      </c>
      <c r="K161" s="9">
        <f>I161-J161</f>
        <v>9.529999999999973</v>
      </c>
    </row>
    <row r="162" spans="1:11" ht="12.75">
      <c r="A162" s="10" t="s">
        <v>58</v>
      </c>
      <c r="B162" s="11">
        <v>46020</v>
      </c>
      <c r="C162" s="11">
        <v>32</v>
      </c>
      <c r="D162" s="12">
        <v>367.5</v>
      </c>
      <c r="E162" s="12">
        <f>D162</f>
        <v>367.5</v>
      </c>
      <c r="F162" s="12">
        <f>E162*1.15</f>
        <v>422.62499999999994</v>
      </c>
      <c r="G162" s="12"/>
      <c r="H162" s="12">
        <v>25</v>
      </c>
      <c r="I162" s="12">
        <f>F162+G162+H162</f>
        <v>447.62499999999994</v>
      </c>
      <c r="J162" s="11">
        <v>443</v>
      </c>
      <c r="K162" s="13">
        <f>I162-J162</f>
        <v>4.624999999999943</v>
      </c>
    </row>
    <row r="163" spans="1:11" ht="12.75">
      <c r="A163" s="6" t="s">
        <v>65</v>
      </c>
      <c r="B163" s="7">
        <v>45739</v>
      </c>
      <c r="C163" s="7">
        <v>23</v>
      </c>
      <c r="D163" s="8">
        <v>357</v>
      </c>
      <c r="E163" s="8">
        <f>D163</f>
        <v>357</v>
      </c>
      <c r="F163" s="8">
        <f>E163*1.15</f>
        <v>410.54999999999995</v>
      </c>
      <c r="G163" s="8"/>
      <c r="H163" s="8">
        <v>25</v>
      </c>
      <c r="I163" s="8">
        <f>F163+G163+H163</f>
        <v>435.54999999999995</v>
      </c>
      <c r="J163" s="7">
        <v>431</v>
      </c>
      <c r="K163" s="9">
        <f>I163-J163</f>
        <v>4.5499999999999545</v>
      </c>
    </row>
    <row r="164" spans="1:11" ht="12.75">
      <c r="A164" s="10" t="s">
        <v>30</v>
      </c>
      <c r="B164" s="11">
        <v>45236</v>
      </c>
      <c r="C164" s="11">
        <v>38</v>
      </c>
      <c r="D164" s="12">
        <v>255.85</v>
      </c>
      <c r="E164" s="12"/>
      <c r="F164" s="12"/>
      <c r="G164" s="12"/>
      <c r="H164" s="12">
        <v>25</v>
      </c>
      <c r="I164" s="12"/>
      <c r="J164" s="11"/>
      <c r="K164" s="13"/>
    </row>
    <row r="165" spans="1:11" ht="12.75">
      <c r="A165" s="10" t="s">
        <v>30</v>
      </c>
      <c r="B165" s="11">
        <v>44865</v>
      </c>
      <c r="C165" s="11">
        <v>27</v>
      </c>
      <c r="D165" s="12">
        <v>648.9</v>
      </c>
      <c r="E165" s="12"/>
      <c r="F165" s="12"/>
      <c r="G165" s="12"/>
      <c r="H165" s="12">
        <v>25</v>
      </c>
      <c r="I165" s="12"/>
      <c r="J165" s="11"/>
      <c r="K165" s="13"/>
    </row>
    <row r="166" spans="1:11" ht="12.75">
      <c r="A166" s="10" t="s">
        <v>30</v>
      </c>
      <c r="B166" s="11"/>
      <c r="C166" s="11"/>
      <c r="D166" s="12"/>
      <c r="E166" s="12">
        <f>SUM(D164:D165)</f>
        <v>904.75</v>
      </c>
      <c r="F166" s="12">
        <f>E166*1.15</f>
        <v>1040.4624999999999</v>
      </c>
      <c r="G166" s="12"/>
      <c r="H166" s="12">
        <f>SUM(H164:H165)</f>
        <v>50</v>
      </c>
      <c r="I166" s="12">
        <f>F166+G166+H166</f>
        <v>1090.4624999999999</v>
      </c>
      <c r="J166" s="11">
        <v>1080</v>
      </c>
      <c r="K166" s="13">
        <f>I166-J166</f>
        <v>10.462499999999864</v>
      </c>
    </row>
    <row r="167" spans="1:11" ht="12.75">
      <c r="A167" s="6" t="s">
        <v>12</v>
      </c>
      <c r="B167" s="7">
        <v>44865</v>
      </c>
      <c r="C167" s="7">
        <v>29</v>
      </c>
      <c r="D167" s="8">
        <v>648.9</v>
      </c>
      <c r="E167" s="8"/>
      <c r="F167" s="8"/>
      <c r="G167" s="8"/>
      <c r="H167" s="8">
        <v>25</v>
      </c>
      <c r="I167" s="8"/>
      <c r="J167" s="7"/>
      <c r="K167" s="9"/>
    </row>
    <row r="168" spans="1:11" ht="12.75">
      <c r="A168" s="6" t="s">
        <v>12</v>
      </c>
      <c r="B168" s="7">
        <v>46023</v>
      </c>
      <c r="C168" s="7">
        <v>28</v>
      </c>
      <c r="D168" s="8">
        <v>451.5</v>
      </c>
      <c r="E168" s="8"/>
      <c r="F168" s="8"/>
      <c r="G168" s="8"/>
      <c r="H168" s="8">
        <v>25</v>
      </c>
      <c r="I168" s="8"/>
      <c r="J168" s="7"/>
      <c r="K168" s="9"/>
    </row>
    <row r="169" spans="1:11" ht="12.75">
      <c r="A169" s="20" t="s">
        <v>12</v>
      </c>
      <c r="B169" s="7"/>
      <c r="C169" s="7"/>
      <c r="D169" s="8"/>
      <c r="E169" s="8">
        <f>SUM(D167:D168)</f>
        <v>1100.4</v>
      </c>
      <c r="F169" s="8">
        <f aca="true" t="shared" si="4" ref="F169:F189">E169*1.15</f>
        <v>1265.46</v>
      </c>
      <c r="G169" s="8"/>
      <c r="H169" s="8">
        <f>SUM(H167:H168)</f>
        <v>50</v>
      </c>
      <c r="I169" s="8">
        <f aca="true" t="shared" si="5" ref="I169:I189">F169+G169+H169</f>
        <v>1315.46</v>
      </c>
      <c r="J169" s="7">
        <v>1306</v>
      </c>
      <c r="K169" s="9">
        <f aca="true" t="shared" si="6" ref="K169:K189">I169-J169</f>
        <v>9.460000000000036</v>
      </c>
    </row>
    <row r="170" spans="1:11" ht="12.75">
      <c r="A170" s="10" t="s">
        <v>46</v>
      </c>
      <c r="B170" s="11">
        <v>45670</v>
      </c>
      <c r="C170" s="11">
        <v>33</v>
      </c>
      <c r="D170" s="12">
        <v>279.04</v>
      </c>
      <c r="E170" s="12">
        <f aca="true" t="shared" si="7" ref="E170:E189">D170</f>
        <v>279.04</v>
      </c>
      <c r="F170" s="12">
        <f t="shared" si="4"/>
        <v>320.896</v>
      </c>
      <c r="G170" s="12"/>
      <c r="H170" s="12">
        <v>25</v>
      </c>
      <c r="I170" s="12">
        <f t="shared" si="5"/>
        <v>345.896</v>
      </c>
      <c r="J170" s="11">
        <v>341</v>
      </c>
      <c r="K170" s="13">
        <f t="shared" si="6"/>
        <v>4.896000000000015</v>
      </c>
    </row>
    <row r="171" spans="1:11" ht="12.75">
      <c r="A171" s="6" t="s">
        <v>105</v>
      </c>
      <c r="B171" s="7">
        <v>45533</v>
      </c>
      <c r="C171" s="7">
        <v>25</v>
      </c>
      <c r="D171" s="8">
        <v>345.1</v>
      </c>
      <c r="E171" s="8">
        <f t="shared" si="7"/>
        <v>345.1</v>
      </c>
      <c r="F171" s="8">
        <f t="shared" si="4"/>
        <v>396.865</v>
      </c>
      <c r="G171" s="8"/>
      <c r="H171" s="8">
        <v>25</v>
      </c>
      <c r="I171" s="8">
        <f t="shared" si="5"/>
        <v>421.865</v>
      </c>
      <c r="J171" s="7"/>
      <c r="K171" s="9">
        <f t="shared" si="6"/>
        <v>421.865</v>
      </c>
    </row>
    <row r="172" spans="1:12" ht="12.75">
      <c r="A172" s="21" t="s">
        <v>37</v>
      </c>
      <c r="B172" s="11">
        <v>45739</v>
      </c>
      <c r="C172" s="11">
        <v>27</v>
      </c>
      <c r="D172" s="12">
        <v>357</v>
      </c>
      <c r="E172" s="12">
        <f t="shared" si="7"/>
        <v>357</v>
      </c>
      <c r="F172" s="12">
        <f t="shared" si="4"/>
        <v>410.54999999999995</v>
      </c>
      <c r="G172" s="12"/>
      <c r="H172" s="12">
        <v>25</v>
      </c>
      <c r="I172" s="12">
        <f t="shared" si="5"/>
        <v>435.54999999999995</v>
      </c>
      <c r="J172" s="11">
        <v>431</v>
      </c>
      <c r="K172" s="13">
        <f t="shared" si="6"/>
        <v>4.5499999999999545</v>
      </c>
      <c r="L172" s="18" t="s">
        <v>110</v>
      </c>
    </row>
    <row r="173" spans="1:11" ht="12.75">
      <c r="A173" s="6" t="s">
        <v>62</v>
      </c>
      <c r="B173" s="7">
        <v>46171</v>
      </c>
      <c r="C173" s="7">
        <v>29</v>
      </c>
      <c r="D173" s="8">
        <v>451.5</v>
      </c>
      <c r="E173" s="8">
        <f t="shared" si="7"/>
        <v>451.5</v>
      </c>
      <c r="F173" s="8">
        <f t="shared" si="4"/>
        <v>519.2249999999999</v>
      </c>
      <c r="G173" s="8"/>
      <c r="H173" s="8">
        <v>25</v>
      </c>
      <c r="I173" s="8">
        <f t="shared" si="5"/>
        <v>544.2249999999999</v>
      </c>
      <c r="J173" s="7">
        <v>539</v>
      </c>
      <c r="K173" s="9">
        <f t="shared" si="6"/>
        <v>5.224999999999909</v>
      </c>
    </row>
    <row r="174" spans="1:11" ht="12.75">
      <c r="A174" s="10" t="s">
        <v>103</v>
      </c>
      <c r="B174" s="11">
        <v>45533</v>
      </c>
      <c r="C174" s="11">
        <v>26</v>
      </c>
      <c r="D174" s="12">
        <v>345.1</v>
      </c>
      <c r="E174" s="12">
        <f t="shared" si="7"/>
        <v>345.1</v>
      </c>
      <c r="F174" s="12">
        <f t="shared" si="4"/>
        <v>396.865</v>
      </c>
      <c r="G174" s="12"/>
      <c r="H174" s="12">
        <v>25</v>
      </c>
      <c r="I174" s="12">
        <f t="shared" si="5"/>
        <v>421.865</v>
      </c>
      <c r="J174" s="11">
        <v>416</v>
      </c>
      <c r="K174" s="13">
        <f t="shared" si="6"/>
        <v>5.865000000000009</v>
      </c>
    </row>
    <row r="175" spans="1:11" ht="12.75">
      <c r="A175" s="20" t="s">
        <v>22</v>
      </c>
      <c r="B175" s="7">
        <v>46020</v>
      </c>
      <c r="C175" s="7">
        <v>33</v>
      </c>
      <c r="D175" s="8">
        <v>367.5</v>
      </c>
      <c r="E175" s="8">
        <f t="shared" si="7"/>
        <v>367.5</v>
      </c>
      <c r="F175" s="8">
        <f t="shared" si="4"/>
        <v>422.62499999999994</v>
      </c>
      <c r="G175" s="8"/>
      <c r="H175" s="8">
        <v>25</v>
      </c>
      <c r="I175" s="8">
        <f t="shared" si="5"/>
        <v>447.62499999999994</v>
      </c>
      <c r="J175" s="7">
        <v>443</v>
      </c>
      <c r="K175" s="9">
        <f t="shared" si="6"/>
        <v>4.624999999999943</v>
      </c>
    </row>
    <row r="176" spans="1:11" ht="12.75">
      <c r="A176" s="10" t="s">
        <v>91</v>
      </c>
      <c r="B176" s="11">
        <v>45871</v>
      </c>
      <c r="C176" s="11">
        <v>36</v>
      </c>
      <c r="D176" s="12">
        <v>346.5</v>
      </c>
      <c r="E176" s="12">
        <f t="shared" si="7"/>
        <v>346.5</v>
      </c>
      <c r="F176" s="12">
        <f t="shared" si="4"/>
        <v>398.47499999999997</v>
      </c>
      <c r="G176" s="12"/>
      <c r="H176" s="12">
        <v>25</v>
      </c>
      <c r="I176" s="12">
        <f t="shared" si="5"/>
        <v>423.47499999999997</v>
      </c>
      <c r="J176" s="11">
        <f>841-422</f>
        <v>419</v>
      </c>
      <c r="K176" s="13">
        <f t="shared" si="6"/>
        <v>4.474999999999966</v>
      </c>
    </row>
    <row r="177" spans="1:11" ht="12.75">
      <c r="A177" s="6" t="s">
        <v>87</v>
      </c>
      <c r="B177" s="7">
        <v>46020</v>
      </c>
      <c r="C177" s="7">
        <v>31</v>
      </c>
      <c r="D177" s="8">
        <v>367.5</v>
      </c>
      <c r="E177" s="8">
        <f t="shared" si="7"/>
        <v>367.5</v>
      </c>
      <c r="F177" s="8">
        <f t="shared" si="4"/>
        <v>422.62499999999994</v>
      </c>
      <c r="G177" s="8"/>
      <c r="H177" s="8">
        <v>25</v>
      </c>
      <c r="I177" s="8">
        <f t="shared" si="5"/>
        <v>447.62499999999994</v>
      </c>
      <c r="J177" s="7">
        <v>443</v>
      </c>
      <c r="K177" s="9">
        <f t="shared" si="6"/>
        <v>4.624999999999943</v>
      </c>
    </row>
    <row r="178" spans="1:11" ht="12.75">
      <c r="A178" s="10" t="s">
        <v>56</v>
      </c>
      <c r="B178" s="11">
        <v>1399</v>
      </c>
      <c r="C178" s="11">
        <v>33</v>
      </c>
      <c r="D178" s="12">
        <v>254.2</v>
      </c>
      <c r="E178" s="12">
        <f t="shared" si="7"/>
        <v>254.2</v>
      </c>
      <c r="F178" s="12">
        <f t="shared" si="4"/>
        <v>292.33</v>
      </c>
      <c r="G178" s="12"/>
      <c r="H178" s="12">
        <v>25</v>
      </c>
      <c r="I178" s="12">
        <f t="shared" si="5"/>
        <v>317.33</v>
      </c>
      <c r="J178" s="11">
        <v>313</v>
      </c>
      <c r="K178" s="13">
        <f t="shared" si="6"/>
        <v>4.329999999999984</v>
      </c>
    </row>
    <row r="179" spans="1:11" ht="12.75">
      <c r="A179" s="22" t="s">
        <v>91</v>
      </c>
      <c r="B179" s="3">
        <v>46093</v>
      </c>
      <c r="C179" s="3">
        <v>27</v>
      </c>
      <c r="D179" s="5">
        <v>585.2</v>
      </c>
      <c r="E179" s="5">
        <f>D179</f>
        <v>585.2</v>
      </c>
      <c r="F179" s="5">
        <f>E179*1.15</f>
        <v>672.98</v>
      </c>
      <c r="G179" s="5"/>
      <c r="H179" s="5">
        <v>25</v>
      </c>
      <c r="I179" s="5">
        <f>F179+G179+H179</f>
        <v>697.98</v>
      </c>
      <c r="J179" s="3">
        <v>692</v>
      </c>
      <c r="K179" s="4">
        <f>I179-J179</f>
        <v>5.980000000000018</v>
      </c>
    </row>
    <row r="180" spans="1:11" ht="12.75">
      <c r="A180" s="6" t="s">
        <v>88</v>
      </c>
      <c r="B180" s="7">
        <v>45263</v>
      </c>
      <c r="C180" s="7">
        <v>36</v>
      </c>
      <c r="D180" s="8">
        <v>372.5</v>
      </c>
      <c r="E180" s="8">
        <f t="shared" si="7"/>
        <v>372.5</v>
      </c>
      <c r="F180" s="8">
        <f t="shared" si="4"/>
        <v>428.37499999999994</v>
      </c>
      <c r="G180" s="8"/>
      <c r="H180" s="8">
        <v>25</v>
      </c>
      <c r="I180" s="8">
        <f t="shared" si="5"/>
        <v>453.37499999999994</v>
      </c>
      <c r="J180" s="7">
        <v>450</v>
      </c>
      <c r="K180" s="9">
        <f t="shared" si="6"/>
        <v>3.374999999999943</v>
      </c>
    </row>
    <row r="181" spans="1:11" ht="12.75">
      <c r="A181" s="10" t="s">
        <v>47</v>
      </c>
      <c r="B181" s="11">
        <v>46171</v>
      </c>
      <c r="C181" s="11">
        <v>29</v>
      </c>
      <c r="D181" s="12">
        <v>451.5</v>
      </c>
      <c r="E181" s="12">
        <f t="shared" si="7"/>
        <v>451.5</v>
      </c>
      <c r="F181" s="12">
        <f t="shared" si="4"/>
        <v>519.2249999999999</v>
      </c>
      <c r="G181" s="12"/>
      <c r="H181" s="12">
        <v>25</v>
      </c>
      <c r="I181" s="12">
        <f t="shared" si="5"/>
        <v>544.2249999999999</v>
      </c>
      <c r="J181" s="11">
        <v>550</v>
      </c>
      <c r="K181" s="13">
        <f t="shared" si="6"/>
        <v>-5.775000000000091</v>
      </c>
    </row>
    <row r="182" spans="1:11" ht="12.75">
      <c r="A182" s="6" t="s">
        <v>39</v>
      </c>
      <c r="B182" s="7">
        <v>45236</v>
      </c>
      <c r="C182" s="7">
        <v>39</v>
      </c>
      <c r="D182" s="8">
        <v>255.85</v>
      </c>
      <c r="E182" s="8">
        <f t="shared" si="7"/>
        <v>255.85</v>
      </c>
      <c r="F182" s="8">
        <f t="shared" si="4"/>
        <v>294.22749999999996</v>
      </c>
      <c r="G182" s="8"/>
      <c r="H182" s="8">
        <v>25</v>
      </c>
      <c r="I182" s="8">
        <f t="shared" si="5"/>
        <v>319.22749999999996</v>
      </c>
      <c r="J182" s="7">
        <v>315</v>
      </c>
      <c r="K182" s="9">
        <f t="shared" si="6"/>
        <v>4.227499999999964</v>
      </c>
    </row>
    <row r="183" spans="1:11" ht="12.75">
      <c r="A183" s="3" t="s">
        <v>98</v>
      </c>
      <c r="B183" s="3">
        <v>1399</v>
      </c>
      <c r="C183" s="3">
        <v>33</v>
      </c>
      <c r="D183" s="5">
        <v>254.2</v>
      </c>
      <c r="E183" s="5">
        <f t="shared" si="7"/>
        <v>254.2</v>
      </c>
      <c r="F183" s="5">
        <f t="shared" si="4"/>
        <v>292.33</v>
      </c>
      <c r="G183" s="5"/>
      <c r="H183" s="5">
        <v>25</v>
      </c>
      <c r="I183" s="5">
        <f t="shared" si="5"/>
        <v>317.33</v>
      </c>
      <c r="J183" s="3"/>
      <c r="K183" s="4">
        <f t="shared" si="6"/>
        <v>317.33</v>
      </c>
    </row>
    <row r="184" spans="1:11" ht="12.75">
      <c r="A184" s="3" t="s">
        <v>98</v>
      </c>
      <c r="B184" s="3">
        <v>45739</v>
      </c>
      <c r="C184" s="3">
        <v>22</v>
      </c>
      <c r="D184" s="5">
        <v>357</v>
      </c>
      <c r="E184" s="5">
        <f t="shared" si="7"/>
        <v>357</v>
      </c>
      <c r="F184" s="5">
        <f t="shared" si="4"/>
        <v>410.54999999999995</v>
      </c>
      <c r="G184" s="5"/>
      <c r="H184" s="5">
        <v>25</v>
      </c>
      <c r="I184" s="5">
        <f t="shared" si="5"/>
        <v>435.54999999999995</v>
      </c>
      <c r="J184" s="3"/>
      <c r="K184" s="4">
        <f t="shared" si="6"/>
        <v>435.54999999999995</v>
      </c>
    </row>
    <row r="185" spans="1:11" ht="12.75">
      <c r="A185" s="29" t="s">
        <v>98</v>
      </c>
      <c r="B185" s="3">
        <v>45739</v>
      </c>
      <c r="C185" s="3">
        <v>23</v>
      </c>
      <c r="D185" s="5">
        <v>357</v>
      </c>
      <c r="E185" s="5">
        <f t="shared" si="7"/>
        <v>357</v>
      </c>
      <c r="F185" s="5">
        <f t="shared" si="4"/>
        <v>410.54999999999995</v>
      </c>
      <c r="G185" s="5"/>
      <c r="H185" s="5">
        <v>25</v>
      </c>
      <c r="I185" s="5">
        <f t="shared" si="5"/>
        <v>435.54999999999995</v>
      </c>
      <c r="J185" s="3"/>
      <c r="K185" s="4">
        <f t="shared" si="6"/>
        <v>435.54999999999995</v>
      </c>
    </row>
    <row r="186" spans="1:11" ht="12.75">
      <c r="A186" s="20" t="s">
        <v>69</v>
      </c>
      <c r="B186" s="3">
        <v>46023</v>
      </c>
      <c r="C186" s="3">
        <v>30</v>
      </c>
      <c r="D186" s="5">
        <v>451.5</v>
      </c>
      <c r="E186" s="5">
        <f t="shared" si="7"/>
        <v>451.5</v>
      </c>
      <c r="F186" s="5">
        <f t="shared" si="4"/>
        <v>519.2249999999999</v>
      </c>
      <c r="G186" s="5"/>
      <c r="H186" s="5">
        <v>25</v>
      </c>
      <c r="I186" s="5">
        <f t="shared" si="5"/>
        <v>544.2249999999999</v>
      </c>
      <c r="J186" s="36">
        <f>92.5+451.5</f>
        <v>544</v>
      </c>
      <c r="K186" s="4">
        <f t="shared" si="6"/>
        <v>0.22499999999990905</v>
      </c>
    </row>
    <row r="187" spans="1:11" ht="12.75">
      <c r="A187" s="3" t="s">
        <v>98</v>
      </c>
      <c r="B187" s="3">
        <v>46023</v>
      </c>
      <c r="C187" s="3">
        <v>31</v>
      </c>
      <c r="D187" s="5">
        <v>451.5</v>
      </c>
      <c r="E187" s="5">
        <f t="shared" si="7"/>
        <v>451.5</v>
      </c>
      <c r="F187" s="5">
        <f t="shared" si="4"/>
        <v>519.2249999999999</v>
      </c>
      <c r="G187" s="5"/>
      <c r="H187" s="5">
        <v>25</v>
      </c>
      <c r="I187" s="5">
        <f t="shared" si="5"/>
        <v>544.2249999999999</v>
      </c>
      <c r="J187" s="3"/>
      <c r="K187" s="4">
        <f t="shared" si="6"/>
        <v>544.2249999999999</v>
      </c>
    </row>
    <row r="188" spans="1:11" ht="12.75">
      <c r="A188" s="3" t="s">
        <v>98</v>
      </c>
      <c r="B188" s="3">
        <v>46093</v>
      </c>
      <c r="C188" s="3">
        <v>29</v>
      </c>
      <c r="D188" s="5">
        <v>585.2</v>
      </c>
      <c r="E188" s="5">
        <f>D188</f>
        <v>585.2</v>
      </c>
      <c r="F188" s="5">
        <f>E188*1.15</f>
        <v>672.98</v>
      </c>
      <c r="G188" s="5"/>
      <c r="H188" s="5">
        <v>25</v>
      </c>
      <c r="I188" s="5">
        <f>F188+G188+H188</f>
        <v>697.98</v>
      </c>
      <c r="J188" s="3"/>
      <c r="K188" s="4">
        <f>I188-J188</f>
        <v>697.98</v>
      </c>
    </row>
    <row r="189" spans="1:11" ht="12.75">
      <c r="A189" s="3" t="s">
        <v>98</v>
      </c>
      <c r="B189" s="3">
        <v>45533</v>
      </c>
      <c r="C189" s="3">
        <v>20</v>
      </c>
      <c r="D189" s="5">
        <v>345.1</v>
      </c>
      <c r="E189" s="5">
        <f t="shared" si="7"/>
        <v>345.1</v>
      </c>
      <c r="F189" s="5">
        <f t="shared" si="4"/>
        <v>396.865</v>
      </c>
      <c r="G189" s="5"/>
      <c r="H189" s="5">
        <v>25</v>
      </c>
      <c r="I189" s="5">
        <f t="shared" si="5"/>
        <v>421.865</v>
      </c>
      <c r="J189" s="3"/>
      <c r="K189" s="4">
        <f t="shared" si="6"/>
        <v>421.865</v>
      </c>
    </row>
    <row r="190" spans="1:11" ht="12.75">
      <c r="A190" s="22" t="s">
        <v>23</v>
      </c>
      <c r="B190" s="29">
        <v>45670</v>
      </c>
      <c r="C190" s="29">
        <v>34</v>
      </c>
      <c r="D190" s="30">
        <v>279.04</v>
      </c>
      <c r="E190" s="33" t="s">
        <v>117</v>
      </c>
      <c r="F190" s="30"/>
      <c r="G190" s="30"/>
      <c r="H190" s="30">
        <v>25</v>
      </c>
      <c r="I190" s="33" t="s">
        <v>117</v>
      </c>
      <c r="J190" s="29"/>
      <c r="K190" s="31"/>
    </row>
    <row r="191" spans="1:11" ht="12.75">
      <c r="A191" s="22" t="s">
        <v>23</v>
      </c>
      <c r="B191" s="29">
        <v>45533</v>
      </c>
      <c r="C191" s="29">
        <v>20</v>
      </c>
      <c r="D191" s="30">
        <v>345.1</v>
      </c>
      <c r="E191" s="30"/>
      <c r="F191" s="30"/>
      <c r="G191" s="30"/>
      <c r="H191" s="30">
        <v>25</v>
      </c>
      <c r="I191" s="30"/>
      <c r="J191" s="29"/>
      <c r="K191" s="31"/>
    </row>
    <row r="192" spans="1:11" ht="12.75">
      <c r="A192" s="22" t="s">
        <v>23</v>
      </c>
      <c r="B192" s="29">
        <v>45533</v>
      </c>
      <c r="C192" s="29">
        <v>22</v>
      </c>
      <c r="D192" s="30">
        <v>345.1</v>
      </c>
      <c r="E192" s="30"/>
      <c r="F192" s="30"/>
      <c r="G192" s="30"/>
      <c r="H192" s="30">
        <v>25</v>
      </c>
      <c r="I192" s="30"/>
      <c r="J192" s="29"/>
      <c r="K192" s="31"/>
    </row>
    <row r="193" spans="1:11" ht="12.75">
      <c r="A193" s="22" t="s">
        <v>23</v>
      </c>
      <c r="B193" s="29">
        <v>45533</v>
      </c>
      <c r="C193" s="29">
        <v>21</v>
      </c>
      <c r="D193" s="30">
        <v>345.1</v>
      </c>
      <c r="E193" s="30"/>
      <c r="F193" s="30"/>
      <c r="G193" s="30"/>
      <c r="H193" s="30">
        <v>25</v>
      </c>
      <c r="I193" s="30"/>
      <c r="J193" s="29"/>
      <c r="K193" s="31"/>
    </row>
    <row r="194" spans="1:11" ht="12.75">
      <c r="A194" s="22" t="s">
        <v>23</v>
      </c>
      <c r="B194" s="29">
        <v>45739</v>
      </c>
      <c r="C194" s="29">
        <v>22</v>
      </c>
      <c r="D194" s="30">
        <v>357</v>
      </c>
      <c r="E194" s="30"/>
      <c r="F194" s="30"/>
      <c r="G194" s="30"/>
      <c r="H194" s="30">
        <v>25</v>
      </c>
      <c r="I194" s="30"/>
      <c r="J194" s="29"/>
      <c r="K194" s="31"/>
    </row>
    <row r="195" spans="1:11" ht="12.75">
      <c r="A195" s="22" t="s">
        <v>23</v>
      </c>
      <c r="B195" s="29">
        <v>1399</v>
      </c>
      <c r="C195" s="29">
        <v>32</v>
      </c>
      <c r="D195" s="30">
        <v>254.2</v>
      </c>
      <c r="E195" s="30"/>
      <c r="F195" s="30"/>
      <c r="G195" s="30"/>
      <c r="H195" s="30">
        <v>25</v>
      </c>
      <c r="I195" s="30"/>
      <c r="J195" s="29"/>
      <c r="K195" s="31"/>
    </row>
    <row r="196" spans="1:11" ht="12.75">
      <c r="A196" s="22" t="s">
        <v>23</v>
      </c>
      <c r="B196" s="29">
        <v>1399</v>
      </c>
      <c r="C196" s="29">
        <v>33</v>
      </c>
      <c r="D196" s="30">
        <v>254.2</v>
      </c>
      <c r="E196" s="30"/>
      <c r="F196" s="30"/>
      <c r="G196" s="30"/>
      <c r="H196" s="30">
        <v>25</v>
      </c>
      <c r="I196" s="30"/>
      <c r="J196" s="29"/>
      <c r="K196" s="31"/>
    </row>
    <row r="197" spans="1:12" ht="12.75">
      <c r="A197" s="22" t="s">
        <v>23</v>
      </c>
      <c r="B197" s="29"/>
      <c r="C197" s="29"/>
      <c r="D197" s="30"/>
      <c r="E197" s="30">
        <f>SUM(D190:D196)</f>
        <v>2179.7400000000002</v>
      </c>
      <c r="F197" s="30">
        <f>E197*1.1</f>
        <v>2397.7140000000004</v>
      </c>
      <c r="G197" s="30"/>
      <c r="H197" s="30">
        <f>SUM(H191:H196)</f>
        <v>150</v>
      </c>
      <c r="I197" s="30">
        <f>F197+G197+H197</f>
        <v>2547.7140000000004</v>
      </c>
      <c r="J197" s="29">
        <f>341+2338</f>
        <v>2679</v>
      </c>
      <c r="K197" s="31">
        <f>I197-J197</f>
        <v>-131.2859999999996</v>
      </c>
      <c r="L197" s="32" t="s">
        <v>118</v>
      </c>
    </row>
    <row r="198" spans="1:11" ht="12.75">
      <c r="A198" s="3" t="s">
        <v>98</v>
      </c>
      <c r="B198" s="3">
        <v>45871</v>
      </c>
      <c r="C198" s="3">
        <v>36</v>
      </c>
      <c r="D198" s="5">
        <v>346.5</v>
      </c>
      <c r="E198" s="5">
        <f>D198</f>
        <v>346.5</v>
      </c>
      <c r="F198" s="5">
        <f>E198*1.15</f>
        <v>398.47499999999997</v>
      </c>
      <c r="G198" s="5"/>
      <c r="H198" s="5">
        <v>25</v>
      </c>
      <c r="I198" s="5">
        <f>F198+G198+H198</f>
        <v>423.47499999999997</v>
      </c>
      <c r="J198" s="3"/>
      <c r="K198" s="4">
        <f>I198-J198</f>
        <v>423.47499999999997</v>
      </c>
    </row>
    <row r="199" spans="1:11" ht="12.75">
      <c r="A199" s="6" t="s">
        <v>14</v>
      </c>
      <c r="B199" s="7">
        <v>45739</v>
      </c>
      <c r="C199" s="7">
        <v>24</v>
      </c>
      <c r="D199" s="8">
        <v>357</v>
      </c>
      <c r="E199" s="8"/>
      <c r="F199" s="8"/>
      <c r="G199" s="8"/>
      <c r="H199" s="8">
        <v>25</v>
      </c>
      <c r="I199" s="8"/>
      <c r="J199" s="7"/>
      <c r="K199" s="9"/>
    </row>
    <row r="200" spans="1:11" ht="12.75">
      <c r="A200" s="6" t="s">
        <v>14</v>
      </c>
      <c r="B200" s="7">
        <v>45739</v>
      </c>
      <c r="C200" s="7">
        <v>25</v>
      </c>
      <c r="D200" s="8">
        <v>357</v>
      </c>
      <c r="E200" s="8"/>
      <c r="F200" s="8"/>
      <c r="G200" s="8"/>
      <c r="H200" s="8">
        <v>25</v>
      </c>
      <c r="I200" s="8"/>
      <c r="J200" s="7"/>
      <c r="K200" s="9"/>
    </row>
    <row r="201" spans="1:11" ht="12.75">
      <c r="A201" s="6" t="s">
        <v>14</v>
      </c>
      <c r="B201" s="7"/>
      <c r="C201" s="7"/>
      <c r="D201" s="8"/>
      <c r="E201" s="8">
        <f>SUM(D199:D200)</f>
        <v>714</v>
      </c>
      <c r="F201" s="8">
        <f>E201*1.15</f>
        <v>821.0999999999999</v>
      </c>
      <c r="G201" s="8"/>
      <c r="H201" s="8">
        <f>SUM(H199:H200)</f>
        <v>50</v>
      </c>
      <c r="I201" s="8">
        <f>F201+G201+H201</f>
        <v>871.0999999999999</v>
      </c>
      <c r="J201" s="7">
        <v>861</v>
      </c>
      <c r="K201" s="9">
        <f>I201-J201</f>
        <v>10.099999999999909</v>
      </c>
    </row>
    <row r="202" spans="1:11" ht="12.75">
      <c r="A202" s="10" t="s">
        <v>51</v>
      </c>
      <c r="B202" s="11">
        <v>59659</v>
      </c>
      <c r="C202" s="11">
        <v>31</v>
      </c>
      <c r="D202" s="12">
        <v>0</v>
      </c>
      <c r="E202" s="12"/>
      <c r="F202" s="12"/>
      <c r="G202" s="12"/>
      <c r="H202" s="12">
        <v>0</v>
      </c>
      <c r="I202" s="12"/>
      <c r="J202" s="11"/>
      <c r="K202" s="13"/>
    </row>
    <row r="203" spans="1:11" ht="12.75">
      <c r="A203" s="10" t="s">
        <v>51</v>
      </c>
      <c r="B203" s="11">
        <v>45263</v>
      </c>
      <c r="C203" s="11">
        <v>31</v>
      </c>
      <c r="D203" s="12">
        <v>372.5</v>
      </c>
      <c r="E203" s="12"/>
      <c r="F203" s="12"/>
      <c r="G203" s="12"/>
      <c r="H203" s="12">
        <v>25</v>
      </c>
      <c r="I203" s="12"/>
      <c r="J203" s="11"/>
      <c r="K203" s="13"/>
    </row>
    <row r="204" spans="1:11" ht="12.75">
      <c r="A204" s="10" t="s">
        <v>51</v>
      </c>
      <c r="B204" s="11">
        <v>45263</v>
      </c>
      <c r="C204" s="11">
        <v>35</v>
      </c>
      <c r="D204" s="12">
        <v>372.5</v>
      </c>
      <c r="E204" s="12"/>
      <c r="F204" s="12"/>
      <c r="G204" s="12"/>
      <c r="H204" s="12">
        <v>25</v>
      </c>
      <c r="I204" s="12"/>
      <c r="J204" s="11"/>
      <c r="K204" s="13"/>
    </row>
    <row r="205" spans="1:11" ht="12.75">
      <c r="A205" s="10" t="s">
        <v>51</v>
      </c>
      <c r="B205" s="11"/>
      <c r="C205" s="11"/>
      <c r="D205" s="12"/>
      <c r="E205" s="12">
        <f>SUM(D202:D204)</f>
        <v>745</v>
      </c>
      <c r="F205" s="12">
        <f aca="true" t="shared" si="8" ref="F205:F211">E205*1.15</f>
        <v>856.7499999999999</v>
      </c>
      <c r="G205" s="12">
        <v>40</v>
      </c>
      <c r="H205" s="12">
        <f>SUM(H202:H204)</f>
        <v>50</v>
      </c>
      <c r="I205" s="12">
        <f aca="true" t="shared" si="9" ref="I205:I211">F205+G205+H205</f>
        <v>946.7499999999999</v>
      </c>
      <c r="J205" s="23">
        <f>1500-28</f>
        <v>1472</v>
      </c>
      <c r="K205" s="34">
        <f aca="true" t="shared" si="10" ref="K205:K211">I205-J205</f>
        <v>-525.2500000000001</v>
      </c>
    </row>
    <row r="206" spans="1:11" ht="12.75">
      <c r="A206" s="19" t="s">
        <v>109</v>
      </c>
      <c r="B206" s="14">
        <v>46020</v>
      </c>
      <c r="C206" s="14">
        <v>32</v>
      </c>
      <c r="D206" s="15">
        <v>367.5</v>
      </c>
      <c r="E206" s="15">
        <f aca="true" t="shared" si="11" ref="E206:E211">D206</f>
        <v>367.5</v>
      </c>
      <c r="F206" s="15">
        <f t="shared" si="8"/>
        <v>422.62499999999994</v>
      </c>
      <c r="G206" s="15"/>
      <c r="H206" s="15">
        <v>25</v>
      </c>
      <c r="I206" s="15">
        <f t="shared" si="9"/>
        <v>447.62499999999994</v>
      </c>
      <c r="J206" s="14">
        <v>443</v>
      </c>
      <c r="K206" s="16">
        <f t="shared" si="10"/>
        <v>4.624999999999943</v>
      </c>
    </row>
    <row r="207" spans="1:11" ht="12.75">
      <c r="A207" s="20" t="s">
        <v>42</v>
      </c>
      <c r="B207" s="7">
        <v>45236</v>
      </c>
      <c r="C207" s="7">
        <v>39</v>
      </c>
      <c r="D207" s="8">
        <v>255.85</v>
      </c>
      <c r="E207" s="8">
        <f t="shared" si="11"/>
        <v>255.85</v>
      </c>
      <c r="F207" s="8">
        <f t="shared" si="8"/>
        <v>294.22749999999996</v>
      </c>
      <c r="G207" s="8"/>
      <c r="H207" s="8">
        <v>25</v>
      </c>
      <c r="I207" s="8">
        <f t="shared" si="9"/>
        <v>319.22749999999996</v>
      </c>
      <c r="J207" s="7">
        <v>315</v>
      </c>
      <c r="K207" s="9">
        <f t="shared" si="10"/>
        <v>4.227499999999964</v>
      </c>
    </row>
    <row r="208" spans="1:11" ht="12.75">
      <c r="A208" s="10" t="s">
        <v>78</v>
      </c>
      <c r="B208" s="11">
        <v>45263</v>
      </c>
      <c r="C208" s="11">
        <v>30</v>
      </c>
      <c r="D208" s="12">
        <v>372.5</v>
      </c>
      <c r="E208" s="12">
        <f t="shared" si="11"/>
        <v>372.5</v>
      </c>
      <c r="F208" s="12">
        <f t="shared" si="8"/>
        <v>428.37499999999994</v>
      </c>
      <c r="G208" s="12"/>
      <c r="H208" s="12">
        <v>25</v>
      </c>
      <c r="I208" s="12">
        <f t="shared" si="9"/>
        <v>453.37499999999994</v>
      </c>
      <c r="J208" s="11">
        <v>449</v>
      </c>
      <c r="K208" s="13">
        <f t="shared" si="10"/>
        <v>4.374999999999943</v>
      </c>
    </row>
    <row r="209" spans="1:12" ht="12.75">
      <c r="A209" s="20" t="s">
        <v>83</v>
      </c>
      <c r="B209" s="7">
        <v>45871</v>
      </c>
      <c r="C209" s="7">
        <v>30</v>
      </c>
      <c r="D209" s="8">
        <v>346.5</v>
      </c>
      <c r="E209" s="8">
        <f t="shared" si="11"/>
        <v>346.5</v>
      </c>
      <c r="F209" s="8">
        <f t="shared" si="8"/>
        <v>398.47499999999997</v>
      </c>
      <c r="G209" s="8"/>
      <c r="H209" s="8">
        <v>25</v>
      </c>
      <c r="I209" s="8">
        <f t="shared" si="9"/>
        <v>423.47499999999997</v>
      </c>
      <c r="J209" s="7">
        <v>419</v>
      </c>
      <c r="K209" s="9">
        <f t="shared" si="10"/>
        <v>4.474999999999966</v>
      </c>
      <c r="L209" s="18" t="s">
        <v>110</v>
      </c>
    </row>
    <row r="210" spans="1:11" ht="12.75">
      <c r="A210" s="17" t="s">
        <v>111</v>
      </c>
      <c r="B210" s="14">
        <v>46020</v>
      </c>
      <c r="C210" s="14">
        <v>36</v>
      </c>
      <c r="D210" s="15">
        <v>367.5</v>
      </c>
      <c r="E210" s="15">
        <f t="shared" si="11"/>
        <v>367.5</v>
      </c>
      <c r="F210" s="15">
        <f>E210*1.15</f>
        <v>422.62499999999994</v>
      </c>
      <c r="G210" s="15"/>
      <c r="H210" s="15">
        <v>25</v>
      </c>
      <c r="I210" s="15">
        <f>F210+G210+H210</f>
        <v>447.62499999999994</v>
      </c>
      <c r="J210" s="14">
        <v>443</v>
      </c>
      <c r="K210" s="16">
        <f>I210-J210</f>
        <v>4.624999999999943</v>
      </c>
    </row>
    <row r="211" spans="1:11" ht="12.75">
      <c r="A211" s="10" t="s">
        <v>74</v>
      </c>
      <c r="B211" s="11">
        <v>44865</v>
      </c>
      <c r="C211" s="11">
        <v>31</v>
      </c>
      <c r="D211" s="12">
        <v>648.9</v>
      </c>
      <c r="E211" s="12">
        <f t="shared" si="11"/>
        <v>648.9</v>
      </c>
      <c r="F211" s="12">
        <f t="shared" si="8"/>
        <v>746.2349999999999</v>
      </c>
      <c r="G211" s="12"/>
      <c r="H211" s="12">
        <v>25</v>
      </c>
      <c r="I211" s="12">
        <f t="shared" si="9"/>
        <v>771.2349999999999</v>
      </c>
      <c r="J211" s="11">
        <v>767</v>
      </c>
      <c r="K211" s="13">
        <f t="shared" si="10"/>
        <v>4.2349999999999</v>
      </c>
    </row>
    <row r="212" spans="1:11" ht="12.75">
      <c r="A212" s="6" t="s">
        <v>112</v>
      </c>
      <c r="B212" s="7">
        <v>59659</v>
      </c>
      <c r="C212" s="7">
        <v>30</v>
      </c>
      <c r="D212" s="8">
        <v>0</v>
      </c>
      <c r="E212" s="8">
        <f>D212</f>
        <v>0</v>
      </c>
      <c r="F212" s="8">
        <f>E212*1.15</f>
        <v>0</v>
      </c>
      <c r="G212" s="8"/>
      <c r="H212" s="8">
        <v>0</v>
      </c>
      <c r="I212" s="8">
        <f>F212+G212+H212</f>
        <v>0</v>
      </c>
      <c r="J212" s="7">
        <v>500</v>
      </c>
      <c r="K212" s="35">
        <f>I212-J212</f>
        <v>-500</v>
      </c>
    </row>
    <row r="213" spans="1:11" ht="12.75">
      <c r="A213" s="3"/>
      <c r="B213" s="3"/>
      <c r="C213" s="3"/>
      <c r="D213" s="5">
        <f>SUM(D2:D211)</f>
        <v>64137.539999999986</v>
      </c>
      <c r="E213" s="5">
        <f>SUM(E2:E211)</f>
        <v>64482.63999999998</v>
      </c>
      <c r="F213" s="5"/>
      <c r="G213" s="5"/>
      <c r="H213" s="5"/>
      <c r="I213" s="5"/>
      <c r="J213" s="3"/>
      <c r="K213" s="3"/>
    </row>
    <row r="215" ht="12.75">
      <c r="G215" s="5"/>
    </row>
  </sheetData>
  <sheetProtection formatCells="0" formatColumns="0" formatRows="0" insertColumns="0" insertRows="0" insertHyperlinks="0" deleteColumns="0" deleteRows="0" sort="0" autoFilter="0" pivotTables="0"/>
  <autoFilter ref="A1:K213"/>
  <hyperlinks>
    <hyperlink ref="A109" r:id="rId1" display="http://forum.sibmama.ru/profile.php?mode=viewprofile&amp;u=70402"/>
    <hyperlink ref="A110" r:id="rId2" display="http://forum.sibmama.ru/profile.php?mode=viewprofile&amp;u=70402"/>
    <hyperlink ref="A111" r:id="rId3" display="http://forum.sibmama.ru/profile.php?mode=viewprofile&amp;u=70402"/>
    <hyperlink ref="A206" r:id="rId4" display="http://forum.sibmama.ru/profile.php?mode=viewprofile&amp;u=2802"/>
    <hyperlink ref="A55" r:id="rId5" display="http://forum.sibmama.ru/profile.php?mode=viewprofile&amp;u=51283"/>
    <hyperlink ref="A195" r:id="rId6" display="http://forum.sibmama.ru/profile.php?mode=viewprofile&amp;u=107301"/>
    <hyperlink ref="A196" r:id="rId7" display="http://forum.sibmama.ru/profile.php?mode=viewprofile&amp;u=107301"/>
    <hyperlink ref="A191" r:id="rId8" display="http://forum.sibmama.ru/profile.php?mode=viewprofile&amp;u=107301"/>
    <hyperlink ref="A194" r:id="rId9" display="http://forum.sibmama.ru/profile.php?mode=viewprofile&amp;u=107301"/>
    <hyperlink ref="A197" r:id="rId10" display="http://forum.sibmama.ru/profile.php?mode=viewprofile&amp;u=107301"/>
    <hyperlink ref="A192" r:id="rId11" display="http://forum.sibmama.ru/profile.php?mode=viewprofile&amp;u=107301"/>
    <hyperlink ref="A193" r:id="rId12" display="http://forum.sibmama.ru/profile.php?mode=viewprofile&amp;u=107301"/>
  </hyperlinks>
  <printOptions/>
  <pageMargins left="0.31496062992125984" right="0" top="0" bottom="0" header="0.31496062992125984" footer="0.31496062992125984"/>
  <pageSetup horizontalDpi="600" verticalDpi="60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2012-09-08T11:12:28Z</cp:lastPrinted>
  <dcterms:created xsi:type="dcterms:W3CDTF">2012-08-28T19:47:31Z</dcterms:created>
  <dcterms:modified xsi:type="dcterms:W3CDTF">2012-09-14T16:59:30Z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