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03966" sheetId="1" r:id="rId1"/>
  </sheets>
  <definedNames/>
  <calcPr fullCalcOnLoad="1"/>
</workbook>
</file>

<file path=xl/sharedStrings.xml><?xml version="1.0" encoding="utf-8"?>
<sst xmlns="http://schemas.openxmlformats.org/spreadsheetml/2006/main" count="105" uniqueCount="71">
  <si>
    <t>УЗ</t>
  </si>
  <si>
    <t>№ модели Id:</t>
  </si>
  <si>
    <t>размер</t>
  </si>
  <si>
    <t>Цена за ед.</t>
  </si>
  <si>
    <t>ТР</t>
  </si>
  <si>
    <t>Veruny</t>
  </si>
  <si>
    <t>Алия</t>
  </si>
  <si>
    <t>зламатри</t>
  </si>
  <si>
    <t>ALLA83</t>
  </si>
  <si>
    <t>37,5</t>
  </si>
  <si>
    <t>L Valter</t>
  </si>
  <si>
    <t>Borka</t>
  </si>
  <si>
    <t>Хани</t>
  </si>
  <si>
    <t>Aleksandri</t>
  </si>
  <si>
    <t>Mkiss</t>
  </si>
  <si>
    <t>gtg66</t>
  </si>
  <si>
    <t>chemga</t>
  </si>
  <si>
    <t>Marich</t>
  </si>
  <si>
    <t>СибирЯночка</t>
  </si>
  <si>
    <t>Метёлочка</t>
  </si>
  <si>
    <t>Lenchishka</t>
  </si>
  <si>
    <t>Анна-1981</t>
  </si>
  <si>
    <t>AnnaNIK</t>
  </si>
  <si>
    <t>OLGA_G</t>
  </si>
  <si>
    <t>Juli_</t>
  </si>
  <si>
    <t>MinKa</t>
  </si>
  <si>
    <t>EвA</t>
  </si>
  <si>
    <t>Светкin</t>
  </si>
  <si>
    <t>Марусель</t>
  </si>
  <si>
    <t>Sira</t>
  </si>
  <si>
    <t>татьяна мир.</t>
  </si>
  <si>
    <t>Настюко</t>
  </si>
  <si>
    <t>Ирина 33</t>
  </si>
  <si>
    <t>Yulka</t>
  </si>
  <si>
    <t>M Margo</t>
  </si>
  <si>
    <t>Связная</t>
  </si>
  <si>
    <t>ALьF</t>
  </si>
  <si>
    <t>Ganny</t>
  </si>
  <si>
    <t>Pomodore</t>
  </si>
  <si>
    <t>stepford</t>
  </si>
  <si>
    <t>Natlin</t>
  </si>
  <si>
    <t>Cler-C</t>
  </si>
  <si>
    <t>Огонек</t>
  </si>
  <si>
    <t>li321</t>
  </si>
  <si>
    <t>trie</t>
  </si>
  <si>
    <t>Евгеш@</t>
  </si>
  <si>
    <t>anita1293</t>
  </si>
  <si>
    <t>котярио</t>
  </si>
  <si>
    <t>natalya+OLEG</t>
  </si>
  <si>
    <t>@Саша@</t>
  </si>
  <si>
    <t>ulia78</t>
  </si>
  <si>
    <t>katera1987</t>
  </si>
  <si>
    <t>albina@</t>
  </si>
  <si>
    <t>еленаВас</t>
  </si>
  <si>
    <t>Honda22</t>
  </si>
  <si>
    <t>К@р@мель</t>
  </si>
  <si>
    <t>17Nata</t>
  </si>
  <si>
    <t>сумма заказа</t>
  </si>
  <si>
    <t xml:space="preserve">цена с ОРГ </t>
  </si>
  <si>
    <t>сбор за м/город</t>
  </si>
  <si>
    <t>сумма к оплате</t>
  </si>
  <si>
    <t>сдано</t>
  </si>
  <si>
    <t>долг  "+" Ваш,  "-" мой</t>
  </si>
  <si>
    <t>пристрой</t>
  </si>
  <si>
    <t>натаП</t>
  </si>
  <si>
    <t>Бубочка</t>
  </si>
  <si>
    <t>38 руб. перенесла в СП3</t>
  </si>
  <si>
    <t>50 руб перенесла в СП3</t>
  </si>
  <si>
    <t>Оксанелла</t>
  </si>
  <si>
    <t>Олик</t>
  </si>
  <si>
    <t>Y@godKa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</si>
</sst>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164" fontId="0" fillId="0" borderId="10" xfId="0" applyNumberFormat="1" applyFill="1" applyBorder="1" applyAlignment="1" applyProtection="1">
      <alignment/>
      <protection/>
    </xf>
    <xf numFmtId="165" fontId="0" fillId="0" borderId="10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 horizontal="right"/>
      <protection/>
    </xf>
    <xf numFmtId="164" fontId="0" fillId="2" borderId="10" xfId="0" applyNumberFormat="1" applyFill="1" applyBorder="1" applyAlignment="1" applyProtection="1">
      <alignment/>
      <protection/>
    </xf>
    <xf numFmtId="165" fontId="0" fillId="2" borderId="10" xfId="0" applyNumberForma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 horizontal="right"/>
      <protection/>
    </xf>
    <xf numFmtId="164" fontId="0" fillId="4" borderId="10" xfId="0" applyNumberFormat="1" applyFill="1" applyBorder="1" applyAlignment="1" applyProtection="1">
      <alignment/>
      <protection/>
    </xf>
    <xf numFmtId="165" fontId="0" fillId="4" borderId="10" xfId="0" applyNumberForma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1" fillId="5" borderId="10" xfId="0" applyFont="1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 horizontal="right"/>
      <protection/>
    </xf>
    <xf numFmtId="164" fontId="0" fillId="5" borderId="10" xfId="0" applyNumberFormat="1" applyFill="1" applyBorder="1" applyAlignment="1" applyProtection="1">
      <alignment/>
      <protection/>
    </xf>
    <xf numFmtId="165" fontId="0" fillId="5" borderId="10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5" fontId="41" fillId="2" borderId="1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3" fillId="2" borderId="10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right"/>
      <protection/>
    </xf>
    <xf numFmtId="164" fontId="4" fillId="2" borderId="10" xfId="0" applyNumberFormat="1" applyFont="1" applyFill="1" applyBorder="1" applyAlignment="1" applyProtection="1">
      <alignment/>
      <protection/>
    </xf>
    <xf numFmtId="165" fontId="4" fillId="2" borderId="10" xfId="0" applyNumberFormat="1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205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59" sqref="G59"/>
    </sheetView>
  </sheetViews>
  <sheetFormatPr defaultColWidth="9.140625" defaultRowHeight="12.75"/>
  <cols>
    <col min="1" max="1" width="15.00390625" style="9" customWidth="1"/>
    <col min="2" max="2" width="7.8515625" style="0" customWidth="1"/>
    <col min="3" max="3" width="7.8515625" style="2" bestFit="1" customWidth="1"/>
    <col min="4" max="5" width="10.7109375" style="0" bestFit="1" customWidth="1"/>
    <col min="6" max="6" width="15.00390625" style="0" customWidth="1"/>
    <col min="7" max="7" width="11.57421875" style="0" customWidth="1"/>
    <col min="8" max="8" width="7.140625" style="0" bestFit="1" customWidth="1"/>
    <col min="9" max="9" width="10.28125" style="0" customWidth="1"/>
    <col min="10" max="10" width="9.7109375" style="0" bestFit="1" customWidth="1"/>
    <col min="11" max="11" width="15.00390625" style="0" customWidth="1"/>
  </cols>
  <sheetData>
    <row r="1" spans="1:11" s="1" customFormat="1" ht="38.25">
      <c r="A1" s="3" t="s">
        <v>0</v>
      </c>
      <c r="B1" s="3" t="s">
        <v>1</v>
      </c>
      <c r="C1" s="3" t="s">
        <v>2</v>
      </c>
      <c r="D1" s="3" t="s">
        <v>3</v>
      </c>
      <c r="E1" s="3" t="s">
        <v>57</v>
      </c>
      <c r="F1" s="3" t="s">
        <v>58</v>
      </c>
      <c r="G1" s="3" t="s">
        <v>59</v>
      </c>
      <c r="H1" s="3" t="s">
        <v>4</v>
      </c>
      <c r="I1" s="3" t="s">
        <v>60</v>
      </c>
      <c r="J1" s="3" t="s">
        <v>61</v>
      </c>
      <c r="K1" s="3" t="s">
        <v>62</v>
      </c>
    </row>
    <row r="2" spans="1:11" ht="12.75">
      <c r="A2" s="10" t="s">
        <v>49</v>
      </c>
      <c r="B2" s="11">
        <v>46092</v>
      </c>
      <c r="C2" s="12">
        <v>27</v>
      </c>
      <c r="D2" s="13">
        <v>563.2</v>
      </c>
      <c r="E2" s="13">
        <f aca="true" t="shared" si="0" ref="E2:E9">D2</f>
        <v>563.2</v>
      </c>
      <c r="F2" s="13">
        <f aca="true" t="shared" si="1" ref="F2:F9">E2*1.15</f>
        <v>647.68</v>
      </c>
      <c r="G2" s="13"/>
      <c r="H2" s="13">
        <v>15</v>
      </c>
      <c r="I2" s="13">
        <f aca="true" t="shared" si="2" ref="I2:I9">F2+G2+H2</f>
        <v>662.68</v>
      </c>
      <c r="J2" s="13">
        <v>648</v>
      </c>
      <c r="K2" s="14">
        <f aca="true" t="shared" si="3" ref="K2:K9">I2-J2</f>
        <v>14.67999999999995</v>
      </c>
    </row>
    <row r="3" spans="1:11" ht="12.75">
      <c r="A3" s="15" t="s">
        <v>56</v>
      </c>
      <c r="B3" s="16">
        <v>46092</v>
      </c>
      <c r="C3" s="17">
        <v>29</v>
      </c>
      <c r="D3" s="18">
        <v>563.2</v>
      </c>
      <c r="E3" s="18">
        <f t="shared" si="0"/>
        <v>563.2</v>
      </c>
      <c r="F3" s="18">
        <f t="shared" si="1"/>
        <v>647.68</v>
      </c>
      <c r="G3" s="18">
        <v>20</v>
      </c>
      <c r="H3" s="18">
        <v>15</v>
      </c>
      <c r="I3" s="18">
        <f t="shared" si="2"/>
        <v>682.68</v>
      </c>
      <c r="J3" s="18">
        <v>663</v>
      </c>
      <c r="K3" s="19">
        <f t="shared" si="3"/>
        <v>19.67999999999995</v>
      </c>
    </row>
    <row r="4" spans="1:11" ht="12.75">
      <c r="A4" s="10" t="s">
        <v>52</v>
      </c>
      <c r="B4" s="11">
        <v>45726</v>
      </c>
      <c r="C4" s="12">
        <v>38</v>
      </c>
      <c r="D4" s="13">
        <v>486.75</v>
      </c>
      <c r="E4" s="13">
        <f t="shared" si="0"/>
        <v>486.75</v>
      </c>
      <c r="F4" s="13">
        <f t="shared" si="1"/>
        <v>559.7624999999999</v>
      </c>
      <c r="G4" s="13"/>
      <c r="H4" s="13">
        <v>15</v>
      </c>
      <c r="I4" s="13">
        <f t="shared" si="2"/>
        <v>574.7624999999999</v>
      </c>
      <c r="J4" s="13">
        <v>560</v>
      </c>
      <c r="K4" s="14">
        <f t="shared" si="3"/>
        <v>14.762499999999932</v>
      </c>
    </row>
    <row r="5" spans="1:11" ht="12.75">
      <c r="A5" s="15" t="s">
        <v>13</v>
      </c>
      <c r="B5" s="16">
        <v>19048</v>
      </c>
      <c r="C5" s="17">
        <v>37</v>
      </c>
      <c r="D5" s="18">
        <v>460</v>
      </c>
      <c r="E5" s="18">
        <f t="shared" si="0"/>
        <v>460</v>
      </c>
      <c r="F5" s="18">
        <f t="shared" si="1"/>
        <v>529</v>
      </c>
      <c r="G5" s="18"/>
      <c r="H5" s="18">
        <v>15</v>
      </c>
      <c r="I5" s="18">
        <f t="shared" si="2"/>
        <v>544</v>
      </c>
      <c r="J5" s="18">
        <v>532</v>
      </c>
      <c r="K5" s="19">
        <f t="shared" si="3"/>
        <v>12</v>
      </c>
    </row>
    <row r="6" spans="1:11" ht="12.75">
      <c r="A6" s="10" t="s">
        <v>8</v>
      </c>
      <c r="B6" s="11">
        <v>19048</v>
      </c>
      <c r="C6" s="12" t="s">
        <v>9</v>
      </c>
      <c r="D6" s="13">
        <v>460</v>
      </c>
      <c r="E6" s="13">
        <f t="shared" si="0"/>
        <v>460</v>
      </c>
      <c r="F6" s="13">
        <f t="shared" si="1"/>
        <v>529</v>
      </c>
      <c r="G6" s="13"/>
      <c r="H6" s="13">
        <v>15</v>
      </c>
      <c r="I6" s="13">
        <f t="shared" si="2"/>
        <v>544</v>
      </c>
      <c r="J6" s="13">
        <v>550</v>
      </c>
      <c r="K6" s="14">
        <f t="shared" si="3"/>
        <v>-6</v>
      </c>
    </row>
    <row r="7" spans="1:11" ht="12.75">
      <c r="A7" s="15" t="s">
        <v>36</v>
      </c>
      <c r="B7" s="16">
        <v>45726</v>
      </c>
      <c r="C7" s="17">
        <v>39</v>
      </c>
      <c r="D7" s="18">
        <v>486.75</v>
      </c>
      <c r="E7" s="18">
        <f t="shared" si="0"/>
        <v>486.75</v>
      </c>
      <c r="F7" s="18">
        <f t="shared" si="1"/>
        <v>559.7624999999999</v>
      </c>
      <c r="G7" s="18"/>
      <c r="H7" s="18">
        <v>15</v>
      </c>
      <c r="I7" s="18">
        <f t="shared" si="2"/>
        <v>574.7624999999999</v>
      </c>
      <c r="J7" s="18">
        <f>563+12</f>
        <v>575</v>
      </c>
      <c r="K7" s="19">
        <f t="shared" si="3"/>
        <v>-0.2375000000000682</v>
      </c>
    </row>
    <row r="8" spans="1:11" ht="12.75">
      <c r="A8" s="10" t="s">
        <v>46</v>
      </c>
      <c r="B8" s="11">
        <v>46011</v>
      </c>
      <c r="C8" s="12">
        <v>31</v>
      </c>
      <c r="D8" s="13">
        <v>353.5</v>
      </c>
      <c r="E8" s="13">
        <f t="shared" si="0"/>
        <v>353.5</v>
      </c>
      <c r="F8" s="13">
        <f t="shared" si="1"/>
        <v>406.525</v>
      </c>
      <c r="G8" s="13"/>
      <c r="H8" s="13">
        <v>15</v>
      </c>
      <c r="I8" s="13">
        <f t="shared" si="2"/>
        <v>421.525</v>
      </c>
      <c r="J8" s="13">
        <v>400</v>
      </c>
      <c r="K8" s="14">
        <f t="shared" si="3"/>
        <v>21.524999999999977</v>
      </c>
    </row>
    <row r="9" spans="1:11" ht="12.75">
      <c r="A9" s="15" t="s">
        <v>22</v>
      </c>
      <c r="B9" s="16">
        <v>59656</v>
      </c>
      <c r="C9" s="17">
        <v>36</v>
      </c>
      <c r="D9" s="18">
        <v>306.8</v>
      </c>
      <c r="E9" s="18">
        <f t="shared" si="0"/>
        <v>306.8</v>
      </c>
      <c r="F9" s="18">
        <f t="shared" si="1"/>
        <v>352.82</v>
      </c>
      <c r="G9" s="18"/>
      <c r="H9" s="18">
        <v>15</v>
      </c>
      <c r="I9" s="18">
        <f t="shared" si="2"/>
        <v>367.82</v>
      </c>
      <c r="J9" s="18">
        <v>380</v>
      </c>
      <c r="K9" s="19">
        <f t="shared" si="3"/>
        <v>-12.180000000000007</v>
      </c>
    </row>
    <row r="10" spans="1:11" ht="12.75">
      <c r="A10" s="10" t="s">
        <v>11</v>
      </c>
      <c r="B10" s="11">
        <v>19048</v>
      </c>
      <c r="C10" s="12" t="s">
        <v>9</v>
      </c>
      <c r="D10" s="13">
        <v>460</v>
      </c>
      <c r="E10" s="13"/>
      <c r="F10" s="13"/>
      <c r="G10" s="13"/>
      <c r="H10" s="13">
        <v>15</v>
      </c>
      <c r="I10" s="13"/>
      <c r="J10" s="13"/>
      <c r="K10" s="14"/>
    </row>
    <row r="11" spans="1:11" ht="12.75">
      <c r="A11" s="10" t="s">
        <v>11</v>
      </c>
      <c r="B11" s="11">
        <v>59656</v>
      </c>
      <c r="C11" s="12" t="s">
        <v>9</v>
      </c>
      <c r="D11" s="13">
        <v>306.8</v>
      </c>
      <c r="E11" s="13"/>
      <c r="F11" s="13"/>
      <c r="G11" s="13"/>
      <c r="H11" s="13">
        <v>15</v>
      </c>
      <c r="I11" s="13"/>
      <c r="J11" s="13"/>
      <c r="K11" s="14"/>
    </row>
    <row r="12" spans="1:11" ht="12.75">
      <c r="A12" s="10" t="s">
        <v>11</v>
      </c>
      <c r="B12" s="11"/>
      <c r="C12" s="12"/>
      <c r="D12" s="13"/>
      <c r="E12" s="13">
        <f>SUM(D10:D11)</f>
        <v>766.8</v>
      </c>
      <c r="F12" s="13">
        <f>E12*1.15</f>
        <v>881.8199999999999</v>
      </c>
      <c r="G12" s="13"/>
      <c r="H12" s="13">
        <f>SUM(H10:H11)</f>
        <v>30</v>
      </c>
      <c r="I12" s="13">
        <f>F12+G12+H12</f>
        <v>911.8199999999999</v>
      </c>
      <c r="J12" s="13">
        <v>912</v>
      </c>
      <c r="K12" s="14">
        <f>I12-J12</f>
        <v>-0.18000000000006366</v>
      </c>
    </row>
    <row r="13" spans="1:11" ht="12.75">
      <c r="A13" s="15" t="s">
        <v>16</v>
      </c>
      <c r="B13" s="16">
        <v>19048</v>
      </c>
      <c r="C13" s="17">
        <v>35</v>
      </c>
      <c r="D13" s="18">
        <v>460</v>
      </c>
      <c r="E13" s="18"/>
      <c r="F13" s="18"/>
      <c r="G13" s="18"/>
      <c r="H13" s="18">
        <v>15</v>
      </c>
      <c r="I13" s="18"/>
      <c r="J13" s="18"/>
      <c r="K13" s="19"/>
    </row>
    <row r="14" spans="1:11" ht="12.75">
      <c r="A14" s="15" t="s">
        <v>16</v>
      </c>
      <c r="B14" s="16">
        <v>59656</v>
      </c>
      <c r="C14" s="17">
        <v>35</v>
      </c>
      <c r="D14" s="18">
        <v>306.8</v>
      </c>
      <c r="E14" s="18"/>
      <c r="F14" s="18"/>
      <c r="G14" s="18"/>
      <c r="H14" s="18">
        <v>15</v>
      </c>
      <c r="I14" s="18"/>
      <c r="J14" s="18"/>
      <c r="K14" s="19"/>
    </row>
    <row r="15" spans="1:12" ht="12.75">
      <c r="A15" s="15" t="s">
        <v>16</v>
      </c>
      <c r="B15" s="16"/>
      <c r="C15" s="17"/>
      <c r="D15" s="18"/>
      <c r="E15" s="18">
        <f>SUM(D13:D14)</f>
        <v>766.8</v>
      </c>
      <c r="F15" s="18">
        <f>E15*1.15</f>
        <v>881.8199999999999</v>
      </c>
      <c r="G15" s="18"/>
      <c r="H15" s="18">
        <f>SUM(H13:H14)</f>
        <v>30</v>
      </c>
      <c r="I15" s="18">
        <f>F15+G15+H15</f>
        <v>911.8199999999999</v>
      </c>
      <c r="J15" s="18">
        <f>962-50</f>
        <v>912</v>
      </c>
      <c r="K15" s="19">
        <f>I15-J15</f>
        <v>-0.18000000000006366</v>
      </c>
      <c r="L15" t="s">
        <v>67</v>
      </c>
    </row>
    <row r="16" spans="1:11" ht="12.75">
      <c r="A16" s="10" t="s">
        <v>41</v>
      </c>
      <c r="B16" s="11">
        <v>46092</v>
      </c>
      <c r="C16" s="12">
        <v>27</v>
      </c>
      <c r="D16" s="13">
        <v>563.2</v>
      </c>
      <c r="E16" s="13">
        <f>D16</f>
        <v>563.2</v>
      </c>
      <c r="F16" s="13">
        <f>E16*1.15</f>
        <v>647.68</v>
      </c>
      <c r="G16" s="13"/>
      <c r="H16" s="13">
        <v>15</v>
      </c>
      <c r="I16" s="13">
        <f>F16+G16+H16</f>
        <v>662.68</v>
      </c>
      <c r="J16" s="13">
        <v>651</v>
      </c>
      <c r="K16" s="14">
        <f>I16-J16</f>
        <v>11.67999999999995</v>
      </c>
    </row>
    <row r="17" spans="1:11" ht="12.75">
      <c r="A17" s="15" t="s">
        <v>26</v>
      </c>
      <c r="B17" s="16">
        <v>59656</v>
      </c>
      <c r="C17" s="17">
        <v>37</v>
      </c>
      <c r="D17" s="18">
        <v>306.8</v>
      </c>
      <c r="E17" s="18"/>
      <c r="F17" s="18"/>
      <c r="G17" s="18"/>
      <c r="H17" s="18">
        <v>15</v>
      </c>
      <c r="I17" s="18"/>
      <c r="J17" s="18"/>
      <c r="K17" s="19"/>
    </row>
    <row r="18" spans="1:11" ht="12.75">
      <c r="A18" s="15" t="s">
        <v>26</v>
      </c>
      <c r="B18" s="16">
        <v>59656</v>
      </c>
      <c r="C18" s="17">
        <v>36</v>
      </c>
      <c r="D18" s="18">
        <v>306.8</v>
      </c>
      <c r="E18" s="18"/>
      <c r="F18" s="18"/>
      <c r="G18" s="18"/>
      <c r="H18" s="18">
        <v>15</v>
      </c>
      <c r="I18" s="18"/>
      <c r="J18" s="18"/>
      <c r="K18" s="19"/>
    </row>
    <row r="19" spans="1:11" ht="12.75">
      <c r="A19" s="15" t="s">
        <v>26</v>
      </c>
      <c r="B19" s="16"/>
      <c r="C19" s="17"/>
      <c r="D19" s="18"/>
      <c r="E19" s="18">
        <f>SUM(D17:D18)</f>
        <v>613.6</v>
      </c>
      <c r="F19" s="18">
        <f aca="true" t="shared" si="4" ref="F19:F29">E19*1.15</f>
        <v>705.64</v>
      </c>
      <c r="G19" s="18"/>
      <c r="H19" s="18">
        <f>SUM(H17:H18)</f>
        <v>30</v>
      </c>
      <c r="I19" s="18">
        <f aca="true" t="shared" si="5" ref="I19:I29">F19+G19+H19</f>
        <v>735.64</v>
      </c>
      <c r="J19" s="18">
        <v>736</v>
      </c>
      <c r="K19" s="19">
        <f aca="true" t="shared" si="6" ref="K19:K29">I19-J19</f>
        <v>-0.36000000000001364</v>
      </c>
    </row>
    <row r="20" spans="1:11" ht="12.75">
      <c r="A20" s="10" t="s">
        <v>37</v>
      </c>
      <c r="B20" s="11">
        <v>19046</v>
      </c>
      <c r="C20" s="12">
        <v>31</v>
      </c>
      <c r="D20" s="13">
        <v>513</v>
      </c>
      <c r="E20" s="13">
        <f aca="true" t="shared" si="7" ref="E20:E29">D20</f>
        <v>513</v>
      </c>
      <c r="F20" s="13">
        <f t="shared" si="4"/>
        <v>589.9499999999999</v>
      </c>
      <c r="G20" s="13"/>
      <c r="H20" s="13">
        <v>15</v>
      </c>
      <c r="I20" s="13">
        <f t="shared" si="5"/>
        <v>604.9499999999999</v>
      </c>
      <c r="J20" s="13">
        <v>605</v>
      </c>
      <c r="K20" s="14">
        <f t="shared" si="6"/>
        <v>-0.05000000000006821</v>
      </c>
    </row>
    <row r="21" spans="1:11" ht="12.75">
      <c r="A21" s="15" t="s">
        <v>15</v>
      </c>
      <c r="B21" s="16">
        <v>19048</v>
      </c>
      <c r="C21" s="17">
        <v>37</v>
      </c>
      <c r="D21" s="18">
        <v>460</v>
      </c>
      <c r="E21" s="18">
        <f t="shared" si="7"/>
        <v>460</v>
      </c>
      <c r="F21" s="18">
        <f t="shared" si="4"/>
        <v>529</v>
      </c>
      <c r="G21" s="18"/>
      <c r="H21" s="18">
        <v>15</v>
      </c>
      <c r="I21" s="18">
        <f t="shared" si="5"/>
        <v>544</v>
      </c>
      <c r="J21" s="18">
        <f>532+12</f>
        <v>544</v>
      </c>
      <c r="K21" s="19">
        <f t="shared" si="6"/>
        <v>0</v>
      </c>
    </row>
    <row r="22" spans="1:11" ht="12.75">
      <c r="A22" s="10" t="s">
        <v>54</v>
      </c>
      <c r="B22" s="11">
        <v>59656</v>
      </c>
      <c r="C22" s="12">
        <v>37</v>
      </c>
      <c r="D22" s="13">
        <v>306.8</v>
      </c>
      <c r="E22" s="13">
        <f t="shared" si="7"/>
        <v>306.8</v>
      </c>
      <c r="F22" s="13">
        <f t="shared" si="4"/>
        <v>352.82</v>
      </c>
      <c r="G22" s="13"/>
      <c r="H22" s="13">
        <v>15</v>
      </c>
      <c r="I22" s="13">
        <f t="shared" si="5"/>
        <v>367.82</v>
      </c>
      <c r="J22" s="13">
        <v>356</v>
      </c>
      <c r="K22" s="14">
        <f t="shared" si="6"/>
        <v>11.819999999999993</v>
      </c>
    </row>
    <row r="23" spans="1:11" ht="12.75">
      <c r="A23" s="15" t="s">
        <v>24</v>
      </c>
      <c r="B23" s="16">
        <v>46092</v>
      </c>
      <c r="C23" s="17">
        <v>26</v>
      </c>
      <c r="D23" s="18">
        <v>563.2</v>
      </c>
      <c r="E23" s="18">
        <f t="shared" si="7"/>
        <v>563.2</v>
      </c>
      <c r="F23" s="18">
        <f t="shared" si="4"/>
        <v>647.68</v>
      </c>
      <c r="G23" s="18"/>
      <c r="H23" s="18">
        <v>15</v>
      </c>
      <c r="I23" s="18">
        <f t="shared" si="5"/>
        <v>662.68</v>
      </c>
      <c r="J23" s="18">
        <v>663</v>
      </c>
      <c r="K23" s="19">
        <f t="shared" si="6"/>
        <v>-0.32000000000005</v>
      </c>
    </row>
    <row r="24" spans="1:11" ht="12.75">
      <c r="A24" s="10" t="s">
        <v>51</v>
      </c>
      <c r="B24" s="11">
        <v>19046</v>
      </c>
      <c r="C24" s="12">
        <v>30</v>
      </c>
      <c r="D24" s="13">
        <v>513</v>
      </c>
      <c r="E24" s="13">
        <f t="shared" si="7"/>
        <v>513</v>
      </c>
      <c r="F24" s="13">
        <f t="shared" si="4"/>
        <v>589.9499999999999</v>
      </c>
      <c r="G24" s="13"/>
      <c r="H24" s="13">
        <v>15</v>
      </c>
      <c r="I24" s="13">
        <f t="shared" si="5"/>
        <v>604.9499999999999</v>
      </c>
      <c r="J24" s="13">
        <v>605</v>
      </c>
      <c r="K24" s="14">
        <f t="shared" si="6"/>
        <v>-0.05000000000006821</v>
      </c>
    </row>
    <row r="25" spans="1:11" ht="12.75">
      <c r="A25" s="15" t="s">
        <v>10</v>
      </c>
      <c r="B25" s="16">
        <v>19048</v>
      </c>
      <c r="C25" s="17">
        <v>36</v>
      </c>
      <c r="D25" s="18">
        <v>460</v>
      </c>
      <c r="E25" s="18">
        <f t="shared" si="7"/>
        <v>460</v>
      </c>
      <c r="F25" s="18">
        <f t="shared" si="4"/>
        <v>529</v>
      </c>
      <c r="G25" s="18"/>
      <c r="H25" s="18">
        <v>15</v>
      </c>
      <c r="I25" s="18">
        <f t="shared" si="5"/>
        <v>544</v>
      </c>
      <c r="J25" s="18">
        <f>532+12</f>
        <v>544</v>
      </c>
      <c r="K25" s="19">
        <f t="shared" si="6"/>
        <v>0</v>
      </c>
    </row>
    <row r="26" spans="1:11" ht="12.75">
      <c r="A26" s="10" t="s">
        <v>20</v>
      </c>
      <c r="B26" s="11">
        <v>19048</v>
      </c>
      <c r="C26" s="12">
        <v>33</v>
      </c>
      <c r="D26" s="13">
        <v>460</v>
      </c>
      <c r="E26" s="13">
        <f t="shared" si="7"/>
        <v>460</v>
      </c>
      <c r="F26" s="13">
        <f t="shared" si="4"/>
        <v>529</v>
      </c>
      <c r="G26" s="13"/>
      <c r="H26" s="13">
        <v>15</v>
      </c>
      <c r="I26" s="13">
        <f t="shared" si="5"/>
        <v>544</v>
      </c>
      <c r="J26" s="13">
        <v>544</v>
      </c>
      <c r="K26" s="14">
        <f t="shared" si="6"/>
        <v>0</v>
      </c>
    </row>
    <row r="27" spans="1:11" ht="12.75">
      <c r="A27" s="15" t="s">
        <v>43</v>
      </c>
      <c r="B27" s="16">
        <v>59656</v>
      </c>
      <c r="C27" s="17">
        <v>35</v>
      </c>
      <c r="D27" s="18">
        <v>306.8</v>
      </c>
      <c r="E27" s="18">
        <f t="shared" si="7"/>
        <v>306.8</v>
      </c>
      <c r="F27" s="18">
        <f t="shared" si="4"/>
        <v>352.82</v>
      </c>
      <c r="G27" s="18"/>
      <c r="H27" s="18">
        <v>15</v>
      </c>
      <c r="I27" s="18">
        <f t="shared" si="5"/>
        <v>367.82</v>
      </c>
      <c r="J27" s="18">
        <v>353</v>
      </c>
      <c r="K27" s="19">
        <f t="shared" si="6"/>
        <v>14.819999999999993</v>
      </c>
    </row>
    <row r="28" spans="1:12" ht="12.75">
      <c r="A28" s="10" t="s">
        <v>34</v>
      </c>
      <c r="B28" s="11">
        <v>46011</v>
      </c>
      <c r="C28" s="12">
        <v>36</v>
      </c>
      <c r="D28" s="13">
        <v>353.5</v>
      </c>
      <c r="E28" s="13">
        <f t="shared" si="7"/>
        <v>353.5</v>
      </c>
      <c r="F28" s="13">
        <f t="shared" si="4"/>
        <v>406.525</v>
      </c>
      <c r="G28" s="13">
        <v>0</v>
      </c>
      <c r="H28" s="13">
        <v>15</v>
      </c>
      <c r="I28" s="13">
        <f t="shared" si="5"/>
        <v>421.525</v>
      </c>
      <c r="J28" s="13">
        <f>470-38</f>
        <v>432</v>
      </c>
      <c r="K28" s="14">
        <f t="shared" si="6"/>
        <v>-10.475000000000023</v>
      </c>
      <c r="L28" s="26" t="s">
        <v>66</v>
      </c>
    </row>
    <row r="29" spans="1:11" ht="12.75">
      <c r="A29" s="15" t="s">
        <v>17</v>
      </c>
      <c r="B29" s="16">
        <v>59656</v>
      </c>
      <c r="C29" s="17" t="s">
        <v>9</v>
      </c>
      <c r="D29" s="18">
        <v>306.8</v>
      </c>
      <c r="E29" s="18">
        <f t="shared" si="7"/>
        <v>306.8</v>
      </c>
      <c r="F29" s="18">
        <f t="shared" si="4"/>
        <v>352.82</v>
      </c>
      <c r="G29" s="18"/>
      <c r="H29" s="18">
        <v>15</v>
      </c>
      <c r="I29" s="18">
        <f t="shared" si="5"/>
        <v>367.82</v>
      </c>
      <c r="J29" s="18">
        <v>368</v>
      </c>
      <c r="K29" s="19">
        <f t="shared" si="6"/>
        <v>-0.18000000000000682</v>
      </c>
    </row>
    <row r="30" spans="1:11" ht="12.75">
      <c r="A30" s="10" t="s">
        <v>25</v>
      </c>
      <c r="B30" s="11">
        <v>19048</v>
      </c>
      <c r="C30" s="12">
        <v>34</v>
      </c>
      <c r="D30" s="13">
        <v>460</v>
      </c>
      <c r="E30" s="13"/>
      <c r="F30" s="13"/>
      <c r="G30" s="13"/>
      <c r="H30" s="13">
        <v>15</v>
      </c>
      <c r="I30" s="13"/>
      <c r="J30" s="13"/>
      <c r="K30" s="14"/>
    </row>
    <row r="31" spans="1:11" ht="12.75">
      <c r="A31" s="10" t="s">
        <v>25</v>
      </c>
      <c r="B31" s="11">
        <v>59656</v>
      </c>
      <c r="C31" s="12">
        <v>34</v>
      </c>
      <c r="D31" s="13">
        <v>306.8</v>
      </c>
      <c r="E31" s="13"/>
      <c r="F31" s="13"/>
      <c r="G31" s="13"/>
      <c r="H31" s="13">
        <v>15</v>
      </c>
      <c r="I31" s="13"/>
      <c r="J31" s="13"/>
      <c r="K31" s="14"/>
    </row>
    <row r="32" spans="1:11" ht="12.75">
      <c r="A32" s="10" t="s">
        <v>25</v>
      </c>
      <c r="B32" s="11">
        <v>59656</v>
      </c>
      <c r="C32" s="12">
        <v>33</v>
      </c>
      <c r="D32" s="13">
        <v>306.8</v>
      </c>
      <c r="E32" s="13"/>
      <c r="F32" s="13"/>
      <c r="G32" s="13"/>
      <c r="H32" s="13">
        <v>15</v>
      </c>
      <c r="I32" s="13"/>
      <c r="J32" s="13"/>
      <c r="K32" s="14"/>
    </row>
    <row r="33" spans="1:11" ht="12.75">
      <c r="A33" s="10" t="s">
        <v>25</v>
      </c>
      <c r="B33" s="11"/>
      <c r="C33" s="12"/>
      <c r="D33" s="13"/>
      <c r="E33" s="13">
        <f>SUM(D30:D32)</f>
        <v>1073.6</v>
      </c>
      <c r="F33" s="13">
        <f>E33*1.15</f>
        <v>1234.6399999999999</v>
      </c>
      <c r="G33" s="13"/>
      <c r="H33" s="13">
        <f>SUM(H30:H32)</f>
        <v>45</v>
      </c>
      <c r="I33" s="13">
        <f>F33+G33+H33</f>
        <v>1279.6399999999999</v>
      </c>
      <c r="J33" s="13">
        <f>1244+36</f>
        <v>1280</v>
      </c>
      <c r="K33" s="14">
        <f>I33-J33</f>
        <v>-0.36000000000012733</v>
      </c>
    </row>
    <row r="34" spans="1:11" ht="12.75">
      <c r="A34" s="15" t="s">
        <v>14</v>
      </c>
      <c r="B34" s="16">
        <v>19046</v>
      </c>
      <c r="C34" s="17">
        <v>33</v>
      </c>
      <c r="D34" s="18">
        <v>513</v>
      </c>
      <c r="E34" s="18"/>
      <c r="F34" s="18"/>
      <c r="G34" s="18"/>
      <c r="H34" s="18">
        <v>15</v>
      </c>
      <c r="I34" s="18"/>
      <c r="J34" s="18"/>
      <c r="K34" s="19"/>
    </row>
    <row r="35" spans="1:11" ht="12.75">
      <c r="A35" s="15" t="s">
        <v>14</v>
      </c>
      <c r="B35" s="16">
        <v>46011</v>
      </c>
      <c r="C35" s="17">
        <v>32</v>
      </c>
      <c r="D35" s="18">
        <v>353.5</v>
      </c>
      <c r="E35" s="18"/>
      <c r="F35" s="18"/>
      <c r="G35" s="18"/>
      <c r="H35" s="18">
        <v>15</v>
      </c>
      <c r="I35" s="18"/>
      <c r="J35" s="18"/>
      <c r="K35" s="19"/>
    </row>
    <row r="36" spans="1:11" ht="12.75">
      <c r="A36" s="15" t="s">
        <v>14</v>
      </c>
      <c r="B36" s="16"/>
      <c r="C36" s="17"/>
      <c r="D36" s="18"/>
      <c r="E36" s="18">
        <f>SUM(D34:D35)</f>
        <v>866.5</v>
      </c>
      <c r="F36" s="18">
        <f>E36*1.15</f>
        <v>996.4749999999999</v>
      </c>
      <c r="G36" s="18"/>
      <c r="H36" s="18">
        <f>SUM(H34:H35)</f>
        <v>30</v>
      </c>
      <c r="I36" s="18">
        <f>F36+G36+H36</f>
        <v>1026.475</v>
      </c>
      <c r="J36" s="18">
        <f>1003+23</f>
        <v>1026</v>
      </c>
      <c r="K36" s="19">
        <f>I36-J36</f>
        <v>0.47499999999990905</v>
      </c>
    </row>
    <row r="37" spans="1:11" ht="12.75">
      <c r="A37" s="10" t="s">
        <v>48</v>
      </c>
      <c r="B37" s="11">
        <v>46011</v>
      </c>
      <c r="C37" s="12">
        <v>29</v>
      </c>
      <c r="D37" s="13">
        <v>353.5</v>
      </c>
      <c r="E37" s="13">
        <f>D37</f>
        <v>353.5</v>
      </c>
      <c r="F37" s="13">
        <f>E37*1.15</f>
        <v>406.525</v>
      </c>
      <c r="G37" s="13"/>
      <c r="H37" s="13">
        <v>15</v>
      </c>
      <c r="I37" s="13">
        <f>F37+G37+H37</f>
        <v>421.525</v>
      </c>
      <c r="J37" s="13">
        <f>300+122</f>
        <v>422</v>
      </c>
      <c r="K37" s="14">
        <f>I37-J37</f>
        <v>-0.47500000000002274</v>
      </c>
    </row>
    <row r="38" spans="1:11" ht="12.75">
      <c r="A38" s="15" t="s">
        <v>40</v>
      </c>
      <c r="B38" s="16">
        <v>46092</v>
      </c>
      <c r="C38" s="17">
        <v>26</v>
      </c>
      <c r="D38" s="18">
        <v>563.2</v>
      </c>
      <c r="E38" s="18">
        <f>D38</f>
        <v>563.2</v>
      </c>
      <c r="F38" s="18">
        <f>E38*1.15</f>
        <v>647.68</v>
      </c>
      <c r="G38" s="18"/>
      <c r="H38" s="18">
        <v>15</v>
      </c>
      <c r="I38" s="18">
        <f>F38+G38+H38</f>
        <v>662.68</v>
      </c>
      <c r="J38" s="18">
        <v>651</v>
      </c>
      <c r="K38" s="19">
        <f>I38-J38</f>
        <v>11.67999999999995</v>
      </c>
    </row>
    <row r="39" spans="1:11" ht="12.75">
      <c r="A39" s="10" t="s">
        <v>23</v>
      </c>
      <c r="B39" s="11">
        <v>19048</v>
      </c>
      <c r="C39" s="12">
        <v>34</v>
      </c>
      <c r="D39" s="13">
        <v>460</v>
      </c>
      <c r="E39" s="13">
        <f>D39</f>
        <v>460</v>
      </c>
      <c r="F39" s="13">
        <f>E39*1.15</f>
        <v>529</v>
      </c>
      <c r="G39" s="13"/>
      <c r="H39" s="13">
        <v>15</v>
      </c>
      <c r="I39" s="13">
        <f>F39+G39+H39</f>
        <v>544</v>
      </c>
      <c r="J39" s="13">
        <v>560</v>
      </c>
      <c r="K39" s="14">
        <f>I39-J39</f>
        <v>-16</v>
      </c>
    </row>
    <row r="40" spans="1:11" ht="12.75">
      <c r="A40" s="15" t="s">
        <v>38</v>
      </c>
      <c r="B40" s="16">
        <v>46011</v>
      </c>
      <c r="C40" s="17">
        <v>33</v>
      </c>
      <c r="D40" s="18">
        <v>353.5</v>
      </c>
      <c r="E40" s="18"/>
      <c r="F40" s="18"/>
      <c r="G40" s="18"/>
      <c r="H40" s="18">
        <v>15</v>
      </c>
      <c r="I40" s="18"/>
      <c r="J40" s="18"/>
      <c r="K40" s="19"/>
    </row>
    <row r="41" spans="1:11" ht="12.75">
      <c r="A41" s="15" t="s">
        <v>38</v>
      </c>
      <c r="B41" s="16">
        <v>46011</v>
      </c>
      <c r="C41" s="17">
        <v>34</v>
      </c>
      <c r="D41" s="18">
        <v>353.5</v>
      </c>
      <c r="E41" s="18"/>
      <c r="F41" s="18"/>
      <c r="G41" s="18"/>
      <c r="H41" s="18">
        <v>15</v>
      </c>
      <c r="I41" s="18"/>
      <c r="J41" s="18"/>
      <c r="K41" s="19"/>
    </row>
    <row r="42" spans="1:11" ht="12.75">
      <c r="A42" s="15" t="s">
        <v>38</v>
      </c>
      <c r="B42" s="16"/>
      <c r="C42" s="17"/>
      <c r="D42" s="18"/>
      <c r="E42" s="18">
        <f>SUM(D40:D41)</f>
        <v>707</v>
      </c>
      <c r="F42" s="18">
        <f>E42*1.15</f>
        <v>813.05</v>
      </c>
      <c r="G42" s="18"/>
      <c r="H42" s="18">
        <f>SUM(H40:H41)</f>
        <v>30</v>
      </c>
      <c r="I42" s="18">
        <f>F42+G42+H42</f>
        <v>843.05</v>
      </c>
      <c r="J42" s="18">
        <f>820+23</f>
        <v>843</v>
      </c>
      <c r="K42" s="19">
        <f>I42-J42</f>
        <v>0.049999999999954525</v>
      </c>
    </row>
    <row r="43" spans="1:11" ht="12.75">
      <c r="A43" s="10" t="s">
        <v>29</v>
      </c>
      <c r="B43" s="11">
        <v>45726</v>
      </c>
      <c r="C43" s="12">
        <v>38</v>
      </c>
      <c r="D43" s="13">
        <v>486.75</v>
      </c>
      <c r="E43" s="13">
        <f>D43</f>
        <v>486.75</v>
      </c>
      <c r="F43" s="13">
        <f>E43*1.15</f>
        <v>559.7624999999999</v>
      </c>
      <c r="G43" s="13"/>
      <c r="H43" s="13">
        <v>15</v>
      </c>
      <c r="I43" s="13">
        <f>F43+G43+H43</f>
        <v>574.7624999999999</v>
      </c>
      <c r="J43" s="13">
        <f>563+12</f>
        <v>575</v>
      </c>
      <c r="K43" s="14">
        <f>I43-J43</f>
        <v>-0.2375000000000682</v>
      </c>
    </row>
    <row r="44" spans="1:11" ht="12.75">
      <c r="A44" s="15" t="s">
        <v>39</v>
      </c>
      <c r="B44" s="16">
        <v>19048</v>
      </c>
      <c r="C44" s="17">
        <v>32</v>
      </c>
      <c r="D44" s="18">
        <v>460</v>
      </c>
      <c r="E44" s="18">
        <f>D44</f>
        <v>460</v>
      </c>
      <c r="F44" s="18">
        <f>E44*1.15</f>
        <v>529</v>
      </c>
      <c r="G44" s="18"/>
      <c r="H44" s="18">
        <v>15</v>
      </c>
      <c r="I44" s="18">
        <f>F44+G44+H44</f>
        <v>544</v>
      </c>
      <c r="J44" s="18">
        <v>532</v>
      </c>
      <c r="K44" s="19">
        <f>I44-J44</f>
        <v>12</v>
      </c>
    </row>
    <row r="45" spans="1:11" ht="12.75">
      <c r="A45" s="10" t="s">
        <v>44</v>
      </c>
      <c r="B45" s="11">
        <v>46092</v>
      </c>
      <c r="C45" s="12">
        <v>25</v>
      </c>
      <c r="D45" s="13">
        <v>563.2</v>
      </c>
      <c r="E45" s="13">
        <f>D45</f>
        <v>563.2</v>
      </c>
      <c r="F45" s="13">
        <f>E45*1.15</f>
        <v>647.68</v>
      </c>
      <c r="G45" s="13"/>
      <c r="H45" s="13">
        <v>15</v>
      </c>
      <c r="I45" s="13">
        <f>F45+G45+H45</f>
        <v>662.68</v>
      </c>
      <c r="J45" s="13">
        <v>651</v>
      </c>
      <c r="K45" s="14">
        <f>I45-J45</f>
        <v>11.67999999999995</v>
      </c>
    </row>
    <row r="46" spans="1:11" ht="12.75">
      <c r="A46" s="15" t="s">
        <v>50</v>
      </c>
      <c r="B46" s="16">
        <v>45236</v>
      </c>
      <c r="C46" s="17">
        <v>40</v>
      </c>
      <c r="D46" s="18">
        <v>255.85</v>
      </c>
      <c r="E46" s="18"/>
      <c r="F46" s="18"/>
      <c r="G46" s="18"/>
      <c r="H46" s="18">
        <v>15</v>
      </c>
      <c r="I46" s="18"/>
      <c r="J46" s="18"/>
      <c r="K46" s="19"/>
    </row>
    <row r="47" spans="1:11" ht="12.75">
      <c r="A47" s="15" t="s">
        <v>50</v>
      </c>
      <c r="B47" s="16">
        <v>45726</v>
      </c>
      <c r="C47" s="17">
        <v>40</v>
      </c>
      <c r="D47" s="18">
        <v>486.75</v>
      </c>
      <c r="E47" s="18"/>
      <c r="F47" s="18"/>
      <c r="G47" s="18"/>
      <c r="H47" s="18">
        <v>15</v>
      </c>
      <c r="I47" s="18"/>
      <c r="J47" s="18"/>
      <c r="K47" s="19"/>
    </row>
    <row r="48" spans="1:11" ht="12.75">
      <c r="A48" s="15" t="s">
        <v>50</v>
      </c>
      <c r="B48" s="16"/>
      <c r="C48" s="17"/>
      <c r="D48" s="18"/>
      <c r="E48" s="18">
        <f>SUM(D46:D47)</f>
        <v>742.6</v>
      </c>
      <c r="F48" s="18">
        <f aca="true" t="shared" si="8" ref="F48:F56">E48*1.15</f>
        <v>853.99</v>
      </c>
      <c r="G48" s="18"/>
      <c r="H48" s="18">
        <f>SUM(H46:H47)</f>
        <v>30</v>
      </c>
      <c r="I48" s="18">
        <f aca="true" t="shared" si="9" ref="I48:I56">F48+G48+H48</f>
        <v>883.99</v>
      </c>
      <c r="J48" s="18">
        <v>884</v>
      </c>
      <c r="K48" s="19">
        <f aca="true" t="shared" si="10" ref="K48:K56">I48-J48</f>
        <v>-0.009999999999990905</v>
      </c>
    </row>
    <row r="49" spans="1:11" ht="12.75">
      <c r="A49" s="29" t="s">
        <v>5</v>
      </c>
      <c r="B49" s="11">
        <v>19046</v>
      </c>
      <c r="C49" s="12">
        <v>32</v>
      </c>
      <c r="D49" s="13">
        <v>513</v>
      </c>
      <c r="E49" s="13">
        <f aca="true" t="shared" si="11" ref="E49:E56">D49</f>
        <v>513</v>
      </c>
      <c r="F49" s="13">
        <f t="shared" si="8"/>
        <v>589.9499999999999</v>
      </c>
      <c r="G49" s="13"/>
      <c r="H49" s="13">
        <v>15</v>
      </c>
      <c r="I49" s="13">
        <f t="shared" si="9"/>
        <v>604.9499999999999</v>
      </c>
      <c r="J49" s="13">
        <v>513</v>
      </c>
      <c r="K49" s="27">
        <f t="shared" si="10"/>
        <v>91.94999999999993</v>
      </c>
    </row>
    <row r="50" spans="1:11" ht="12.75">
      <c r="A50" s="28" t="s">
        <v>70</v>
      </c>
      <c r="B50" s="4">
        <v>59656</v>
      </c>
      <c r="C50" s="5">
        <v>33</v>
      </c>
      <c r="D50" s="6">
        <v>306.8</v>
      </c>
      <c r="E50" s="6">
        <f>D50</f>
        <v>306.8</v>
      </c>
      <c r="F50" s="6">
        <f>E50*1.15</f>
        <v>352.82</v>
      </c>
      <c r="G50" s="6"/>
      <c r="H50" s="6">
        <v>15</v>
      </c>
      <c r="I50" s="6">
        <f>F50+G50+H50</f>
        <v>367.82</v>
      </c>
      <c r="J50" s="6">
        <v>368</v>
      </c>
      <c r="K50" s="7">
        <f>I50-J50</f>
        <v>-0.18000000000000682</v>
      </c>
    </row>
    <row r="51" spans="1:11" ht="12.75">
      <c r="A51" s="15" t="s">
        <v>33</v>
      </c>
      <c r="B51" s="16">
        <v>46011</v>
      </c>
      <c r="C51" s="17" t="s">
        <v>9</v>
      </c>
      <c r="D51" s="18">
        <v>353.5</v>
      </c>
      <c r="E51" s="18">
        <f t="shared" si="11"/>
        <v>353.5</v>
      </c>
      <c r="F51" s="18">
        <f t="shared" si="8"/>
        <v>406.525</v>
      </c>
      <c r="G51" s="18"/>
      <c r="H51" s="18">
        <v>15</v>
      </c>
      <c r="I51" s="18">
        <f t="shared" si="9"/>
        <v>421.525</v>
      </c>
      <c r="J51" s="18">
        <v>422</v>
      </c>
      <c r="K51" s="19">
        <f t="shared" si="10"/>
        <v>-0.47500000000002274</v>
      </c>
    </row>
    <row r="52" spans="1:11" ht="12.75">
      <c r="A52" s="29" t="s">
        <v>6</v>
      </c>
      <c r="B52" s="30">
        <v>19046</v>
      </c>
      <c r="C52" s="31">
        <v>31</v>
      </c>
      <c r="D52" s="32">
        <v>513</v>
      </c>
      <c r="E52" s="32">
        <f t="shared" si="11"/>
        <v>513</v>
      </c>
      <c r="F52" s="32">
        <f t="shared" si="8"/>
        <v>589.9499999999999</v>
      </c>
      <c r="G52" s="32"/>
      <c r="H52" s="32">
        <v>15</v>
      </c>
      <c r="I52" s="32">
        <f t="shared" si="9"/>
        <v>604.9499999999999</v>
      </c>
      <c r="J52" s="32">
        <v>590</v>
      </c>
      <c r="K52" s="33">
        <f t="shared" si="10"/>
        <v>14.949999999999932</v>
      </c>
    </row>
    <row r="53" spans="1:11" ht="12.75">
      <c r="A53" s="15" t="s">
        <v>21</v>
      </c>
      <c r="B53" s="16">
        <v>46011</v>
      </c>
      <c r="C53" s="17">
        <v>30</v>
      </c>
      <c r="D53" s="18">
        <v>353.5</v>
      </c>
      <c r="E53" s="18">
        <f t="shared" si="11"/>
        <v>353.5</v>
      </c>
      <c r="F53" s="18">
        <f t="shared" si="8"/>
        <v>406.525</v>
      </c>
      <c r="G53" s="18"/>
      <c r="H53" s="18">
        <v>15</v>
      </c>
      <c r="I53" s="18">
        <f t="shared" si="9"/>
        <v>421.525</v>
      </c>
      <c r="J53" s="18">
        <f>410+12</f>
        <v>422</v>
      </c>
      <c r="K53" s="19">
        <f t="shared" si="10"/>
        <v>-0.47500000000002274</v>
      </c>
    </row>
    <row r="54" spans="1:11" ht="12.75">
      <c r="A54" s="21" t="s">
        <v>65</v>
      </c>
      <c r="B54" s="22">
        <v>19046</v>
      </c>
      <c r="C54" s="23">
        <v>34</v>
      </c>
      <c r="D54" s="24">
        <v>513</v>
      </c>
      <c r="E54" s="24">
        <f>D54</f>
        <v>513</v>
      </c>
      <c r="F54" s="24">
        <f>E54*1.15</f>
        <v>589.9499999999999</v>
      </c>
      <c r="G54" s="24"/>
      <c r="H54" s="24">
        <v>15</v>
      </c>
      <c r="I54" s="24">
        <f>F54+G54+H54</f>
        <v>604.9499999999999</v>
      </c>
      <c r="J54" s="24">
        <v>605</v>
      </c>
      <c r="K54" s="25">
        <f>I54-J54</f>
        <v>-0.05000000000006821</v>
      </c>
    </row>
    <row r="55" spans="1:11" ht="12.75">
      <c r="A55" s="10" t="s">
        <v>45</v>
      </c>
      <c r="B55" s="11">
        <v>45236</v>
      </c>
      <c r="C55" s="12">
        <v>40</v>
      </c>
      <c r="D55" s="13">
        <v>255.85</v>
      </c>
      <c r="E55" s="13">
        <f t="shared" si="11"/>
        <v>255.85</v>
      </c>
      <c r="F55" s="13">
        <f t="shared" si="8"/>
        <v>294.22749999999996</v>
      </c>
      <c r="G55" s="13">
        <v>20</v>
      </c>
      <c r="H55" s="13">
        <v>15</v>
      </c>
      <c r="I55" s="13">
        <f t="shared" si="9"/>
        <v>329.22749999999996</v>
      </c>
      <c r="J55" s="13">
        <f>330+9</f>
        <v>339</v>
      </c>
      <c r="K55" s="14">
        <f t="shared" si="10"/>
        <v>-9.772500000000036</v>
      </c>
    </row>
    <row r="56" spans="1:11" ht="12.75">
      <c r="A56" s="15" t="s">
        <v>53</v>
      </c>
      <c r="B56" s="16">
        <v>59656</v>
      </c>
      <c r="C56" s="17">
        <v>34</v>
      </c>
      <c r="D56" s="18">
        <v>306.8</v>
      </c>
      <c r="E56" s="18">
        <f t="shared" si="11"/>
        <v>306.8</v>
      </c>
      <c r="F56" s="18">
        <f t="shared" si="8"/>
        <v>352.82</v>
      </c>
      <c r="G56" s="18"/>
      <c r="H56" s="18">
        <v>15</v>
      </c>
      <c r="I56" s="18">
        <f t="shared" si="9"/>
        <v>367.82</v>
      </c>
      <c r="J56" s="18">
        <f>356+12</f>
        <v>368</v>
      </c>
      <c r="K56" s="19">
        <f t="shared" si="10"/>
        <v>-0.18000000000000682</v>
      </c>
    </row>
    <row r="57" spans="1:11" ht="12.75">
      <c r="A57" s="10" t="s">
        <v>7</v>
      </c>
      <c r="B57" s="11">
        <v>19046</v>
      </c>
      <c r="C57" s="12">
        <v>33</v>
      </c>
      <c r="D57" s="13">
        <v>513</v>
      </c>
      <c r="E57" s="13"/>
      <c r="F57" s="13"/>
      <c r="G57" s="13"/>
      <c r="H57" s="13">
        <v>15</v>
      </c>
      <c r="I57" s="13"/>
      <c r="J57" s="13"/>
      <c r="K57" s="14"/>
    </row>
    <row r="58" spans="1:11" ht="12.75">
      <c r="A58" s="10" t="s">
        <v>7</v>
      </c>
      <c r="B58" s="11">
        <v>19048</v>
      </c>
      <c r="C58" s="12">
        <v>35</v>
      </c>
      <c r="D58" s="13">
        <v>460</v>
      </c>
      <c r="E58" s="13"/>
      <c r="F58" s="13"/>
      <c r="G58" s="13"/>
      <c r="H58" s="13">
        <v>15</v>
      </c>
      <c r="I58" s="13"/>
      <c r="J58" s="13"/>
      <c r="K58" s="14"/>
    </row>
    <row r="59" spans="1:11" ht="12.75">
      <c r="A59" s="10" t="s">
        <v>7</v>
      </c>
      <c r="B59" s="11"/>
      <c r="C59" s="12"/>
      <c r="D59" s="13"/>
      <c r="E59" s="13">
        <f>SUM(D57:D58)</f>
        <v>973</v>
      </c>
      <c r="F59" s="13">
        <f aca="true" t="shared" si="12" ref="F59:F77">E59*1.15</f>
        <v>1118.9499999999998</v>
      </c>
      <c r="G59" s="13"/>
      <c r="H59" s="13">
        <f>SUM(H57:H58)</f>
        <v>30</v>
      </c>
      <c r="I59" s="13">
        <f aca="true" t="shared" si="13" ref="I59:I77">F59+G59+H59</f>
        <v>1148.9499999999998</v>
      </c>
      <c r="J59" s="13">
        <v>1149</v>
      </c>
      <c r="K59" s="14">
        <f aca="true" t="shared" si="14" ref="K59:K77">I59-J59</f>
        <v>-0.0500000000001819</v>
      </c>
    </row>
    <row r="60" spans="1:11" ht="12.75">
      <c r="A60" s="15" t="s">
        <v>32</v>
      </c>
      <c r="B60" s="16">
        <v>19048</v>
      </c>
      <c r="C60" s="17">
        <v>36</v>
      </c>
      <c r="D60" s="18">
        <v>460</v>
      </c>
      <c r="E60" s="18">
        <f aca="true" t="shared" si="15" ref="E60:E77">D60</f>
        <v>460</v>
      </c>
      <c r="F60" s="18">
        <f t="shared" si="12"/>
        <v>529</v>
      </c>
      <c r="G60" s="18"/>
      <c r="H60" s="18">
        <v>15</v>
      </c>
      <c r="I60" s="18">
        <f t="shared" si="13"/>
        <v>544</v>
      </c>
      <c r="J60" s="18">
        <v>532</v>
      </c>
      <c r="K60" s="19">
        <f t="shared" si="14"/>
        <v>12</v>
      </c>
    </row>
    <row r="61" spans="1:11" ht="12.75">
      <c r="A61" s="10" t="s">
        <v>55</v>
      </c>
      <c r="B61" s="11">
        <v>46092</v>
      </c>
      <c r="C61" s="12">
        <v>28</v>
      </c>
      <c r="D61" s="13">
        <v>563.2</v>
      </c>
      <c r="E61" s="13">
        <f t="shared" si="15"/>
        <v>563.2</v>
      </c>
      <c r="F61" s="13">
        <f t="shared" si="12"/>
        <v>647.68</v>
      </c>
      <c r="G61" s="13"/>
      <c r="H61" s="13">
        <v>15</v>
      </c>
      <c r="I61" s="13">
        <f t="shared" si="13"/>
        <v>662.68</v>
      </c>
      <c r="J61" s="13">
        <v>663</v>
      </c>
      <c r="K61" s="14">
        <f t="shared" si="14"/>
        <v>-0.32000000000005</v>
      </c>
    </row>
    <row r="62" spans="1:11" ht="12.75">
      <c r="A62" s="15" t="s">
        <v>47</v>
      </c>
      <c r="B62" s="16">
        <v>59656</v>
      </c>
      <c r="C62" s="17">
        <v>32</v>
      </c>
      <c r="D62" s="18">
        <v>306.8</v>
      </c>
      <c r="E62" s="18">
        <f t="shared" si="15"/>
        <v>306.8</v>
      </c>
      <c r="F62" s="18">
        <f t="shared" si="12"/>
        <v>352.82</v>
      </c>
      <c r="G62" s="18"/>
      <c r="H62" s="18">
        <v>15</v>
      </c>
      <c r="I62" s="18">
        <f t="shared" si="13"/>
        <v>367.82</v>
      </c>
      <c r="J62" s="18">
        <v>368</v>
      </c>
      <c r="K62" s="19">
        <f t="shared" si="14"/>
        <v>-0.18000000000000682</v>
      </c>
    </row>
    <row r="63" spans="1:11" ht="12.75">
      <c r="A63" s="10" t="s">
        <v>28</v>
      </c>
      <c r="B63" s="11">
        <v>46092</v>
      </c>
      <c r="C63" s="12">
        <v>29</v>
      </c>
      <c r="D63" s="13">
        <v>563.2</v>
      </c>
      <c r="E63" s="13">
        <f t="shared" si="15"/>
        <v>563.2</v>
      </c>
      <c r="F63" s="13">
        <f t="shared" si="12"/>
        <v>647.68</v>
      </c>
      <c r="G63" s="13"/>
      <c r="H63" s="13">
        <v>15</v>
      </c>
      <c r="I63" s="13">
        <f t="shared" si="13"/>
        <v>662.68</v>
      </c>
      <c r="J63" s="13">
        <v>651</v>
      </c>
      <c r="K63" s="14">
        <f t="shared" si="14"/>
        <v>11.67999999999995</v>
      </c>
    </row>
    <row r="64" spans="1:11" ht="12.75">
      <c r="A64" s="15" t="s">
        <v>19</v>
      </c>
      <c r="B64" s="16">
        <v>59656</v>
      </c>
      <c r="C64" s="17">
        <v>32</v>
      </c>
      <c r="D64" s="18">
        <v>306.8</v>
      </c>
      <c r="E64" s="18">
        <f t="shared" si="15"/>
        <v>306.8</v>
      </c>
      <c r="F64" s="18">
        <f t="shared" si="12"/>
        <v>352.82</v>
      </c>
      <c r="G64" s="18"/>
      <c r="H64" s="18">
        <v>15</v>
      </c>
      <c r="I64" s="18">
        <f t="shared" si="13"/>
        <v>367.82</v>
      </c>
      <c r="J64" s="18">
        <v>384</v>
      </c>
      <c r="K64" s="19">
        <f t="shared" si="14"/>
        <v>-16.180000000000007</v>
      </c>
    </row>
    <row r="65" spans="1:11" ht="12.75">
      <c r="A65" s="10" t="s">
        <v>31</v>
      </c>
      <c r="B65" s="11">
        <v>19046</v>
      </c>
      <c r="C65" s="12">
        <v>34</v>
      </c>
      <c r="D65" s="13">
        <v>513</v>
      </c>
      <c r="E65" s="13">
        <f t="shared" si="15"/>
        <v>513</v>
      </c>
      <c r="F65" s="13">
        <f t="shared" si="12"/>
        <v>589.9499999999999</v>
      </c>
      <c r="G65" s="13"/>
      <c r="H65" s="13">
        <v>15</v>
      </c>
      <c r="I65" s="13">
        <f t="shared" si="13"/>
        <v>604.9499999999999</v>
      </c>
      <c r="J65" s="13">
        <v>605</v>
      </c>
      <c r="K65" s="14">
        <f t="shared" si="14"/>
        <v>-0.05000000000006821</v>
      </c>
    </row>
    <row r="66" spans="1:11" ht="12.75">
      <c r="A66" s="15" t="s">
        <v>64</v>
      </c>
      <c r="B66" s="16">
        <v>45726</v>
      </c>
      <c r="C66" s="17">
        <v>39</v>
      </c>
      <c r="D66" s="18">
        <v>486.75</v>
      </c>
      <c r="E66" s="18">
        <f t="shared" si="15"/>
        <v>486.75</v>
      </c>
      <c r="F66" s="18">
        <f t="shared" si="12"/>
        <v>559.7624999999999</v>
      </c>
      <c r="G66" s="18"/>
      <c r="H66" s="18">
        <v>15</v>
      </c>
      <c r="I66" s="18">
        <f t="shared" si="13"/>
        <v>574.7624999999999</v>
      </c>
      <c r="J66" s="18"/>
      <c r="K66" s="19">
        <f t="shared" si="14"/>
        <v>574.7624999999999</v>
      </c>
    </row>
    <row r="67" spans="1:11" ht="12.75">
      <c r="A67" s="15" t="s">
        <v>64</v>
      </c>
      <c r="B67" s="16">
        <v>45726</v>
      </c>
      <c r="C67" s="17">
        <v>38</v>
      </c>
      <c r="D67" s="18">
        <v>486.75</v>
      </c>
      <c r="E67" s="18">
        <f t="shared" si="15"/>
        <v>486.75</v>
      </c>
      <c r="F67" s="18">
        <f t="shared" si="12"/>
        <v>559.7624999999999</v>
      </c>
      <c r="G67" s="18"/>
      <c r="H67" s="18">
        <v>15</v>
      </c>
      <c r="I67" s="18">
        <f t="shared" si="13"/>
        <v>574.7624999999999</v>
      </c>
      <c r="J67" s="18"/>
      <c r="K67" s="19">
        <f t="shared" si="14"/>
        <v>574.7624999999999</v>
      </c>
    </row>
    <row r="68" spans="1:11" ht="12.75">
      <c r="A68" s="15" t="s">
        <v>64</v>
      </c>
      <c r="B68" s="16">
        <v>46092</v>
      </c>
      <c r="C68" s="17">
        <v>25</v>
      </c>
      <c r="D68" s="18">
        <v>563.2</v>
      </c>
      <c r="E68" s="18">
        <f t="shared" si="15"/>
        <v>563.2</v>
      </c>
      <c r="F68" s="18">
        <f t="shared" si="12"/>
        <v>647.68</v>
      </c>
      <c r="G68" s="18"/>
      <c r="H68" s="18">
        <v>15</v>
      </c>
      <c r="I68" s="18">
        <f t="shared" si="13"/>
        <v>662.68</v>
      </c>
      <c r="J68" s="18"/>
      <c r="K68" s="19">
        <f t="shared" si="14"/>
        <v>662.68</v>
      </c>
    </row>
    <row r="69" spans="1:11" ht="12.75">
      <c r="A69" s="10" t="s">
        <v>42</v>
      </c>
      <c r="B69" s="11">
        <v>19046</v>
      </c>
      <c r="C69" s="12">
        <v>30</v>
      </c>
      <c r="D69" s="13">
        <v>513</v>
      </c>
      <c r="E69" s="13">
        <f t="shared" si="15"/>
        <v>513</v>
      </c>
      <c r="F69" s="13">
        <f t="shared" si="12"/>
        <v>589.9499999999999</v>
      </c>
      <c r="G69" s="13"/>
      <c r="H69" s="13">
        <v>15</v>
      </c>
      <c r="I69" s="13">
        <f t="shared" si="13"/>
        <v>604.9499999999999</v>
      </c>
      <c r="J69" s="13">
        <v>593</v>
      </c>
      <c r="K69" s="14">
        <f t="shared" si="14"/>
        <v>11.949999999999932</v>
      </c>
    </row>
    <row r="70" spans="1:11" ht="12.75">
      <c r="A70" s="28" t="s">
        <v>68</v>
      </c>
      <c r="B70" s="4">
        <v>46011</v>
      </c>
      <c r="C70" s="5">
        <v>37</v>
      </c>
      <c r="D70" s="6">
        <v>353.5</v>
      </c>
      <c r="E70" s="6">
        <f>D70</f>
        <v>353.5</v>
      </c>
      <c r="F70" s="6">
        <f>E70*1.15</f>
        <v>406.525</v>
      </c>
      <c r="G70" s="6"/>
      <c r="H70" s="6">
        <v>15</v>
      </c>
      <c r="I70" s="6">
        <f>F70+G70+H70</f>
        <v>421.525</v>
      </c>
      <c r="J70" s="6">
        <v>422</v>
      </c>
      <c r="K70" s="7">
        <f>I70-J70</f>
        <v>-0.47500000000002274</v>
      </c>
    </row>
    <row r="71" spans="1:11" ht="12.75">
      <c r="A71" s="15" t="s">
        <v>69</v>
      </c>
      <c r="B71" s="16">
        <v>19048</v>
      </c>
      <c r="C71" s="17">
        <v>33</v>
      </c>
      <c r="D71" s="18">
        <v>460</v>
      </c>
      <c r="E71" s="18">
        <f>D71</f>
        <v>460</v>
      </c>
      <c r="F71" s="18">
        <f>E71*1.15</f>
        <v>529</v>
      </c>
      <c r="G71" s="18"/>
      <c r="H71" s="18">
        <v>15</v>
      </c>
      <c r="I71" s="18">
        <f>F71+G71+H71</f>
        <v>544</v>
      </c>
      <c r="J71" s="18">
        <v>544</v>
      </c>
      <c r="K71" s="19">
        <f>I71-J71</f>
        <v>0</v>
      </c>
    </row>
    <row r="72" spans="1:11" ht="12.75">
      <c r="A72" s="8" t="s">
        <v>63</v>
      </c>
      <c r="B72" s="4">
        <v>19046</v>
      </c>
      <c r="C72" s="5">
        <v>35</v>
      </c>
      <c r="D72" s="6">
        <v>513</v>
      </c>
      <c r="E72" s="6">
        <f t="shared" si="15"/>
        <v>513</v>
      </c>
      <c r="F72" s="6">
        <f t="shared" si="12"/>
        <v>589.9499999999999</v>
      </c>
      <c r="G72" s="6"/>
      <c r="H72" s="6">
        <v>15</v>
      </c>
      <c r="I72" s="6">
        <f t="shared" si="13"/>
        <v>604.9499999999999</v>
      </c>
      <c r="J72" s="6"/>
      <c r="K72" s="7">
        <f t="shared" si="14"/>
        <v>604.9499999999999</v>
      </c>
    </row>
    <row r="73" spans="1:11" ht="12.75">
      <c r="A73" s="8" t="s">
        <v>63</v>
      </c>
      <c r="B73" s="4">
        <v>19046</v>
      </c>
      <c r="C73" s="5">
        <v>35</v>
      </c>
      <c r="D73" s="6">
        <v>513</v>
      </c>
      <c r="E73" s="6">
        <f t="shared" si="15"/>
        <v>513</v>
      </c>
      <c r="F73" s="6">
        <f t="shared" si="12"/>
        <v>589.9499999999999</v>
      </c>
      <c r="G73" s="6"/>
      <c r="H73" s="6">
        <v>15</v>
      </c>
      <c r="I73" s="6">
        <f t="shared" si="13"/>
        <v>604.9499999999999</v>
      </c>
      <c r="J73" s="6"/>
      <c r="K73" s="7">
        <f t="shared" si="14"/>
        <v>604.9499999999999</v>
      </c>
    </row>
    <row r="74" spans="1:11" ht="12.75">
      <c r="A74" s="8" t="s">
        <v>63</v>
      </c>
      <c r="B74" s="4">
        <v>19046</v>
      </c>
      <c r="C74" s="5">
        <v>36</v>
      </c>
      <c r="D74" s="6">
        <v>513</v>
      </c>
      <c r="E74" s="6">
        <f t="shared" si="15"/>
        <v>513</v>
      </c>
      <c r="F74" s="6">
        <f t="shared" si="12"/>
        <v>589.9499999999999</v>
      </c>
      <c r="G74" s="6"/>
      <c r="H74" s="6">
        <v>15</v>
      </c>
      <c r="I74" s="6">
        <f t="shared" si="13"/>
        <v>604.9499999999999</v>
      </c>
      <c r="J74" s="6"/>
      <c r="K74" s="7">
        <f t="shared" si="14"/>
        <v>604.9499999999999</v>
      </c>
    </row>
    <row r="75" spans="1:11" ht="12.75">
      <c r="A75" s="8" t="s">
        <v>63</v>
      </c>
      <c r="B75" s="4">
        <v>19046</v>
      </c>
      <c r="C75" s="5">
        <v>36</v>
      </c>
      <c r="D75" s="6">
        <v>513</v>
      </c>
      <c r="E75" s="6">
        <f t="shared" si="15"/>
        <v>513</v>
      </c>
      <c r="F75" s="6">
        <f t="shared" si="12"/>
        <v>589.9499999999999</v>
      </c>
      <c r="G75" s="6"/>
      <c r="H75" s="6">
        <v>15</v>
      </c>
      <c r="I75" s="6">
        <f t="shared" si="13"/>
        <v>604.9499999999999</v>
      </c>
      <c r="J75" s="6"/>
      <c r="K75" s="7">
        <f t="shared" si="14"/>
        <v>604.9499999999999</v>
      </c>
    </row>
    <row r="76" spans="1:11" ht="12.75">
      <c r="A76" s="8" t="s">
        <v>63</v>
      </c>
      <c r="B76" s="4">
        <v>45726</v>
      </c>
      <c r="C76" s="5">
        <v>41</v>
      </c>
      <c r="D76" s="6">
        <v>486.75</v>
      </c>
      <c r="E76" s="6">
        <f t="shared" si="15"/>
        <v>486.75</v>
      </c>
      <c r="F76" s="6">
        <f t="shared" si="12"/>
        <v>559.7624999999999</v>
      </c>
      <c r="G76" s="6"/>
      <c r="H76" s="6">
        <v>15</v>
      </c>
      <c r="I76" s="6">
        <f t="shared" si="13"/>
        <v>574.7624999999999</v>
      </c>
      <c r="J76" s="6"/>
      <c r="K76" s="7">
        <f t="shared" si="14"/>
        <v>574.7624999999999</v>
      </c>
    </row>
    <row r="77" spans="1:11" ht="12.75">
      <c r="A77" s="8" t="s">
        <v>63</v>
      </c>
      <c r="B77" s="4">
        <v>45726</v>
      </c>
      <c r="C77" s="5">
        <v>41</v>
      </c>
      <c r="D77" s="6">
        <v>486.75</v>
      </c>
      <c r="E77" s="6">
        <f t="shared" si="15"/>
        <v>486.75</v>
      </c>
      <c r="F77" s="6">
        <f t="shared" si="12"/>
        <v>559.7624999999999</v>
      </c>
      <c r="G77" s="6"/>
      <c r="H77" s="6">
        <v>15</v>
      </c>
      <c r="I77" s="6">
        <f t="shared" si="13"/>
        <v>574.7624999999999</v>
      </c>
      <c r="J77" s="6"/>
      <c r="K77" s="7">
        <f t="shared" si="14"/>
        <v>574.7624999999999</v>
      </c>
    </row>
    <row r="78" spans="1:11" ht="12.75">
      <c r="A78" s="10" t="s">
        <v>27</v>
      </c>
      <c r="B78" s="11">
        <v>45236</v>
      </c>
      <c r="C78" s="12">
        <v>39</v>
      </c>
      <c r="D78" s="13">
        <v>255.85</v>
      </c>
      <c r="E78" s="13"/>
      <c r="F78" s="13"/>
      <c r="G78" s="13"/>
      <c r="H78" s="13">
        <v>15</v>
      </c>
      <c r="I78" s="13"/>
      <c r="J78" s="13"/>
      <c r="K78" s="14"/>
    </row>
    <row r="79" spans="1:11" ht="12.75">
      <c r="A79" s="10" t="s">
        <v>27</v>
      </c>
      <c r="B79" s="11">
        <v>45236</v>
      </c>
      <c r="C79" s="12">
        <v>38</v>
      </c>
      <c r="D79" s="13">
        <v>255.85</v>
      </c>
      <c r="E79" s="13"/>
      <c r="F79" s="13"/>
      <c r="G79" s="13"/>
      <c r="H79" s="13">
        <v>15</v>
      </c>
      <c r="I79" s="13"/>
      <c r="J79" s="13"/>
      <c r="K79" s="14"/>
    </row>
    <row r="80" spans="1:11" ht="12.75">
      <c r="A80" s="10" t="s">
        <v>27</v>
      </c>
      <c r="B80" s="11"/>
      <c r="C80" s="12"/>
      <c r="D80" s="13"/>
      <c r="E80" s="13">
        <f>SUM(D78:D79)</f>
        <v>511.7</v>
      </c>
      <c r="F80" s="13">
        <f>E80*1.15</f>
        <v>588.4549999999999</v>
      </c>
      <c r="G80" s="13"/>
      <c r="H80" s="13">
        <f>SUM(H78:H79)</f>
        <v>30</v>
      </c>
      <c r="I80" s="13">
        <f>F80+G80+H80</f>
        <v>618.4549999999999</v>
      </c>
      <c r="J80" s="13">
        <f>596+22+100</f>
        <v>718</v>
      </c>
      <c r="K80" s="14">
        <f>I80-J80</f>
        <v>-99.54500000000007</v>
      </c>
    </row>
    <row r="81" spans="1:11" ht="12.75">
      <c r="A81" s="15" t="s">
        <v>35</v>
      </c>
      <c r="B81" s="16">
        <v>45236</v>
      </c>
      <c r="C81" s="17">
        <v>38</v>
      </c>
      <c r="D81" s="18">
        <v>255.85</v>
      </c>
      <c r="E81" s="18"/>
      <c r="F81" s="18"/>
      <c r="G81" s="18"/>
      <c r="H81" s="18">
        <v>15</v>
      </c>
      <c r="I81" s="18"/>
      <c r="J81" s="18"/>
      <c r="K81" s="19"/>
    </row>
    <row r="82" spans="1:11" ht="12.75">
      <c r="A82" s="15" t="s">
        <v>35</v>
      </c>
      <c r="B82" s="16">
        <v>45236</v>
      </c>
      <c r="C82" s="17">
        <v>39</v>
      </c>
      <c r="D82" s="18">
        <v>255.85</v>
      </c>
      <c r="E82" s="18"/>
      <c r="F82" s="18"/>
      <c r="G82" s="18"/>
      <c r="H82" s="18">
        <v>15</v>
      </c>
      <c r="I82" s="18"/>
      <c r="J82" s="18"/>
      <c r="K82" s="19"/>
    </row>
    <row r="83" spans="1:11" ht="12.75">
      <c r="A83" s="15" t="s">
        <v>35</v>
      </c>
      <c r="B83" s="16"/>
      <c r="C83" s="17"/>
      <c r="D83" s="18"/>
      <c r="E83" s="18">
        <f>SUM(D81:D82)</f>
        <v>511.7</v>
      </c>
      <c r="F83" s="18">
        <f>E83*1.15</f>
        <v>588.4549999999999</v>
      </c>
      <c r="G83" s="18"/>
      <c r="H83" s="18">
        <f>SUM(H81:H82)</f>
        <v>30</v>
      </c>
      <c r="I83" s="18">
        <f>F83+G83+H83</f>
        <v>618.4549999999999</v>
      </c>
      <c r="J83" s="18">
        <v>618</v>
      </c>
      <c r="K83" s="19">
        <f>I83-J83</f>
        <v>0.45499999999992724</v>
      </c>
    </row>
    <row r="84" spans="1:11" ht="12.75">
      <c r="A84" s="10" t="s">
        <v>18</v>
      </c>
      <c r="B84" s="11">
        <v>19048</v>
      </c>
      <c r="C84" s="12">
        <v>32</v>
      </c>
      <c r="D84" s="13">
        <v>460</v>
      </c>
      <c r="E84" s="13">
        <f>D84</f>
        <v>460</v>
      </c>
      <c r="F84" s="13">
        <f>E84*1.15</f>
        <v>529</v>
      </c>
      <c r="G84" s="13">
        <v>30</v>
      </c>
      <c r="H84" s="13">
        <v>15</v>
      </c>
      <c r="I84" s="13">
        <f>F84+G84+H84</f>
        <v>574</v>
      </c>
      <c r="J84" s="13">
        <v>544</v>
      </c>
      <c r="K84" s="14">
        <f>I84-J84</f>
        <v>30</v>
      </c>
    </row>
    <row r="85" spans="1:11" ht="12.75">
      <c r="A85" s="15" t="s">
        <v>30</v>
      </c>
      <c r="B85" s="16">
        <v>46011</v>
      </c>
      <c r="C85" s="17">
        <v>35</v>
      </c>
      <c r="D85" s="18">
        <v>353.5</v>
      </c>
      <c r="E85" s="18">
        <f>D85</f>
        <v>353.5</v>
      </c>
      <c r="F85" s="18">
        <f>E85*1.15</f>
        <v>406.525</v>
      </c>
      <c r="G85" s="18">
        <v>40</v>
      </c>
      <c r="H85" s="18">
        <v>15</v>
      </c>
      <c r="I85" s="18">
        <f>F85+G85+H85</f>
        <v>461.525</v>
      </c>
      <c r="J85" s="18">
        <v>460</v>
      </c>
      <c r="K85" s="19">
        <f>I85-J85</f>
        <v>1.5249999999999773</v>
      </c>
    </row>
    <row r="86" spans="1:11" ht="12.75">
      <c r="A86" s="10" t="s">
        <v>12</v>
      </c>
      <c r="B86" s="11">
        <v>19046</v>
      </c>
      <c r="C86" s="12">
        <v>32</v>
      </c>
      <c r="D86" s="13">
        <v>513</v>
      </c>
      <c r="E86" s="13"/>
      <c r="F86" s="13"/>
      <c r="G86" s="13"/>
      <c r="H86" s="13">
        <v>15</v>
      </c>
      <c r="I86" s="13"/>
      <c r="J86" s="13"/>
      <c r="K86" s="14"/>
    </row>
    <row r="87" spans="1:11" ht="12.75">
      <c r="A87" s="10" t="s">
        <v>12</v>
      </c>
      <c r="B87" s="11">
        <v>46092</v>
      </c>
      <c r="C87" s="12">
        <v>28</v>
      </c>
      <c r="D87" s="13">
        <v>563.2</v>
      </c>
      <c r="E87" s="13"/>
      <c r="F87" s="13"/>
      <c r="G87" s="13"/>
      <c r="H87" s="13">
        <v>15</v>
      </c>
      <c r="I87" s="13"/>
      <c r="J87" s="13"/>
      <c r="K87" s="14"/>
    </row>
    <row r="88" spans="1:11" ht="12.75">
      <c r="A88" s="10" t="s">
        <v>12</v>
      </c>
      <c r="B88" s="11"/>
      <c r="C88" s="12"/>
      <c r="D88" s="13"/>
      <c r="E88" s="13">
        <f>SUM(D86:D87)</f>
        <v>1076.2</v>
      </c>
      <c r="F88" s="13">
        <f>E88*1.15</f>
        <v>1237.6299999999999</v>
      </c>
      <c r="G88" s="13"/>
      <c r="H88" s="13">
        <f>SUM(H86:H87)</f>
        <v>30</v>
      </c>
      <c r="I88" s="13">
        <f>F88+G88+H88</f>
        <v>1267.6299999999999</v>
      </c>
      <c r="J88" s="13">
        <v>1244</v>
      </c>
      <c r="K88" s="14">
        <f>I88-J88</f>
        <v>23.62999999999988</v>
      </c>
    </row>
    <row r="89" spans="4:8" ht="12.75">
      <c r="D89" s="20">
        <f>SUM(D2:D88)</f>
        <v>32513.299999999992</v>
      </c>
      <c r="E89" s="20">
        <f>SUM(E2:E88)</f>
        <v>32513.3</v>
      </c>
      <c r="H89">
        <f>SUM(H2:H87)</f>
        <v>1455</v>
      </c>
    </row>
  </sheetData>
  <sheetProtection formatCells="0" formatColumns="0" formatRows="0" insertColumns="0" insertRows="0" insertHyperlinks="0" deleteColumns="0" deleteRows="0" sort="0" autoFilter="0" pivotTables="0"/>
  <hyperlinks>
    <hyperlink ref="A71" r:id="rId1" display="http://forum.sibmama.ru/profile.php?mode=viewprofile&amp;u=2058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2012-08-21T23:37:11Z</dcterms:created>
  <dcterms:modified xsi:type="dcterms:W3CDTF">2012-09-05T15:55:36Z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