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03966" sheetId="1" r:id="rId1"/>
  </sheets>
  <definedNames>
    <definedName name="_xlnm._FilterDatabase" localSheetId="0" hidden="1">'703966'!$A$1:$K$149</definedName>
  </definedNames>
  <calcPr fullCalcOnLoad="1"/>
</workbook>
</file>

<file path=xl/sharedStrings.xml><?xml version="1.0" encoding="utf-8"?>
<sst xmlns="http://schemas.openxmlformats.org/spreadsheetml/2006/main" count="172" uniqueCount="84">
  <si>
    <t>УЗ</t>
  </si>
  <si>
    <t>номер модели</t>
  </si>
  <si>
    <t>размер</t>
  </si>
  <si>
    <t>Цена за ед.</t>
  </si>
  <si>
    <t>ТР</t>
  </si>
  <si>
    <t>Я Полина</t>
  </si>
  <si>
    <t>ValenTina</t>
  </si>
  <si>
    <t>Yulka</t>
  </si>
  <si>
    <t>Серебристая</t>
  </si>
  <si>
    <t>37,5</t>
  </si>
  <si>
    <t>starka</t>
  </si>
  <si>
    <t>siberia.ice</t>
  </si>
  <si>
    <t>Iriska78</t>
  </si>
  <si>
    <t>Aliska</t>
  </si>
  <si>
    <t>Арония</t>
  </si>
  <si>
    <t>наталья каткова</t>
  </si>
  <si>
    <t>Ollena</t>
  </si>
  <si>
    <t>Чипола</t>
  </si>
  <si>
    <t>CEVA</t>
  </si>
  <si>
    <t>Ольга двойня 2010</t>
  </si>
  <si>
    <t>екатерина22602</t>
  </si>
  <si>
    <t>**фиалка</t>
  </si>
  <si>
    <t>Ленора</t>
  </si>
  <si>
    <t>Марианна@</t>
  </si>
  <si>
    <t>ПринцессаКоролевишна</t>
  </si>
  <si>
    <t>MamaKosti</t>
  </si>
  <si>
    <t>Василиночка</t>
  </si>
  <si>
    <t>Anabel</t>
  </si>
  <si>
    <t>(Наталья)</t>
  </si>
  <si>
    <t>Butch</t>
  </si>
  <si>
    <t>fedor</t>
  </si>
  <si>
    <t>Jolka</t>
  </si>
  <si>
    <t>гуля79</t>
  </si>
  <si>
    <t>avis rara</t>
  </si>
  <si>
    <t>тасся</t>
  </si>
  <si>
    <t>ольга 04</t>
  </si>
  <si>
    <t>Juli_</t>
  </si>
  <si>
    <t>valli.b</t>
  </si>
  <si>
    <t>Anna4ca</t>
  </si>
  <si>
    <t>Золушка</t>
  </si>
  <si>
    <t>Marina Б</t>
  </si>
  <si>
    <t>Инженеры МЫ</t>
  </si>
  <si>
    <t>Иронька 80</t>
  </si>
  <si>
    <t>*Алена*</t>
  </si>
  <si>
    <t>Иннуля-ля-ля</t>
  </si>
  <si>
    <t>natalia kapustinskaja</t>
  </si>
  <si>
    <t>nadda</t>
  </si>
  <si>
    <t>Vfhbqrf</t>
  </si>
  <si>
    <t>ТаняшкА</t>
  </si>
  <si>
    <t>Sira</t>
  </si>
  <si>
    <t>Olga27</t>
  </si>
  <si>
    <t>Сумма заказа</t>
  </si>
  <si>
    <t>цена с ОРГ</t>
  </si>
  <si>
    <t>сбор за м/город</t>
  </si>
  <si>
    <t>к отплате</t>
  </si>
  <si>
    <t>сдано</t>
  </si>
  <si>
    <t>долг  "+" Ваш,  "-" мой</t>
  </si>
  <si>
    <t>пристрой</t>
  </si>
  <si>
    <t>юлёна</t>
  </si>
  <si>
    <t>Ритулёк</t>
  </si>
  <si>
    <t>ccveta</t>
  </si>
  <si>
    <t>натаП</t>
  </si>
  <si>
    <t>Susan</t>
  </si>
  <si>
    <t>OLGAiDETI</t>
  </si>
  <si>
    <t>Людмила82(сестра)</t>
  </si>
  <si>
    <t>nastushka</t>
  </si>
  <si>
    <t>Ирина СВ.</t>
  </si>
  <si>
    <t>Юляля77</t>
  </si>
  <si>
    <t xml:space="preserve">Аленака </t>
  </si>
  <si>
    <t>МалИнна</t>
  </si>
  <si>
    <t>Tonechka</t>
  </si>
  <si>
    <t>татьяна мир.</t>
  </si>
  <si>
    <t>M Margo</t>
  </si>
  <si>
    <t>Николь</t>
  </si>
  <si>
    <t>Астильба</t>
  </si>
  <si>
    <t>Valeri</t>
  </si>
  <si>
    <t>Sobia</t>
  </si>
  <si>
    <t>15 руб. учла за возврат раскида</t>
  </si>
  <si>
    <t>Андрюша и мама</t>
  </si>
  <si>
    <t>38 руб. вернула из возврата раскидов</t>
  </si>
  <si>
    <t>30 руб. учла возврат раскида</t>
  </si>
  <si>
    <t>недопоставка, верну деньги</t>
  </si>
  <si>
    <t>долг 19 руб учла в счет СП2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</si>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</sst>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right"/>
      <protection/>
    </xf>
    <xf numFmtId="164" fontId="0" fillId="4" borderId="10" xfId="0" applyNumberFormat="1" applyFill="1" applyBorder="1" applyAlignment="1" applyProtection="1">
      <alignment/>
      <protection/>
    </xf>
    <xf numFmtId="165" fontId="0" fillId="4" borderId="10" xfId="0" applyNumberForma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 horizontal="right"/>
      <protection/>
    </xf>
    <xf numFmtId="164" fontId="0" fillId="6" borderId="10" xfId="0" applyNumberFormat="1" applyFill="1" applyBorder="1" applyAlignment="1" applyProtection="1">
      <alignment/>
      <protection/>
    </xf>
    <xf numFmtId="165" fontId="0" fillId="6" borderId="10" xfId="0" applyNumberFormat="1" applyFill="1" applyBorder="1" applyAlignment="1" applyProtection="1">
      <alignment/>
      <protection/>
    </xf>
    <xf numFmtId="0" fontId="4" fillId="6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horizontal="right"/>
      <protection/>
    </xf>
    <xf numFmtId="164" fontId="0" fillId="5" borderId="10" xfId="0" applyNumberFormat="1" applyFill="1" applyBorder="1" applyAlignment="1" applyProtection="1">
      <alignment/>
      <protection/>
    </xf>
    <xf numFmtId="165" fontId="0" fillId="5" borderId="10" xfId="0" applyNumberFormat="1" applyFill="1" applyBorder="1" applyAlignment="1" applyProtection="1">
      <alignment/>
      <protection/>
    </xf>
    <xf numFmtId="0" fontId="5" fillId="6" borderId="10" xfId="0" applyFont="1" applyFill="1" applyBorder="1" applyAlignment="1" applyProtection="1">
      <alignment/>
      <protection/>
    </xf>
    <xf numFmtId="0" fontId="5" fillId="6" borderId="10" xfId="0" applyFont="1" applyFill="1" applyBorder="1" applyAlignment="1" applyProtection="1">
      <alignment horizontal="right"/>
      <protection/>
    </xf>
    <xf numFmtId="164" fontId="5" fillId="6" borderId="10" xfId="0" applyNumberFormat="1" applyFont="1" applyFill="1" applyBorder="1" applyAlignment="1" applyProtection="1">
      <alignment/>
      <protection/>
    </xf>
    <xf numFmtId="165" fontId="5" fillId="6" borderId="10" xfId="0" applyNumberFormat="1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right"/>
      <protection/>
    </xf>
    <xf numFmtId="164" fontId="5" fillId="4" borderId="10" xfId="0" applyNumberFormat="1" applyFont="1" applyFill="1" applyBorder="1" applyAlignment="1" applyProtection="1">
      <alignment/>
      <protection/>
    </xf>
    <xf numFmtId="165" fontId="5" fillId="4" borderId="10" xfId="0" applyNumberFormat="1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4" fillId="6" borderId="10" xfId="0" applyFont="1" applyFill="1" applyBorder="1" applyAlignment="1" applyProtection="1">
      <alignment/>
      <protection/>
    </xf>
    <xf numFmtId="0" fontId="45" fillId="5" borderId="10" xfId="0" applyFont="1" applyFill="1" applyBorder="1" applyAlignment="1" applyProtection="1">
      <alignment/>
      <protection/>
    </xf>
    <xf numFmtId="0" fontId="1" fillId="6" borderId="10" xfId="0" applyFont="1" applyFill="1" applyBorder="1" applyAlignment="1" applyProtection="1">
      <alignment/>
      <protection/>
    </xf>
    <xf numFmtId="0" fontId="44" fillId="6" borderId="10" xfId="0" applyFont="1" applyFill="1" applyBorder="1" applyAlignment="1" applyProtection="1">
      <alignment horizontal="right"/>
      <protection/>
    </xf>
    <xf numFmtId="164" fontId="44" fillId="6" borderId="10" xfId="0" applyNumberFormat="1" applyFont="1" applyFill="1" applyBorder="1" applyAlignment="1" applyProtection="1">
      <alignment/>
      <protection/>
    </xf>
    <xf numFmtId="165" fontId="44" fillId="6" borderId="10" xfId="0" applyNumberFormat="1" applyFont="1" applyFill="1" applyBorder="1" applyAlignment="1" applyProtection="1">
      <alignment/>
      <protection/>
    </xf>
    <xf numFmtId="165" fontId="44" fillId="4" borderId="10" xfId="0" applyNumberFormat="1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45" fillId="4" borderId="10" xfId="0" applyFon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5" fillId="6" borderId="10" xfId="0" applyFont="1" applyFill="1" applyBorder="1" applyAlignment="1" applyProtection="1">
      <alignment/>
      <protection/>
    </xf>
    <xf numFmtId="165" fontId="44" fillId="5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22344" TargetMode="External" /><Relationship Id="rId2" Type="http://schemas.openxmlformats.org/officeDocument/2006/relationships/hyperlink" Target="http://forum.sibmama.ru/profile.php?mode=viewprofile&amp;u=122785" TargetMode="External" /><Relationship Id="rId3" Type="http://schemas.openxmlformats.org/officeDocument/2006/relationships/hyperlink" Target="http://forum.sibmama.ru/viewtopic.php?p=31515333&amp;t=703966" TargetMode="External" /><Relationship Id="rId4" Type="http://schemas.openxmlformats.org/officeDocument/2006/relationships/hyperlink" Target="http://forum.sibmama.ru/viewtopic.php?p=31549334&amp;t=703966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M140" sqref="M140"/>
    </sheetView>
  </sheetViews>
  <sheetFormatPr defaultColWidth="9.140625" defaultRowHeight="12.75"/>
  <cols>
    <col min="1" max="1" width="22.421875" style="0" bestFit="1" customWidth="1"/>
    <col min="2" max="2" width="8.28125" style="0" customWidth="1"/>
    <col min="3" max="3" width="8.140625" style="2" customWidth="1"/>
    <col min="4" max="4" width="10.7109375" style="0" bestFit="1" customWidth="1"/>
    <col min="5" max="5" width="12.00390625" style="0" bestFit="1" customWidth="1"/>
    <col min="6" max="6" width="9.7109375" style="0" bestFit="1" customWidth="1"/>
    <col min="7" max="7" width="8.140625" style="0" bestFit="1" customWidth="1"/>
    <col min="9" max="9" width="11.00390625" style="0" customWidth="1"/>
    <col min="10" max="10" width="9.7109375" style="0" bestFit="1" customWidth="1"/>
    <col min="15" max="15" width="9.7109375" style="0" bestFit="1" customWidth="1"/>
  </cols>
  <sheetData>
    <row r="1" spans="1:11" s="1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51</v>
      </c>
      <c r="F1" s="3" t="s">
        <v>52</v>
      </c>
      <c r="G1" s="3" t="s">
        <v>4</v>
      </c>
      <c r="H1" s="3" t="s">
        <v>53</v>
      </c>
      <c r="I1" s="3" t="s">
        <v>54</v>
      </c>
      <c r="J1" s="3" t="s">
        <v>55</v>
      </c>
      <c r="K1" s="3" t="s">
        <v>56</v>
      </c>
    </row>
    <row r="2" spans="1:11" ht="12.75">
      <c r="A2" s="42" t="s">
        <v>28</v>
      </c>
      <c r="B2" s="10">
        <v>59656</v>
      </c>
      <c r="C2" s="11">
        <v>34</v>
      </c>
      <c r="D2" s="12">
        <v>306.8</v>
      </c>
      <c r="E2" s="12"/>
      <c r="F2" s="12"/>
      <c r="G2" s="12">
        <v>24.5</v>
      </c>
      <c r="H2" s="12"/>
      <c r="I2" s="12"/>
      <c r="J2" s="12"/>
      <c r="K2" s="13"/>
    </row>
    <row r="3" spans="1:11" ht="12.75">
      <c r="A3" s="42" t="s">
        <v>28</v>
      </c>
      <c r="B3" s="10">
        <v>69967</v>
      </c>
      <c r="C3" s="11">
        <v>22</v>
      </c>
      <c r="D3" s="12">
        <v>254.8</v>
      </c>
      <c r="E3" s="12"/>
      <c r="F3" s="12"/>
      <c r="G3" s="12">
        <v>24.5</v>
      </c>
      <c r="H3" s="12"/>
      <c r="I3" s="12"/>
      <c r="J3" s="12"/>
      <c r="K3" s="13"/>
    </row>
    <row r="4" spans="1:12" ht="12.75">
      <c r="A4" s="42" t="s">
        <v>28</v>
      </c>
      <c r="B4" s="10"/>
      <c r="C4" s="11"/>
      <c r="D4" s="12"/>
      <c r="E4" s="12">
        <f>SUM(D2:D3)</f>
        <v>561.6</v>
      </c>
      <c r="F4" s="12">
        <f>E4*1.15</f>
        <v>645.84</v>
      </c>
      <c r="G4" s="12">
        <f>SUM(G2:G3)</f>
        <v>49</v>
      </c>
      <c r="H4" s="12"/>
      <c r="I4" s="12">
        <f>F4+G4+H4</f>
        <v>694.84</v>
      </c>
      <c r="J4" s="12">
        <f>676+15</f>
        <v>691</v>
      </c>
      <c r="K4" s="13">
        <f>I4-J4</f>
        <v>3.840000000000032</v>
      </c>
      <c r="L4" s="34" t="s">
        <v>77</v>
      </c>
    </row>
    <row r="5" spans="1:11" ht="12.75">
      <c r="A5" s="37" t="s">
        <v>21</v>
      </c>
      <c r="B5" s="14">
        <v>59590</v>
      </c>
      <c r="C5" s="15">
        <v>25</v>
      </c>
      <c r="D5" s="16">
        <v>254.8</v>
      </c>
      <c r="E5" s="16">
        <f>D5</f>
        <v>254.8</v>
      </c>
      <c r="F5" s="16">
        <f>E5*1.15</f>
        <v>293.02</v>
      </c>
      <c r="G5" s="16">
        <v>24.5</v>
      </c>
      <c r="H5" s="16"/>
      <c r="I5" s="16">
        <f>F5+G5+H5</f>
        <v>317.52</v>
      </c>
      <c r="J5" s="16">
        <v>308</v>
      </c>
      <c r="K5" s="17">
        <f>I5-J5</f>
        <v>9.519999999999982</v>
      </c>
    </row>
    <row r="6" spans="1:11" ht="12.75">
      <c r="A6" s="43" t="s">
        <v>43</v>
      </c>
      <c r="B6" s="10">
        <v>3456</v>
      </c>
      <c r="C6" s="11">
        <v>36</v>
      </c>
      <c r="D6" s="12">
        <v>0</v>
      </c>
      <c r="E6" s="12">
        <f>D6</f>
        <v>0</v>
      </c>
      <c r="F6" s="12">
        <f>E6*1.15</f>
        <v>0</v>
      </c>
      <c r="G6" s="12">
        <v>24.5</v>
      </c>
      <c r="H6" s="12"/>
      <c r="I6" s="12">
        <f>F6+G6+H6</f>
        <v>24.5</v>
      </c>
      <c r="J6" s="12">
        <v>608</v>
      </c>
      <c r="K6" s="41">
        <f>I6-J6</f>
        <v>-583.5</v>
      </c>
    </row>
    <row r="7" spans="1:11" ht="12.75">
      <c r="A7" s="44" t="s">
        <v>13</v>
      </c>
      <c r="B7" s="23">
        <v>59590</v>
      </c>
      <c r="C7" s="24">
        <v>25</v>
      </c>
      <c r="D7" s="25">
        <v>254.8</v>
      </c>
      <c r="E7" s="25">
        <f>D7</f>
        <v>254.8</v>
      </c>
      <c r="F7" s="25">
        <f>E7*1.15</f>
        <v>293.02</v>
      </c>
      <c r="G7" s="25">
        <v>24.5</v>
      </c>
      <c r="H7" s="25"/>
      <c r="I7" s="25">
        <f>F7+G7+H7</f>
        <v>317.52</v>
      </c>
      <c r="J7" s="25">
        <v>308</v>
      </c>
      <c r="K7" s="26">
        <f>I7-J7</f>
        <v>9.519999999999982</v>
      </c>
    </row>
    <row r="8" spans="1:11" ht="12.75">
      <c r="A8" s="42" t="s">
        <v>27</v>
      </c>
      <c r="B8" s="10">
        <v>1414</v>
      </c>
      <c r="C8" s="11">
        <v>35</v>
      </c>
      <c r="D8" s="12">
        <v>253.7</v>
      </c>
      <c r="E8" s="12"/>
      <c r="F8" s="12"/>
      <c r="G8" s="12">
        <v>24.5</v>
      </c>
      <c r="H8" s="12"/>
      <c r="I8" s="12"/>
      <c r="J8" s="12"/>
      <c r="K8" s="13"/>
    </row>
    <row r="9" spans="1:11" ht="12.75">
      <c r="A9" s="42" t="s">
        <v>27</v>
      </c>
      <c r="B9" s="10">
        <v>59137</v>
      </c>
      <c r="C9" s="11">
        <v>29</v>
      </c>
      <c r="D9" s="12">
        <v>510</v>
      </c>
      <c r="E9" s="12"/>
      <c r="F9" s="12"/>
      <c r="G9" s="12">
        <v>24.5</v>
      </c>
      <c r="H9" s="12"/>
      <c r="I9" s="12"/>
      <c r="J9" s="12"/>
      <c r="K9" s="13"/>
    </row>
    <row r="10" spans="1:11" ht="12.75">
      <c r="A10" s="42" t="s">
        <v>27</v>
      </c>
      <c r="B10" s="10"/>
      <c r="C10" s="11"/>
      <c r="D10" s="12"/>
      <c r="E10" s="12">
        <f>SUM(D8:D9)</f>
        <v>763.7</v>
      </c>
      <c r="F10" s="12">
        <f>E10*1.15</f>
        <v>878.255</v>
      </c>
      <c r="G10" s="12">
        <f>SUM(G8:G9)</f>
        <v>49</v>
      </c>
      <c r="H10" s="12"/>
      <c r="I10" s="12">
        <f>F10+G10+H10</f>
        <v>927.255</v>
      </c>
      <c r="J10" s="12">
        <v>909</v>
      </c>
      <c r="K10" s="13">
        <f>I10-J10</f>
        <v>18.254999999999995</v>
      </c>
    </row>
    <row r="11" spans="1:11" ht="12.75">
      <c r="A11" s="37" t="s">
        <v>38</v>
      </c>
      <c r="B11" s="14">
        <v>59656</v>
      </c>
      <c r="C11" s="15">
        <v>36</v>
      </c>
      <c r="D11" s="16">
        <v>306.8</v>
      </c>
      <c r="E11" s="16">
        <f>D11</f>
        <v>306.8</v>
      </c>
      <c r="F11" s="16">
        <f>E11*1.15</f>
        <v>352.82</v>
      </c>
      <c r="G11" s="16">
        <v>24.5</v>
      </c>
      <c r="H11" s="16"/>
      <c r="I11" s="16">
        <f>F11+G11+H11</f>
        <v>377.32</v>
      </c>
      <c r="J11" s="16">
        <v>368</v>
      </c>
      <c r="K11" s="17">
        <f>I11-J11</f>
        <v>9.319999999999993</v>
      </c>
    </row>
    <row r="12" spans="1:11" ht="12.75">
      <c r="A12" s="42" t="s">
        <v>33</v>
      </c>
      <c r="B12" s="10">
        <v>69967</v>
      </c>
      <c r="C12" s="11">
        <v>20</v>
      </c>
      <c r="D12" s="12">
        <v>254.8</v>
      </c>
      <c r="E12" s="12"/>
      <c r="F12" s="12"/>
      <c r="G12" s="12">
        <v>24.5</v>
      </c>
      <c r="H12" s="12"/>
      <c r="I12" s="12"/>
      <c r="J12" s="12"/>
      <c r="K12" s="13"/>
    </row>
    <row r="13" spans="1:11" ht="12.75">
      <c r="A13" s="43" t="s">
        <v>33</v>
      </c>
      <c r="B13" s="10">
        <v>3456</v>
      </c>
      <c r="C13" s="11" t="s">
        <v>9</v>
      </c>
      <c r="D13" s="12">
        <v>0</v>
      </c>
      <c r="E13" s="12"/>
      <c r="F13" s="12"/>
      <c r="G13" s="12">
        <v>24.5</v>
      </c>
      <c r="H13" s="12"/>
      <c r="I13" s="12"/>
      <c r="J13" s="12"/>
      <c r="K13" s="13"/>
    </row>
    <row r="14" spans="1:11" ht="12.75">
      <c r="A14" s="42" t="s">
        <v>33</v>
      </c>
      <c r="B14" s="10">
        <v>19048</v>
      </c>
      <c r="C14" s="11" t="s">
        <v>9</v>
      </c>
      <c r="D14" s="12">
        <v>460</v>
      </c>
      <c r="E14" s="12"/>
      <c r="F14" s="12"/>
      <c r="G14" s="12">
        <v>24.5</v>
      </c>
      <c r="H14" s="12"/>
      <c r="I14" s="12"/>
      <c r="J14" s="12"/>
      <c r="K14" s="13"/>
    </row>
    <row r="15" spans="1:11" ht="12.75">
      <c r="A15" s="42" t="s">
        <v>33</v>
      </c>
      <c r="B15" s="10">
        <v>1414</v>
      </c>
      <c r="C15" s="11">
        <v>35</v>
      </c>
      <c r="D15" s="12">
        <v>253.7</v>
      </c>
      <c r="E15" s="12"/>
      <c r="F15" s="12"/>
      <c r="G15" s="12">
        <v>24.5</v>
      </c>
      <c r="H15" s="12"/>
      <c r="I15" s="12"/>
      <c r="J15" s="12"/>
      <c r="K15" s="13"/>
    </row>
    <row r="16" spans="1:11" ht="12.75">
      <c r="A16" s="42" t="s">
        <v>33</v>
      </c>
      <c r="B16" s="10">
        <v>19048</v>
      </c>
      <c r="C16" s="11">
        <v>37</v>
      </c>
      <c r="D16" s="12">
        <v>460</v>
      </c>
      <c r="E16" s="12"/>
      <c r="F16" s="12"/>
      <c r="G16" s="12">
        <v>24.5</v>
      </c>
      <c r="H16" s="12"/>
      <c r="I16" s="12"/>
      <c r="J16" s="12"/>
      <c r="K16" s="13"/>
    </row>
    <row r="17" spans="1:11" ht="12.75">
      <c r="A17" s="42" t="s">
        <v>33</v>
      </c>
      <c r="B17" s="4">
        <v>59590</v>
      </c>
      <c r="C17" s="5">
        <v>20</v>
      </c>
      <c r="D17" s="6">
        <v>254.8</v>
      </c>
      <c r="E17" s="6" t="s">
        <v>83</v>
      </c>
      <c r="F17" s="6" t="s">
        <v>83</v>
      </c>
      <c r="G17" s="6">
        <v>24.5</v>
      </c>
      <c r="H17" s="4"/>
      <c r="I17" s="6" t="s">
        <v>83</v>
      </c>
      <c r="J17" s="4"/>
      <c r="K17" s="7" t="s">
        <v>83</v>
      </c>
    </row>
    <row r="18" spans="1:11" ht="12.75">
      <c r="A18" s="42" t="s">
        <v>33</v>
      </c>
      <c r="B18" s="4">
        <v>59590</v>
      </c>
      <c r="C18" s="5">
        <v>21</v>
      </c>
      <c r="D18" s="6">
        <v>254.8</v>
      </c>
      <c r="E18" s="6"/>
      <c r="F18" s="6"/>
      <c r="G18" s="6">
        <v>24.5</v>
      </c>
      <c r="H18" s="4"/>
      <c r="I18" s="6"/>
      <c r="J18" s="4"/>
      <c r="K18" s="7"/>
    </row>
    <row r="19" spans="1:11" ht="12.75">
      <c r="A19" s="37" t="s">
        <v>64</v>
      </c>
      <c r="B19" s="14">
        <v>30905</v>
      </c>
      <c r="C19" s="15">
        <v>33</v>
      </c>
      <c r="D19" s="16">
        <v>556.5</v>
      </c>
      <c r="E19" s="12"/>
      <c r="F19" s="12"/>
      <c r="G19" s="12">
        <v>24.5</v>
      </c>
      <c r="H19" s="12"/>
      <c r="I19" s="12"/>
      <c r="J19" s="12"/>
      <c r="K19" s="13"/>
    </row>
    <row r="20" spans="1:11" ht="12.75">
      <c r="A20" s="42" t="s">
        <v>33</v>
      </c>
      <c r="B20" s="10"/>
      <c r="C20" s="11"/>
      <c r="D20" s="12"/>
      <c r="E20" s="12">
        <f>SUM(D12:D19)</f>
        <v>2494.6</v>
      </c>
      <c r="F20" s="12">
        <f>E20*1.1</f>
        <v>2744.06</v>
      </c>
      <c r="G20" s="12">
        <f>SUM(G12:G19)</f>
        <v>196</v>
      </c>
      <c r="H20" s="12"/>
      <c r="I20" s="12">
        <f>F20+G20+H20</f>
        <v>2940.06</v>
      </c>
      <c r="J20" s="12">
        <f>2841+591</f>
        <v>3432</v>
      </c>
      <c r="K20" s="41">
        <f>I20-J20</f>
        <v>-491.94000000000005</v>
      </c>
    </row>
    <row r="21" spans="1:11" ht="12.75">
      <c r="A21" s="37" t="s">
        <v>29</v>
      </c>
      <c r="B21" s="14">
        <v>69967</v>
      </c>
      <c r="C21" s="15">
        <v>23</v>
      </c>
      <c r="D21" s="16">
        <v>254.8</v>
      </c>
      <c r="E21" s="16">
        <f>D21</f>
        <v>254.8</v>
      </c>
      <c r="F21" s="16">
        <f>E21*1.15</f>
        <v>293.02</v>
      </c>
      <c r="G21" s="16">
        <v>24.5</v>
      </c>
      <c r="H21" s="16"/>
      <c r="I21" s="16">
        <f>F21+G21+H21</f>
        <v>317.52</v>
      </c>
      <c r="J21" s="16">
        <v>308</v>
      </c>
      <c r="K21" s="17">
        <f>I21-J21</f>
        <v>9.519999999999982</v>
      </c>
    </row>
    <row r="22" spans="1:11" ht="12.75">
      <c r="A22" s="42" t="s">
        <v>60</v>
      </c>
      <c r="B22" s="10">
        <v>59656</v>
      </c>
      <c r="C22" s="11">
        <v>37</v>
      </c>
      <c r="D22" s="12">
        <v>306.8</v>
      </c>
      <c r="E22" s="12"/>
      <c r="F22" s="12"/>
      <c r="G22" s="12">
        <v>24.5</v>
      </c>
      <c r="H22" s="10"/>
      <c r="I22" s="12"/>
      <c r="J22" s="10"/>
      <c r="K22" s="13"/>
    </row>
    <row r="23" spans="1:11" ht="12.75">
      <c r="A23" s="42" t="s">
        <v>60</v>
      </c>
      <c r="B23" s="10">
        <v>19048</v>
      </c>
      <c r="C23" s="11">
        <v>37</v>
      </c>
      <c r="D23" s="12">
        <v>460</v>
      </c>
      <c r="E23" s="12"/>
      <c r="F23" s="12"/>
      <c r="G23" s="12">
        <v>24.5</v>
      </c>
      <c r="H23" s="10"/>
      <c r="I23" s="12"/>
      <c r="J23" s="10"/>
      <c r="K23" s="13"/>
    </row>
    <row r="24" spans="1:11" ht="12.75">
      <c r="A24" s="42" t="s">
        <v>60</v>
      </c>
      <c r="B24" s="10">
        <v>19048</v>
      </c>
      <c r="C24" s="11">
        <v>36</v>
      </c>
      <c r="D24" s="12">
        <v>460</v>
      </c>
      <c r="E24" s="12"/>
      <c r="F24" s="12"/>
      <c r="G24" s="12">
        <v>24.5</v>
      </c>
      <c r="H24" s="10"/>
      <c r="I24" s="12"/>
      <c r="J24" s="10"/>
      <c r="K24" s="13"/>
    </row>
    <row r="25" spans="1:11" ht="12.75">
      <c r="A25" s="42" t="s">
        <v>60</v>
      </c>
      <c r="B25" s="10"/>
      <c r="C25" s="11"/>
      <c r="D25" s="12"/>
      <c r="E25" s="12">
        <f>SUM(D22:D24)</f>
        <v>1226.8</v>
      </c>
      <c r="F25" s="12">
        <f>E25</f>
        <v>1226.8</v>
      </c>
      <c r="G25" s="12">
        <f>SUM(G22:G24)</f>
        <v>73.5</v>
      </c>
      <c r="H25" s="10"/>
      <c r="I25" s="12">
        <f>F25+G25+H25</f>
        <v>1300.3</v>
      </c>
      <c r="J25" s="10">
        <v>1272</v>
      </c>
      <c r="K25" s="13">
        <f>I25-J25</f>
        <v>28.299999999999955</v>
      </c>
    </row>
    <row r="26" spans="1:11" ht="12.75">
      <c r="A26" s="37" t="s">
        <v>18</v>
      </c>
      <c r="B26" s="14">
        <v>59590</v>
      </c>
      <c r="C26" s="15">
        <v>26</v>
      </c>
      <c r="D26" s="16">
        <v>254.8</v>
      </c>
      <c r="E26" s="16">
        <f>D26</f>
        <v>254.8</v>
      </c>
      <c r="F26" s="16">
        <f>E26*1.15</f>
        <v>293.02</v>
      </c>
      <c r="G26" s="16">
        <v>24.5</v>
      </c>
      <c r="H26" s="16"/>
      <c r="I26" s="16">
        <f>F26+G26+H26</f>
        <v>317.52</v>
      </c>
      <c r="J26" s="16">
        <v>308</v>
      </c>
      <c r="K26" s="17">
        <f>I26-J26</f>
        <v>9.519999999999982</v>
      </c>
    </row>
    <row r="27" spans="1:11" ht="12.75">
      <c r="A27" s="42" t="s">
        <v>30</v>
      </c>
      <c r="B27" s="10">
        <v>1414</v>
      </c>
      <c r="C27" s="11">
        <v>32</v>
      </c>
      <c r="D27" s="12">
        <v>253.7</v>
      </c>
      <c r="E27" s="12"/>
      <c r="F27" s="12"/>
      <c r="G27" s="12">
        <v>24.5</v>
      </c>
      <c r="H27" s="12"/>
      <c r="I27" s="12"/>
      <c r="J27" s="12"/>
      <c r="K27" s="13"/>
    </row>
    <row r="28" spans="1:11" ht="12.75">
      <c r="A28" s="42" t="s">
        <v>30</v>
      </c>
      <c r="B28" s="10">
        <v>1399</v>
      </c>
      <c r="C28" s="11">
        <v>37</v>
      </c>
      <c r="D28" s="12">
        <v>254.2</v>
      </c>
      <c r="E28" s="12"/>
      <c r="F28" s="12"/>
      <c r="G28" s="12">
        <v>24.5</v>
      </c>
      <c r="H28" s="12"/>
      <c r="I28" s="12"/>
      <c r="J28" s="12"/>
      <c r="K28" s="13"/>
    </row>
    <row r="29" spans="1:11" ht="12.75">
      <c r="A29" s="42" t="s">
        <v>30</v>
      </c>
      <c r="B29" s="10">
        <v>19048</v>
      </c>
      <c r="C29" s="11">
        <v>32</v>
      </c>
      <c r="D29" s="12">
        <v>460</v>
      </c>
      <c r="E29" s="12"/>
      <c r="F29" s="12"/>
      <c r="G29" s="12">
        <v>24.5</v>
      </c>
      <c r="H29" s="12"/>
      <c r="I29" s="12"/>
      <c r="J29" s="12"/>
      <c r="K29" s="13"/>
    </row>
    <row r="30" spans="1:11" ht="12.75">
      <c r="A30" s="42" t="s">
        <v>30</v>
      </c>
      <c r="B30" s="10"/>
      <c r="C30" s="11"/>
      <c r="D30" s="12"/>
      <c r="E30" s="12">
        <f>SUM(D27:D29)</f>
        <v>967.9</v>
      </c>
      <c r="F30" s="12">
        <f>E30*1.15</f>
        <v>1113.0849999999998</v>
      </c>
      <c r="G30" s="12">
        <f>SUM(G27:G29)</f>
        <v>73.5</v>
      </c>
      <c r="H30" s="12"/>
      <c r="I30" s="12">
        <f>F30+G30+H30</f>
        <v>1186.5849999999998</v>
      </c>
      <c r="J30" s="12">
        <v>1158</v>
      </c>
      <c r="K30" s="13">
        <f>I30-J30</f>
        <v>28.58499999999981</v>
      </c>
    </row>
    <row r="31" spans="1:11" ht="12.75">
      <c r="A31" s="37" t="s">
        <v>12</v>
      </c>
      <c r="B31" s="14">
        <v>30905</v>
      </c>
      <c r="C31" s="15">
        <v>28</v>
      </c>
      <c r="D31" s="16">
        <v>556.5</v>
      </c>
      <c r="E31" s="16"/>
      <c r="F31" s="16"/>
      <c r="G31" s="16">
        <v>24.5</v>
      </c>
      <c r="H31" s="16"/>
      <c r="I31" s="16"/>
      <c r="J31" s="16"/>
      <c r="K31" s="17"/>
    </row>
    <row r="32" spans="1:11" ht="12.75">
      <c r="A32" s="37" t="s">
        <v>12</v>
      </c>
      <c r="B32" s="14">
        <v>30905</v>
      </c>
      <c r="C32" s="15">
        <v>29</v>
      </c>
      <c r="D32" s="16">
        <v>556.5</v>
      </c>
      <c r="E32" s="16"/>
      <c r="F32" s="16"/>
      <c r="G32" s="16">
        <v>24.5</v>
      </c>
      <c r="H32" s="16"/>
      <c r="I32" s="16"/>
      <c r="J32" s="16"/>
      <c r="K32" s="17"/>
    </row>
    <row r="33" spans="1:11" ht="12.75">
      <c r="A33" s="37" t="s">
        <v>12</v>
      </c>
      <c r="B33" s="14">
        <v>1414</v>
      </c>
      <c r="C33" s="15">
        <v>37</v>
      </c>
      <c r="D33" s="16">
        <v>253.7</v>
      </c>
      <c r="E33" s="16"/>
      <c r="F33" s="16"/>
      <c r="G33" s="16">
        <v>24.5</v>
      </c>
      <c r="H33" s="16"/>
      <c r="I33" s="16"/>
      <c r="J33" s="16"/>
      <c r="K33" s="17"/>
    </row>
    <row r="34" spans="1:11" ht="12.75">
      <c r="A34" s="37" t="s">
        <v>12</v>
      </c>
      <c r="B34" s="14">
        <v>1399</v>
      </c>
      <c r="C34" s="15">
        <v>37</v>
      </c>
      <c r="D34" s="16">
        <v>254.2</v>
      </c>
      <c r="E34" s="16"/>
      <c r="F34" s="16"/>
      <c r="G34" s="16">
        <v>24.5</v>
      </c>
      <c r="H34" s="16"/>
      <c r="I34" s="16"/>
      <c r="J34" s="16"/>
      <c r="K34" s="17"/>
    </row>
    <row r="35" spans="1:11" ht="12.75">
      <c r="A35" s="37" t="s">
        <v>12</v>
      </c>
      <c r="B35" s="14">
        <v>59656</v>
      </c>
      <c r="C35" s="15">
        <v>37</v>
      </c>
      <c r="D35" s="16">
        <v>306.8</v>
      </c>
      <c r="E35" s="16"/>
      <c r="F35" s="16"/>
      <c r="G35" s="16">
        <v>24.5</v>
      </c>
      <c r="H35" s="16"/>
      <c r="I35" s="16"/>
      <c r="J35" s="16"/>
      <c r="K35" s="17"/>
    </row>
    <row r="36" spans="1:11" ht="12.75">
      <c r="A36" s="37" t="s">
        <v>12</v>
      </c>
      <c r="B36" s="14"/>
      <c r="C36" s="15"/>
      <c r="D36" s="16"/>
      <c r="E36" s="16">
        <f>SUM(D31:D35)</f>
        <v>1927.7</v>
      </c>
      <c r="F36" s="16">
        <f>E36*1.12</f>
        <v>2159.0240000000003</v>
      </c>
      <c r="G36" s="16">
        <f>SUM(G31:G35)</f>
        <v>122.5</v>
      </c>
      <c r="H36" s="16"/>
      <c r="I36" s="16">
        <f>F36+G36+H36</f>
        <v>2281.5240000000003</v>
      </c>
      <c r="J36" s="16">
        <v>2234</v>
      </c>
      <c r="K36" s="17">
        <f>I36-J36</f>
        <v>47.52400000000034</v>
      </c>
    </row>
    <row r="37" spans="1:11" ht="12.75">
      <c r="A37" s="42" t="s">
        <v>31</v>
      </c>
      <c r="B37" s="10">
        <v>69967</v>
      </c>
      <c r="C37" s="11">
        <v>25</v>
      </c>
      <c r="D37" s="12">
        <v>254.8</v>
      </c>
      <c r="E37" s="12">
        <f>D37</f>
        <v>254.8</v>
      </c>
      <c r="F37" s="12">
        <f>E37*1.15</f>
        <v>293.02</v>
      </c>
      <c r="G37" s="12">
        <v>24.5</v>
      </c>
      <c r="H37" s="12"/>
      <c r="I37" s="12">
        <f>F37+G37+H37</f>
        <v>317.52</v>
      </c>
      <c r="J37" s="12">
        <v>308</v>
      </c>
      <c r="K37" s="13">
        <f>I37-J37</f>
        <v>9.519999999999982</v>
      </c>
    </row>
    <row r="38" spans="1:11" ht="12.75">
      <c r="A38" s="37" t="s">
        <v>36</v>
      </c>
      <c r="B38" s="14">
        <v>59590</v>
      </c>
      <c r="C38" s="15">
        <v>24</v>
      </c>
      <c r="D38" s="16">
        <v>254.8</v>
      </c>
      <c r="E38" s="16">
        <f>D38</f>
        <v>254.8</v>
      </c>
      <c r="F38" s="16">
        <f>E38*1.15</f>
        <v>293.02</v>
      </c>
      <c r="G38" s="16">
        <v>24.5</v>
      </c>
      <c r="H38" s="16"/>
      <c r="I38" s="16">
        <f>F38+G38+H38</f>
        <v>317.52</v>
      </c>
      <c r="J38" s="16">
        <v>308</v>
      </c>
      <c r="K38" s="17">
        <f>I38-J38</f>
        <v>9.519999999999982</v>
      </c>
    </row>
    <row r="39" spans="1:11" ht="12.75">
      <c r="A39" s="31" t="s">
        <v>72</v>
      </c>
      <c r="B39" s="19">
        <v>59656</v>
      </c>
      <c r="C39" s="20">
        <v>32</v>
      </c>
      <c r="D39" s="21">
        <v>306.8</v>
      </c>
      <c r="E39" s="21"/>
      <c r="F39" s="21"/>
      <c r="G39" s="21">
        <v>24.5</v>
      </c>
      <c r="H39" s="19"/>
      <c r="I39" s="21"/>
      <c r="J39" s="19"/>
      <c r="K39" s="22"/>
    </row>
    <row r="40" spans="1:11" ht="12.75">
      <c r="A40" s="31" t="s">
        <v>72</v>
      </c>
      <c r="B40" s="19">
        <v>59656</v>
      </c>
      <c r="C40" s="20">
        <v>35</v>
      </c>
      <c r="D40" s="21">
        <v>306.8</v>
      </c>
      <c r="E40" s="21"/>
      <c r="F40" s="21"/>
      <c r="G40" s="21">
        <v>24.5</v>
      </c>
      <c r="H40" s="19"/>
      <c r="I40" s="21"/>
      <c r="J40" s="19"/>
      <c r="K40" s="22"/>
    </row>
    <row r="41" spans="1:11" ht="12.75">
      <c r="A41" s="31" t="s">
        <v>72</v>
      </c>
      <c r="B41" s="19"/>
      <c r="C41" s="20"/>
      <c r="D41" s="21"/>
      <c r="E41" s="21">
        <f>SUM(D39:D40)</f>
        <v>613.6</v>
      </c>
      <c r="F41" s="21">
        <f>E41*1.15</f>
        <v>705.64</v>
      </c>
      <c r="G41" s="21">
        <f>SUM(G39:G40)</f>
        <v>49</v>
      </c>
      <c r="H41" s="19">
        <v>40</v>
      </c>
      <c r="I41" s="21">
        <f>F41+G41+H41</f>
        <v>794.64</v>
      </c>
      <c r="J41" s="19">
        <v>766</v>
      </c>
      <c r="K41" s="22">
        <f>I41-J41</f>
        <v>28.639999999999986</v>
      </c>
    </row>
    <row r="42" spans="1:11" ht="12.75">
      <c r="A42" s="42" t="s">
        <v>25</v>
      </c>
      <c r="B42" s="10">
        <v>69967</v>
      </c>
      <c r="C42" s="11">
        <v>23</v>
      </c>
      <c r="D42" s="12">
        <v>254.8</v>
      </c>
      <c r="E42" s="12"/>
      <c r="F42" s="12"/>
      <c r="G42" s="12">
        <v>24.5</v>
      </c>
      <c r="H42" s="12"/>
      <c r="I42" s="12"/>
      <c r="J42" s="12"/>
      <c r="K42" s="13"/>
    </row>
    <row r="43" spans="1:11" ht="12.75">
      <c r="A43" s="42" t="s">
        <v>25</v>
      </c>
      <c r="B43" s="10">
        <v>69967</v>
      </c>
      <c r="C43" s="11">
        <v>25</v>
      </c>
      <c r="D43" s="12">
        <v>254.8</v>
      </c>
      <c r="E43" s="12"/>
      <c r="F43" s="12"/>
      <c r="G43" s="12">
        <v>24.5</v>
      </c>
      <c r="H43" s="12"/>
      <c r="I43" s="12"/>
      <c r="J43" s="12"/>
      <c r="K43" s="13"/>
    </row>
    <row r="44" spans="1:11" ht="12.75">
      <c r="A44" s="42" t="s">
        <v>25</v>
      </c>
      <c r="B44" s="10"/>
      <c r="C44" s="11"/>
      <c r="D44" s="12"/>
      <c r="E44" s="12">
        <f>SUM(D42:D43)</f>
        <v>509.6</v>
      </c>
      <c r="F44" s="12">
        <f aca="true" t="shared" si="0" ref="F44:F50">E44*1.15</f>
        <v>586.04</v>
      </c>
      <c r="G44" s="12">
        <f>SUM(G42:G43)</f>
        <v>49</v>
      </c>
      <c r="H44" s="12"/>
      <c r="I44" s="12">
        <f aca="true" t="shared" si="1" ref="I44:I50">F44+G44+H44</f>
        <v>635.04</v>
      </c>
      <c r="J44" s="12">
        <v>588</v>
      </c>
      <c r="K44" s="13">
        <f aca="true" t="shared" si="2" ref="K44:K50">I44-J44</f>
        <v>47.039999999999964</v>
      </c>
    </row>
    <row r="45" spans="1:11" ht="12.75">
      <c r="A45" s="37" t="s">
        <v>40</v>
      </c>
      <c r="B45" s="14">
        <v>1414</v>
      </c>
      <c r="C45" s="15">
        <v>37.5</v>
      </c>
      <c r="D45" s="16">
        <v>253.7</v>
      </c>
      <c r="E45" s="16">
        <f aca="true" t="shared" si="3" ref="E45:E50">D45</f>
        <v>253.7</v>
      </c>
      <c r="F45" s="16">
        <f t="shared" si="0"/>
        <v>291.75499999999994</v>
      </c>
      <c r="G45" s="16">
        <v>24.5</v>
      </c>
      <c r="H45" s="16"/>
      <c r="I45" s="16">
        <f t="shared" si="1"/>
        <v>316.25499999999994</v>
      </c>
      <c r="J45" s="16">
        <v>307</v>
      </c>
      <c r="K45" s="17">
        <f t="shared" si="2"/>
        <v>9.254999999999939</v>
      </c>
    </row>
    <row r="46" spans="1:11" ht="12.75">
      <c r="A46" s="42" t="s">
        <v>46</v>
      </c>
      <c r="B46" s="10">
        <v>19048</v>
      </c>
      <c r="C46" s="11">
        <v>34</v>
      </c>
      <c r="D46" s="12">
        <v>460</v>
      </c>
      <c r="E46" s="12">
        <f t="shared" si="3"/>
        <v>460</v>
      </c>
      <c r="F46" s="12">
        <f t="shared" si="0"/>
        <v>529</v>
      </c>
      <c r="G46" s="12">
        <v>24.5</v>
      </c>
      <c r="H46" s="12"/>
      <c r="I46" s="12">
        <f t="shared" si="1"/>
        <v>553.5</v>
      </c>
      <c r="J46" s="12">
        <v>544</v>
      </c>
      <c r="K46" s="13">
        <f t="shared" si="2"/>
        <v>9.5</v>
      </c>
    </row>
    <row r="47" spans="1:11" ht="12.75">
      <c r="A47" s="37" t="s">
        <v>45</v>
      </c>
      <c r="B47" s="14">
        <v>19048</v>
      </c>
      <c r="C47" s="15">
        <v>33</v>
      </c>
      <c r="D47" s="16">
        <v>460</v>
      </c>
      <c r="E47" s="16">
        <f t="shared" si="3"/>
        <v>460</v>
      </c>
      <c r="F47" s="16">
        <f t="shared" si="0"/>
        <v>529</v>
      </c>
      <c r="G47" s="16">
        <v>24.5</v>
      </c>
      <c r="H47" s="16"/>
      <c r="I47" s="16">
        <f t="shared" si="1"/>
        <v>553.5</v>
      </c>
      <c r="J47" s="16">
        <v>544</v>
      </c>
      <c r="K47" s="17">
        <f t="shared" si="2"/>
        <v>9.5</v>
      </c>
    </row>
    <row r="48" spans="1:11" ht="12.75">
      <c r="A48" s="31" t="s">
        <v>65</v>
      </c>
      <c r="B48" s="19">
        <v>59137</v>
      </c>
      <c r="C48" s="20">
        <v>24</v>
      </c>
      <c r="D48" s="21">
        <v>510</v>
      </c>
      <c r="E48" s="21">
        <f t="shared" si="3"/>
        <v>510</v>
      </c>
      <c r="F48" s="21">
        <f>E48*1.15</f>
        <v>586.5</v>
      </c>
      <c r="G48" s="21">
        <v>24.5</v>
      </c>
      <c r="H48" s="19"/>
      <c r="I48" s="21">
        <f>F48+G48+H48</f>
        <v>611</v>
      </c>
      <c r="J48" s="19">
        <v>602</v>
      </c>
      <c r="K48" s="22">
        <f>I48-J48</f>
        <v>9</v>
      </c>
    </row>
    <row r="49" spans="1:11" ht="12.75">
      <c r="A49" s="45" t="s">
        <v>50</v>
      </c>
      <c r="B49" s="10">
        <v>59590</v>
      </c>
      <c r="C49" s="11">
        <v>22</v>
      </c>
      <c r="D49" s="12">
        <v>254.8</v>
      </c>
      <c r="E49" s="12">
        <f t="shared" si="3"/>
        <v>254.8</v>
      </c>
      <c r="F49" s="12">
        <f t="shared" si="0"/>
        <v>293.02</v>
      </c>
      <c r="G49" s="12">
        <v>24.5</v>
      </c>
      <c r="H49" s="12"/>
      <c r="I49" s="12">
        <f t="shared" si="1"/>
        <v>317.52</v>
      </c>
      <c r="J49" s="12">
        <f>272+37</f>
        <v>309</v>
      </c>
      <c r="K49" s="30">
        <f t="shared" si="2"/>
        <v>8.519999999999982</v>
      </c>
    </row>
    <row r="50" spans="1:11" ht="12.75">
      <c r="A50" s="18" t="s">
        <v>63</v>
      </c>
      <c r="B50" s="14">
        <v>69967</v>
      </c>
      <c r="C50" s="15">
        <v>22</v>
      </c>
      <c r="D50" s="16">
        <v>254.8</v>
      </c>
      <c r="E50" s="16">
        <f t="shared" si="3"/>
        <v>254.8</v>
      </c>
      <c r="F50" s="16">
        <f t="shared" si="0"/>
        <v>293.02</v>
      </c>
      <c r="G50" s="16">
        <v>24.5</v>
      </c>
      <c r="H50" s="14"/>
      <c r="I50" s="16">
        <f t="shared" si="1"/>
        <v>317.52</v>
      </c>
      <c r="J50" s="14">
        <v>691</v>
      </c>
      <c r="K50" s="40">
        <f t="shared" si="2"/>
        <v>-373.48</v>
      </c>
    </row>
    <row r="51" spans="1:11" ht="12.75">
      <c r="A51" s="43" t="s">
        <v>16</v>
      </c>
      <c r="B51" s="10">
        <v>3456</v>
      </c>
      <c r="C51" s="11">
        <v>35</v>
      </c>
      <c r="D51" s="12">
        <v>0</v>
      </c>
      <c r="E51" s="12"/>
      <c r="F51" s="12"/>
      <c r="G51" s="12">
        <v>24.5</v>
      </c>
      <c r="H51" s="12"/>
      <c r="I51" s="12"/>
      <c r="J51" s="12"/>
      <c r="K51" s="13"/>
    </row>
    <row r="52" spans="1:11" ht="12.75">
      <c r="A52" s="43" t="s">
        <v>16</v>
      </c>
      <c r="B52" s="10">
        <v>3456</v>
      </c>
      <c r="C52" s="11" t="s">
        <v>9</v>
      </c>
      <c r="D52" s="12">
        <v>0</v>
      </c>
      <c r="E52" s="12"/>
      <c r="F52" s="12"/>
      <c r="G52" s="12">
        <v>24.5</v>
      </c>
      <c r="H52" s="12"/>
      <c r="I52" s="12"/>
      <c r="J52" s="12"/>
      <c r="K52" s="13"/>
    </row>
    <row r="53" spans="1:11" ht="12.75">
      <c r="A53" s="42" t="s">
        <v>16</v>
      </c>
      <c r="B53" s="10">
        <v>59590</v>
      </c>
      <c r="C53" s="11">
        <v>23</v>
      </c>
      <c r="D53" s="12">
        <v>254.8</v>
      </c>
      <c r="E53" s="12"/>
      <c r="F53" s="12"/>
      <c r="G53" s="12">
        <v>24.5</v>
      </c>
      <c r="H53" s="12"/>
      <c r="I53" s="12"/>
      <c r="J53" s="12"/>
      <c r="K53" s="13"/>
    </row>
    <row r="54" spans="1:11" ht="12.75">
      <c r="A54" s="43" t="s">
        <v>16</v>
      </c>
      <c r="B54" s="10">
        <v>3456</v>
      </c>
      <c r="C54" s="11">
        <v>36</v>
      </c>
      <c r="D54" s="12">
        <v>0</v>
      </c>
      <c r="E54" s="12"/>
      <c r="F54" s="12"/>
      <c r="G54" s="12">
        <v>24.5</v>
      </c>
      <c r="H54" s="10"/>
      <c r="I54" s="12"/>
      <c r="J54" s="10"/>
      <c r="K54" s="13"/>
    </row>
    <row r="55" spans="1:11" ht="12.75">
      <c r="A55" s="42" t="s">
        <v>16</v>
      </c>
      <c r="B55" s="10"/>
      <c r="C55" s="11"/>
      <c r="D55" s="12"/>
      <c r="E55" s="12">
        <f>SUM(D51:D54)</f>
        <v>254.8</v>
      </c>
      <c r="F55" s="12">
        <f>E55*1.15</f>
        <v>293.02</v>
      </c>
      <c r="G55" s="12">
        <f>SUM(G51:G54)</f>
        <v>98</v>
      </c>
      <c r="H55" s="12"/>
      <c r="I55" s="12">
        <f>F55+G55+H55</f>
        <v>391.02</v>
      </c>
      <c r="J55" s="12">
        <v>2132</v>
      </c>
      <c r="K55" s="41">
        <f>I55-J55</f>
        <v>-1740.98</v>
      </c>
    </row>
    <row r="56" spans="1:11" ht="12.75">
      <c r="A56" s="37" t="s">
        <v>11</v>
      </c>
      <c r="B56" s="14">
        <v>1414</v>
      </c>
      <c r="C56" s="15">
        <v>33</v>
      </c>
      <c r="D56" s="16">
        <v>253.7</v>
      </c>
      <c r="E56" s="16"/>
      <c r="F56" s="16"/>
      <c r="G56" s="16">
        <v>24.5</v>
      </c>
      <c r="H56" s="16"/>
      <c r="I56" s="16"/>
      <c r="J56" s="16"/>
      <c r="K56" s="17"/>
    </row>
    <row r="57" spans="1:11" ht="12.75">
      <c r="A57" s="37" t="s">
        <v>11</v>
      </c>
      <c r="B57" s="14">
        <v>1399</v>
      </c>
      <c r="C57" s="15">
        <v>33</v>
      </c>
      <c r="D57" s="16">
        <v>254.2</v>
      </c>
      <c r="E57" s="16"/>
      <c r="F57" s="16"/>
      <c r="G57" s="16">
        <v>24.5</v>
      </c>
      <c r="H57" s="16"/>
      <c r="I57" s="16"/>
      <c r="J57" s="16"/>
      <c r="K57" s="17"/>
    </row>
    <row r="58" spans="1:11" ht="12.75">
      <c r="A58" s="46" t="s">
        <v>11</v>
      </c>
      <c r="B58" s="14">
        <v>3456</v>
      </c>
      <c r="C58" s="15">
        <v>34</v>
      </c>
      <c r="D58" s="16">
        <v>0</v>
      </c>
      <c r="E58" s="16"/>
      <c r="F58" s="16"/>
      <c r="G58" s="16">
        <v>24.5</v>
      </c>
      <c r="H58" s="16"/>
      <c r="I58" s="16"/>
      <c r="J58" s="16"/>
      <c r="K58" s="17"/>
    </row>
    <row r="59" spans="1:11" ht="12.75">
      <c r="A59" s="44" t="s">
        <v>11</v>
      </c>
      <c r="B59" s="23"/>
      <c r="C59" s="24"/>
      <c r="D59" s="25"/>
      <c r="E59" s="25">
        <f>SUM(D56:D58)</f>
        <v>507.9</v>
      </c>
      <c r="F59" s="25">
        <f>E59*1.15</f>
        <v>584.0849999999999</v>
      </c>
      <c r="G59" s="25">
        <f>SUM(G56:G58)</f>
        <v>73.5</v>
      </c>
      <c r="H59" s="25"/>
      <c r="I59" s="25">
        <f>F59+G59+H59</f>
        <v>657.5849999999999</v>
      </c>
      <c r="J59" s="25">
        <v>1222</v>
      </c>
      <c r="K59" s="40">
        <f>I59-J59</f>
        <v>-564.4150000000001</v>
      </c>
    </row>
    <row r="60" spans="1:11" ht="12.75">
      <c r="A60" s="42" t="s">
        <v>49</v>
      </c>
      <c r="B60" s="10">
        <v>1399</v>
      </c>
      <c r="C60" s="11">
        <v>35</v>
      </c>
      <c r="D60" s="12">
        <v>254.2</v>
      </c>
      <c r="E60" s="12"/>
      <c r="F60" s="12"/>
      <c r="G60" s="12">
        <v>24.5</v>
      </c>
      <c r="H60" s="12"/>
      <c r="I60" s="12"/>
      <c r="J60" s="12"/>
      <c r="K60" s="13"/>
    </row>
    <row r="61" spans="1:11" ht="12.75">
      <c r="A61" s="42" t="s">
        <v>49</v>
      </c>
      <c r="B61" s="10">
        <v>59656</v>
      </c>
      <c r="C61" s="11">
        <v>33</v>
      </c>
      <c r="D61" s="12">
        <v>306.8</v>
      </c>
      <c r="E61" s="12"/>
      <c r="F61" s="12"/>
      <c r="G61" s="12">
        <v>24.5</v>
      </c>
      <c r="H61" s="12"/>
      <c r="I61" s="12"/>
      <c r="J61" s="12"/>
      <c r="K61" s="13"/>
    </row>
    <row r="62" spans="1:12" ht="12.75">
      <c r="A62" s="42" t="s">
        <v>49</v>
      </c>
      <c r="B62" s="10"/>
      <c r="C62" s="11"/>
      <c r="D62" s="12"/>
      <c r="E62" s="12">
        <f>SUM(D60:D61)</f>
        <v>561</v>
      </c>
      <c r="F62" s="12">
        <f>E62*1.15</f>
        <v>645.15</v>
      </c>
      <c r="G62" s="12">
        <f>SUM(G60:G61)</f>
        <v>49</v>
      </c>
      <c r="H62" s="12"/>
      <c r="I62" s="12">
        <f>F62+G62+H62</f>
        <v>694.15</v>
      </c>
      <c r="J62" s="12">
        <v>675</v>
      </c>
      <c r="K62" s="13">
        <f>I62-J62</f>
        <v>19.149999999999977</v>
      </c>
      <c r="L62" s="33" t="s">
        <v>82</v>
      </c>
    </row>
    <row r="63" spans="1:11" ht="12.75">
      <c r="A63" s="31" t="s">
        <v>76</v>
      </c>
      <c r="B63" s="19">
        <v>1399</v>
      </c>
      <c r="C63" s="20">
        <v>36</v>
      </c>
      <c r="D63" s="21">
        <v>254.2</v>
      </c>
      <c r="E63" s="21">
        <f>D63</f>
        <v>254.2</v>
      </c>
      <c r="F63" s="21">
        <f>E63*1.15</f>
        <v>292.33</v>
      </c>
      <c r="G63" s="21">
        <v>24.5</v>
      </c>
      <c r="H63" s="19"/>
      <c r="I63" s="21">
        <f>F63+G63+H63</f>
        <v>316.83</v>
      </c>
      <c r="J63" s="19">
        <v>317</v>
      </c>
      <c r="K63" s="22">
        <f>I63-J63</f>
        <v>-0.17000000000001592</v>
      </c>
    </row>
    <row r="64" spans="1:11" ht="12.75">
      <c r="A64" s="44" t="s">
        <v>10</v>
      </c>
      <c r="B64" s="23">
        <v>30905</v>
      </c>
      <c r="C64" s="24">
        <v>34</v>
      </c>
      <c r="D64" s="25">
        <v>556.5</v>
      </c>
      <c r="E64" s="25">
        <f>D64</f>
        <v>556.5</v>
      </c>
      <c r="F64" s="25">
        <f>E64*1.15</f>
        <v>639.9749999999999</v>
      </c>
      <c r="G64" s="25">
        <v>24.5</v>
      </c>
      <c r="H64" s="25"/>
      <c r="I64" s="25">
        <f>F64+G64+H64</f>
        <v>664.4749999999999</v>
      </c>
      <c r="J64" s="25">
        <v>655</v>
      </c>
      <c r="K64" s="26">
        <f>I64-J64</f>
        <v>9.474999999999909</v>
      </c>
    </row>
    <row r="65" spans="1:11" ht="12.75">
      <c r="A65" s="42" t="s">
        <v>62</v>
      </c>
      <c r="B65" s="10">
        <v>30905</v>
      </c>
      <c r="C65" s="11">
        <v>32</v>
      </c>
      <c r="D65" s="12">
        <v>556.5</v>
      </c>
      <c r="E65" s="12">
        <f>D65</f>
        <v>556.5</v>
      </c>
      <c r="F65" s="12">
        <f>E65*1.15</f>
        <v>639.9749999999999</v>
      </c>
      <c r="G65" s="12">
        <v>24.5</v>
      </c>
      <c r="H65" s="10"/>
      <c r="I65" s="12">
        <f>F65+G65+H65</f>
        <v>664.4749999999999</v>
      </c>
      <c r="J65" s="10">
        <v>655</v>
      </c>
      <c r="K65" s="13">
        <f>I65-J65</f>
        <v>9.474999999999909</v>
      </c>
    </row>
    <row r="66" spans="1:11" ht="12.75">
      <c r="A66" s="31" t="s">
        <v>70</v>
      </c>
      <c r="B66" s="19">
        <v>30905</v>
      </c>
      <c r="C66" s="20">
        <v>31</v>
      </c>
      <c r="D66" s="21">
        <v>556.5</v>
      </c>
      <c r="E66" s="21">
        <f>D66</f>
        <v>556.5</v>
      </c>
      <c r="F66" s="21">
        <f>E66*1.15</f>
        <v>639.9749999999999</v>
      </c>
      <c r="G66" s="21">
        <v>24.5</v>
      </c>
      <c r="H66" s="19"/>
      <c r="I66" s="21">
        <f>F66+G66+H66</f>
        <v>664.4749999999999</v>
      </c>
      <c r="J66" s="19">
        <v>655</v>
      </c>
      <c r="K66" s="22">
        <f>I66-J66</f>
        <v>9.474999999999909</v>
      </c>
    </row>
    <row r="67" spans="1:11" ht="12.75">
      <c r="A67" s="37" t="s">
        <v>6</v>
      </c>
      <c r="B67" s="14">
        <v>59590</v>
      </c>
      <c r="C67" s="15">
        <v>27</v>
      </c>
      <c r="D67" s="16">
        <v>254.8</v>
      </c>
      <c r="E67" s="16"/>
      <c r="F67" s="16"/>
      <c r="G67" s="16">
        <v>24.5</v>
      </c>
      <c r="H67" s="16"/>
      <c r="I67" s="16"/>
      <c r="J67" s="16"/>
      <c r="K67" s="17"/>
    </row>
    <row r="68" spans="1:11" ht="12.75">
      <c r="A68" s="37" t="s">
        <v>6</v>
      </c>
      <c r="B68" s="14">
        <v>69967</v>
      </c>
      <c r="C68" s="15">
        <v>27</v>
      </c>
      <c r="D68" s="16">
        <v>254.8</v>
      </c>
      <c r="E68" s="16"/>
      <c r="F68" s="16"/>
      <c r="G68" s="16">
        <v>24.5</v>
      </c>
      <c r="H68" s="16"/>
      <c r="I68" s="16"/>
      <c r="J68" s="16"/>
      <c r="K68" s="17"/>
    </row>
    <row r="69" spans="1:11" ht="12.75">
      <c r="A69" s="37" t="s">
        <v>6</v>
      </c>
      <c r="B69" s="14"/>
      <c r="C69" s="15"/>
      <c r="D69" s="16"/>
      <c r="E69" s="16">
        <f>SUM(D67:D68)</f>
        <v>509.6</v>
      </c>
      <c r="F69" s="16">
        <f>E69*1.15</f>
        <v>586.04</v>
      </c>
      <c r="G69" s="16">
        <f>SUM(G67:G68)</f>
        <v>49</v>
      </c>
      <c r="H69" s="16"/>
      <c r="I69" s="16">
        <f>F69+G69+H69</f>
        <v>635.04</v>
      </c>
      <c r="J69" s="16">
        <v>620</v>
      </c>
      <c r="K69" s="17">
        <f>I69-J69</f>
        <v>15.039999999999964</v>
      </c>
    </row>
    <row r="70" spans="1:11" ht="12.75">
      <c r="A70" s="31" t="s">
        <v>75</v>
      </c>
      <c r="B70" s="19">
        <v>1399</v>
      </c>
      <c r="C70" s="20">
        <v>32</v>
      </c>
      <c r="D70" s="21">
        <v>254.2</v>
      </c>
      <c r="E70" s="21">
        <f>D70</f>
        <v>254.2</v>
      </c>
      <c r="F70" s="21">
        <f>E70*1.15</f>
        <v>292.33</v>
      </c>
      <c r="G70" s="21">
        <v>24.5</v>
      </c>
      <c r="H70" s="19"/>
      <c r="I70" s="21">
        <f>F70+G70+H70</f>
        <v>316.83</v>
      </c>
      <c r="J70" s="19">
        <v>308</v>
      </c>
      <c r="K70" s="22">
        <f>I70-J70</f>
        <v>8.829999999999984</v>
      </c>
    </row>
    <row r="71" spans="1:11" ht="12.75">
      <c r="A71" s="45" t="s">
        <v>37</v>
      </c>
      <c r="B71" s="27">
        <v>59137</v>
      </c>
      <c r="C71" s="28">
        <v>29</v>
      </c>
      <c r="D71" s="29">
        <v>510</v>
      </c>
      <c r="E71" s="29">
        <f>D71</f>
        <v>510</v>
      </c>
      <c r="F71" s="29">
        <f>E71*1.15</f>
        <v>586.5</v>
      </c>
      <c r="G71" s="29">
        <v>24.5</v>
      </c>
      <c r="H71" s="29"/>
      <c r="I71" s="29">
        <f>F71+G71+H71</f>
        <v>611</v>
      </c>
      <c r="J71" s="29">
        <v>602</v>
      </c>
      <c r="K71" s="30">
        <f>I71-J71</f>
        <v>9</v>
      </c>
    </row>
    <row r="72" spans="1:11" ht="12.75">
      <c r="A72" s="37" t="s">
        <v>47</v>
      </c>
      <c r="B72" s="14">
        <v>59590</v>
      </c>
      <c r="C72" s="15">
        <v>23</v>
      </c>
      <c r="D72" s="16">
        <v>254.8</v>
      </c>
      <c r="E72" s="16">
        <f>D72</f>
        <v>254.8</v>
      </c>
      <c r="F72" s="16">
        <f>E72*1.15</f>
        <v>293.02</v>
      </c>
      <c r="G72" s="16">
        <v>24.5</v>
      </c>
      <c r="H72" s="16"/>
      <c r="I72" s="16">
        <f>F72+G72+H72</f>
        <v>317.52</v>
      </c>
      <c r="J72" s="16">
        <v>309</v>
      </c>
      <c r="K72" s="17">
        <f>I72-J72</f>
        <v>8.519999999999982</v>
      </c>
    </row>
    <row r="73" spans="1:11" ht="12.75">
      <c r="A73" s="42" t="s">
        <v>7</v>
      </c>
      <c r="B73" s="10">
        <v>59590</v>
      </c>
      <c r="C73" s="11">
        <v>26</v>
      </c>
      <c r="D73" s="12">
        <v>254.8</v>
      </c>
      <c r="E73" s="12"/>
      <c r="F73" s="12"/>
      <c r="G73" s="12">
        <v>24.5</v>
      </c>
      <c r="H73" s="12"/>
      <c r="I73" s="12"/>
      <c r="J73" s="12"/>
      <c r="K73" s="13"/>
    </row>
    <row r="74" spans="1:11" ht="12.75">
      <c r="A74" s="42" t="s">
        <v>7</v>
      </c>
      <c r="B74" s="10">
        <v>30905</v>
      </c>
      <c r="C74" s="11">
        <v>28</v>
      </c>
      <c r="D74" s="12">
        <v>556.5</v>
      </c>
      <c r="E74" s="12"/>
      <c r="F74" s="12"/>
      <c r="G74" s="12">
        <v>24.5</v>
      </c>
      <c r="H74" s="12"/>
      <c r="I74" s="12"/>
      <c r="J74" s="12"/>
      <c r="K74" s="13"/>
    </row>
    <row r="75" spans="1:11" ht="12.75">
      <c r="A75" s="43" t="s">
        <v>7</v>
      </c>
      <c r="B75" s="10">
        <v>3456</v>
      </c>
      <c r="C75" s="11">
        <v>35</v>
      </c>
      <c r="D75" s="12">
        <v>0</v>
      </c>
      <c r="E75" s="12"/>
      <c r="F75" s="12"/>
      <c r="G75" s="12">
        <v>24.5</v>
      </c>
      <c r="H75" s="12"/>
      <c r="I75" s="12"/>
      <c r="J75" s="12"/>
      <c r="K75" s="13"/>
    </row>
    <row r="76" spans="1:11" ht="12.75">
      <c r="A76" s="42" t="s">
        <v>7</v>
      </c>
      <c r="B76" s="10">
        <v>59137</v>
      </c>
      <c r="C76" s="11">
        <v>27</v>
      </c>
      <c r="D76" s="12">
        <v>510</v>
      </c>
      <c r="E76" s="12"/>
      <c r="F76" s="12"/>
      <c r="G76" s="12">
        <v>24.5</v>
      </c>
      <c r="H76" s="12"/>
      <c r="I76" s="12"/>
      <c r="J76" s="12"/>
      <c r="K76" s="13"/>
    </row>
    <row r="77" spans="1:11" ht="12.75">
      <c r="A77" s="42" t="s">
        <v>7</v>
      </c>
      <c r="B77" s="10"/>
      <c r="C77" s="11"/>
      <c r="D77" s="12"/>
      <c r="E77" s="12">
        <f>SUM(D73:D76)</f>
        <v>1321.3</v>
      </c>
      <c r="F77" s="12">
        <f>E77*1.15</f>
        <v>1519.495</v>
      </c>
      <c r="G77" s="12">
        <f>SUM(G73:G76)</f>
        <v>98</v>
      </c>
      <c r="H77" s="12"/>
      <c r="I77" s="12">
        <f aca="true" t="shared" si="4" ref="I77:I85">F77+G77+H77</f>
        <v>1617.495</v>
      </c>
      <c r="J77" s="12">
        <f>800+990+330</f>
        <v>2120</v>
      </c>
      <c r="K77" s="41">
        <f aca="true" t="shared" si="5" ref="K77:K85">I77-J77</f>
        <v>-502.5050000000001</v>
      </c>
    </row>
    <row r="78" spans="1:11" ht="12.75">
      <c r="A78" s="37" t="s">
        <v>78</v>
      </c>
      <c r="B78" s="14">
        <v>30905</v>
      </c>
      <c r="C78" s="15">
        <v>30</v>
      </c>
      <c r="D78" s="16">
        <v>556.5</v>
      </c>
      <c r="E78" s="16">
        <f>D78</f>
        <v>556.5</v>
      </c>
      <c r="F78" s="16">
        <f>E78*1.15</f>
        <v>639.9749999999999</v>
      </c>
      <c r="G78" s="16">
        <v>24.5</v>
      </c>
      <c r="H78" s="14"/>
      <c r="I78" s="16">
        <f t="shared" si="4"/>
        <v>664.4749999999999</v>
      </c>
      <c r="J78" s="14">
        <v>655</v>
      </c>
      <c r="K78" s="17">
        <f t="shared" si="5"/>
        <v>9.474999999999909</v>
      </c>
    </row>
    <row r="79" spans="1:11" ht="12.75">
      <c r="A79" s="36" t="s">
        <v>68</v>
      </c>
      <c r="B79" s="19">
        <v>3456</v>
      </c>
      <c r="C79" s="20">
        <v>37</v>
      </c>
      <c r="D79" s="21">
        <v>0</v>
      </c>
      <c r="E79" s="21">
        <f>D79</f>
        <v>0</v>
      </c>
      <c r="F79" s="21">
        <f>E79*1.15</f>
        <v>0</v>
      </c>
      <c r="G79" s="21">
        <v>24.5</v>
      </c>
      <c r="H79" s="19"/>
      <c r="I79" s="21">
        <f t="shared" si="4"/>
        <v>24.5</v>
      </c>
      <c r="J79" s="19">
        <v>609</v>
      </c>
      <c r="K79" s="47">
        <f t="shared" si="5"/>
        <v>-584.5</v>
      </c>
    </row>
    <row r="80" spans="1:11" ht="12.75">
      <c r="A80" s="45" t="s">
        <v>14</v>
      </c>
      <c r="B80" s="27">
        <v>30905</v>
      </c>
      <c r="C80" s="28">
        <v>29</v>
      </c>
      <c r="D80" s="29">
        <v>556.5</v>
      </c>
      <c r="E80" s="29">
        <f>D80</f>
        <v>556.5</v>
      </c>
      <c r="F80" s="29">
        <f>E80*1.15</f>
        <v>639.9749999999999</v>
      </c>
      <c r="G80" s="29">
        <v>24.5</v>
      </c>
      <c r="H80" s="29">
        <v>30</v>
      </c>
      <c r="I80" s="29">
        <f t="shared" si="4"/>
        <v>694.4749999999999</v>
      </c>
      <c r="J80" s="29">
        <v>695</v>
      </c>
      <c r="K80" s="30">
        <v>0</v>
      </c>
    </row>
    <row r="81" spans="1:11" ht="12.75">
      <c r="A81" s="32" t="s">
        <v>74</v>
      </c>
      <c r="B81" s="4">
        <v>59656</v>
      </c>
      <c r="C81" s="5">
        <v>35</v>
      </c>
      <c r="D81" s="6">
        <v>306.8</v>
      </c>
      <c r="E81" s="6">
        <f>D81</f>
        <v>306.8</v>
      </c>
      <c r="F81" s="6">
        <f>E81*1.15</f>
        <v>352.82</v>
      </c>
      <c r="G81" s="6">
        <v>24.5</v>
      </c>
      <c r="H81" s="4"/>
      <c r="I81" s="6">
        <f t="shared" si="4"/>
        <v>377.32</v>
      </c>
      <c r="J81" s="4">
        <v>368</v>
      </c>
      <c r="K81" s="7">
        <f t="shared" si="5"/>
        <v>9.319999999999993</v>
      </c>
    </row>
    <row r="82" spans="1:11" ht="12.75">
      <c r="A82" s="44" t="s">
        <v>26</v>
      </c>
      <c r="B82" s="23">
        <v>69967</v>
      </c>
      <c r="C82" s="24">
        <v>26</v>
      </c>
      <c r="D82" s="25">
        <v>254.8</v>
      </c>
      <c r="E82" s="25"/>
      <c r="F82" s="25"/>
      <c r="G82" s="25">
        <v>24.5</v>
      </c>
      <c r="H82" s="25"/>
      <c r="I82" s="25"/>
      <c r="J82" s="25"/>
      <c r="K82" s="26"/>
    </row>
    <row r="83" spans="1:11" ht="12.75">
      <c r="A83" s="44" t="s">
        <v>26</v>
      </c>
      <c r="B83" s="14">
        <v>59590</v>
      </c>
      <c r="C83" s="15">
        <v>27</v>
      </c>
      <c r="D83" s="16">
        <v>254.8</v>
      </c>
      <c r="E83" s="16"/>
      <c r="F83" s="16"/>
      <c r="G83" s="16">
        <v>24.5</v>
      </c>
      <c r="H83" s="14"/>
      <c r="I83" s="16"/>
      <c r="J83" s="14"/>
      <c r="K83" s="17"/>
    </row>
    <row r="84" spans="1:11" ht="12.75">
      <c r="A84" s="44" t="s">
        <v>26</v>
      </c>
      <c r="B84" s="23"/>
      <c r="C84" s="24"/>
      <c r="D84" s="25"/>
      <c r="E84" s="25">
        <f>SUM(D82:D83)</f>
        <v>509.6</v>
      </c>
      <c r="F84" s="25">
        <f>E84*1.15</f>
        <v>586.04</v>
      </c>
      <c r="G84" s="25">
        <f>SUM(G82:G83)</f>
        <v>49</v>
      </c>
      <c r="H84" s="25"/>
      <c r="I84" s="25">
        <f>F84+G84+H84</f>
        <v>635.04</v>
      </c>
      <c r="J84" s="25">
        <f>308+318</f>
        <v>626</v>
      </c>
      <c r="K84" s="26">
        <f>I84-J84</f>
        <v>9.039999999999964</v>
      </c>
    </row>
    <row r="85" spans="1:11" ht="12.75">
      <c r="A85" s="42" t="s">
        <v>32</v>
      </c>
      <c r="B85" s="10">
        <v>30905</v>
      </c>
      <c r="C85" s="11">
        <v>32</v>
      </c>
      <c r="D85" s="12">
        <v>556.5</v>
      </c>
      <c r="E85" s="12">
        <f>D85</f>
        <v>556.5</v>
      </c>
      <c r="F85" s="12">
        <f>E85*1.15</f>
        <v>639.9749999999999</v>
      </c>
      <c r="G85" s="12">
        <v>24.5</v>
      </c>
      <c r="H85" s="12"/>
      <c r="I85" s="12">
        <f t="shared" si="4"/>
        <v>664.4749999999999</v>
      </c>
      <c r="J85" s="12">
        <v>655</v>
      </c>
      <c r="K85" s="13">
        <f t="shared" si="5"/>
        <v>9.474999999999909</v>
      </c>
    </row>
    <row r="86" spans="1:11" ht="12.75">
      <c r="A86" s="37" t="s">
        <v>20</v>
      </c>
      <c r="B86" s="14">
        <v>69967</v>
      </c>
      <c r="C86" s="15">
        <v>20</v>
      </c>
      <c r="D86" s="16">
        <v>254.8</v>
      </c>
      <c r="E86" s="16"/>
      <c r="F86" s="16"/>
      <c r="G86" s="16">
        <v>24.5</v>
      </c>
      <c r="H86" s="16"/>
      <c r="I86" s="16"/>
      <c r="J86" s="16"/>
      <c r="K86" s="17"/>
    </row>
    <row r="87" spans="1:11" ht="12.75">
      <c r="A87" s="37" t="s">
        <v>20</v>
      </c>
      <c r="B87" s="14">
        <v>59137</v>
      </c>
      <c r="C87" s="15">
        <v>28</v>
      </c>
      <c r="D87" s="16">
        <v>510</v>
      </c>
      <c r="E87" s="16"/>
      <c r="F87" s="16"/>
      <c r="G87" s="16">
        <v>24.5</v>
      </c>
      <c r="H87" s="16"/>
      <c r="I87" s="16"/>
      <c r="J87" s="16"/>
      <c r="K87" s="17"/>
    </row>
    <row r="88" spans="1:11" ht="12.75">
      <c r="A88" s="44" t="s">
        <v>20</v>
      </c>
      <c r="B88" s="23"/>
      <c r="C88" s="24"/>
      <c r="D88" s="25"/>
      <c r="E88" s="25">
        <f>SUM(D86:D87)</f>
        <v>764.8</v>
      </c>
      <c r="F88" s="25">
        <f>E88*1.15</f>
        <v>879.5199999999999</v>
      </c>
      <c r="G88" s="25">
        <f>SUM(G86:G87)</f>
        <v>49</v>
      </c>
      <c r="H88" s="25"/>
      <c r="I88" s="25">
        <f>F88+G88+H88</f>
        <v>928.5199999999999</v>
      </c>
      <c r="J88" s="25">
        <v>910</v>
      </c>
      <c r="K88" s="26">
        <f>I88-J88</f>
        <v>18.519999999999868</v>
      </c>
    </row>
    <row r="89" spans="1:11" ht="12.75">
      <c r="A89" s="45" t="s">
        <v>39</v>
      </c>
      <c r="B89" s="27">
        <v>19048</v>
      </c>
      <c r="C89" s="28">
        <v>36</v>
      </c>
      <c r="D89" s="29">
        <v>460</v>
      </c>
      <c r="E89" s="29">
        <f>D89</f>
        <v>460</v>
      </c>
      <c r="F89" s="29">
        <f>E89*1.15</f>
        <v>529</v>
      </c>
      <c r="G89" s="29">
        <v>24.5</v>
      </c>
      <c r="H89" s="29"/>
      <c r="I89" s="29">
        <f>F89+G89+H89</f>
        <v>553.5</v>
      </c>
      <c r="J89" s="29">
        <v>544</v>
      </c>
      <c r="K89" s="30">
        <f>I89-J89</f>
        <v>9.5</v>
      </c>
    </row>
    <row r="90" spans="1:11" ht="12.75">
      <c r="A90" s="37" t="s">
        <v>41</v>
      </c>
      <c r="B90" s="14">
        <v>19048</v>
      </c>
      <c r="C90" s="15">
        <v>33</v>
      </c>
      <c r="D90" s="16">
        <v>460</v>
      </c>
      <c r="E90" s="16"/>
      <c r="F90" s="16"/>
      <c r="G90" s="16">
        <v>24.5</v>
      </c>
      <c r="H90" s="16"/>
      <c r="I90" s="16"/>
      <c r="J90" s="16"/>
      <c r="K90" s="17"/>
    </row>
    <row r="91" spans="1:11" ht="12.75">
      <c r="A91" s="37" t="s">
        <v>41</v>
      </c>
      <c r="B91" s="14">
        <v>59656</v>
      </c>
      <c r="C91" s="15">
        <v>33</v>
      </c>
      <c r="D91" s="16">
        <v>306.8</v>
      </c>
      <c r="E91" s="16"/>
      <c r="F91" s="16"/>
      <c r="G91" s="16">
        <v>24.5</v>
      </c>
      <c r="H91" s="16"/>
      <c r="I91" s="16"/>
      <c r="J91" s="16"/>
      <c r="K91" s="17"/>
    </row>
    <row r="92" spans="1:11" ht="12.75">
      <c r="A92" s="37" t="s">
        <v>41</v>
      </c>
      <c r="B92" s="14">
        <v>19048</v>
      </c>
      <c r="C92" s="15">
        <v>32</v>
      </c>
      <c r="D92" s="16">
        <v>460</v>
      </c>
      <c r="E92" s="16"/>
      <c r="F92" s="16"/>
      <c r="G92" s="16">
        <v>24.5</v>
      </c>
      <c r="H92" s="14"/>
      <c r="I92" s="16"/>
      <c r="J92" s="14"/>
      <c r="K92" s="17"/>
    </row>
    <row r="93" spans="1:11" ht="12.75">
      <c r="A93" s="37" t="s">
        <v>41</v>
      </c>
      <c r="B93" s="14"/>
      <c r="C93" s="15"/>
      <c r="D93" s="16"/>
      <c r="E93" s="16">
        <f>SUM(D90:D92)</f>
        <v>1226.8</v>
      </c>
      <c r="F93" s="16">
        <f>E93*1.15</f>
        <v>1410.82</v>
      </c>
      <c r="G93" s="16">
        <f>SUM(G90:G92)</f>
        <v>73.5</v>
      </c>
      <c r="H93" s="16"/>
      <c r="I93" s="16">
        <f>F93+G93+H93</f>
        <v>1484.32</v>
      </c>
      <c r="J93" s="16">
        <f>912+544</f>
        <v>1456</v>
      </c>
      <c r="K93" s="17">
        <f>I93-J93</f>
        <v>28.319999999999936</v>
      </c>
    </row>
    <row r="94" spans="1:11" ht="12.75">
      <c r="A94" s="42" t="s">
        <v>44</v>
      </c>
      <c r="B94" s="10">
        <v>30905</v>
      </c>
      <c r="C94" s="11">
        <v>31</v>
      </c>
      <c r="D94" s="12">
        <v>556.5</v>
      </c>
      <c r="E94" s="12">
        <f>D94</f>
        <v>556.5</v>
      </c>
      <c r="F94" s="12">
        <f>E94*1.15</f>
        <v>639.9749999999999</v>
      </c>
      <c r="G94" s="12">
        <v>24.5</v>
      </c>
      <c r="H94" s="12"/>
      <c r="I94" s="12">
        <f>F94+G94+H94</f>
        <v>664.4749999999999</v>
      </c>
      <c r="J94" s="12">
        <v>655</v>
      </c>
      <c r="K94" s="13">
        <f>I94-J94</f>
        <v>9.474999999999909</v>
      </c>
    </row>
    <row r="95" spans="1:11" ht="12.75">
      <c r="A95" s="31" t="s">
        <v>66</v>
      </c>
      <c r="B95" s="19">
        <v>69967</v>
      </c>
      <c r="C95" s="20">
        <v>21</v>
      </c>
      <c r="D95" s="21">
        <v>254.8</v>
      </c>
      <c r="E95" s="21">
        <f>D95</f>
        <v>254.8</v>
      </c>
      <c r="F95" s="21">
        <f>E95*1.15</f>
        <v>293.02</v>
      </c>
      <c r="G95" s="21">
        <v>24.5</v>
      </c>
      <c r="H95" s="19"/>
      <c r="I95" s="21">
        <f>F95+G95+H95</f>
        <v>317.52</v>
      </c>
      <c r="J95" s="19">
        <v>309</v>
      </c>
      <c r="K95" s="22">
        <f>I95-J95</f>
        <v>8.519999999999982</v>
      </c>
    </row>
    <row r="96" spans="1:11" ht="12.75">
      <c r="A96" s="37" t="s">
        <v>42</v>
      </c>
      <c r="B96" s="14">
        <v>19048</v>
      </c>
      <c r="C96" s="15">
        <v>35</v>
      </c>
      <c r="D96" s="16">
        <v>460</v>
      </c>
      <c r="E96" s="16"/>
      <c r="F96" s="16"/>
      <c r="G96" s="16">
        <v>24.5</v>
      </c>
      <c r="H96" s="16"/>
      <c r="I96" s="16"/>
      <c r="J96" s="16"/>
      <c r="K96" s="17"/>
    </row>
    <row r="97" spans="1:11" ht="12.75">
      <c r="A97" s="37" t="s">
        <v>42</v>
      </c>
      <c r="B97" s="14">
        <v>69967</v>
      </c>
      <c r="C97" s="15">
        <v>21</v>
      </c>
      <c r="D97" s="16">
        <v>254.8</v>
      </c>
      <c r="E97" s="16"/>
      <c r="F97" s="16"/>
      <c r="G97" s="16">
        <v>24.5</v>
      </c>
      <c r="H97" s="16"/>
      <c r="I97" s="16"/>
      <c r="J97" s="16"/>
      <c r="K97" s="17"/>
    </row>
    <row r="98" spans="1:11" ht="12.75">
      <c r="A98" s="37" t="s">
        <v>42</v>
      </c>
      <c r="B98" s="14">
        <v>59590</v>
      </c>
      <c r="C98" s="15">
        <v>22</v>
      </c>
      <c r="D98" s="16">
        <v>254.8</v>
      </c>
      <c r="E98" s="16"/>
      <c r="F98" s="16"/>
      <c r="G98" s="16">
        <v>24.5</v>
      </c>
      <c r="H98" s="16"/>
      <c r="I98" s="16"/>
      <c r="J98" s="16"/>
      <c r="K98" s="17"/>
    </row>
    <row r="99" spans="1:11" ht="12.75">
      <c r="A99" s="37" t="s">
        <v>42</v>
      </c>
      <c r="B99" s="14">
        <v>1414</v>
      </c>
      <c r="C99" s="15">
        <v>34</v>
      </c>
      <c r="D99" s="16">
        <v>253.7</v>
      </c>
      <c r="E99" s="16"/>
      <c r="F99" s="16"/>
      <c r="G99" s="16">
        <v>24.5</v>
      </c>
      <c r="H99" s="16"/>
      <c r="I99" s="16"/>
      <c r="J99" s="16"/>
      <c r="K99" s="17"/>
    </row>
    <row r="100" spans="1:12" ht="12.75">
      <c r="A100" s="37" t="s">
        <v>42</v>
      </c>
      <c r="B100" s="14"/>
      <c r="C100" s="15"/>
      <c r="D100" s="16"/>
      <c r="E100" s="16">
        <f>SUM(D96:D99)</f>
        <v>1223.3</v>
      </c>
      <c r="F100" s="16">
        <f>E100*1.15</f>
        <v>1406.7949999999998</v>
      </c>
      <c r="G100" s="16">
        <f>SUM(G96:G99)</f>
        <v>98</v>
      </c>
      <c r="H100" s="16"/>
      <c r="I100" s="16">
        <f>F100+G100+H100</f>
        <v>1504.7949999999998</v>
      </c>
      <c r="J100" s="16">
        <f>1467+38</f>
        <v>1505</v>
      </c>
      <c r="K100" s="17">
        <f>I100-J100</f>
        <v>-0.20500000000015461</v>
      </c>
      <c r="L100" s="34" t="s">
        <v>79</v>
      </c>
    </row>
    <row r="101" spans="1:11" ht="12.75">
      <c r="A101" s="42" t="s">
        <v>22</v>
      </c>
      <c r="B101" s="10">
        <v>69967</v>
      </c>
      <c r="C101" s="11">
        <v>26</v>
      </c>
      <c r="D101" s="12">
        <v>254.8</v>
      </c>
      <c r="E101" s="12">
        <f>D101</f>
        <v>254.8</v>
      </c>
      <c r="F101" s="12">
        <f>E101*1.15</f>
        <v>293.02</v>
      </c>
      <c r="G101" s="12">
        <v>24.5</v>
      </c>
      <c r="H101" s="12"/>
      <c r="I101" s="12">
        <f>F101+G101+H101</f>
        <v>317.52</v>
      </c>
      <c r="J101" s="12">
        <v>308</v>
      </c>
      <c r="K101" s="13">
        <f>I101-J101</f>
        <v>9.519999999999982</v>
      </c>
    </row>
    <row r="102" spans="1:11" ht="12.75">
      <c r="A102" s="31" t="s">
        <v>69</v>
      </c>
      <c r="B102" s="19">
        <v>59137</v>
      </c>
      <c r="C102" s="20">
        <v>27</v>
      </c>
      <c r="D102" s="21">
        <v>510</v>
      </c>
      <c r="E102" s="21">
        <f>D102</f>
        <v>510</v>
      </c>
      <c r="F102" s="21">
        <f>E102*1.15</f>
        <v>586.5</v>
      </c>
      <c r="G102" s="21">
        <v>24.5</v>
      </c>
      <c r="H102" s="19"/>
      <c r="I102" s="21">
        <f>F102+G102+H102</f>
        <v>611</v>
      </c>
      <c r="J102" s="19">
        <v>602</v>
      </c>
      <c r="K102" s="22">
        <f>I102-J102</f>
        <v>9</v>
      </c>
    </row>
    <row r="103" spans="1:11" ht="12.75">
      <c r="A103" s="42" t="s">
        <v>23</v>
      </c>
      <c r="B103" s="10">
        <v>1399</v>
      </c>
      <c r="C103" s="11">
        <v>34</v>
      </c>
      <c r="D103" s="12">
        <v>254.2</v>
      </c>
      <c r="E103" s="12"/>
      <c r="F103" s="12"/>
      <c r="G103" s="12">
        <v>24.5</v>
      </c>
      <c r="H103" s="12"/>
      <c r="I103" s="12"/>
      <c r="J103" s="12"/>
      <c r="K103" s="13"/>
    </row>
    <row r="104" spans="1:11" ht="12.75">
      <c r="A104" s="42" t="s">
        <v>23</v>
      </c>
      <c r="B104" s="10">
        <v>19048</v>
      </c>
      <c r="C104" s="11">
        <v>34</v>
      </c>
      <c r="D104" s="12">
        <v>460</v>
      </c>
      <c r="E104" s="12"/>
      <c r="F104" s="12"/>
      <c r="G104" s="12">
        <v>24.5</v>
      </c>
      <c r="H104" s="12"/>
      <c r="I104" s="12"/>
      <c r="J104" s="12"/>
      <c r="K104" s="13"/>
    </row>
    <row r="105" spans="1:11" ht="12.75">
      <c r="A105" s="42" t="s">
        <v>23</v>
      </c>
      <c r="B105" s="10"/>
      <c r="C105" s="11"/>
      <c r="D105" s="12"/>
      <c r="E105" s="12">
        <f>SUM(D103:D104)</f>
        <v>714.2</v>
      </c>
      <c r="F105" s="12">
        <f>E105*1.15</f>
        <v>821.33</v>
      </c>
      <c r="G105" s="12">
        <f>SUM(G103:G104)</f>
        <v>49</v>
      </c>
      <c r="H105" s="12"/>
      <c r="I105" s="12">
        <f>F105+G105+H105</f>
        <v>870.33</v>
      </c>
      <c r="J105" s="12">
        <v>851</v>
      </c>
      <c r="K105" s="13">
        <f>I105-J105</f>
        <v>19.33000000000004</v>
      </c>
    </row>
    <row r="106" spans="1:11" ht="12.75">
      <c r="A106" s="37" t="s">
        <v>15</v>
      </c>
      <c r="B106" s="14">
        <v>1414</v>
      </c>
      <c r="C106" s="15">
        <v>34</v>
      </c>
      <c r="D106" s="16">
        <v>253.7</v>
      </c>
      <c r="E106" s="16"/>
      <c r="F106" s="16"/>
      <c r="G106" s="16">
        <v>24.5</v>
      </c>
      <c r="H106" s="16"/>
      <c r="I106" s="16"/>
      <c r="J106" s="16"/>
      <c r="K106" s="17"/>
    </row>
    <row r="107" spans="1:11" ht="12.75">
      <c r="A107" s="37" t="s">
        <v>15</v>
      </c>
      <c r="B107" s="14">
        <v>59656</v>
      </c>
      <c r="C107" s="15">
        <v>34</v>
      </c>
      <c r="D107" s="16">
        <v>306.8</v>
      </c>
      <c r="E107" s="16"/>
      <c r="F107" s="16"/>
      <c r="G107" s="16">
        <v>24.5</v>
      </c>
      <c r="H107" s="16"/>
      <c r="I107" s="16"/>
      <c r="J107" s="16"/>
      <c r="K107" s="17"/>
    </row>
    <row r="108" spans="1:11" ht="12.75">
      <c r="A108" s="37" t="s">
        <v>15</v>
      </c>
      <c r="B108" s="14"/>
      <c r="C108" s="15"/>
      <c r="D108" s="16"/>
      <c r="E108" s="16">
        <f>SUM(D106:D107)</f>
        <v>560.5</v>
      </c>
      <c r="F108" s="16">
        <f aca="true" t="shared" si="6" ref="F108:F113">E108*1.15</f>
        <v>644.5749999999999</v>
      </c>
      <c r="G108" s="16">
        <f>SUM(G106:G107)</f>
        <v>49</v>
      </c>
      <c r="H108" s="16">
        <v>40</v>
      </c>
      <c r="I108" s="16">
        <f aca="true" t="shared" si="7" ref="I108:I113">F108+G108+H108</f>
        <v>733.5749999999999</v>
      </c>
      <c r="J108" s="16">
        <v>675</v>
      </c>
      <c r="K108" s="17">
        <f aca="true" t="shared" si="8" ref="K108:K113">I108-J108</f>
        <v>58.57499999999993</v>
      </c>
    </row>
    <row r="109" spans="1:11" ht="12.75">
      <c r="A109" s="42" t="s">
        <v>61</v>
      </c>
      <c r="B109" s="10">
        <v>59590</v>
      </c>
      <c r="C109" s="11">
        <v>24</v>
      </c>
      <c r="D109" s="12">
        <v>254.8</v>
      </c>
      <c r="E109" s="12">
        <f>D109</f>
        <v>254.8</v>
      </c>
      <c r="F109" s="12">
        <f t="shared" si="6"/>
        <v>293.02</v>
      </c>
      <c r="G109" s="12">
        <v>24.5</v>
      </c>
      <c r="H109" s="10"/>
      <c r="I109" s="12">
        <f t="shared" si="7"/>
        <v>317.52</v>
      </c>
      <c r="J109" s="10"/>
      <c r="K109" s="13">
        <f t="shared" si="8"/>
        <v>317.52</v>
      </c>
    </row>
    <row r="110" spans="1:11" ht="12.75">
      <c r="A110" s="42" t="s">
        <v>61</v>
      </c>
      <c r="B110" s="10">
        <v>59137</v>
      </c>
      <c r="C110" s="11">
        <v>26</v>
      </c>
      <c r="D110" s="12">
        <v>510</v>
      </c>
      <c r="E110" s="12">
        <f>D110</f>
        <v>510</v>
      </c>
      <c r="F110" s="12">
        <f t="shared" si="6"/>
        <v>586.5</v>
      </c>
      <c r="G110" s="12">
        <v>24.5</v>
      </c>
      <c r="H110" s="10"/>
      <c r="I110" s="12">
        <f t="shared" si="7"/>
        <v>611</v>
      </c>
      <c r="J110" s="10"/>
      <c r="K110" s="13">
        <f t="shared" si="8"/>
        <v>611</v>
      </c>
    </row>
    <row r="111" spans="1:11" ht="12.75">
      <c r="A111" s="42" t="s">
        <v>61</v>
      </c>
      <c r="B111" s="10">
        <v>19048</v>
      </c>
      <c r="C111" s="11">
        <v>37.5</v>
      </c>
      <c r="D111" s="12">
        <v>460</v>
      </c>
      <c r="E111" s="12">
        <f>D111</f>
        <v>460</v>
      </c>
      <c r="F111" s="12">
        <f t="shared" si="6"/>
        <v>529</v>
      </c>
      <c r="G111" s="12">
        <v>24.5</v>
      </c>
      <c r="H111" s="10"/>
      <c r="I111" s="12">
        <f t="shared" si="7"/>
        <v>553.5</v>
      </c>
      <c r="J111" s="10"/>
      <c r="K111" s="13">
        <f t="shared" si="8"/>
        <v>553.5</v>
      </c>
    </row>
    <row r="112" spans="1:11" ht="12.75">
      <c r="A112" s="31" t="s">
        <v>73</v>
      </c>
      <c r="B112" s="19">
        <v>59656</v>
      </c>
      <c r="C112" s="20">
        <v>32</v>
      </c>
      <c r="D112" s="21">
        <v>306.8</v>
      </c>
      <c r="E112" s="21">
        <f>D112</f>
        <v>306.8</v>
      </c>
      <c r="F112" s="21">
        <f>E112*1.15</f>
        <v>352.82</v>
      </c>
      <c r="G112" s="21">
        <v>24.5</v>
      </c>
      <c r="H112" s="19"/>
      <c r="I112" s="21">
        <f>F112+G112+H112</f>
        <v>377.32</v>
      </c>
      <c r="J112" s="19">
        <v>368</v>
      </c>
      <c r="K112" s="22">
        <f>I112-J112</f>
        <v>9.319999999999993</v>
      </c>
    </row>
    <row r="113" spans="1:11" ht="12.75">
      <c r="A113" s="46" t="s">
        <v>35</v>
      </c>
      <c r="B113" s="14">
        <v>3456</v>
      </c>
      <c r="C113" s="15">
        <v>34</v>
      </c>
      <c r="D113" s="16">
        <v>0</v>
      </c>
      <c r="E113" s="16">
        <f>D113</f>
        <v>0</v>
      </c>
      <c r="F113" s="16">
        <f t="shared" si="6"/>
        <v>0</v>
      </c>
      <c r="G113" s="16">
        <v>24.5</v>
      </c>
      <c r="H113" s="16"/>
      <c r="I113" s="16">
        <f t="shared" si="7"/>
        <v>24.5</v>
      </c>
      <c r="J113" s="16">
        <v>608</v>
      </c>
      <c r="K113" s="40">
        <f t="shared" si="8"/>
        <v>-583.5</v>
      </c>
    </row>
    <row r="114" spans="1:11" ht="12.75">
      <c r="A114" s="42" t="s">
        <v>19</v>
      </c>
      <c r="B114" s="10">
        <v>1414</v>
      </c>
      <c r="C114" s="11">
        <v>36</v>
      </c>
      <c r="D114" s="12">
        <v>253.7</v>
      </c>
      <c r="E114" s="12"/>
      <c r="F114" s="12"/>
      <c r="G114" s="12">
        <v>24.5</v>
      </c>
      <c r="H114" s="12"/>
      <c r="I114" s="12"/>
      <c r="J114" s="12"/>
      <c r="K114" s="13"/>
    </row>
    <row r="115" spans="1:11" ht="12.75">
      <c r="A115" s="42" t="s">
        <v>19</v>
      </c>
      <c r="B115" s="10">
        <v>1399</v>
      </c>
      <c r="C115" s="11">
        <v>36</v>
      </c>
      <c r="D115" s="12">
        <v>254.2</v>
      </c>
      <c r="E115" s="12"/>
      <c r="F115" s="12"/>
      <c r="G115" s="12">
        <v>24.5</v>
      </c>
      <c r="H115" s="12"/>
      <c r="I115" s="12"/>
      <c r="J115" s="12"/>
      <c r="K115" s="13"/>
    </row>
    <row r="116" spans="1:11" ht="12.75">
      <c r="A116" s="42" t="s">
        <v>19</v>
      </c>
      <c r="B116" s="10">
        <v>69967</v>
      </c>
      <c r="C116" s="11">
        <v>24</v>
      </c>
      <c r="D116" s="12">
        <v>254.8</v>
      </c>
      <c r="E116" s="12"/>
      <c r="F116" s="12"/>
      <c r="G116" s="12">
        <v>24.5</v>
      </c>
      <c r="H116" s="12"/>
      <c r="I116" s="12"/>
      <c r="J116" s="12"/>
      <c r="K116" s="13"/>
    </row>
    <row r="117" spans="1:11" ht="12.75">
      <c r="A117" s="42" t="s">
        <v>19</v>
      </c>
      <c r="B117" s="10">
        <v>59137</v>
      </c>
      <c r="C117" s="11">
        <v>25</v>
      </c>
      <c r="D117" s="12">
        <v>510</v>
      </c>
      <c r="E117" s="12"/>
      <c r="F117" s="12"/>
      <c r="G117" s="12">
        <v>24.5</v>
      </c>
      <c r="H117" s="12"/>
      <c r="I117" s="12"/>
      <c r="J117" s="12"/>
      <c r="K117" s="13"/>
    </row>
    <row r="118" spans="1:11" ht="12.75">
      <c r="A118" s="42" t="s">
        <v>19</v>
      </c>
      <c r="B118" s="10">
        <v>59656</v>
      </c>
      <c r="C118" s="11">
        <v>36</v>
      </c>
      <c r="D118" s="12">
        <v>306.8</v>
      </c>
      <c r="E118" s="12"/>
      <c r="F118" s="12"/>
      <c r="G118" s="12">
        <v>24.5</v>
      </c>
      <c r="H118" s="12"/>
      <c r="I118" s="12"/>
      <c r="J118" s="12"/>
      <c r="K118" s="13"/>
    </row>
    <row r="119" spans="1:11" ht="12.75">
      <c r="A119" s="42" t="s">
        <v>19</v>
      </c>
      <c r="B119" s="10"/>
      <c r="C119" s="11"/>
      <c r="D119" s="12"/>
      <c r="E119" s="12">
        <f>SUM(D114:D118)</f>
        <v>1579.5</v>
      </c>
      <c r="F119" s="12">
        <f>E119*1.12</f>
        <v>1769.0400000000002</v>
      </c>
      <c r="G119" s="12">
        <f>SUM(G114:G118)</f>
        <v>122.5</v>
      </c>
      <c r="H119" s="12"/>
      <c r="I119" s="12">
        <f aca="true" t="shared" si="9" ref="I119:I129">F119+G119+H119</f>
        <v>1891.5400000000002</v>
      </c>
      <c r="J119" s="12">
        <v>1844</v>
      </c>
      <c r="K119" s="13">
        <f aca="true" t="shared" si="10" ref="K119:K129">I119-J119</f>
        <v>47.54000000000019</v>
      </c>
    </row>
    <row r="120" spans="1:11" ht="12.75">
      <c r="A120" s="44" t="s">
        <v>24</v>
      </c>
      <c r="B120" s="23">
        <v>69967</v>
      </c>
      <c r="C120" s="24">
        <v>27</v>
      </c>
      <c r="D120" s="25">
        <v>254.8</v>
      </c>
      <c r="E120" s="25">
        <f aca="true" t="shared" si="11" ref="E120:E129">D120</f>
        <v>254.8</v>
      </c>
      <c r="F120" s="25">
        <f aca="true" t="shared" si="12" ref="F120:F129">E120*1.15</f>
        <v>293.02</v>
      </c>
      <c r="G120" s="25">
        <v>24.5</v>
      </c>
      <c r="H120" s="25"/>
      <c r="I120" s="25">
        <f t="shared" si="9"/>
        <v>317.52</v>
      </c>
      <c r="J120" s="25">
        <v>308</v>
      </c>
      <c r="K120" s="26">
        <f t="shared" si="10"/>
        <v>9.519999999999982</v>
      </c>
    </row>
    <row r="121" spans="1:11" ht="12.75">
      <c r="A121" s="8" t="s">
        <v>57</v>
      </c>
      <c r="B121" s="4">
        <v>1414</v>
      </c>
      <c r="C121" s="5">
        <v>32</v>
      </c>
      <c r="D121" s="6">
        <v>253.7</v>
      </c>
      <c r="E121" s="6">
        <f t="shared" si="11"/>
        <v>253.7</v>
      </c>
      <c r="F121" s="6">
        <f t="shared" si="12"/>
        <v>291.75499999999994</v>
      </c>
      <c r="G121" s="6">
        <v>24.5</v>
      </c>
      <c r="H121" s="4"/>
      <c r="I121" s="6">
        <f t="shared" si="9"/>
        <v>316.25499999999994</v>
      </c>
      <c r="J121" s="4"/>
      <c r="K121" s="7">
        <f t="shared" si="10"/>
        <v>316.25499999999994</v>
      </c>
    </row>
    <row r="122" spans="1:11" ht="12.75">
      <c r="A122" s="8" t="s">
        <v>57</v>
      </c>
      <c r="B122" s="4">
        <v>1414</v>
      </c>
      <c r="C122" s="5">
        <v>33</v>
      </c>
      <c r="D122" s="6">
        <v>253.7</v>
      </c>
      <c r="E122" s="6">
        <f t="shared" si="11"/>
        <v>253.7</v>
      </c>
      <c r="F122" s="6">
        <f t="shared" si="12"/>
        <v>291.75499999999994</v>
      </c>
      <c r="G122" s="6">
        <v>24.5</v>
      </c>
      <c r="H122" s="4"/>
      <c r="I122" s="6">
        <f t="shared" si="9"/>
        <v>316.25499999999994</v>
      </c>
      <c r="J122" s="4"/>
      <c r="K122" s="7">
        <f t="shared" si="10"/>
        <v>316.25499999999994</v>
      </c>
    </row>
    <row r="123" spans="1:11" ht="12.75">
      <c r="A123" s="8" t="s">
        <v>57</v>
      </c>
      <c r="B123" s="4">
        <v>1399</v>
      </c>
      <c r="C123" s="5">
        <v>32</v>
      </c>
      <c r="D123" s="6">
        <v>254.2</v>
      </c>
      <c r="E123" s="6">
        <f t="shared" si="11"/>
        <v>254.2</v>
      </c>
      <c r="F123" s="6">
        <f t="shared" si="12"/>
        <v>292.33</v>
      </c>
      <c r="G123" s="6">
        <v>24.5</v>
      </c>
      <c r="H123" s="4"/>
      <c r="I123" s="6">
        <f t="shared" si="9"/>
        <v>316.83</v>
      </c>
      <c r="J123" s="4"/>
      <c r="K123" s="7">
        <f t="shared" si="10"/>
        <v>316.83</v>
      </c>
    </row>
    <row r="124" spans="1:11" ht="12.75">
      <c r="A124" s="8" t="s">
        <v>57</v>
      </c>
      <c r="B124" s="4">
        <v>1399</v>
      </c>
      <c r="C124" s="5">
        <v>33</v>
      </c>
      <c r="D124" s="6">
        <v>254.2</v>
      </c>
      <c r="E124" s="6">
        <f t="shared" si="11"/>
        <v>254.2</v>
      </c>
      <c r="F124" s="6">
        <f t="shared" si="12"/>
        <v>292.33</v>
      </c>
      <c r="G124" s="6">
        <v>24.5</v>
      </c>
      <c r="H124" s="4"/>
      <c r="I124" s="6">
        <f t="shared" si="9"/>
        <v>316.83</v>
      </c>
      <c r="J124" s="4"/>
      <c r="K124" s="7">
        <f t="shared" si="10"/>
        <v>316.83</v>
      </c>
    </row>
    <row r="125" spans="1:11" ht="12.75">
      <c r="A125" s="8" t="s">
        <v>57</v>
      </c>
      <c r="B125" s="4">
        <v>59590</v>
      </c>
      <c r="C125" s="5">
        <v>20</v>
      </c>
      <c r="D125" s="6">
        <v>254.8</v>
      </c>
      <c r="E125" s="6">
        <f t="shared" si="11"/>
        <v>254.8</v>
      </c>
      <c r="F125" s="6">
        <f t="shared" si="12"/>
        <v>293.02</v>
      </c>
      <c r="G125" s="6">
        <v>24.5</v>
      </c>
      <c r="H125" s="4"/>
      <c r="I125" s="6">
        <f t="shared" si="9"/>
        <v>317.52</v>
      </c>
      <c r="J125" s="4"/>
      <c r="K125" s="7">
        <f t="shared" si="10"/>
        <v>317.52</v>
      </c>
    </row>
    <row r="126" spans="1:11" ht="12.75">
      <c r="A126" s="8" t="s">
        <v>57</v>
      </c>
      <c r="B126" s="4">
        <v>59590</v>
      </c>
      <c r="C126" s="5">
        <v>21</v>
      </c>
      <c r="D126" s="6">
        <v>254.8</v>
      </c>
      <c r="E126" s="6">
        <f t="shared" si="11"/>
        <v>254.8</v>
      </c>
      <c r="F126" s="6">
        <f t="shared" si="12"/>
        <v>293.02</v>
      </c>
      <c r="G126" s="6">
        <v>24.5</v>
      </c>
      <c r="H126" s="4"/>
      <c r="I126" s="6">
        <f t="shared" si="9"/>
        <v>317.52</v>
      </c>
      <c r="J126" s="4"/>
      <c r="K126" s="7">
        <f t="shared" si="10"/>
        <v>317.52</v>
      </c>
    </row>
    <row r="127" spans="1:11" ht="12.75">
      <c r="A127" s="8" t="s">
        <v>57</v>
      </c>
      <c r="B127" s="4">
        <v>30905</v>
      </c>
      <c r="C127" s="5">
        <v>30</v>
      </c>
      <c r="D127" s="6">
        <v>556.5</v>
      </c>
      <c r="E127" s="6">
        <f t="shared" si="11"/>
        <v>556.5</v>
      </c>
      <c r="F127" s="6">
        <f t="shared" si="12"/>
        <v>639.9749999999999</v>
      </c>
      <c r="G127" s="6">
        <v>24.5</v>
      </c>
      <c r="H127" s="4"/>
      <c r="I127" s="6">
        <f t="shared" si="9"/>
        <v>664.4749999999999</v>
      </c>
      <c r="J127" s="4"/>
      <c r="K127" s="7">
        <f t="shared" si="10"/>
        <v>664.4749999999999</v>
      </c>
    </row>
    <row r="128" spans="1:11" ht="12.75">
      <c r="A128" s="8" t="s">
        <v>57</v>
      </c>
      <c r="B128" s="4">
        <v>30905</v>
      </c>
      <c r="C128" s="5">
        <v>33</v>
      </c>
      <c r="D128" s="6">
        <v>556.5</v>
      </c>
      <c r="E128" s="6">
        <f t="shared" si="11"/>
        <v>556.5</v>
      </c>
      <c r="F128" s="6">
        <f t="shared" si="12"/>
        <v>639.9749999999999</v>
      </c>
      <c r="G128" s="6">
        <v>24.5</v>
      </c>
      <c r="H128" s="4"/>
      <c r="I128" s="6">
        <f t="shared" si="9"/>
        <v>664.4749999999999</v>
      </c>
      <c r="J128" s="4"/>
      <c r="K128" s="7">
        <f t="shared" si="10"/>
        <v>664.4749999999999</v>
      </c>
    </row>
    <row r="129" spans="1:11" ht="12.75">
      <c r="A129" s="45" t="s">
        <v>59</v>
      </c>
      <c r="B129" s="27">
        <v>1399</v>
      </c>
      <c r="C129" s="28">
        <v>34</v>
      </c>
      <c r="D129" s="29">
        <v>254.2</v>
      </c>
      <c r="E129" s="29">
        <f t="shared" si="11"/>
        <v>254.2</v>
      </c>
      <c r="F129" s="29">
        <f t="shared" si="12"/>
        <v>292.33</v>
      </c>
      <c r="G129" s="29">
        <v>24.5</v>
      </c>
      <c r="H129" s="27"/>
      <c r="I129" s="29">
        <f t="shared" si="9"/>
        <v>316.83</v>
      </c>
      <c r="J129" s="27">
        <v>307</v>
      </c>
      <c r="K129" s="30">
        <f t="shared" si="10"/>
        <v>9.829999999999984</v>
      </c>
    </row>
    <row r="130" spans="1:11" ht="12.75">
      <c r="A130" s="37" t="s">
        <v>8</v>
      </c>
      <c r="B130" s="14">
        <v>1414</v>
      </c>
      <c r="C130" s="15" t="s">
        <v>9</v>
      </c>
      <c r="D130" s="16">
        <v>253.7</v>
      </c>
      <c r="E130" s="16"/>
      <c r="F130" s="16"/>
      <c r="G130" s="16">
        <v>24.5</v>
      </c>
      <c r="H130" s="16"/>
      <c r="I130" s="16"/>
      <c r="J130" s="16"/>
      <c r="K130" s="17"/>
    </row>
    <row r="131" spans="1:11" ht="12.75">
      <c r="A131" s="37" t="s">
        <v>8</v>
      </c>
      <c r="B131" s="14">
        <v>59656</v>
      </c>
      <c r="C131" s="15" t="s">
        <v>9</v>
      </c>
      <c r="D131" s="16">
        <v>306.8</v>
      </c>
      <c r="E131" s="16"/>
      <c r="F131" s="16"/>
      <c r="G131" s="16">
        <v>24.5</v>
      </c>
      <c r="H131" s="16"/>
      <c r="I131" s="16"/>
      <c r="J131" s="16"/>
      <c r="K131" s="17"/>
    </row>
    <row r="132" spans="1:12" ht="12.75">
      <c r="A132" s="37" t="s">
        <v>8</v>
      </c>
      <c r="B132" s="14"/>
      <c r="C132" s="15"/>
      <c r="D132" s="16"/>
      <c r="E132" s="16">
        <f>SUM(D130:D131)</f>
        <v>560.5</v>
      </c>
      <c r="F132" s="16">
        <f>E132*1.15</f>
        <v>644.5749999999999</v>
      </c>
      <c r="G132" s="16">
        <f>SUM(G130:G131)</f>
        <v>49</v>
      </c>
      <c r="H132" s="16"/>
      <c r="I132" s="16">
        <f>F132+G132+H132</f>
        <v>693.5749999999999</v>
      </c>
      <c r="J132" s="16">
        <f>680+30</f>
        <v>710</v>
      </c>
      <c r="K132" s="17">
        <f>I132-J132</f>
        <v>-16.425000000000068</v>
      </c>
      <c r="L132" s="34" t="s">
        <v>80</v>
      </c>
    </row>
    <row r="133" spans="1:15" ht="12.75">
      <c r="A133" s="43" t="s">
        <v>48</v>
      </c>
      <c r="B133" s="10">
        <v>3456</v>
      </c>
      <c r="C133" s="11">
        <v>37</v>
      </c>
      <c r="D133" s="12">
        <v>0</v>
      </c>
      <c r="E133" s="12">
        <f>D133</f>
        <v>0</v>
      </c>
      <c r="F133" s="12">
        <f>E133*1.15</f>
        <v>0</v>
      </c>
      <c r="G133" s="12">
        <v>24.5</v>
      </c>
      <c r="H133" s="12"/>
      <c r="I133" s="12">
        <f>F133+G133+H133</f>
        <v>24.5</v>
      </c>
      <c r="J133" s="12">
        <v>610</v>
      </c>
      <c r="K133" s="13">
        <f>I133-J133</f>
        <v>-585.5</v>
      </c>
      <c r="O133" s="9">
        <f>SUM(D121:D128)</f>
        <v>2638.3999999999996</v>
      </c>
    </row>
    <row r="134" spans="1:11" ht="12.75">
      <c r="A134" s="37" t="s">
        <v>34</v>
      </c>
      <c r="B134" s="14">
        <v>1399</v>
      </c>
      <c r="C134" s="15">
        <v>35</v>
      </c>
      <c r="D134" s="16">
        <v>254.2</v>
      </c>
      <c r="E134" s="16"/>
      <c r="F134" s="16"/>
      <c r="G134" s="16">
        <v>24.5</v>
      </c>
      <c r="H134" s="16"/>
      <c r="I134" s="16"/>
      <c r="J134" s="16"/>
      <c r="K134" s="17"/>
    </row>
    <row r="135" spans="1:11" ht="12.75">
      <c r="A135" s="37" t="s">
        <v>34</v>
      </c>
      <c r="B135" s="14">
        <v>19048</v>
      </c>
      <c r="C135" s="15">
        <v>35</v>
      </c>
      <c r="D135" s="16">
        <v>460</v>
      </c>
      <c r="E135" s="16"/>
      <c r="F135" s="16"/>
      <c r="G135" s="16">
        <v>24.5</v>
      </c>
      <c r="H135" s="16"/>
      <c r="I135" s="16"/>
      <c r="J135" s="16"/>
      <c r="K135" s="17"/>
    </row>
    <row r="136" spans="1:11" ht="12.75">
      <c r="A136" s="37" t="s">
        <v>34</v>
      </c>
      <c r="B136" s="14"/>
      <c r="C136" s="15"/>
      <c r="D136" s="16"/>
      <c r="E136" s="16">
        <f>SUM(D134:D135)</f>
        <v>714.2</v>
      </c>
      <c r="F136" s="16">
        <f>E136*1.15</f>
        <v>821.33</v>
      </c>
      <c r="G136" s="16">
        <f>SUM(G134:G135)</f>
        <v>49</v>
      </c>
      <c r="H136" s="16"/>
      <c r="I136" s="16">
        <f>F136+G136+H136</f>
        <v>870.33</v>
      </c>
      <c r="J136" s="16">
        <v>852</v>
      </c>
      <c r="K136" s="17">
        <f>I136-J136</f>
        <v>18.33000000000004</v>
      </c>
    </row>
    <row r="137" spans="1:11" ht="12.75">
      <c r="A137" s="31" t="s">
        <v>71</v>
      </c>
      <c r="B137" s="19">
        <v>59137</v>
      </c>
      <c r="C137" s="20">
        <v>24</v>
      </c>
      <c r="D137" s="21">
        <v>510</v>
      </c>
      <c r="E137" s="21"/>
      <c r="F137" s="21"/>
      <c r="G137" s="21">
        <v>24.5</v>
      </c>
      <c r="H137" s="19"/>
      <c r="I137" s="21"/>
      <c r="J137" s="19"/>
      <c r="K137" s="22"/>
    </row>
    <row r="138" spans="1:11" ht="12.75">
      <c r="A138" s="31" t="s">
        <v>71</v>
      </c>
      <c r="B138" s="19">
        <v>59137</v>
      </c>
      <c r="C138" s="20">
        <v>28</v>
      </c>
      <c r="D138" s="21">
        <v>510</v>
      </c>
      <c r="E138" s="21"/>
      <c r="F138" s="21"/>
      <c r="G138" s="21">
        <v>24.5</v>
      </c>
      <c r="H138" s="19"/>
      <c r="I138" s="21"/>
      <c r="J138" s="19"/>
      <c r="K138" s="22"/>
    </row>
    <row r="139" spans="1:11" ht="12.75">
      <c r="A139" s="31" t="s">
        <v>71</v>
      </c>
      <c r="B139" s="19"/>
      <c r="C139" s="20"/>
      <c r="D139" s="21"/>
      <c r="E139" s="21">
        <f>SUM(D137:D138)</f>
        <v>1020</v>
      </c>
      <c r="F139" s="21">
        <f>E139*1.15</f>
        <v>1173</v>
      </c>
      <c r="G139" s="21">
        <f>SUM(G137:G138)</f>
        <v>49</v>
      </c>
      <c r="H139" s="19">
        <v>40</v>
      </c>
      <c r="I139" s="21">
        <f>F139+G139+H139</f>
        <v>1262</v>
      </c>
      <c r="J139" s="19">
        <v>1254</v>
      </c>
      <c r="K139" s="22">
        <f>I139-J139</f>
        <v>8</v>
      </c>
    </row>
    <row r="140" spans="1:11" ht="12.75">
      <c r="A140" s="42" t="s">
        <v>17</v>
      </c>
      <c r="B140" s="10">
        <v>59137</v>
      </c>
      <c r="C140" s="11">
        <v>26</v>
      </c>
      <c r="D140" s="12">
        <v>510</v>
      </c>
      <c r="E140" s="12">
        <f>D140</f>
        <v>510</v>
      </c>
      <c r="F140" s="12">
        <f>E140*1.15</f>
        <v>586.5</v>
      </c>
      <c r="G140" s="12">
        <v>24.5</v>
      </c>
      <c r="H140" s="12"/>
      <c r="I140" s="12">
        <f>F140+G140+H140</f>
        <v>611</v>
      </c>
      <c r="J140" s="12">
        <f>602+9</f>
        <v>611</v>
      </c>
      <c r="K140" s="13">
        <f>I140-J140</f>
        <v>0</v>
      </c>
    </row>
    <row r="141" spans="1:11" ht="12.75">
      <c r="A141" s="37" t="s">
        <v>58</v>
      </c>
      <c r="B141" s="14">
        <v>1414</v>
      </c>
      <c r="C141" s="15">
        <v>37</v>
      </c>
      <c r="D141" s="16">
        <v>253.7</v>
      </c>
      <c r="E141" s="16"/>
      <c r="F141" s="16"/>
      <c r="G141" s="16">
        <v>24.5</v>
      </c>
      <c r="H141" s="14"/>
      <c r="I141" s="16"/>
      <c r="J141" s="14"/>
      <c r="K141" s="17"/>
    </row>
    <row r="142" spans="1:12" ht="12.75">
      <c r="A142" s="37" t="s">
        <v>58</v>
      </c>
      <c r="B142" s="35">
        <v>59656</v>
      </c>
      <c r="C142" s="38">
        <v>37.5</v>
      </c>
      <c r="D142" s="39">
        <v>0</v>
      </c>
      <c r="E142" s="16"/>
      <c r="F142" s="16"/>
      <c r="G142" s="16">
        <v>0</v>
      </c>
      <c r="H142" s="14"/>
      <c r="I142" s="16"/>
      <c r="J142" s="14"/>
      <c r="K142" s="17"/>
      <c r="L142" s="34" t="s">
        <v>81</v>
      </c>
    </row>
    <row r="143" spans="1:11" ht="12.75">
      <c r="A143" s="44" t="s">
        <v>58</v>
      </c>
      <c r="B143" s="23"/>
      <c r="C143" s="24"/>
      <c r="D143" s="25"/>
      <c r="E143" s="25">
        <f>SUM(D141:D142)</f>
        <v>253.7</v>
      </c>
      <c r="F143" s="25">
        <f>E143*1.15</f>
        <v>291.75499999999994</v>
      </c>
      <c r="G143" s="25">
        <f>SUM(G141:G142)</f>
        <v>24.5</v>
      </c>
      <c r="H143" s="23"/>
      <c r="I143" s="25">
        <f>F143+G143+H143</f>
        <v>316.25499999999994</v>
      </c>
      <c r="J143" s="23">
        <v>675</v>
      </c>
      <c r="K143" s="40">
        <f>I143-J143</f>
        <v>-358.74500000000006</v>
      </c>
    </row>
    <row r="144" spans="1:11" ht="12.75">
      <c r="A144" s="31" t="s">
        <v>67</v>
      </c>
      <c r="B144" s="19">
        <v>59137</v>
      </c>
      <c r="C144" s="20">
        <v>25</v>
      </c>
      <c r="D144" s="21">
        <v>510</v>
      </c>
      <c r="E144" s="21">
        <f>D144</f>
        <v>510</v>
      </c>
      <c r="F144" s="21">
        <f>E144*1.15</f>
        <v>586.5</v>
      </c>
      <c r="G144" s="21">
        <v>24.5</v>
      </c>
      <c r="H144" s="19"/>
      <c r="I144" s="21">
        <f>F144+G144+H144</f>
        <v>611</v>
      </c>
      <c r="J144" s="19">
        <v>602</v>
      </c>
      <c r="K144" s="22">
        <f>I144-J144</f>
        <v>9</v>
      </c>
    </row>
    <row r="145" spans="1:11" ht="12.75">
      <c r="A145" s="42" t="s">
        <v>5</v>
      </c>
      <c r="B145" s="10">
        <v>1414</v>
      </c>
      <c r="C145" s="11">
        <v>36</v>
      </c>
      <c r="D145" s="12">
        <v>253.7</v>
      </c>
      <c r="E145" s="12"/>
      <c r="F145" s="12"/>
      <c r="G145" s="12">
        <v>24.5</v>
      </c>
      <c r="H145" s="12"/>
      <c r="I145" s="12"/>
      <c r="J145" s="12"/>
      <c r="K145" s="13"/>
    </row>
    <row r="146" spans="1:11" ht="14.25" customHeight="1">
      <c r="A146" s="42" t="s">
        <v>5</v>
      </c>
      <c r="B146" s="10">
        <v>69967</v>
      </c>
      <c r="C146" s="11">
        <v>24</v>
      </c>
      <c r="D146" s="12">
        <v>254.8</v>
      </c>
      <c r="E146" s="12"/>
      <c r="F146" s="12"/>
      <c r="G146" s="12">
        <v>24.5</v>
      </c>
      <c r="H146" s="12"/>
      <c r="I146" s="12"/>
      <c r="J146" s="12"/>
      <c r="K146" s="13"/>
    </row>
    <row r="147" spans="1:11" ht="12.75">
      <c r="A147" s="42" t="s">
        <v>5</v>
      </c>
      <c r="B147" s="10">
        <v>30905</v>
      </c>
      <c r="C147" s="11">
        <v>34</v>
      </c>
      <c r="D147" s="12">
        <v>556.5</v>
      </c>
      <c r="E147" s="12"/>
      <c r="F147" s="12"/>
      <c r="G147" s="12">
        <v>24.5</v>
      </c>
      <c r="H147" s="12"/>
      <c r="I147" s="12"/>
      <c r="J147" s="12"/>
      <c r="K147" s="13"/>
    </row>
    <row r="148" spans="1:11" ht="12.75">
      <c r="A148" s="42" t="s">
        <v>5</v>
      </c>
      <c r="B148" s="10"/>
      <c r="C148" s="11"/>
      <c r="D148" s="12"/>
      <c r="E148" s="12">
        <f>SUM(D145:D147)</f>
        <v>1065</v>
      </c>
      <c r="F148" s="12">
        <f>E148*1.15</f>
        <v>1224.75</v>
      </c>
      <c r="G148" s="12">
        <f>SUM(G145:G147)</f>
        <v>73.5</v>
      </c>
      <c r="H148" s="12"/>
      <c r="I148" s="12">
        <f>F148+G148+H148</f>
        <v>1298.25</v>
      </c>
      <c r="J148" s="12">
        <v>1270</v>
      </c>
      <c r="K148" s="13">
        <f>I148-J148</f>
        <v>28.25</v>
      </c>
    </row>
    <row r="149" spans="4:5" ht="12.75">
      <c r="D149" s="9">
        <f>SUM(D2:D147)</f>
        <v>39095.19999999999</v>
      </c>
      <c r="E149" s="9">
        <f>SUM(E2:E148)</f>
        <v>39095.19999999999</v>
      </c>
    </row>
  </sheetData>
  <sheetProtection formatCells="0" formatColumns="0" formatRows="0" insertColumns="0" insertRows="0" insertHyperlinks="0" deleteColumns="0" deleteRows="0" sort="0" autoFilter="0" pivotTables="0"/>
  <autoFilter ref="A1:K149">
    <sortState ref="A2:K149">
      <sortCondition sortBy="value" ref="A2:A149"/>
    </sortState>
  </autoFilter>
  <hyperlinks>
    <hyperlink ref="A48" r:id="rId1" display="http://forum.sibmama.ru/profile.php?mode=viewprofile&amp;u=22344"/>
    <hyperlink ref="A95" r:id="rId2" display="http://forum.sibmama.ru/profile.php?mode=viewprofile&amp;u=122785"/>
    <hyperlink ref="A66" r:id="rId3" display="http://forum.sibmama.ru/viewtopic.php?p=31515333&amp;t=703966"/>
    <hyperlink ref="A112" r:id="rId4" display="http://forum.sibmama.ru/viewtopic.php?p=31549334&amp;t=703966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2012-07-14T00:16:07Z</dcterms:created>
  <dcterms:modified xsi:type="dcterms:W3CDTF">2012-07-31T15:34:03Z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