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'654413'!$A$1:$K$131</definedName>
  </definedNames>
  <calcPr fullCalcOnLoad="1"/>
</workbook>
</file>

<file path=xl/sharedStrings.xml><?xml version="1.0" encoding="utf-8"?>
<sst xmlns="http://schemas.openxmlformats.org/spreadsheetml/2006/main" count="142" uniqueCount="93">
  <si>
    <t>УЗ</t>
  </si>
  <si>
    <t>№ модели Id:</t>
  </si>
  <si>
    <t>размер</t>
  </si>
  <si>
    <t>Цена за ед.</t>
  </si>
  <si>
    <t>ТР</t>
  </si>
  <si>
    <t>TANY79</t>
  </si>
  <si>
    <t>sovanna</t>
  </si>
  <si>
    <t>МамаМаши</t>
  </si>
  <si>
    <t>anny27</t>
  </si>
  <si>
    <t>eva-sfw</t>
  </si>
  <si>
    <t>zemlyanika</t>
  </si>
  <si>
    <t>Kushka</t>
  </si>
  <si>
    <t>Len0k</t>
  </si>
  <si>
    <t>Лучсвета</t>
  </si>
  <si>
    <t>Marina.G</t>
  </si>
  <si>
    <t>Lula-K</t>
  </si>
  <si>
    <t>золото</t>
  </si>
  <si>
    <t>Y@godKa</t>
  </si>
  <si>
    <t>jnes2010</t>
  </si>
  <si>
    <t>mamito4ka 1</t>
  </si>
  <si>
    <t>Eight</t>
  </si>
  <si>
    <t>sobol</t>
  </si>
  <si>
    <t>IRinКа55</t>
  </si>
  <si>
    <t>Туся Титуся</t>
  </si>
  <si>
    <t>Сумма заказа</t>
  </si>
  <si>
    <t>Цена с ОРГ</t>
  </si>
  <si>
    <t>сбор за м/город</t>
  </si>
  <si>
    <t>сумма к оплате</t>
  </si>
  <si>
    <t>сдано</t>
  </si>
  <si>
    <t>долг  "+" Ваш,  "-" мой</t>
  </si>
  <si>
    <t>пристрой</t>
  </si>
  <si>
    <t>натаП</t>
  </si>
  <si>
    <t>Vzhik123</t>
  </si>
  <si>
    <t>Анна25</t>
  </si>
  <si>
    <t>AKSANITA</t>
  </si>
  <si>
    <t xml:space="preserve">KMaria </t>
  </si>
  <si>
    <t xml:space="preserve">solomaria </t>
  </si>
  <si>
    <t xml:space="preserve">Клатильда </t>
  </si>
  <si>
    <t xml:space="preserve">Верба </t>
  </si>
  <si>
    <t>женя_а</t>
  </si>
  <si>
    <t>тасся</t>
  </si>
  <si>
    <t xml:space="preserve">Nadin-I </t>
  </si>
  <si>
    <t xml:space="preserve">наталья каткова </t>
  </si>
  <si>
    <t xml:space="preserve">Звездочка_Звездочка </t>
  </si>
  <si>
    <t>IRM@</t>
  </si>
  <si>
    <t>Anna4ca</t>
  </si>
  <si>
    <t>Yulka</t>
  </si>
  <si>
    <t>Марианна@</t>
  </si>
  <si>
    <t>OLGA_G</t>
  </si>
  <si>
    <t>chemga</t>
  </si>
  <si>
    <t>Огонек</t>
  </si>
  <si>
    <t>Королевична</t>
  </si>
  <si>
    <t>Dinarina</t>
  </si>
  <si>
    <t>БСС</t>
  </si>
  <si>
    <t>alesia1</t>
  </si>
  <si>
    <t>Мари@нна</t>
  </si>
  <si>
    <t>Olgushka-k</t>
  </si>
  <si>
    <t>natvitkor</t>
  </si>
  <si>
    <t>рыбочкаА</t>
  </si>
  <si>
    <t>Леди Лето</t>
  </si>
  <si>
    <t>katera1987</t>
  </si>
  <si>
    <t>Людмила82</t>
  </si>
  <si>
    <t>Cler-C</t>
  </si>
  <si>
    <t>37,5</t>
  </si>
  <si>
    <t>lilya777</t>
  </si>
  <si>
    <t>машина мама79</t>
  </si>
  <si>
    <t>Акуля</t>
  </si>
  <si>
    <t>Valeri</t>
  </si>
  <si>
    <t>Катюшкина</t>
  </si>
  <si>
    <t>4tune</t>
  </si>
  <si>
    <t>Чипола</t>
  </si>
  <si>
    <t>Аннюта</t>
  </si>
  <si>
    <t>Ingrid</t>
  </si>
  <si>
    <t>Руся85</t>
  </si>
  <si>
    <t>Siama</t>
  </si>
  <si>
    <t>инна77</t>
  </si>
  <si>
    <t>shink</t>
  </si>
  <si>
    <t>ЗАяцц</t>
  </si>
  <si>
    <t>Alternator</t>
  </si>
  <si>
    <t>biolni</t>
  </si>
  <si>
    <t>Sobia</t>
  </si>
  <si>
    <t>Маринка-малинка</t>
  </si>
  <si>
    <t>ЕкатеринаОДДИ</t>
  </si>
  <si>
    <t>Анна-1981</t>
  </si>
  <si>
    <t>iren_n</t>
  </si>
  <si>
    <t>Laryx</t>
  </si>
  <si>
    <t>олеся vish</t>
  </si>
  <si>
    <t>Опера</t>
  </si>
  <si>
    <t>Blue_Bird</t>
  </si>
  <si>
    <t xml:space="preserve">Nella </t>
  </si>
  <si>
    <t>Natlin</t>
  </si>
  <si>
    <t>натаП (Юля)</t>
  </si>
  <si>
    <t>вернула на СБ 235 руб. 22.10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</si>
</sst>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168" fontId="0" fillId="0" borderId="10" xfId="0" applyNumberFormat="1" applyFill="1" applyBorder="1" applyAlignment="1" applyProtection="1">
      <alignment/>
      <protection/>
    </xf>
    <xf numFmtId="169" fontId="0" fillId="0" borderId="10" xfId="0" applyNumberForma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68" fontId="0" fillId="4" borderId="10" xfId="0" applyNumberFormat="1" applyFill="1" applyBorder="1" applyAlignment="1" applyProtection="1">
      <alignment/>
      <protection/>
    </xf>
    <xf numFmtId="169" fontId="0" fillId="4" borderId="10" xfId="0" applyNumberForma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168" fontId="0" fillId="6" borderId="10" xfId="0" applyNumberFormat="1" applyFill="1" applyBorder="1" applyAlignment="1" applyProtection="1">
      <alignment/>
      <protection/>
    </xf>
    <xf numFmtId="169" fontId="0" fillId="6" borderId="10" xfId="0" applyNumberForma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68" fontId="0" fillId="5" borderId="10" xfId="0" applyNumberFormat="1" applyFill="1" applyBorder="1" applyAlignment="1" applyProtection="1">
      <alignment/>
      <protection/>
    </xf>
    <xf numFmtId="169" fontId="0" fillId="5" borderId="10" xfId="0" applyNumberForma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9" fontId="4" fillId="4" borderId="10" xfId="0" applyNumberFormat="1" applyFont="1" applyFill="1" applyBorder="1" applyAlignment="1" applyProtection="1">
      <alignment/>
      <protection/>
    </xf>
    <xf numFmtId="169" fontId="4" fillId="6" borderId="10" xfId="0" applyNumberFormat="1" applyFont="1" applyFill="1" applyBorder="1" applyAlignment="1" applyProtection="1">
      <alignment/>
      <protection/>
    </xf>
    <xf numFmtId="0" fontId="4" fillId="6" borderId="10" xfId="0" applyFont="1" applyFill="1" applyBorder="1" applyAlignment="1" applyProtection="1">
      <alignment/>
      <protection/>
    </xf>
    <xf numFmtId="168" fontId="4" fillId="6" borderId="10" xfId="0" applyNumberFormat="1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168" fontId="0" fillId="2" borderId="10" xfId="0" applyNumberFormat="1" applyFill="1" applyBorder="1" applyAlignment="1" applyProtection="1">
      <alignment/>
      <protection/>
    </xf>
    <xf numFmtId="169" fontId="0" fillId="2" borderId="10" xfId="0" applyNumberFormat="1" applyFill="1" applyBorder="1" applyAlignment="1" applyProtection="1">
      <alignment/>
      <protection/>
    </xf>
    <xf numFmtId="0" fontId="3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168" fontId="0" fillId="10" borderId="10" xfId="0" applyNumberFormat="1" applyFill="1" applyBorder="1" applyAlignment="1" applyProtection="1">
      <alignment/>
      <protection/>
    </xf>
    <xf numFmtId="169" fontId="0" fillId="10" borderId="10" xfId="0" applyNumberFormat="1" applyFill="1" applyBorder="1" applyAlignment="1" applyProtection="1">
      <alignment/>
      <protection/>
    </xf>
    <xf numFmtId="168" fontId="4" fillId="0" borderId="10" xfId="0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168" fontId="4" fillId="4" borderId="10" xfId="0" applyNumberFormat="1" applyFont="1" applyFill="1" applyBorder="1" applyAlignment="1" applyProtection="1">
      <alignment/>
      <protection/>
    </xf>
    <xf numFmtId="0" fontId="4" fillId="5" borderId="10" xfId="0" applyFont="1" applyFill="1" applyBorder="1" applyAlignment="1" applyProtection="1">
      <alignment/>
      <protection/>
    </xf>
    <xf numFmtId="168" fontId="4" fillId="5" borderId="10" xfId="0" applyNumberFormat="1" applyFont="1" applyFill="1" applyBorder="1" applyAlignment="1" applyProtection="1">
      <alignment/>
      <protection/>
    </xf>
    <xf numFmtId="169" fontId="4" fillId="5" borderId="10" xfId="0" applyNumberFormat="1" applyFont="1" applyFill="1" applyBorder="1" applyAlignment="1" applyProtection="1">
      <alignment/>
      <protection/>
    </xf>
    <xf numFmtId="169" fontId="42" fillId="6" borderId="10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76107" TargetMode="External" /><Relationship Id="rId2" Type="http://schemas.openxmlformats.org/officeDocument/2006/relationships/hyperlink" Target="http://forum.sibmama.ru/profile.php?mode=viewprofile&amp;u=20999" TargetMode="External" /><Relationship Id="rId3" Type="http://schemas.openxmlformats.org/officeDocument/2006/relationships/hyperlink" Target="http://forum.sibmama.ru/profile.php?mode=viewprofile&amp;u=143232" TargetMode="External" /><Relationship Id="rId4" Type="http://schemas.openxmlformats.org/officeDocument/2006/relationships/hyperlink" Target="http://forum.sibmama.ru/profile.php?mode=viewprofile&amp;u=14317" TargetMode="External" /><Relationship Id="rId5" Type="http://schemas.openxmlformats.org/officeDocument/2006/relationships/hyperlink" Target="http://forum.sibmama.ru/viewtopic.php?t=729473&amp;postdays=0&amp;postorder=asc&amp;start=330" TargetMode="External" /><Relationship Id="rId6" Type="http://schemas.openxmlformats.org/officeDocument/2006/relationships/hyperlink" Target="http://forum.sibmama.ru/profile.php?mode=viewprofile&amp;u=921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23.00390625" style="0" bestFit="1" customWidth="1"/>
    <col min="2" max="2" width="8.8515625" style="0" customWidth="1"/>
    <col min="3" max="3" width="6.28125" style="0" customWidth="1"/>
    <col min="4" max="4" width="12.00390625" style="0" customWidth="1"/>
    <col min="5" max="5" width="12.140625" style="0" customWidth="1"/>
    <col min="6" max="6" width="10.28125" style="0" customWidth="1"/>
    <col min="8" max="8" width="9.28125" style="0" bestFit="1" customWidth="1"/>
    <col min="9" max="11" width="9.7109375" style="0" bestFit="1" customWidth="1"/>
  </cols>
  <sheetData>
    <row r="1" spans="1:11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24</v>
      </c>
      <c r="F1" s="2" t="s">
        <v>25</v>
      </c>
      <c r="G1" s="2" t="s">
        <v>26</v>
      </c>
      <c r="H1" s="2" t="s">
        <v>4</v>
      </c>
      <c r="I1" s="2" t="s">
        <v>27</v>
      </c>
      <c r="J1" s="3" t="s">
        <v>28</v>
      </c>
      <c r="K1" s="4" t="s">
        <v>29</v>
      </c>
    </row>
    <row r="2" spans="1:11" ht="12.75">
      <c r="A2" s="18" t="s">
        <v>69</v>
      </c>
      <c r="B2" s="11">
        <v>59549</v>
      </c>
      <c r="C2" s="11">
        <v>35</v>
      </c>
      <c r="D2" s="12">
        <v>504</v>
      </c>
      <c r="E2" s="12">
        <f>D2</f>
        <v>504</v>
      </c>
      <c r="F2" s="12">
        <f>E2*1.15</f>
        <v>579.5999999999999</v>
      </c>
      <c r="G2" s="11"/>
      <c r="H2" s="12">
        <v>9.65</v>
      </c>
      <c r="I2" s="12">
        <f>F2+G2+H2</f>
        <v>589.2499999999999</v>
      </c>
      <c r="J2" s="11">
        <v>580</v>
      </c>
      <c r="K2" s="13">
        <f>I2-J2</f>
        <v>9.249999999999886</v>
      </c>
    </row>
    <row r="3" spans="1:11" ht="12.75">
      <c r="A3" s="19" t="s">
        <v>34</v>
      </c>
      <c r="B3" s="8">
        <v>101724</v>
      </c>
      <c r="C3" s="8">
        <v>36</v>
      </c>
      <c r="D3" s="9">
        <v>1928.52</v>
      </c>
      <c r="E3" s="9">
        <f>D3</f>
        <v>1928.52</v>
      </c>
      <c r="F3" s="9">
        <f>E3*1.12</f>
        <v>2159.9424000000004</v>
      </c>
      <c r="G3" s="9"/>
      <c r="H3" s="9">
        <v>9.65</v>
      </c>
      <c r="I3" s="9">
        <f>F3+G3+H3</f>
        <v>2169.5924000000005</v>
      </c>
      <c r="J3" s="9">
        <v>2190</v>
      </c>
      <c r="K3" s="10">
        <f>I3-J3</f>
        <v>-20.407599999999547</v>
      </c>
    </row>
    <row r="4" spans="1:11" ht="12.75">
      <c r="A4" s="18" t="s">
        <v>54</v>
      </c>
      <c r="B4" s="11">
        <v>45409</v>
      </c>
      <c r="C4" s="11">
        <v>34</v>
      </c>
      <c r="D4" s="12">
        <v>295.85</v>
      </c>
      <c r="E4" s="12"/>
      <c r="F4" s="12"/>
      <c r="G4" s="11"/>
      <c r="H4" s="12">
        <v>9.65</v>
      </c>
      <c r="I4" s="12"/>
      <c r="J4" s="11"/>
      <c r="K4" s="13"/>
    </row>
    <row r="5" spans="1:11" ht="12.75">
      <c r="A5" s="18" t="s">
        <v>54</v>
      </c>
      <c r="B5" s="11">
        <v>45409</v>
      </c>
      <c r="C5" s="11">
        <v>34</v>
      </c>
      <c r="D5" s="12">
        <v>295.85</v>
      </c>
      <c r="E5" s="12"/>
      <c r="F5" s="12"/>
      <c r="G5" s="11"/>
      <c r="H5" s="12">
        <v>9.65</v>
      </c>
      <c r="I5" s="12"/>
      <c r="J5" s="11"/>
      <c r="K5" s="13"/>
    </row>
    <row r="6" spans="1:11" ht="12.75">
      <c r="A6" s="18" t="s">
        <v>54</v>
      </c>
      <c r="B6" s="25"/>
      <c r="C6" s="25"/>
      <c r="D6" s="26"/>
      <c r="E6" s="26">
        <f>SUM(D4:D5)</f>
        <v>591.7</v>
      </c>
      <c r="F6" s="26">
        <f>E6*1.15</f>
        <v>680.455</v>
      </c>
      <c r="G6" s="25"/>
      <c r="H6" s="26">
        <f>SUM(H4:H5)</f>
        <v>19.3</v>
      </c>
      <c r="I6" s="26">
        <f aca="true" t="shared" si="0" ref="I6:I13">F6+G6+H6</f>
        <v>699.755</v>
      </c>
      <c r="J6" s="25">
        <v>694</v>
      </c>
      <c r="K6" s="24">
        <f aca="true" t="shared" si="1" ref="K6:K13">I6-J6</f>
        <v>5.7549999999999955</v>
      </c>
    </row>
    <row r="7" spans="1:11" ht="12.75">
      <c r="A7" s="19" t="s">
        <v>78</v>
      </c>
      <c r="B7" s="37">
        <v>45409</v>
      </c>
      <c r="C7" s="37">
        <v>33</v>
      </c>
      <c r="D7" s="38">
        <v>295.85</v>
      </c>
      <c r="E7" s="38">
        <f aca="true" t="shared" si="2" ref="E7:E13">D7</f>
        <v>295.85</v>
      </c>
      <c r="F7" s="38">
        <f>E7*1.15</f>
        <v>340.2275</v>
      </c>
      <c r="G7" s="37">
        <v>50</v>
      </c>
      <c r="H7" s="38">
        <v>9.65</v>
      </c>
      <c r="I7" s="38">
        <f t="shared" si="0"/>
        <v>399.8775</v>
      </c>
      <c r="J7" s="37">
        <v>350</v>
      </c>
      <c r="K7" s="23">
        <f t="shared" si="1"/>
        <v>49.8775</v>
      </c>
    </row>
    <row r="8" spans="1:12" ht="12.75">
      <c r="A8" s="18" t="s">
        <v>45</v>
      </c>
      <c r="B8" s="11">
        <v>69858</v>
      </c>
      <c r="C8" s="11">
        <v>38</v>
      </c>
      <c r="D8" s="12">
        <v>103</v>
      </c>
      <c r="E8" s="12">
        <f t="shared" si="2"/>
        <v>103</v>
      </c>
      <c r="F8" s="12">
        <f>E8*1.15</f>
        <v>118.44999999999999</v>
      </c>
      <c r="G8" s="11"/>
      <c r="H8" s="12">
        <v>9.65</v>
      </c>
      <c r="I8" s="12">
        <f t="shared" si="0"/>
        <v>128.1</v>
      </c>
      <c r="J8" s="11">
        <v>363</v>
      </c>
      <c r="K8" s="42">
        <f t="shared" si="1"/>
        <v>-234.9</v>
      </c>
      <c r="L8" s="43" t="s">
        <v>92</v>
      </c>
    </row>
    <row r="9" spans="1:11" ht="12.75">
      <c r="A9" s="19" t="s">
        <v>8</v>
      </c>
      <c r="B9" s="37">
        <v>55273</v>
      </c>
      <c r="C9" s="37">
        <v>29</v>
      </c>
      <c r="D9" s="38">
        <v>1811.7</v>
      </c>
      <c r="E9" s="38">
        <f t="shared" si="2"/>
        <v>1811.7</v>
      </c>
      <c r="F9" s="38">
        <f>E9*1.12</f>
        <v>2029.1040000000003</v>
      </c>
      <c r="G9" s="38"/>
      <c r="H9" s="38">
        <v>9.65</v>
      </c>
      <c r="I9" s="38">
        <f t="shared" si="0"/>
        <v>2038.7540000000004</v>
      </c>
      <c r="J9" s="38">
        <v>2057</v>
      </c>
      <c r="K9" s="23">
        <f t="shared" si="1"/>
        <v>-18.24599999999964</v>
      </c>
    </row>
    <row r="10" spans="1:11" ht="12.75">
      <c r="A10" s="18" t="s">
        <v>79</v>
      </c>
      <c r="B10" s="11">
        <v>45409</v>
      </c>
      <c r="C10" s="11">
        <v>35</v>
      </c>
      <c r="D10" s="12">
        <v>295.85</v>
      </c>
      <c r="E10" s="12">
        <f t="shared" si="2"/>
        <v>295.85</v>
      </c>
      <c r="F10" s="12">
        <f>E10*1.15</f>
        <v>340.2275</v>
      </c>
      <c r="G10" s="11"/>
      <c r="H10" s="12">
        <v>9.65</v>
      </c>
      <c r="I10" s="12">
        <f t="shared" si="0"/>
        <v>349.8775</v>
      </c>
      <c r="J10" s="11">
        <v>348</v>
      </c>
      <c r="K10" s="13">
        <f t="shared" si="1"/>
        <v>1.8774999999999977</v>
      </c>
    </row>
    <row r="11" spans="1:11" ht="12.75">
      <c r="A11" s="22" t="s">
        <v>88</v>
      </c>
      <c r="B11" s="5">
        <v>55273</v>
      </c>
      <c r="C11" s="5">
        <v>23</v>
      </c>
      <c r="D11" s="6">
        <v>1811.7</v>
      </c>
      <c r="E11" s="6">
        <f>D11</f>
        <v>1811.7</v>
      </c>
      <c r="F11" s="6">
        <f>E11*1.12</f>
        <v>2029.1040000000003</v>
      </c>
      <c r="G11" s="6"/>
      <c r="H11" s="6">
        <v>9.65</v>
      </c>
      <c r="I11" s="6">
        <f>F11+G11+H11</f>
        <v>2038.7540000000004</v>
      </c>
      <c r="J11" s="6">
        <v>2036</v>
      </c>
      <c r="K11" s="7">
        <f>I11-J11</f>
        <v>2.75400000000036</v>
      </c>
    </row>
    <row r="12" spans="1:11" ht="12.75">
      <c r="A12" s="19" t="s">
        <v>49</v>
      </c>
      <c r="B12" s="8">
        <v>59134</v>
      </c>
      <c r="C12" s="8">
        <v>34</v>
      </c>
      <c r="D12" s="9">
        <v>556.5</v>
      </c>
      <c r="E12" s="9">
        <f t="shared" si="2"/>
        <v>556.5</v>
      </c>
      <c r="F12" s="9">
        <f>E12*1.15</f>
        <v>639.9749999999999</v>
      </c>
      <c r="G12" s="8"/>
      <c r="H12" s="9">
        <v>9.65</v>
      </c>
      <c r="I12" s="9">
        <f t="shared" si="0"/>
        <v>649.6249999999999</v>
      </c>
      <c r="J12" s="8">
        <v>647</v>
      </c>
      <c r="K12" s="23">
        <f t="shared" si="1"/>
        <v>2.6249999999998863</v>
      </c>
    </row>
    <row r="13" spans="1:11" ht="12.75">
      <c r="A13" s="18" t="s">
        <v>62</v>
      </c>
      <c r="B13" s="11">
        <v>19100</v>
      </c>
      <c r="C13" s="11" t="s">
        <v>63</v>
      </c>
      <c r="D13" s="12">
        <v>850</v>
      </c>
      <c r="E13" s="12">
        <f t="shared" si="2"/>
        <v>850</v>
      </c>
      <c r="F13" s="12">
        <f>E13*1.15</f>
        <v>977.4999999999999</v>
      </c>
      <c r="G13" s="11"/>
      <c r="H13" s="12">
        <v>9.65</v>
      </c>
      <c r="I13" s="12">
        <f t="shared" si="0"/>
        <v>987.1499999999999</v>
      </c>
      <c r="J13" s="11">
        <v>984</v>
      </c>
      <c r="K13" s="13">
        <f t="shared" si="1"/>
        <v>3.1499999999998636</v>
      </c>
    </row>
    <row r="14" spans="1:11" ht="12.75">
      <c r="A14" s="19" t="s">
        <v>52</v>
      </c>
      <c r="B14" s="8">
        <v>59549</v>
      </c>
      <c r="C14" s="8">
        <v>35</v>
      </c>
      <c r="D14" s="9">
        <v>504</v>
      </c>
      <c r="E14" s="9"/>
      <c r="F14" s="9"/>
      <c r="G14" s="8"/>
      <c r="H14" s="9">
        <v>9.65</v>
      </c>
      <c r="I14" s="9"/>
      <c r="J14" s="8"/>
      <c r="K14" s="10"/>
    </row>
    <row r="15" spans="1:11" ht="12.75">
      <c r="A15" s="19" t="s">
        <v>52</v>
      </c>
      <c r="B15" s="8">
        <v>59549</v>
      </c>
      <c r="C15" s="8">
        <v>36</v>
      </c>
      <c r="D15" s="9">
        <v>504</v>
      </c>
      <c r="E15" s="9"/>
      <c r="F15" s="9"/>
      <c r="G15" s="8"/>
      <c r="H15" s="9">
        <v>9.65</v>
      </c>
      <c r="I15" s="9"/>
      <c r="J15" s="8"/>
      <c r="K15" s="10"/>
    </row>
    <row r="16" spans="1:11" ht="12.75">
      <c r="A16" s="19" t="s">
        <v>52</v>
      </c>
      <c r="B16" s="8"/>
      <c r="C16" s="8"/>
      <c r="D16" s="9"/>
      <c r="E16" s="9">
        <f>SUM(D14:D15)</f>
        <v>1008</v>
      </c>
      <c r="F16" s="9">
        <f>E16*1.15</f>
        <v>1159.1999999999998</v>
      </c>
      <c r="G16" s="8"/>
      <c r="H16" s="9">
        <f>SUM(H14:H15)</f>
        <v>19.3</v>
      </c>
      <c r="I16" s="9">
        <f>F16+G16+H16</f>
        <v>1178.4999999999998</v>
      </c>
      <c r="J16" s="8">
        <v>1172</v>
      </c>
      <c r="K16" s="10">
        <f>I16-J16</f>
        <v>6.499999999999773</v>
      </c>
    </row>
    <row r="17" spans="1:11" ht="12.75">
      <c r="A17" s="18" t="s">
        <v>20</v>
      </c>
      <c r="B17" s="11">
        <v>55273</v>
      </c>
      <c r="C17" s="11">
        <v>24</v>
      </c>
      <c r="D17" s="12">
        <v>1811.7</v>
      </c>
      <c r="E17" s="12">
        <f>D17</f>
        <v>1811.7</v>
      </c>
      <c r="F17" s="12">
        <f>E17*1.12</f>
        <v>2029.1040000000003</v>
      </c>
      <c r="G17" s="12"/>
      <c r="H17" s="12">
        <v>9.65</v>
      </c>
      <c r="I17" s="12">
        <f>F17+G17+H17</f>
        <v>2038.7540000000004</v>
      </c>
      <c r="J17" s="12">
        <v>2060</v>
      </c>
      <c r="K17" s="13">
        <f>I17-J17</f>
        <v>-21.24599999999964</v>
      </c>
    </row>
    <row r="18" spans="1:11" ht="12.75">
      <c r="A18" s="19" t="s">
        <v>9</v>
      </c>
      <c r="B18" s="8">
        <v>55273</v>
      </c>
      <c r="C18" s="8">
        <v>27</v>
      </c>
      <c r="D18" s="9">
        <v>1811.7</v>
      </c>
      <c r="E18" s="9"/>
      <c r="F18" s="9"/>
      <c r="G18" s="9"/>
      <c r="H18" s="9">
        <v>9.65</v>
      </c>
      <c r="I18" s="9"/>
      <c r="J18" s="9"/>
      <c r="K18" s="10"/>
    </row>
    <row r="19" spans="1:11" ht="12.75">
      <c r="A19" s="19" t="s">
        <v>9</v>
      </c>
      <c r="B19" s="8">
        <v>55273</v>
      </c>
      <c r="C19" s="8">
        <v>27</v>
      </c>
      <c r="D19" s="9">
        <v>1811.7</v>
      </c>
      <c r="E19" s="9"/>
      <c r="F19" s="9"/>
      <c r="G19" s="9"/>
      <c r="H19" s="9">
        <v>9.65</v>
      </c>
      <c r="I19" s="9"/>
      <c r="J19" s="9"/>
      <c r="K19" s="10"/>
    </row>
    <row r="20" spans="1:11" ht="12.75">
      <c r="A20" s="19" t="s">
        <v>9</v>
      </c>
      <c r="B20" s="8"/>
      <c r="C20" s="8"/>
      <c r="D20" s="9"/>
      <c r="E20" s="9">
        <f>SUM(D18:D19)</f>
        <v>3623.4</v>
      </c>
      <c r="F20" s="9">
        <f>E20*1.1</f>
        <v>3985.7400000000002</v>
      </c>
      <c r="G20" s="9"/>
      <c r="H20" s="9">
        <f>SUM(H18:H19)</f>
        <v>19.3</v>
      </c>
      <c r="I20" s="9">
        <f aca="true" t="shared" si="3" ref="I20:I27">F20+G20+H20</f>
        <v>4005.0400000000004</v>
      </c>
      <c r="J20" s="9">
        <v>4046</v>
      </c>
      <c r="K20" s="10">
        <f aca="true" t="shared" si="4" ref="K20:K27">I20-J20</f>
        <v>-40.95999999999958</v>
      </c>
    </row>
    <row r="21" spans="1:11" ht="12.75">
      <c r="A21" s="20" t="s">
        <v>72</v>
      </c>
      <c r="B21" s="15">
        <v>44877</v>
      </c>
      <c r="C21" s="15">
        <v>27</v>
      </c>
      <c r="D21" s="16">
        <v>552.5</v>
      </c>
      <c r="E21" s="16">
        <f aca="true" t="shared" si="5" ref="E21:E27">D21</f>
        <v>552.5</v>
      </c>
      <c r="F21" s="16">
        <f>E21*1.15</f>
        <v>635.375</v>
      </c>
      <c r="G21" s="15"/>
      <c r="H21" s="16">
        <v>9.65</v>
      </c>
      <c r="I21" s="16">
        <f t="shared" si="3"/>
        <v>645.025</v>
      </c>
      <c r="J21" s="15">
        <v>643</v>
      </c>
      <c r="K21" s="17">
        <f t="shared" si="4"/>
        <v>2.0249999999999773</v>
      </c>
    </row>
    <row r="22" spans="1:11" ht="12.75">
      <c r="A22" s="22" t="s">
        <v>84</v>
      </c>
      <c r="B22" s="5">
        <v>101724</v>
      </c>
      <c r="C22" s="5">
        <v>40</v>
      </c>
      <c r="D22" s="6">
        <v>1928.52</v>
      </c>
      <c r="E22" s="6">
        <f>D22</f>
        <v>1928.52</v>
      </c>
      <c r="F22" s="6">
        <f>E22*1.12</f>
        <v>2159.9424000000004</v>
      </c>
      <c r="G22" s="5"/>
      <c r="H22" s="6">
        <v>9.65</v>
      </c>
      <c r="I22" s="6">
        <f>F22+G22+H22</f>
        <v>2169.5924000000005</v>
      </c>
      <c r="J22" s="5">
        <v>2167</v>
      </c>
      <c r="K22" s="7">
        <f>I22-J22</f>
        <v>2.5924000000004526</v>
      </c>
    </row>
    <row r="23" spans="1:11" ht="12.75">
      <c r="A23" s="18" t="s">
        <v>22</v>
      </c>
      <c r="B23" s="11">
        <v>55273</v>
      </c>
      <c r="C23" s="11">
        <v>22</v>
      </c>
      <c r="D23" s="12">
        <v>1811.7</v>
      </c>
      <c r="E23" s="12">
        <f t="shared" si="5"/>
        <v>1811.7</v>
      </c>
      <c r="F23" s="12">
        <f>E23*1.12</f>
        <v>2029.1040000000003</v>
      </c>
      <c r="G23" s="12"/>
      <c r="H23" s="12">
        <v>9.65</v>
      </c>
      <c r="I23" s="12">
        <f t="shared" si="3"/>
        <v>2038.7540000000004</v>
      </c>
      <c r="J23" s="12">
        <v>2105</v>
      </c>
      <c r="K23" s="13">
        <f t="shared" si="4"/>
        <v>-66.24599999999964</v>
      </c>
    </row>
    <row r="24" spans="1:11" ht="12.75">
      <c r="A24" s="20" t="s">
        <v>44</v>
      </c>
      <c r="B24" s="15">
        <v>69858</v>
      </c>
      <c r="C24" s="15">
        <v>38</v>
      </c>
      <c r="D24" s="16">
        <v>103</v>
      </c>
      <c r="E24" s="16">
        <f t="shared" si="5"/>
        <v>103</v>
      </c>
      <c r="F24" s="16">
        <f>E24*1.15</f>
        <v>118.44999999999999</v>
      </c>
      <c r="G24" s="15"/>
      <c r="H24" s="16">
        <v>9.65</v>
      </c>
      <c r="I24" s="16">
        <f t="shared" si="3"/>
        <v>128.1</v>
      </c>
      <c r="J24" s="15">
        <v>125</v>
      </c>
      <c r="K24" s="17">
        <f t="shared" si="4"/>
        <v>3.0999999999999943</v>
      </c>
    </row>
    <row r="25" spans="1:11" ht="12.75">
      <c r="A25" s="19" t="s">
        <v>18</v>
      </c>
      <c r="B25" s="8">
        <v>36260</v>
      </c>
      <c r="C25" s="8">
        <v>35</v>
      </c>
      <c r="D25" s="9">
        <v>1960.2</v>
      </c>
      <c r="E25" s="9">
        <f t="shared" si="5"/>
        <v>1960.2</v>
      </c>
      <c r="F25" s="9">
        <f>E25*1.12</f>
        <v>2195.4240000000004</v>
      </c>
      <c r="G25" s="9"/>
      <c r="H25" s="9">
        <v>9.65</v>
      </c>
      <c r="I25" s="9">
        <f t="shared" si="3"/>
        <v>2205.0740000000005</v>
      </c>
      <c r="J25" s="9">
        <v>2250</v>
      </c>
      <c r="K25" s="10">
        <f t="shared" si="4"/>
        <v>-44.925999999999476</v>
      </c>
    </row>
    <row r="26" spans="1:11" ht="12.75">
      <c r="A26" s="18" t="s">
        <v>60</v>
      </c>
      <c r="B26" s="11">
        <v>44877</v>
      </c>
      <c r="C26" s="11">
        <v>28</v>
      </c>
      <c r="D26" s="12">
        <v>552.5</v>
      </c>
      <c r="E26" s="12">
        <f t="shared" si="5"/>
        <v>552.5</v>
      </c>
      <c r="F26" s="12">
        <f>E26*1.15</f>
        <v>635.375</v>
      </c>
      <c r="G26" s="11"/>
      <c r="H26" s="12">
        <v>9.65</v>
      </c>
      <c r="I26" s="12">
        <f t="shared" si="3"/>
        <v>645.025</v>
      </c>
      <c r="J26" s="11">
        <v>642</v>
      </c>
      <c r="K26" s="13">
        <f t="shared" si="4"/>
        <v>3.0249999999999773</v>
      </c>
    </row>
    <row r="27" spans="1:11" ht="12.75">
      <c r="A27" s="19" t="s">
        <v>35</v>
      </c>
      <c r="B27" s="8">
        <v>101724</v>
      </c>
      <c r="C27" s="8">
        <v>36</v>
      </c>
      <c r="D27" s="9">
        <v>1928.52</v>
      </c>
      <c r="E27" s="9">
        <f t="shared" si="5"/>
        <v>1928.52</v>
      </c>
      <c r="F27" s="9">
        <f>E27*1.12</f>
        <v>2159.9424000000004</v>
      </c>
      <c r="G27" s="8"/>
      <c r="H27" s="9">
        <v>9.65</v>
      </c>
      <c r="I27" s="9">
        <f t="shared" si="3"/>
        <v>2169.5924000000005</v>
      </c>
      <c r="J27" s="8">
        <v>2167</v>
      </c>
      <c r="K27" s="10">
        <f t="shared" si="4"/>
        <v>2.5924000000004526</v>
      </c>
    </row>
    <row r="28" spans="1:11" ht="12.75">
      <c r="A28" s="18" t="s">
        <v>11</v>
      </c>
      <c r="B28" s="11">
        <v>55273</v>
      </c>
      <c r="C28" s="11">
        <v>29</v>
      </c>
      <c r="D28" s="12">
        <v>1811.7</v>
      </c>
      <c r="E28" s="12"/>
      <c r="F28" s="12"/>
      <c r="G28" s="12"/>
      <c r="H28" s="12">
        <v>9.65</v>
      </c>
      <c r="I28" s="12"/>
      <c r="J28" s="12"/>
      <c r="K28" s="13"/>
    </row>
    <row r="29" spans="1:11" ht="12.75">
      <c r="A29" s="18" t="s">
        <v>11</v>
      </c>
      <c r="B29" s="11">
        <v>101724</v>
      </c>
      <c r="C29" s="11">
        <v>38</v>
      </c>
      <c r="D29" s="12">
        <v>1928.52</v>
      </c>
      <c r="E29" s="12"/>
      <c r="F29" s="12"/>
      <c r="G29" s="12"/>
      <c r="H29" s="12">
        <v>9.65</v>
      </c>
      <c r="I29" s="12"/>
      <c r="J29" s="12"/>
      <c r="K29" s="13"/>
    </row>
    <row r="30" spans="1:11" ht="12.75">
      <c r="A30" s="18" t="s">
        <v>11</v>
      </c>
      <c r="B30" s="11"/>
      <c r="C30" s="11"/>
      <c r="D30" s="12"/>
      <c r="E30" s="12">
        <f>SUM(D28:D29)</f>
        <v>3740.2200000000003</v>
      </c>
      <c r="F30" s="12">
        <f>E30*1.1</f>
        <v>4114.242</v>
      </c>
      <c r="G30" s="12"/>
      <c r="H30" s="12">
        <f>SUM(H28:H29)</f>
        <v>19.3</v>
      </c>
      <c r="I30" s="12">
        <f aca="true" t="shared" si="6" ref="I30:I36">F30+G30+H30</f>
        <v>4133.542</v>
      </c>
      <c r="J30" s="12">
        <v>4175</v>
      </c>
      <c r="K30" s="13">
        <f aca="true" t="shared" si="7" ref="K30:K36">I30-J30</f>
        <v>-41.45799999999963</v>
      </c>
    </row>
    <row r="31" spans="1:11" ht="12.75">
      <c r="A31" s="22" t="s">
        <v>85</v>
      </c>
      <c r="B31" s="5">
        <v>101724</v>
      </c>
      <c r="C31" s="5">
        <v>35</v>
      </c>
      <c r="D31" s="6">
        <v>1928.52</v>
      </c>
      <c r="E31" s="6">
        <f aca="true" t="shared" si="8" ref="E31:E36">D31</f>
        <v>1928.52</v>
      </c>
      <c r="F31" s="6">
        <f>E31*1.12</f>
        <v>2159.9424000000004</v>
      </c>
      <c r="G31" s="5">
        <v>50</v>
      </c>
      <c r="H31" s="6">
        <v>9.65</v>
      </c>
      <c r="I31" s="6">
        <f>F31+G31+H31</f>
        <v>2219.5924000000005</v>
      </c>
      <c r="J31" s="5">
        <f>2978-788+50-30</f>
        <v>2210</v>
      </c>
      <c r="K31" s="7">
        <f>I31-J31</f>
        <v>9.592400000000453</v>
      </c>
    </row>
    <row r="32" spans="1:11" ht="12.75">
      <c r="A32" s="19" t="s">
        <v>12</v>
      </c>
      <c r="B32" s="8">
        <v>36260</v>
      </c>
      <c r="C32" s="8">
        <v>30</v>
      </c>
      <c r="D32" s="9">
        <v>1960.2</v>
      </c>
      <c r="E32" s="9">
        <f t="shared" si="8"/>
        <v>1960.2</v>
      </c>
      <c r="F32" s="9">
        <f>E32*1.12</f>
        <v>2195.4240000000004</v>
      </c>
      <c r="G32" s="9"/>
      <c r="H32" s="9">
        <v>9.65</v>
      </c>
      <c r="I32" s="9">
        <f t="shared" si="6"/>
        <v>2205.0740000000005</v>
      </c>
      <c r="J32" s="9">
        <v>2225</v>
      </c>
      <c r="K32" s="10">
        <f t="shared" si="7"/>
        <v>-19.925999999999476</v>
      </c>
    </row>
    <row r="33" spans="1:11" ht="12.75">
      <c r="A33" s="20" t="s">
        <v>64</v>
      </c>
      <c r="B33" s="39">
        <v>19100</v>
      </c>
      <c r="C33" s="39">
        <v>37</v>
      </c>
      <c r="D33" s="40">
        <v>850</v>
      </c>
      <c r="E33" s="40">
        <f t="shared" si="8"/>
        <v>850</v>
      </c>
      <c r="F33" s="40">
        <f>E33*1.15</f>
        <v>977.4999999999999</v>
      </c>
      <c r="G33" s="39"/>
      <c r="H33" s="40">
        <v>9.65</v>
      </c>
      <c r="I33" s="40">
        <f t="shared" si="6"/>
        <v>987.1499999999999</v>
      </c>
      <c r="J33" s="39">
        <v>950</v>
      </c>
      <c r="K33" s="41">
        <f t="shared" si="7"/>
        <v>37.149999999999864</v>
      </c>
    </row>
    <row r="34" spans="1:11" ht="12.75">
      <c r="A34" s="18" t="s">
        <v>15</v>
      </c>
      <c r="B34" s="11">
        <v>36260</v>
      </c>
      <c r="C34" s="11">
        <v>33</v>
      </c>
      <c r="D34" s="12">
        <v>1960.2</v>
      </c>
      <c r="E34" s="12">
        <f t="shared" si="8"/>
        <v>1960.2</v>
      </c>
      <c r="F34" s="12">
        <f>E34*1.12</f>
        <v>2195.4240000000004</v>
      </c>
      <c r="G34" s="12"/>
      <c r="H34" s="12">
        <v>9.65</v>
      </c>
      <c r="I34" s="12">
        <f t="shared" si="6"/>
        <v>2205.0740000000005</v>
      </c>
      <c r="J34" s="12">
        <f>2050+152</f>
        <v>2202</v>
      </c>
      <c r="K34" s="13">
        <f t="shared" si="7"/>
        <v>3.074000000000524</v>
      </c>
    </row>
    <row r="35" spans="1:11" ht="12.75">
      <c r="A35" s="19" t="s">
        <v>19</v>
      </c>
      <c r="B35" s="8">
        <v>36260</v>
      </c>
      <c r="C35" s="8">
        <v>31</v>
      </c>
      <c r="D35" s="9">
        <v>1960.2</v>
      </c>
      <c r="E35" s="9">
        <f t="shared" si="8"/>
        <v>1960.2</v>
      </c>
      <c r="F35" s="9">
        <f>E35*1.12</f>
        <v>2195.4240000000004</v>
      </c>
      <c r="G35" s="9"/>
      <c r="H35" s="9">
        <v>9.65</v>
      </c>
      <c r="I35" s="9">
        <f t="shared" si="6"/>
        <v>2205.0740000000005</v>
      </c>
      <c r="J35" s="9">
        <v>2280</v>
      </c>
      <c r="K35" s="10">
        <f t="shared" si="7"/>
        <v>-74.92599999999948</v>
      </c>
    </row>
    <row r="36" spans="1:11" ht="12.75">
      <c r="A36" s="18" t="s">
        <v>14</v>
      </c>
      <c r="B36" s="11">
        <v>36260</v>
      </c>
      <c r="C36" s="11">
        <v>35</v>
      </c>
      <c r="D36" s="12">
        <v>1960.2</v>
      </c>
      <c r="E36" s="12">
        <f t="shared" si="8"/>
        <v>1960.2</v>
      </c>
      <c r="F36" s="12">
        <f>E36*1.12</f>
        <v>2195.4240000000004</v>
      </c>
      <c r="G36" s="12"/>
      <c r="H36" s="12">
        <v>9.65</v>
      </c>
      <c r="I36" s="12">
        <f t="shared" si="6"/>
        <v>2205.0740000000005</v>
      </c>
      <c r="J36" s="12">
        <v>2225</v>
      </c>
      <c r="K36" s="13">
        <f t="shared" si="7"/>
        <v>-19.925999999999476</v>
      </c>
    </row>
    <row r="37" spans="1:11" ht="12.75">
      <c r="A37" s="19" t="s">
        <v>41</v>
      </c>
      <c r="B37" s="8">
        <v>69858</v>
      </c>
      <c r="C37" s="8">
        <v>33</v>
      </c>
      <c r="D37" s="9">
        <v>103</v>
      </c>
      <c r="E37" s="9"/>
      <c r="F37" s="9"/>
      <c r="G37" s="8"/>
      <c r="H37" s="9">
        <v>9.65</v>
      </c>
      <c r="I37" s="9"/>
      <c r="J37" s="8"/>
      <c r="K37" s="10"/>
    </row>
    <row r="38" spans="1:11" ht="12.75">
      <c r="A38" s="19" t="s">
        <v>41</v>
      </c>
      <c r="B38" s="8">
        <v>69858</v>
      </c>
      <c r="C38" s="8">
        <v>35</v>
      </c>
      <c r="D38" s="9">
        <v>103</v>
      </c>
      <c r="E38" s="9"/>
      <c r="F38" s="9"/>
      <c r="G38" s="8"/>
      <c r="H38" s="9">
        <v>9.65</v>
      </c>
      <c r="I38" s="9"/>
      <c r="J38" s="8"/>
      <c r="K38" s="10"/>
    </row>
    <row r="39" spans="1:11" ht="12.75">
      <c r="A39" s="19" t="s">
        <v>41</v>
      </c>
      <c r="B39" s="8"/>
      <c r="C39" s="8"/>
      <c r="D39" s="9"/>
      <c r="E39" s="9">
        <f>SUM(D37:D38)</f>
        <v>206</v>
      </c>
      <c r="F39" s="9">
        <f>E39*1.15</f>
        <v>236.89999999999998</v>
      </c>
      <c r="G39" s="8"/>
      <c r="H39" s="9">
        <f>SUM(H37:H38)</f>
        <v>19.3</v>
      </c>
      <c r="I39" s="9">
        <f aca="true" t="shared" si="9" ref="I39:I44">F39+G39+H39</f>
        <v>256.2</v>
      </c>
      <c r="J39" s="8">
        <v>237</v>
      </c>
      <c r="K39" s="10">
        <f aca="true" t="shared" si="10" ref="K39:K44">I39-J39</f>
        <v>19.19999999999999</v>
      </c>
    </row>
    <row r="40" spans="1:11" ht="12.75">
      <c r="A40" s="22" t="s">
        <v>90</v>
      </c>
      <c r="B40" s="5">
        <v>59134</v>
      </c>
      <c r="C40" s="5">
        <v>28</v>
      </c>
      <c r="D40" s="6">
        <v>556.5</v>
      </c>
      <c r="E40" s="6">
        <f>D40</f>
        <v>556.5</v>
      </c>
      <c r="F40" s="6">
        <f>E40*1.15</f>
        <v>639.9749999999999</v>
      </c>
      <c r="G40" s="5"/>
      <c r="H40" s="6">
        <v>9.65</v>
      </c>
      <c r="I40" s="6">
        <f t="shared" si="9"/>
        <v>649.6249999999999</v>
      </c>
      <c r="J40" s="5">
        <v>650</v>
      </c>
      <c r="K40" s="7">
        <f t="shared" si="10"/>
        <v>-0.3750000000001137</v>
      </c>
    </row>
    <row r="41" spans="1:11" ht="12.75">
      <c r="A41" s="18" t="s">
        <v>57</v>
      </c>
      <c r="B41" s="11">
        <v>44877</v>
      </c>
      <c r="C41" s="11">
        <v>26</v>
      </c>
      <c r="D41" s="12">
        <v>552.5</v>
      </c>
      <c r="E41" s="12">
        <f>D41</f>
        <v>552.5</v>
      </c>
      <c r="F41" s="12">
        <f>E41*1.15</f>
        <v>635.375</v>
      </c>
      <c r="G41" s="11">
        <v>25</v>
      </c>
      <c r="H41" s="12">
        <v>9.65</v>
      </c>
      <c r="I41" s="12">
        <f t="shared" si="9"/>
        <v>670.025</v>
      </c>
      <c r="J41" s="11">
        <v>642</v>
      </c>
      <c r="K41" s="24">
        <f t="shared" si="10"/>
        <v>28.024999999999977</v>
      </c>
    </row>
    <row r="42" spans="1:11" ht="12.75">
      <c r="A42" s="22" t="s">
        <v>89</v>
      </c>
      <c r="B42" s="5">
        <v>36260</v>
      </c>
      <c r="C42" s="5">
        <v>32</v>
      </c>
      <c r="D42" s="6">
        <v>1960.2</v>
      </c>
      <c r="E42" s="6">
        <f>D42</f>
        <v>1960.2</v>
      </c>
      <c r="F42" s="6">
        <f>E42*1.12</f>
        <v>2195.4240000000004</v>
      </c>
      <c r="G42" s="6"/>
      <c r="H42" s="6">
        <v>9.65</v>
      </c>
      <c r="I42" s="6">
        <f t="shared" si="9"/>
        <v>2205.0740000000005</v>
      </c>
      <c r="J42" s="6">
        <v>2205</v>
      </c>
      <c r="K42" s="7">
        <f t="shared" si="10"/>
        <v>0.07400000000052387</v>
      </c>
    </row>
    <row r="43" spans="1:11" ht="12.75">
      <c r="A43" s="19" t="s">
        <v>48</v>
      </c>
      <c r="B43" s="8">
        <v>19100</v>
      </c>
      <c r="C43" s="8">
        <v>34</v>
      </c>
      <c r="D43" s="9">
        <v>850</v>
      </c>
      <c r="E43" s="9">
        <f>D43</f>
        <v>850</v>
      </c>
      <c r="F43" s="9">
        <f>E43*1.15</f>
        <v>977.4999999999999</v>
      </c>
      <c r="G43" s="8"/>
      <c r="H43" s="9">
        <v>9.65</v>
      </c>
      <c r="I43" s="9">
        <f t="shared" si="9"/>
        <v>987.1499999999999</v>
      </c>
      <c r="J43" s="8">
        <v>985</v>
      </c>
      <c r="K43" s="10">
        <f t="shared" si="10"/>
        <v>2.1499999999998636</v>
      </c>
    </row>
    <row r="44" spans="1:11" ht="12.75">
      <c r="A44" s="18" t="s">
        <v>56</v>
      </c>
      <c r="B44" s="11">
        <v>59134</v>
      </c>
      <c r="C44" s="11">
        <v>33</v>
      </c>
      <c r="D44" s="12">
        <v>556.5</v>
      </c>
      <c r="E44" s="12">
        <f>D44</f>
        <v>556.5</v>
      </c>
      <c r="F44" s="12">
        <f>E44*1.15</f>
        <v>639.9749999999999</v>
      </c>
      <c r="G44" s="11"/>
      <c r="H44" s="12">
        <v>9.65</v>
      </c>
      <c r="I44" s="12">
        <f t="shared" si="9"/>
        <v>649.6249999999999</v>
      </c>
      <c r="J44" s="11">
        <v>647</v>
      </c>
      <c r="K44" s="13">
        <f t="shared" si="10"/>
        <v>2.6249999999998863</v>
      </c>
    </row>
    <row r="45" spans="1:11" ht="12.75">
      <c r="A45" s="19" t="s">
        <v>76</v>
      </c>
      <c r="B45" s="8">
        <v>45409</v>
      </c>
      <c r="C45" s="8">
        <v>31</v>
      </c>
      <c r="D45" s="9">
        <v>295.85</v>
      </c>
      <c r="E45" s="9"/>
      <c r="F45" s="9"/>
      <c r="G45" s="8"/>
      <c r="H45" s="9">
        <v>9.65</v>
      </c>
      <c r="I45" s="9"/>
      <c r="J45" s="8"/>
      <c r="K45" s="10"/>
    </row>
    <row r="46" spans="1:11" ht="12.75">
      <c r="A46" s="19" t="s">
        <v>76</v>
      </c>
      <c r="B46" s="8">
        <v>59134</v>
      </c>
      <c r="C46" s="8">
        <v>32</v>
      </c>
      <c r="D46" s="9">
        <v>556.5</v>
      </c>
      <c r="E46" s="9"/>
      <c r="F46" s="9"/>
      <c r="G46" s="8"/>
      <c r="H46" s="9">
        <v>9.65</v>
      </c>
      <c r="I46" s="9"/>
      <c r="J46" s="8"/>
      <c r="K46" s="10"/>
    </row>
    <row r="47" spans="1:11" ht="12.75">
      <c r="A47" s="19" t="s">
        <v>76</v>
      </c>
      <c r="B47" s="8"/>
      <c r="C47" s="8"/>
      <c r="D47" s="9"/>
      <c r="E47" s="9">
        <f>SUM(D45:D46)</f>
        <v>852.35</v>
      </c>
      <c r="F47" s="9">
        <f>E47*1.15</f>
        <v>980.2025</v>
      </c>
      <c r="G47" s="8"/>
      <c r="H47" s="9">
        <f>SUM(H45:H46)</f>
        <v>19.3</v>
      </c>
      <c r="I47" s="9">
        <f>F47+G47+H47</f>
        <v>999.5024999999999</v>
      </c>
      <c r="J47" s="8">
        <v>993</v>
      </c>
      <c r="K47" s="10">
        <f>I47-J47</f>
        <v>6.502499999999941</v>
      </c>
    </row>
    <row r="48" spans="1:11" ht="12.75">
      <c r="A48" s="18" t="s">
        <v>74</v>
      </c>
      <c r="B48" s="11">
        <v>44877</v>
      </c>
      <c r="C48" s="11">
        <v>25</v>
      </c>
      <c r="D48" s="12">
        <v>552.5</v>
      </c>
      <c r="E48" s="12">
        <f>D48</f>
        <v>552.5</v>
      </c>
      <c r="F48" s="12">
        <f>E48*1.15</f>
        <v>635.375</v>
      </c>
      <c r="G48" s="11"/>
      <c r="H48" s="12">
        <v>9.65</v>
      </c>
      <c r="I48" s="12">
        <f>F48+G48+H48</f>
        <v>645.025</v>
      </c>
      <c r="J48" s="11">
        <v>642</v>
      </c>
      <c r="K48" s="13">
        <f>I48-J48</f>
        <v>3.0249999999999773</v>
      </c>
    </row>
    <row r="49" spans="1:11" ht="12.75">
      <c r="A49" s="19" t="s">
        <v>80</v>
      </c>
      <c r="B49" s="8">
        <v>19100</v>
      </c>
      <c r="C49" s="8">
        <v>37</v>
      </c>
      <c r="D49" s="9">
        <v>850</v>
      </c>
      <c r="E49" s="9"/>
      <c r="F49" s="9"/>
      <c r="G49" s="8"/>
      <c r="H49" s="9">
        <v>9.65</v>
      </c>
      <c r="I49" s="9"/>
      <c r="J49" s="8"/>
      <c r="K49" s="10"/>
    </row>
    <row r="50" spans="1:11" ht="12" customHeight="1">
      <c r="A50" s="19" t="s">
        <v>80</v>
      </c>
      <c r="B50" s="8">
        <v>19100</v>
      </c>
      <c r="C50" s="8">
        <v>35</v>
      </c>
      <c r="D50" s="9">
        <v>850</v>
      </c>
      <c r="E50" s="9"/>
      <c r="F50" s="9"/>
      <c r="G50" s="8"/>
      <c r="H50" s="9">
        <v>9.65</v>
      </c>
      <c r="I50" s="9"/>
      <c r="J50" s="8"/>
      <c r="K50" s="10"/>
    </row>
    <row r="51" spans="1:11" ht="12" customHeight="1">
      <c r="A51" s="19" t="s">
        <v>80</v>
      </c>
      <c r="B51" s="8"/>
      <c r="C51" s="8"/>
      <c r="D51" s="9"/>
      <c r="E51" s="9">
        <f>SUM(D49:D50)</f>
        <v>1700</v>
      </c>
      <c r="F51" s="9">
        <f>E51*1.15</f>
        <v>1954.9999999999998</v>
      </c>
      <c r="G51" s="8"/>
      <c r="H51" s="9">
        <f>SUM(H49:H50)</f>
        <v>19.3</v>
      </c>
      <c r="I51" s="9">
        <f>F51+G51+H51</f>
        <v>1974.2999999999997</v>
      </c>
      <c r="J51" s="8">
        <v>1968</v>
      </c>
      <c r="K51" s="10">
        <f>I51-J51</f>
        <v>6.299999999999727</v>
      </c>
    </row>
    <row r="52" spans="1:11" ht="12.75">
      <c r="A52" s="18" t="s">
        <v>21</v>
      </c>
      <c r="B52" s="11">
        <v>101724</v>
      </c>
      <c r="C52" s="11">
        <v>41</v>
      </c>
      <c r="D52" s="12">
        <v>1928.52</v>
      </c>
      <c r="E52" s="12">
        <f>D52</f>
        <v>1928.52</v>
      </c>
      <c r="F52" s="12">
        <f>E52*1.12</f>
        <v>2159.9424000000004</v>
      </c>
      <c r="G52" s="12"/>
      <c r="H52" s="12">
        <v>9.65</v>
      </c>
      <c r="I52" s="12">
        <f>F52+G52+H52</f>
        <v>2169.5924000000005</v>
      </c>
      <c r="J52" s="12">
        <v>2190</v>
      </c>
      <c r="K52" s="13">
        <f>I52-J52</f>
        <v>-20.407599999999547</v>
      </c>
    </row>
    <row r="53" spans="1:11" ht="12.75">
      <c r="A53" s="19" t="s">
        <v>36</v>
      </c>
      <c r="B53" s="8">
        <v>101724</v>
      </c>
      <c r="C53" s="8">
        <v>41</v>
      </c>
      <c r="D53" s="9">
        <v>1928.52</v>
      </c>
      <c r="E53" s="9"/>
      <c r="F53" s="9"/>
      <c r="G53" s="8"/>
      <c r="H53" s="9">
        <v>9.65</v>
      </c>
      <c r="I53" s="9"/>
      <c r="J53" s="8"/>
      <c r="K53" s="10"/>
    </row>
    <row r="54" spans="1:11" ht="12.75">
      <c r="A54" s="19" t="s">
        <v>36</v>
      </c>
      <c r="B54" s="8">
        <v>101724</v>
      </c>
      <c r="C54" s="8">
        <v>37</v>
      </c>
      <c r="D54" s="9">
        <v>1928.52</v>
      </c>
      <c r="E54" s="9"/>
      <c r="F54" s="9"/>
      <c r="G54" s="8"/>
      <c r="H54" s="9">
        <v>9.65</v>
      </c>
      <c r="I54" s="9"/>
      <c r="J54" s="8"/>
      <c r="K54" s="10"/>
    </row>
    <row r="55" spans="1:11" ht="12.75">
      <c r="A55" s="19" t="s">
        <v>36</v>
      </c>
      <c r="B55" s="8"/>
      <c r="C55" s="8"/>
      <c r="D55" s="9"/>
      <c r="E55" s="9">
        <f>SUM(D53:D54)</f>
        <v>3857.04</v>
      </c>
      <c r="F55" s="9">
        <f>E55*1.1</f>
        <v>4242.744000000001</v>
      </c>
      <c r="G55" s="8"/>
      <c r="H55" s="9">
        <f>SUM(H53:H54)</f>
        <v>19.3</v>
      </c>
      <c r="I55" s="9">
        <f>F55+G55+H55</f>
        <v>4262.044000000001</v>
      </c>
      <c r="J55" s="8">
        <v>4333</v>
      </c>
      <c r="K55" s="10">
        <f>I55-J55</f>
        <v>-70.95599999999922</v>
      </c>
    </row>
    <row r="56" spans="1:11" ht="12.75">
      <c r="A56" s="18" t="s">
        <v>6</v>
      </c>
      <c r="B56" s="11">
        <v>55273</v>
      </c>
      <c r="C56" s="11">
        <v>26</v>
      </c>
      <c r="D56" s="12">
        <v>1811.7</v>
      </c>
      <c r="E56" s="12">
        <f>D56</f>
        <v>1811.7</v>
      </c>
      <c r="F56" s="12">
        <f>E56*1.12</f>
        <v>2029.1040000000003</v>
      </c>
      <c r="G56" s="12"/>
      <c r="H56" s="12">
        <v>9.65</v>
      </c>
      <c r="I56" s="12">
        <f>F56+G56+H56</f>
        <v>2038.7540000000004</v>
      </c>
      <c r="J56" s="12">
        <v>2050</v>
      </c>
      <c r="K56" s="13">
        <f>I56-J56</f>
        <v>-11.24599999999964</v>
      </c>
    </row>
    <row r="57" spans="1:11" ht="12.75">
      <c r="A57" s="19" t="s">
        <v>5</v>
      </c>
      <c r="B57" s="8">
        <v>55273</v>
      </c>
      <c r="C57" s="8">
        <v>28</v>
      </c>
      <c r="D57" s="9">
        <v>1811.7</v>
      </c>
      <c r="E57" s="9">
        <f>D57</f>
        <v>1811.7</v>
      </c>
      <c r="F57" s="9">
        <f>E57*1.12</f>
        <v>2029.1040000000003</v>
      </c>
      <c r="G57" s="9"/>
      <c r="H57" s="9">
        <v>9.65</v>
      </c>
      <c r="I57" s="9">
        <f>F57+G57+H57</f>
        <v>2038.7540000000004</v>
      </c>
      <c r="J57" s="9">
        <v>2050</v>
      </c>
      <c r="K57" s="10">
        <f>I57-J57</f>
        <v>-11.24599999999964</v>
      </c>
    </row>
    <row r="58" spans="1:11" ht="12.75">
      <c r="A58" s="18" t="s">
        <v>67</v>
      </c>
      <c r="B58" s="11">
        <v>45409</v>
      </c>
      <c r="C58" s="11">
        <v>32</v>
      </c>
      <c r="D58" s="12">
        <v>295.85</v>
      </c>
      <c r="E58" s="12">
        <f>D58</f>
        <v>295.85</v>
      </c>
      <c r="F58" s="12">
        <f>E58*1.15</f>
        <v>340.2275</v>
      </c>
      <c r="G58" s="11"/>
      <c r="H58" s="12">
        <v>9.65</v>
      </c>
      <c r="I58" s="12">
        <f>F58+G58+H58</f>
        <v>349.8775</v>
      </c>
      <c r="J58" s="11">
        <v>347</v>
      </c>
      <c r="K58" s="13">
        <f>I58-J58</f>
        <v>2.8774999999999977</v>
      </c>
    </row>
    <row r="59" spans="1:11" ht="12.75">
      <c r="A59" s="20" t="s">
        <v>32</v>
      </c>
      <c r="B59" s="15">
        <v>36260</v>
      </c>
      <c r="C59" s="15">
        <v>30</v>
      </c>
      <c r="D59" s="16">
        <v>1960.2</v>
      </c>
      <c r="E59" s="16">
        <f>D59</f>
        <v>1960.2</v>
      </c>
      <c r="F59" s="16">
        <f>E59*1.12</f>
        <v>2195.4240000000004</v>
      </c>
      <c r="G59" s="16"/>
      <c r="H59" s="16">
        <v>9.65</v>
      </c>
      <c r="I59" s="16">
        <f>F59+G59+H59</f>
        <v>2205.0740000000005</v>
      </c>
      <c r="J59" s="16">
        <v>2226</v>
      </c>
      <c r="K59" s="17">
        <f>I59-J59</f>
        <v>-20.925999999999476</v>
      </c>
    </row>
    <row r="60" spans="1:11" ht="12.75">
      <c r="A60" s="18" t="s">
        <v>17</v>
      </c>
      <c r="B60" s="11">
        <v>36260</v>
      </c>
      <c r="C60" s="11">
        <v>31</v>
      </c>
      <c r="D60" s="12">
        <v>1960.2</v>
      </c>
      <c r="E60" s="12"/>
      <c r="F60" s="12"/>
      <c r="G60" s="12"/>
      <c r="H60" s="12">
        <v>9.65</v>
      </c>
      <c r="I60" s="12"/>
      <c r="J60" s="12"/>
      <c r="K60" s="13"/>
    </row>
    <row r="61" spans="1:11" ht="12.75">
      <c r="A61" s="18" t="s">
        <v>17</v>
      </c>
      <c r="B61" s="11">
        <v>59134</v>
      </c>
      <c r="C61" s="11">
        <v>33</v>
      </c>
      <c r="D61" s="12">
        <v>556.5</v>
      </c>
      <c r="E61" s="12"/>
      <c r="F61" s="12"/>
      <c r="G61" s="11"/>
      <c r="H61" s="12">
        <v>9.65</v>
      </c>
      <c r="I61" s="12"/>
      <c r="J61" s="11"/>
      <c r="K61" s="13"/>
    </row>
    <row r="62" spans="1:11" ht="12.75">
      <c r="A62" s="18" t="s">
        <v>17</v>
      </c>
      <c r="B62" s="11"/>
      <c r="C62" s="11"/>
      <c r="D62" s="12"/>
      <c r="E62" s="12">
        <f>SUM(D60:D61)</f>
        <v>2516.7</v>
      </c>
      <c r="F62" s="12">
        <f>E62*1.1</f>
        <v>2768.37</v>
      </c>
      <c r="G62" s="11"/>
      <c r="H62" s="12">
        <f>SUM(H60:H61)</f>
        <v>19.3</v>
      </c>
      <c r="I62" s="12">
        <f aca="true" t="shared" si="11" ref="I62:I73">F62+G62+H62</f>
        <v>2787.67</v>
      </c>
      <c r="J62" s="11">
        <f>2226+556</f>
        <v>2782</v>
      </c>
      <c r="K62" s="24">
        <f aca="true" t="shared" si="12" ref="K62:K73">I62-J62</f>
        <v>5.670000000000073</v>
      </c>
    </row>
    <row r="63" spans="1:11" ht="12.75">
      <c r="A63" s="20" t="s">
        <v>46</v>
      </c>
      <c r="B63" s="15">
        <v>59549</v>
      </c>
      <c r="C63" s="15">
        <v>34</v>
      </c>
      <c r="D63" s="16">
        <v>504</v>
      </c>
      <c r="E63" s="16">
        <f aca="true" t="shared" si="13" ref="E63:E73">D63</f>
        <v>504</v>
      </c>
      <c r="F63" s="16">
        <f>E63*1.15</f>
        <v>579.5999999999999</v>
      </c>
      <c r="G63" s="15"/>
      <c r="H63" s="16">
        <v>9.65</v>
      </c>
      <c r="I63" s="16">
        <f t="shared" si="11"/>
        <v>589.2499999999999</v>
      </c>
      <c r="J63" s="15">
        <f>503+83</f>
        <v>586</v>
      </c>
      <c r="K63" s="17">
        <f t="shared" si="12"/>
        <v>3.2499999999998863</v>
      </c>
    </row>
    <row r="64" spans="1:11" ht="12.75">
      <c r="A64" s="19" t="s">
        <v>10</v>
      </c>
      <c r="B64" s="8">
        <v>55273</v>
      </c>
      <c r="C64" s="8">
        <v>26</v>
      </c>
      <c r="D64" s="9">
        <v>1811.7</v>
      </c>
      <c r="E64" s="9">
        <f t="shared" si="13"/>
        <v>1811.7</v>
      </c>
      <c r="F64" s="9">
        <f>E64*1.12</f>
        <v>2029.1040000000003</v>
      </c>
      <c r="G64" s="9"/>
      <c r="H64" s="9">
        <v>9.65</v>
      </c>
      <c r="I64" s="9">
        <f t="shared" si="11"/>
        <v>2038.7540000000004</v>
      </c>
      <c r="J64" s="9">
        <v>2060</v>
      </c>
      <c r="K64" s="10">
        <f t="shared" si="12"/>
        <v>-21.24599999999964</v>
      </c>
    </row>
    <row r="65" spans="1:11" ht="12.75">
      <c r="A65" s="18" t="s">
        <v>66</v>
      </c>
      <c r="B65" s="11">
        <v>45409</v>
      </c>
      <c r="C65" s="11">
        <v>37</v>
      </c>
      <c r="D65" s="12">
        <v>295.85</v>
      </c>
      <c r="E65" s="12">
        <f t="shared" si="13"/>
        <v>295.85</v>
      </c>
      <c r="F65" s="12">
        <f>E65*1.15</f>
        <v>340.2275</v>
      </c>
      <c r="G65" s="11"/>
      <c r="H65" s="12">
        <v>9.65</v>
      </c>
      <c r="I65" s="12">
        <f t="shared" si="11"/>
        <v>349.8775</v>
      </c>
      <c r="J65" s="11">
        <v>347</v>
      </c>
      <c r="K65" s="13">
        <f t="shared" si="12"/>
        <v>2.8774999999999977</v>
      </c>
    </row>
    <row r="66" spans="1:11" ht="12.75">
      <c r="A66" s="22" t="s">
        <v>83</v>
      </c>
      <c r="B66" s="5">
        <v>45409</v>
      </c>
      <c r="C66" s="5">
        <v>36</v>
      </c>
      <c r="D66" s="6">
        <v>295.85</v>
      </c>
      <c r="E66" s="6">
        <f>D66</f>
        <v>295.85</v>
      </c>
      <c r="F66" s="6">
        <f>E66*1.15</f>
        <v>340.2275</v>
      </c>
      <c r="G66" s="5"/>
      <c r="H66" s="6">
        <v>9.65</v>
      </c>
      <c r="I66" s="6">
        <f>F66+G66+H66</f>
        <v>349.8775</v>
      </c>
      <c r="J66" s="5">
        <v>347</v>
      </c>
      <c r="K66" s="7">
        <f>I66-J66</f>
        <v>2.8774999999999977</v>
      </c>
    </row>
    <row r="67" spans="1:11" ht="12.75">
      <c r="A67" s="20" t="s">
        <v>33</v>
      </c>
      <c r="B67" s="15">
        <v>101724</v>
      </c>
      <c r="C67" s="15">
        <v>35</v>
      </c>
      <c r="D67" s="16">
        <v>1928.52</v>
      </c>
      <c r="E67" s="16">
        <f t="shared" si="13"/>
        <v>1928.52</v>
      </c>
      <c r="F67" s="16">
        <f>E67*1.12</f>
        <v>2159.9424000000004</v>
      </c>
      <c r="G67" s="16"/>
      <c r="H67" s="16">
        <v>9.65</v>
      </c>
      <c r="I67" s="16">
        <f t="shared" si="11"/>
        <v>2169.5924000000005</v>
      </c>
      <c r="J67" s="16">
        <v>2167</v>
      </c>
      <c r="K67" s="17">
        <f t="shared" si="12"/>
        <v>2.5924000000004526</v>
      </c>
    </row>
    <row r="68" spans="1:11" ht="12.75">
      <c r="A68" s="18" t="s">
        <v>71</v>
      </c>
      <c r="B68" s="25">
        <v>44877</v>
      </c>
      <c r="C68" s="25">
        <v>29</v>
      </c>
      <c r="D68" s="26">
        <v>552.5</v>
      </c>
      <c r="E68" s="26">
        <f t="shared" si="13"/>
        <v>552.5</v>
      </c>
      <c r="F68" s="26">
        <f>E68*1.15</f>
        <v>635.375</v>
      </c>
      <c r="G68" s="25"/>
      <c r="H68" s="26">
        <v>9.65</v>
      </c>
      <c r="I68" s="26">
        <f t="shared" si="11"/>
        <v>645.025</v>
      </c>
      <c r="J68" s="25">
        <v>643</v>
      </c>
      <c r="K68" s="24">
        <f t="shared" si="12"/>
        <v>2.0249999999999773</v>
      </c>
    </row>
    <row r="69" spans="1:11" ht="12.75">
      <c r="A69" s="19" t="s">
        <v>53</v>
      </c>
      <c r="B69" s="8">
        <v>19100</v>
      </c>
      <c r="C69" s="8">
        <v>36</v>
      </c>
      <c r="D69" s="9">
        <v>850</v>
      </c>
      <c r="E69" s="9">
        <f t="shared" si="13"/>
        <v>850</v>
      </c>
      <c r="F69" s="9">
        <f>E69*1.15</f>
        <v>977.4999999999999</v>
      </c>
      <c r="G69" s="8"/>
      <c r="H69" s="9">
        <v>9.65</v>
      </c>
      <c r="I69" s="9">
        <f t="shared" si="11"/>
        <v>987.1499999999999</v>
      </c>
      <c r="J69" s="8">
        <v>990</v>
      </c>
      <c r="K69" s="10">
        <f t="shared" si="12"/>
        <v>-2.8500000000001364</v>
      </c>
    </row>
    <row r="70" spans="1:11" ht="12.75">
      <c r="A70" s="18" t="s">
        <v>38</v>
      </c>
      <c r="B70" s="25">
        <v>101724</v>
      </c>
      <c r="C70" s="25">
        <v>39</v>
      </c>
      <c r="D70" s="26">
        <v>1928.52</v>
      </c>
      <c r="E70" s="26">
        <f t="shared" si="13"/>
        <v>1928.52</v>
      </c>
      <c r="F70" s="26">
        <f>E70*1.12</f>
        <v>2159.9424000000004</v>
      </c>
      <c r="G70" s="25"/>
      <c r="H70" s="26">
        <v>9.65</v>
      </c>
      <c r="I70" s="26">
        <f t="shared" si="11"/>
        <v>2169.5924000000005</v>
      </c>
      <c r="J70" s="25">
        <v>2200</v>
      </c>
      <c r="K70" s="24">
        <f t="shared" si="12"/>
        <v>-30.407599999999547</v>
      </c>
    </row>
    <row r="71" spans="1:11" ht="12.75">
      <c r="A71" s="22" t="s">
        <v>82</v>
      </c>
      <c r="B71" s="21">
        <v>45409</v>
      </c>
      <c r="C71" s="21">
        <v>36</v>
      </c>
      <c r="D71" s="35">
        <v>295.85</v>
      </c>
      <c r="E71" s="35">
        <f>D71</f>
        <v>295.85</v>
      </c>
      <c r="F71" s="35">
        <f>E71*1.15</f>
        <v>340.2275</v>
      </c>
      <c r="G71" s="21"/>
      <c r="H71" s="35">
        <v>9.65</v>
      </c>
      <c r="I71" s="35">
        <f>F71+G71+H71</f>
        <v>349.8775</v>
      </c>
      <c r="J71" s="21">
        <v>347</v>
      </c>
      <c r="K71" s="36">
        <f>I71-J71</f>
        <v>2.8774999999999977</v>
      </c>
    </row>
    <row r="72" spans="1:11" ht="12.75">
      <c r="A72" s="19" t="s">
        <v>39</v>
      </c>
      <c r="B72" s="8">
        <v>101724</v>
      </c>
      <c r="C72" s="8">
        <v>42</v>
      </c>
      <c r="D72" s="9">
        <v>1928.52</v>
      </c>
      <c r="E72" s="9">
        <f t="shared" si="13"/>
        <v>1928.52</v>
      </c>
      <c r="F72" s="9">
        <f>E72*1.12</f>
        <v>2159.9424000000004</v>
      </c>
      <c r="G72" s="8"/>
      <c r="H72" s="9">
        <v>9.65</v>
      </c>
      <c r="I72" s="9">
        <f t="shared" si="11"/>
        <v>2169.5924000000005</v>
      </c>
      <c r="J72" s="8">
        <v>2167</v>
      </c>
      <c r="K72" s="10">
        <f t="shared" si="12"/>
        <v>2.5924000000004526</v>
      </c>
    </row>
    <row r="73" spans="1:11" ht="12.75">
      <c r="A73" s="18" t="s">
        <v>77</v>
      </c>
      <c r="B73" s="11">
        <v>59134</v>
      </c>
      <c r="C73" s="11">
        <v>31</v>
      </c>
      <c r="D73" s="12">
        <v>556.5</v>
      </c>
      <c r="E73" s="12">
        <f t="shared" si="13"/>
        <v>556.5</v>
      </c>
      <c r="F73" s="12">
        <f>E73*1.15</f>
        <v>639.9749999999999</v>
      </c>
      <c r="G73" s="11"/>
      <c r="H73" s="12">
        <v>9.65</v>
      </c>
      <c r="I73" s="12">
        <f t="shared" si="11"/>
        <v>649.6249999999999</v>
      </c>
      <c r="J73" s="11">
        <v>650</v>
      </c>
      <c r="K73" s="13">
        <f t="shared" si="12"/>
        <v>-0.3750000000001137</v>
      </c>
    </row>
    <row r="74" spans="1:11" ht="12.75">
      <c r="A74" s="19" t="s">
        <v>43</v>
      </c>
      <c r="B74" s="8">
        <v>69858</v>
      </c>
      <c r="C74" s="8">
        <v>36</v>
      </c>
      <c r="D74" s="9">
        <v>103</v>
      </c>
      <c r="E74" s="9"/>
      <c r="F74" s="9"/>
      <c r="G74" s="8"/>
      <c r="H74" s="9">
        <v>9.65</v>
      </c>
      <c r="I74" s="9"/>
      <c r="J74" s="8"/>
      <c r="K74" s="10"/>
    </row>
    <row r="75" spans="1:11" ht="12.75">
      <c r="A75" s="19" t="s">
        <v>43</v>
      </c>
      <c r="B75" s="8">
        <v>69858</v>
      </c>
      <c r="C75" s="8">
        <v>37</v>
      </c>
      <c r="D75" s="9">
        <v>103</v>
      </c>
      <c r="E75" s="9"/>
      <c r="F75" s="9"/>
      <c r="G75" s="8"/>
      <c r="H75" s="9">
        <v>9.65</v>
      </c>
      <c r="I75" s="9"/>
      <c r="J75" s="8"/>
      <c r="K75" s="10"/>
    </row>
    <row r="76" spans="1:11" ht="12.75">
      <c r="A76" s="19" t="s">
        <v>43</v>
      </c>
      <c r="B76" s="8"/>
      <c r="C76" s="8"/>
      <c r="D76" s="9"/>
      <c r="E76" s="9">
        <f>SUM(D74:D75)</f>
        <v>206</v>
      </c>
      <c r="F76" s="9">
        <f>E76*1.15</f>
        <v>236.89999999999998</v>
      </c>
      <c r="G76" s="8">
        <v>35</v>
      </c>
      <c r="H76" s="9">
        <f>SUM(H74:H75)</f>
        <v>19.3</v>
      </c>
      <c r="I76" s="9">
        <f aca="true" t="shared" si="14" ref="I76:I87">F76+G76+H76</f>
        <v>291.2</v>
      </c>
      <c r="J76" s="8">
        <v>250</v>
      </c>
      <c r="K76" s="23">
        <f aca="true" t="shared" si="15" ref="K76:K87">I76-J76</f>
        <v>41.19999999999999</v>
      </c>
    </row>
    <row r="77" spans="1:11" ht="12.75">
      <c r="A77" s="18" t="s">
        <v>16</v>
      </c>
      <c r="B77" s="11">
        <v>55273</v>
      </c>
      <c r="C77" s="11">
        <v>25</v>
      </c>
      <c r="D77" s="12">
        <v>1811.7</v>
      </c>
      <c r="E77" s="12">
        <f aca="true" t="shared" si="16" ref="E77:E87">D77</f>
        <v>1811.7</v>
      </c>
      <c r="F77" s="12">
        <f>E77*1.12</f>
        <v>2029.1040000000003</v>
      </c>
      <c r="G77" s="12"/>
      <c r="H77" s="12">
        <v>9.65</v>
      </c>
      <c r="I77" s="12">
        <f t="shared" si="14"/>
        <v>2038.7540000000004</v>
      </c>
      <c r="J77" s="12">
        <v>2059</v>
      </c>
      <c r="K77" s="13">
        <f t="shared" si="15"/>
        <v>-20.24599999999964</v>
      </c>
    </row>
    <row r="78" spans="1:11" ht="12.75">
      <c r="A78" s="19" t="s">
        <v>75</v>
      </c>
      <c r="B78" s="8">
        <v>45409</v>
      </c>
      <c r="C78" s="8">
        <v>33</v>
      </c>
      <c r="D78" s="9">
        <v>295.85</v>
      </c>
      <c r="E78" s="9">
        <f t="shared" si="16"/>
        <v>295.85</v>
      </c>
      <c r="F78" s="9">
        <f>E78*1.15</f>
        <v>340.2275</v>
      </c>
      <c r="G78" s="8"/>
      <c r="H78" s="9">
        <v>9.65</v>
      </c>
      <c r="I78" s="9">
        <f t="shared" si="14"/>
        <v>349.8775</v>
      </c>
      <c r="J78" s="8">
        <v>348</v>
      </c>
      <c r="K78" s="10">
        <f t="shared" si="15"/>
        <v>1.8774999999999977</v>
      </c>
    </row>
    <row r="79" spans="1:11" ht="12.75">
      <c r="A79" s="18" t="s">
        <v>68</v>
      </c>
      <c r="B79" s="11">
        <v>44877</v>
      </c>
      <c r="C79" s="11">
        <v>29</v>
      </c>
      <c r="D79" s="12">
        <v>552.5</v>
      </c>
      <c r="E79" s="12">
        <f t="shared" si="16"/>
        <v>552.5</v>
      </c>
      <c r="F79" s="12">
        <f>E79*1.15</f>
        <v>635.375</v>
      </c>
      <c r="G79" s="11"/>
      <c r="H79" s="12">
        <v>9.65</v>
      </c>
      <c r="I79" s="12">
        <f t="shared" si="14"/>
        <v>645.025</v>
      </c>
      <c r="J79" s="11">
        <v>642</v>
      </c>
      <c r="K79" s="13">
        <f t="shared" si="15"/>
        <v>3.0249999999999773</v>
      </c>
    </row>
    <row r="80" spans="1:11" ht="12.75">
      <c r="A80" s="19" t="s">
        <v>37</v>
      </c>
      <c r="B80" s="8">
        <v>101724</v>
      </c>
      <c r="C80" s="8">
        <v>38</v>
      </c>
      <c r="D80" s="9">
        <v>1928.52</v>
      </c>
      <c r="E80" s="9">
        <f t="shared" si="16"/>
        <v>1928.52</v>
      </c>
      <c r="F80" s="9">
        <f>E80*1.12</f>
        <v>2159.9424000000004</v>
      </c>
      <c r="G80" s="8"/>
      <c r="H80" s="9">
        <v>9.65</v>
      </c>
      <c r="I80" s="9">
        <f t="shared" si="14"/>
        <v>2169.5924000000005</v>
      </c>
      <c r="J80" s="8">
        <v>2167</v>
      </c>
      <c r="K80" s="10">
        <f t="shared" si="15"/>
        <v>2.5924000000004526</v>
      </c>
    </row>
    <row r="81" spans="1:11" ht="12.75">
      <c r="A81" s="18" t="s">
        <v>51</v>
      </c>
      <c r="B81" s="11">
        <v>59134</v>
      </c>
      <c r="C81" s="11">
        <v>34</v>
      </c>
      <c r="D81" s="12">
        <v>556.5</v>
      </c>
      <c r="E81" s="12">
        <f t="shared" si="16"/>
        <v>556.5</v>
      </c>
      <c r="F81" s="12">
        <f>E81*1.15</f>
        <v>639.9749999999999</v>
      </c>
      <c r="G81" s="11"/>
      <c r="H81" s="12">
        <v>9.65</v>
      </c>
      <c r="I81" s="12">
        <f t="shared" si="14"/>
        <v>649.6249999999999</v>
      </c>
      <c r="J81" s="11">
        <v>647</v>
      </c>
      <c r="K81" s="13">
        <f t="shared" si="15"/>
        <v>2.6249999999998863</v>
      </c>
    </row>
    <row r="82" spans="1:11" ht="12.75">
      <c r="A82" s="20" t="s">
        <v>59</v>
      </c>
      <c r="B82" s="15">
        <v>45409</v>
      </c>
      <c r="C82" s="15">
        <v>37</v>
      </c>
      <c r="D82" s="16">
        <v>295.85</v>
      </c>
      <c r="E82" s="16">
        <f t="shared" si="16"/>
        <v>295.85</v>
      </c>
      <c r="F82" s="16">
        <f>E82*1.15</f>
        <v>340.2275</v>
      </c>
      <c r="G82" s="15">
        <v>50</v>
      </c>
      <c r="H82" s="16">
        <v>9.65</v>
      </c>
      <c r="I82" s="16">
        <f t="shared" si="14"/>
        <v>399.8775</v>
      </c>
      <c r="J82" s="15">
        <v>347</v>
      </c>
      <c r="K82" s="17">
        <f t="shared" si="15"/>
        <v>52.8775</v>
      </c>
    </row>
    <row r="83" spans="1:11" ht="12.75">
      <c r="A83" s="19" t="s">
        <v>13</v>
      </c>
      <c r="B83" s="8">
        <v>36260</v>
      </c>
      <c r="C83" s="8">
        <v>33</v>
      </c>
      <c r="D83" s="9">
        <v>1960.2</v>
      </c>
      <c r="E83" s="9">
        <f t="shared" si="16"/>
        <v>1960.2</v>
      </c>
      <c r="F83" s="9">
        <f>E83*1.12</f>
        <v>2195.4240000000004</v>
      </c>
      <c r="G83" s="9"/>
      <c r="H83" s="9">
        <v>9.65</v>
      </c>
      <c r="I83" s="9">
        <f t="shared" si="14"/>
        <v>2205.0740000000005</v>
      </c>
      <c r="J83" s="9">
        <v>2195</v>
      </c>
      <c r="K83" s="10">
        <f t="shared" si="15"/>
        <v>10.074000000000524</v>
      </c>
    </row>
    <row r="84" spans="1:11" ht="12.75">
      <c r="A84" s="20" t="s">
        <v>61</v>
      </c>
      <c r="B84" s="15">
        <v>44877</v>
      </c>
      <c r="C84" s="15">
        <v>28</v>
      </c>
      <c r="D84" s="16">
        <v>552.5</v>
      </c>
      <c r="E84" s="16">
        <f t="shared" si="16"/>
        <v>552.5</v>
      </c>
      <c r="F84" s="16">
        <f>E84*1.15</f>
        <v>635.375</v>
      </c>
      <c r="G84" s="15"/>
      <c r="H84" s="16">
        <v>9.65</v>
      </c>
      <c r="I84" s="16">
        <f t="shared" si="14"/>
        <v>645.025</v>
      </c>
      <c r="J84" s="15">
        <v>643</v>
      </c>
      <c r="K84" s="17">
        <f t="shared" si="15"/>
        <v>2.0249999999999773</v>
      </c>
    </row>
    <row r="85" spans="1:11" ht="12.75">
      <c r="A85" s="18" t="s">
        <v>7</v>
      </c>
      <c r="B85" s="11">
        <v>55273</v>
      </c>
      <c r="C85" s="11">
        <v>28</v>
      </c>
      <c r="D85" s="12">
        <v>1811.7</v>
      </c>
      <c r="E85" s="12">
        <f t="shared" si="16"/>
        <v>1811.7</v>
      </c>
      <c r="F85" s="12">
        <f>E85*1.12</f>
        <v>2029.1040000000003</v>
      </c>
      <c r="G85" s="12"/>
      <c r="H85" s="12">
        <v>9.65</v>
      </c>
      <c r="I85" s="12">
        <f t="shared" si="14"/>
        <v>2038.7540000000004</v>
      </c>
      <c r="J85" s="12">
        <v>2100</v>
      </c>
      <c r="K85" s="13">
        <f t="shared" si="15"/>
        <v>-61.24599999999964</v>
      </c>
    </row>
    <row r="86" spans="1:11" ht="12.75">
      <c r="A86" s="19" t="s">
        <v>55</v>
      </c>
      <c r="B86" s="8">
        <v>44877</v>
      </c>
      <c r="C86" s="8">
        <v>27</v>
      </c>
      <c r="D86" s="9">
        <v>552.5</v>
      </c>
      <c r="E86" s="9">
        <f t="shared" si="16"/>
        <v>552.5</v>
      </c>
      <c r="F86" s="9">
        <f>E86*1.15</f>
        <v>635.375</v>
      </c>
      <c r="G86" s="8"/>
      <c r="H86" s="9">
        <v>9.65</v>
      </c>
      <c r="I86" s="9">
        <f t="shared" si="14"/>
        <v>645.025</v>
      </c>
      <c r="J86" s="8">
        <v>645</v>
      </c>
      <c r="K86" s="10">
        <f t="shared" si="15"/>
        <v>0.024999999999977263</v>
      </c>
    </row>
    <row r="87" spans="1:11" ht="12.75">
      <c r="A87" s="18" t="s">
        <v>47</v>
      </c>
      <c r="B87" s="11">
        <v>59549</v>
      </c>
      <c r="C87" s="11">
        <v>34</v>
      </c>
      <c r="D87" s="12">
        <v>504</v>
      </c>
      <c r="E87" s="12">
        <f t="shared" si="16"/>
        <v>504</v>
      </c>
      <c r="F87" s="12">
        <f>E87*1.15</f>
        <v>579.5999999999999</v>
      </c>
      <c r="G87" s="11"/>
      <c r="H87" s="12">
        <v>9.65</v>
      </c>
      <c r="I87" s="12">
        <f t="shared" si="14"/>
        <v>589.2499999999999</v>
      </c>
      <c r="J87" s="11">
        <v>587</v>
      </c>
      <c r="K87" s="13">
        <f t="shared" si="15"/>
        <v>2.2499999999998863</v>
      </c>
    </row>
    <row r="88" spans="1:11" ht="12.75">
      <c r="A88" s="20" t="s">
        <v>81</v>
      </c>
      <c r="B88" s="15">
        <v>59134</v>
      </c>
      <c r="C88" s="15">
        <v>30</v>
      </c>
      <c r="D88" s="16">
        <v>556.5</v>
      </c>
      <c r="E88" s="16">
        <f>D88</f>
        <v>556.5</v>
      </c>
      <c r="F88" s="16">
        <f>E88*1.15</f>
        <v>639.9749999999999</v>
      </c>
      <c r="G88" s="15"/>
      <c r="H88" s="16">
        <v>9.65</v>
      </c>
      <c r="I88" s="16">
        <f>F88+G88+H88</f>
        <v>649.6249999999999</v>
      </c>
      <c r="J88" s="15">
        <v>647</v>
      </c>
      <c r="K88" s="17">
        <f>I88-J88</f>
        <v>2.6249999999998863</v>
      </c>
    </row>
    <row r="89" spans="1:11" ht="12.75">
      <c r="A89" s="19" t="s">
        <v>65</v>
      </c>
      <c r="B89" s="8">
        <v>59134</v>
      </c>
      <c r="C89" s="8">
        <v>28</v>
      </c>
      <c r="D89" s="9">
        <v>556.5</v>
      </c>
      <c r="E89" s="9"/>
      <c r="F89" s="9"/>
      <c r="G89" s="8"/>
      <c r="H89" s="9">
        <v>9.65</v>
      </c>
      <c r="I89" s="9"/>
      <c r="J89" s="8"/>
      <c r="K89" s="10"/>
    </row>
    <row r="90" spans="1:11" ht="12.75">
      <c r="A90" s="19" t="s">
        <v>65</v>
      </c>
      <c r="B90" s="8">
        <v>59134</v>
      </c>
      <c r="C90" s="8">
        <v>29</v>
      </c>
      <c r="D90" s="9">
        <v>556.5</v>
      </c>
      <c r="E90" s="9"/>
      <c r="F90" s="9"/>
      <c r="G90" s="8"/>
      <c r="H90" s="9">
        <v>9.65</v>
      </c>
      <c r="I90" s="9"/>
      <c r="J90" s="8"/>
      <c r="K90" s="10"/>
    </row>
    <row r="91" spans="1:11" ht="12.75">
      <c r="A91" s="19" t="s">
        <v>65</v>
      </c>
      <c r="B91" s="8">
        <v>59134</v>
      </c>
      <c r="C91" s="8">
        <v>30</v>
      </c>
      <c r="D91" s="9">
        <v>556.5</v>
      </c>
      <c r="E91" s="9"/>
      <c r="F91" s="9"/>
      <c r="G91" s="8"/>
      <c r="H91" s="9">
        <v>9.65</v>
      </c>
      <c r="I91" s="9"/>
      <c r="J91" s="8"/>
      <c r="K91" s="10"/>
    </row>
    <row r="92" spans="1:11" ht="12.75">
      <c r="A92" s="19" t="s">
        <v>65</v>
      </c>
      <c r="B92" s="8">
        <v>59134</v>
      </c>
      <c r="C92" s="8">
        <v>31</v>
      </c>
      <c r="D92" s="9">
        <v>556.5</v>
      </c>
      <c r="E92" s="9"/>
      <c r="F92" s="9"/>
      <c r="G92" s="8"/>
      <c r="H92" s="9">
        <v>9.65</v>
      </c>
      <c r="I92" s="9"/>
      <c r="J92" s="8"/>
      <c r="K92" s="10"/>
    </row>
    <row r="93" spans="1:11" ht="12.75">
      <c r="A93" s="19" t="s">
        <v>65</v>
      </c>
      <c r="B93" s="8">
        <v>59134</v>
      </c>
      <c r="C93" s="8">
        <v>32</v>
      </c>
      <c r="D93" s="9">
        <v>556.5</v>
      </c>
      <c r="E93" s="9"/>
      <c r="F93" s="9"/>
      <c r="G93" s="8"/>
      <c r="H93" s="9">
        <v>9.65</v>
      </c>
      <c r="I93" s="9"/>
      <c r="J93" s="8"/>
      <c r="K93" s="10"/>
    </row>
    <row r="94" spans="1:11" ht="12.75">
      <c r="A94" s="19" t="s">
        <v>65</v>
      </c>
      <c r="B94" s="8"/>
      <c r="C94" s="8"/>
      <c r="D94" s="9"/>
      <c r="E94" s="9">
        <f>SUM(D89:D93)</f>
        <v>2782.5</v>
      </c>
      <c r="F94" s="9">
        <f>E94*1.1</f>
        <v>3060.7500000000005</v>
      </c>
      <c r="G94" s="8"/>
      <c r="H94" s="9">
        <f>SUM(H89:H93)</f>
        <v>48.25</v>
      </c>
      <c r="I94" s="9">
        <f aca="true" t="shared" si="17" ref="I94:I100">F94+G94+H94</f>
        <v>3109.0000000000005</v>
      </c>
      <c r="J94" s="8">
        <v>3094</v>
      </c>
      <c r="K94" s="23">
        <f aca="true" t="shared" si="18" ref="K94:K100">I94-J94</f>
        <v>15.000000000000455</v>
      </c>
    </row>
    <row r="95" spans="1:11" ht="12.75">
      <c r="A95" s="18" t="s">
        <v>42</v>
      </c>
      <c r="B95" s="11">
        <v>69858</v>
      </c>
      <c r="C95" s="11">
        <v>36</v>
      </c>
      <c r="D95" s="12">
        <v>103</v>
      </c>
      <c r="E95" s="12">
        <f aca="true" t="shared" si="19" ref="E95:E100">D95</f>
        <v>103</v>
      </c>
      <c r="F95" s="12">
        <f>E95*1.15</f>
        <v>118.44999999999999</v>
      </c>
      <c r="G95" s="11">
        <v>50</v>
      </c>
      <c r="H95" s="12">
        <v>9.65</v>
      </c>
      <c r="I95" s="12">
        <f t="shared" si="17"/>
        <v>178.1</v>
      </c>
      <c r="J95" s="11">
        <f>165+17</f>
        <v>182</v>
      </c>
      <c r="K95" s="13">
        <f t="shared" si="18"/>
        <v>-3.9000000000000057</v>
      </c>
    </row>
    <row r="96" spans="1:11" ht="12.75">
      <c r="A96" s="19" t="s">
        <v>91</v>
      </c>
      <c r="B96" s="8">
        <v>55273</v>
      </c>
      <c r="C96" s="8">
        <v>25</v>
      </c>
      <c r="D96" s="9">
        <v>1811.7</v>
      </c>
      <c r="E96" s="9">
        <f t="shared" si="19"/>
        <v>1811.7</v>
      </c>
      <c r="F96" s="9">
        <f>E96*1.12</f>
        <v>2029.1040000000003</v>
      </c>
      <c r="G96" s="9"/>
      <c r="H96" s="9">
        <v>9.65</v>
      </c>
      <c r="I96" s="9">
        <f t="shared" si="17"/>
        <v>2038.7540000000004</v>
      </c>
      <c r="J96" s="9">
        <v>2000</v>
      </c>
      <c r="K96" s="10">
        <f t="shared" si="18"/>
        <v>38.75400000000036</v>
      </c>
    </row>
    <row r="97" spans="1:11" ht="12.75">
      <c r="A97" s="19" t="s">
        <v>31</v>
      </c>
      <c r="B97" s="8">
        <v>101724</v>
      </c>
      <c r="C97" s="8">
        <v>42</v>
      </c>
      <c r="D97" s="9">
        <v>1928.52</v>
      </c>
      <c r="E97" s="9">
        <f t="shared" si="19"/>
        <v>1928.52</v>
      </c>
      <c r="F97" s="9">
        <f>E97*1.12</f>
        <v>2159.9424000000004</v>
      </c>
      <c r="G97" s="9"/>
      <c r="H97" s="9">
        <v>9.65</v>
      </c>
      <c r="I97" s="9">
        <f t="shared" si="17"/>
        <v>2169.5924000000005</v>
      </c>
      <c r="J97" s="9"/>
      <c r="K97" s="10">
        <f t="shared" si="18"/>
        <v>2169.5924000000005</v>
      </c>
    </row>
    <row r="98" spans="1:11" ht="12.75">
      <c r="A98" s="19" t="s">
        <v>31</v>
      </c>
      <c r="B98" s="8">
        <v>101724</v>
      </c>
      <c r="C98" s="8">
        <v>40</v>
      </c>
      <c r="D98" s="9">
        <v>1928.52</v>
      </c>
      <c r="E98" s="9">
        <f t="shared" si="19"/>
        <v>1928.52</v>
      </c>
      <c r="F98" s="9">
        <f>E98*1.12</f>
        <v>2159.9424000000004</v>
      </c>
      <c r="G98" s="9"/>
      <c r="H98" s="9">
        <v>9.65</v>
      </c>
      <c r="I98" s="9">
        <f t="shared" si="17"/>
        <v>2169.5924000000005</v>
      </c>
      <c r="J98" s="9"/>
      <c r="K98" s="10">
        <f t="shared" si="18"/>
        <v>2169.5924000000005</v>
      </c>
    </row>
    <row r="99" spans="1:11" ht="12.75">
      <c r="A99" s="19" t="s">
        <v>31</v>
      </c>
      <c r="B99" s="8">
        <v>101724</v>
      </c>
      <c r="C99" s="8">
        <v>39</v>
      </c>
      <c r="D99" s="9">
        <v>1928.52</v>
      </c>
      <c r="E99" s="9">
        <f t="shared" si="19"/>
        <v>1928.52</v>
      </c>
      <c r="F99" s="9">
        <f>E99*1.12</f>
        <v>2159.9424000000004</v>
      </c>
      <c r="G99" s="9"/>
      <c r="H99" s="9">
        <v>9.65</v>
      </c>
      <c r="I99" s="9">
        <f t="shared" si="17"/>
        <v>2169.5924000000005</v>
      </c>
      <c r="J99" s="9"/>
      <c r="K99" s="10">
        <f t="shared" si="18"/>
        <v>2169.5924000000005</v>
      </c>
    </row>
    <row r="100" spans="1:11" ht="12.75">
      <c r="A100" s="19" t="s">
        <v>31</v>
      </c>
      <c r="B100" s="8">
        <v>44877</v>
      </c>
      <c r="C100" s="8">
        <v>26</v>
      </c>
      <c r="D100" s="9">
        <v>552.5</v>
      </c>
      <c r="E100" s="9">
        <f t="shared" si="19"/>
        <v>552.5</v>
      </c>
      <c r="F100" s="9">
        <f>E100*1.15</f>
        <v>635.375</v>
      </c>
      <c r="G100" s="8"/>
      <c r="H100" s="9">
        <v>9.65</v>
      </c>
      <c r="I100" s="9">
        <f t="shared" si="17"/>
        <v>645.025</v>
      </c>
      <c r="J100" s="8"/>
      <c r="K100" s="10">
        <f t="shared" si="18"/>
        <v>645.025</v>
      </c>
    </row>
    <row r="101" spans="1:11" ht="12.75">
      <c r="A101" s="18" t="s">
        <v>50</v>
      </c>
      <c r="B101" s="11">
        <v>59549</v>
      </c>
      <c r="C101" s="11">
        <v>37</v>
      </c>
      <c r="D101" s="12">
        <v>504</v>
      </c>
      <c r="E101" s="12"/>
      <c r="F101" s="12"/>
      <c r="G101" s="11"/>
      <c r="H101" s="12">
        <v>9.65</v>
      </c>
      <c r="I101" s="12"/>
      <c r="J101" s="11"/>
      <c r="K101" s="13"/>
    </row>
    <row r="102" spans="1:11" ht="12.75">
      <c r="A102" s="18" t="s">
        <v>50</v>
      </c>
      <c r="B102" s="11">
        <v>45409</v>
      </c>
      <c r="C102" s="11">
        <v>35</v>
      </c>
      <c r="D102" s="12">
        <v>295.85</v>
      </c>
      <c r="E102" s="12"/>
      <c r="F102" s="12"/>
      <c r="G102" s="11"/>
      <c r="H102" s="12">
        <v>9.65</v>
      </c>
      <c r="I102" s="12"/>
      <c r="J102" s="11"/>
      <c r="K102" s="13"/>
    </row>
    <row r="103" spans="1:11" ht="12.75">
      <c r="A103" s="18" t="s">
        <v>50</v>
      </c>
      <c r="B103" s="11">
        <v>45409</v>
      </c>
      <c r="C103" s="11">
        <v>32</v>
      </c>
      <c r="D103" s="12">
        <v>0</v>
      </c>
      <c r="E103" s="12"/>
      <c r="F103" s="12"/>
      <c r="G103" s="11"/>
      <c r="H103" s="12">
        <v>9.65</v>
      </c>
      <c r="I103" s="12"/>
      <c r="J103" s="11"/>
      <c r="K103" s="13"/>
    </row>
    <row r="104" spans="1:11" ht="12.75">
      <c r="A104" s="22" t="s">
        <v>50</v>
      </c>
      <c r="B104" s="5">
        <v>69858</v>
      </c>
      <c r="C104" s="5">
        <v>35</v>
      </c>
      <c r="D104" s="6">
        <v>103</v>
      </c>
      <c r="E104" s="6"/>
      <c r="F104" s="6"/>
      <c r="G104" s="5"/>
      <c r="H104" s="6">
        <v>9.65</v>
      </c>
      <c r="I104" s="6"/>
      <c r="J104" s="5"/>
      <c r="K104" s="7"/>
    </row>
    <row r="105" spans="1:11" ht="12.75">
      <c r="A105" s="18" t="s">
        <v>50</v>
      </c>
      <c r="B105" s="11"/>
      <c r="C105" s="11"/>
      <c r="D105" s="12"/>
      <c r="E105" s="12">
        <f>SUM(D101:D104)</f>
        <v>902.85</v>
      </c>
      <c r="F105" s="12">
        <f>E105*1.15</f>
        <v>1038.2775</v>
      </c>
      <c r="G105" s="11"/>
      <c r="H105" s="12">
        <f>SUM(H101:H104)</f>
        <v>38.6</v>
      </c>
      <c r="I105" s="12">
        <f aca="true" t="shared" si="20" ref="I105:I123">F105+G105+H105</f>
        <v>1076.8774999999998</v>
      </c>
      <c r="J105" s="11">
        <f>1615-335</f>
        <v>1280</v>
      </c>
      <c r="K105" s="42">
        <f aca="true" t="shared" si="21" ref="K105:K123">I105-J105</f>
        <v>-203.12250000000017</v>
      </c>
    </row>
    <row r="106" spans="1:11" ht="12.75">
      <c r="A106" s="31" t="s">
        <v>86</v>
      </c>
      <c r="B106" s="32">
        <v>45409</v>
      </c>
      <c r="C106" s="32">
        <v>30</v>
      </c>
      <c r="D106" s="33">
        <v>295.85</v>
      </c>
      <c r="E106" s="33">
        <f>D106</f>
        <v>295.85</v>
      </c>
      <c r="F106" s="33">
        <f>E106*1.15</f>
        <v>340.2275</v>
      </c>
      <c r="G106" s="32"/>
      <c r="H106" s="33">
        <v>9.65</v>
      </c>
      <c r="I106" s="33">
        <f>F106+G106+H106</f>
        <v>349.8775</v>
      </c>
      <c r="J106" s="32">
        <v>347</v>
      </c>
      <c r="K106" s="34">
        <f>I106-J106</f>
        <v>2.8774999999999977</v>
      </c>
    </row>
    <row r="107" spans="1:11" ht="12.75">
      <c r="A107" s="27" t="s">
        <v>87</v>
      </c>
      <c r="B107" s="28">
        <v>69858</v>
      </c>
      <c r="C107" s="28">
        <v>34</v>
      </c>
      <c r="D107" s="29">
        <v>103</v>
      </c>
      <c r="E107" s="29">
        <f>D107</f>
        <v>103</v>
      </c>
      <c r="F107" s="29">
        <f>E107*1.15</f>
        <v>118.44999999999999</v>
      </c>
      <c r="G107" s="28"/>
      <c r="H107" s="29">
        <v>9.65</v>
      </c>
      <c r="I107" s="29">
        <f>F107+G107+H107</f>
        <v>128.1</v>
      </c>
      <c r="J107" s="28">
        <v>125</v>
      </c>
      <c r="K107" s="30">
        <f>I107-J107</f>
        <v>3.0999999999999943</v>
      </c>
    </row>
    <row r="108" spans="1:11" ht="12.75">
      <c r="A108" s="21" t="s">
        <v>30</v>
      </c>
      <c r="B108" s="5">
        <v>55273</v>
      </c>
      <c r="C108" s="5">
        <v>22</v>
      </c>
      <c r="D108" s="6">
        <v>1811.7</v>
      </c>
      <c r="E108" s="6">
        <f aca="true" t="shared" si="22" ref="E108:E123">D108</f>
        <v>1811.7</v>
      </c>
      <c r="F108" s="6">
        <f aca="true" t="shared" si="23" ref="F108:F113">E108*1.12</f>
        <v>2029.1040000000003</v>
      </c>
      <c r="G108" s="6"/>
      <c r="H108" s="6">
        <v>9.65</v>
      </c>
      <c r="I108" s="6">
        <f t="shared" si="20"/>
        <v>2038.7540000000004</v>
      </c>
      <c r="J108" s="6"/>
      <c r="K108" s="7">
        <f t="shared" si="21"/>
        <v>2038.7540000000004</v>
      </c>
    </row>
    <row r="109" spans="1:11" ht="12.75">
      <c r="A109" s="21" t="s">
        <v>30</v>
      </c>
      <c r="B109" s="5">
        <v>55273</v>
      </c>
      <c r="C109" s="5">
        <v>23</v>
      </c>
      <c r="D109" s="6">
        <v>1811.7</v>
      </c>
      <c r="E109" s="6">
        <f t="shared" si="22"/>
        <v>1811.7</v>
      </c>
      <c r="F109" s="6">
        <f t="shared" si="23"/>
        <v>2029.1040000000003</v>
      </c>
      <c r="G109" s="6"/>
      <c r="H109" s="6">
        <v>9.65</v>
      </c>
      <c r="I109" s="6">
        <f t="shared" si="20"/>
        <v>2038.7540000000004</v>
      </c>
      <c r="J109" s="6"/>
      <c r="K109" s="7">
        <f t="shared" si="21"/>
        <v>2038.7540000000004</v>
      </c>
    </row>
    <row r="110" spans="1:11" ht="12.75">
      <c r="A110" s="21" t="s">
        <v>30</v>
      </c>
      <c r="B110" s="5">
        <v>55273</v>
      </c>
      <c r="C110" s="5">
        <v>24</v>
      </c>
      <c r="D110" s="6">
        <v>1811.7</v>
      </c>
      <c r="E110" s="6">
        <f t="shared" si="22"/>
        <v>1811.7</v>
      </c>
      <c r="F110" s="6">
        <f t="shared" si="23"/>
        <v>2029.1040000000003</v>
      </c>
      <c r="G110" s="6"/>
      <c r="H110" s="6">
        <v>9.65</v>
      </c>
      <c r="I110" s="6">
        <f t="shared" si="20"/>
        <v>2038.7540000000004</v>
      </c>
      <c r="J110" s="6"/>
      <c r="K110" s="7">
        <f t="shared" si="21"/>
        <v>2038.7540000000004</v>
      </c>
    </row>
    <row r="111" spans="1:11" ht="12.75">
      <c r="A111" s="21" t="s">
        <v>30</v>
      </c>
      <c r="B111" s="5">
        <v>36260</v>
      </c>
      <c r="C111" s="5">
        <v>32</v>
      </c>
      <c r="D111" s="6">
        <v>1960.2</v>
      </c>
      <c r="E111" s="6">
        <f t="shared" si="22"/>
        <v>1960.2</v>
      </c>
      <c r="F111" s="6">
        <f t="shared" si="23"/>
        <v>2195.4240000000004</v>
      </c>
      <c r="G111" s="6"/>
      <c r="H111" s="6">
        <v>9.65</v>
      </c>
      <c r="I111" s="6">
        <f t="shared" si="20"/>
        <v>2205.0740000000005</v>
      </c>
      <c r="J111" s="6"/>
      <c r="K111" s="7">
        <f t="shared" si="21"/>
        <v>2205.0740000000005</v>
      </c>
    </row>
    <row r="112" spans="1:11" ht="12.75">
      <c r="A112" s="21" t="s">
        <v>30</v>
      </c>
      <c r="B112" s="5">
        <v>36260</v>
      </c>
      <c r="C112" s="5">
        <v>34</v>
      </c>
      <c r="D112" s="6">
        <v>1960.2</v>
      </c>
      <c r="E112" s="6">
        <f t="shared" si="22"/>
        <v>1960.2</v>
      </c>
      <c r="F112" s="6">
        <f t="shared" si="23"/>
        <v>2195.4240000000004</v>
      </c>
      <c r="G112" s="6"/>
      <c r="H112" s="6">
        <v>9.65</v>
      </c>
      <c r="I112" s="6">
        <f t="shared" si="20"/>
        <v>2205.0740000000005</v>
      </c>
      <c r="J112" s="6"/>
      <c r="K112" s="7">
        <f t="shared" si="21"/>
        <v>2205.0740000000005</v>
      </c>
    </row>
    <row r="113" spans="1:11" ht="12.75">
      <c r="A113" s="21" t="s">
        <v>30</v>
      </c>
      <c r="B113" s="5">
        <v>36260</v>
      </c>
      <c r="C113" s="5">
        <v>34</v>
      </c>
      <c r="D113" s="6">
        <v>1960.2</v>
      </c>
      <c r="E113" s="6">
        <f t="shared" si="22"/>
        <v>1960.2</v>
      </c>
      <c r="F113" s="6">
        <f t="shared" si="23"/>
        <v>2195.4240000000004</v>
      </c>
      <c r="G113" s="6"/>
      <c r="H113" s="6">
        <v>9.65</v>
      </c>
      <c r="I113" s="6">
        <f t="shared" si="20"/>
        <v>2205.0740000000005</v>
      </c>
      <c r="J113" s="6"/>
      <c r="K113" s="7">
        <f t="shared" si="21"/>
        <v>2205.0740000000005</v>
      </c>
    </row>
    <row r="114" spans="1:11" ht="12.75">
      <c r="A114" s="21" t="s">
        <v>30</v>
      </c>
      <c r="B114" s="5">
        <v>59549</v>
      </c>
      <c r="C114" s="5">
        <v>36</v>
      </c>
      <c r="D114" s="6">
        <v>504</v>
      </c>
      <c r="E114" s="6">
        <f t="shared" si="22"/>
        <v>504</v>
      </c>
      <c r="F114" s="6">
        <f aca="true" t="shared" si="24" ref="F114:F123">E114*1.15</f>
        <v>579.5999999999999</v>
      </c>
      <c r="G114" s="5"/>
      <c r="H114" s="6">
        <v>9.65</v>
      </c>
      <c r="I114" s="6">
        <f t="shared" si="20"/>
        <v>589.2499999999999</v>
      </c>
      <c r="J114" s="5"/>
      <c r="K114" s="7">
        <f t="shared" si="21"/>
        <v>589.2499999999999</v>
      </c>
    </row>
    <row r="115" spans="1:11" ht="12.75">
      <c r="A115" s="21" t="s">
        <v>30</v>
      </c>
      <c r="B115" s="5">
        <v>59549</v>
      </c>
      <c r="C115" s="5">
        <v>37.5</v>
      </c>
      <c r="D115" s="6">
        <v>504</v>
      </c>
      <c r="E115" s="6">
        <f t="shared" si="22"/>
        <v>504</v>
      </c>
      <c r="F115" s="6">
        <f t="shared" si="24"/>
        <v>579.5999999999999</v>
      </c>
      <c r="G115" s="5"/>
      <c r="H115" s="6">
        <v>9.65</v>
      </c>
      <c r="I115" s="6">
        <f t="shared" si="20"/>
        <v>589.2499999999999</v>
      </c>
      <c r="J115" s="5"/>
      <c r="K115" s="7">
        <f t="shared" si="21"/>
        <v>589.2499999999999</v>
      </c>
    </row>
    <row r="116" spans="1:11" ht="12.75">
      <c r="A116" s="21" t="s">
        <v>30</v>
      </c>
      <c r="B116" s="5">
        <v>59549</v>
      </c>
      <c r="C116" s="5">
        <v>37.5</v>
      </c>
      <c r="D116" s="6">
        <v>504</v>
      </c>
      <c r="E116" s="6">
        <f t="shared" si="22"/>
        <v>504</v>
      </c>
      <c r="F116" s="6">
        <f t="shared" si="24"/>
        <v>579.5999999999999</v>
      </c>
      <c r="G116" s="5"/>
      <c r="H116" s="6">
        <v>9.65</v>
      </c>
      <c r="I116" s="6">
        <f t="shared" si="20"/>
        <v>589.2499999999999</v>
      </c>
      <c r="J116" s="5"/>
      <c r="K116" s="7">
        <f t="shared" si="21"/>
        <v>589.2499999999999</v>
      </c>
    </row>
    <row r="117" spans="1:11" ht="12.75">
      <c r="A117" s="21" t="s">
        <v>30</v>
      </c>
      <c r="B117" s="21">
        <v>45409</v>
      </c>
      <c r="C117" s="21">
        <v>31</v>
      </c>
      <c r="D117" s="35">
        <v>295.85</v>
      </c>
      <c r="E117" s="35">
        <f t="shared" si="22"/>
        <v>295.85</v>
      </c>
      <c r="F117" s="35">
        <f t="shared" si="24"/>
        <v>340.2275</v>
      </c>
      <c r="G117" s="21"/>
      <c r="H117" s="6">
        <v>9.65</v>
      </c>
      <c r="I117" s="35">
        <f t="shared" si="20"/>
        <v>349.8775</v>
      </c>
      <c r="J117" s="21"/>
      <c r="K117" s="36">
        <f t="shared" si="21"/>
        <v>349.8775</v>
      </c>
    </row>
    <row r="118" spans="1:11" ht="12.75">
      <c r="A118" s="21" t="s">
        <v>30</v>
      </c>
      <c r="B118" s="5">
        <v>59549</v>
      </c>
      <c r="C118" s="5">
        <v>37</v>
      </c>
      <c r="D118" s="6">
        <v>504</v>
      </c>
      <c r="E118" s="6">
        <f t="shared" si="22"/>
        <v>504</v>
      </c>
      <c r="F118" s="6">
        <f t="shared" si="24"/>
        <v>579.5999999999999</v>
      </c>
      <c r="G118" s="5"/>
      <c r="H118" s="6">
        <v>9.65</v>
      </c>
      <c r="I118" s="6">
        <f t="shared" si="20"/>
        <v>589.2499999999999</v>
      </c>
      <c r="J118" s="5"/>
      <c r="K118" s="7">
        <f t="shared" si="21"/>
        <v>589.2499999999999</v>
      </c>
    </row>
    <row r="119" spans="1:11" ht="12.75">
      <c r="A119" s="21" t="s">
        <v>30</v>
      </c>
      <c r="B119" s="5">
        <v>19100</v>
      </c>
      <c r="C119" s="5">
        <v>34</v>
      </c>
      <c r="D119" s="6">
        <v>850</v>
      </c>
      <c r="E119" s="6">
        <f t="shared" si="22"/>
        <v>850</v>
      </c>
      <c r="F119" s="6">
        <f t="shared" si="24"/>
        <v>977.4999999999999</v>
      </c>
      <c r="G119" s="5"/>
      <c r="H119" s="6">
        <v>9.65</v>
      </c>
      <c r="I119" s="6">
        <f t="shared" si="20"/>
        <v>987.1499999999999</v>
      </c>
      <c r="J119" s="5"/>
      <c r="K119" s="7">
        <f t="shared" si="21"/>
        <v>987.1499999999999</v>
      </c>
    </row>
    <row r="120" spans="1:11" ht="12.75">
      <c r="A120" s="21" t="s">
        <v>30</v>
      </c>
      <c r="B120" s="5">
        <v>19100</v>
      </c>
      <c r="C120" s="5">
        <v>35</v>
      </c>
      <c r="D120" s="6">
        <v>850</v>
      </c>
      <c r="E120" s="6">
        <f t="shared" si="22"/>
        <v>850</v>
      </c>
      <c r="F120" s="6">
        <f t="shared" si="24"/>
        <v>977.4999999999999</v>
      </c>
      <c r="G120" s="5"/>
      <c r="H120" s="6">
        <v>9.65</v>
      </c>
      <c r="I120" s="6">
        <f t="shared" si="20"/>
        <v>987.1499999999999</v>
      </c>
      <c r="J120" s="5"/>
      <c r="K120" s="7">
        <f t="shared" si="21"/>
        <v>987.1499999999999</v>
      </c>
    </row>
    <row r="121" spans="1:11" ht="12.75">
      <c r="A121" s="21" t="s">
        <v>30</v>
      </c>
      <c r="B121" s="5">
        <v>19100</v>
      </c>
      <c r="C121" s="5">
        <v>37.5</v>
      </c>
      <c r="D121" s="6">
        <v>850</v>
      </c>
      <c r="E121" s="6">
        <f t="shared" si="22"/>
        <v>850</v>
      </c>
      <c r="F121" s="6">
        <f t="shared" si="24"/>
        <v>977.4999999999999</v>
      </c>
      <c r="G121" s="5"/>
      <c r="H121" s="6">
        <v>9.65</v>
      </c>
      <c r="I121" s="6">
        <f t="shared" si="20"/>
        <v>987.1499999999999</v>
      </c>
      <c r="J121" s="5"/>
      <c r="K121" s="7">
        <f t="shared" si="21"/>
        <v>987.1499999999999</v>
      </c>
    </row>
    <row r="122" spans="1:11" ht="12.75">
      <c r="A122" s="18" t="s">
        <v>73</v>
      </c>
      <c r="B122" s="11">
        <v>44877</v>
      </c>
      <c r="C122" s="11">
        <v>25</v>
      </c>
      <c r="D122" s="12">
        <v>552.5</v>
      </c>
      <c r="E122" s="12">
        <f t="shared" si="22"/>
        <v>552.5</v>
      </c>
      <c r="F122" s="12">
        <f t="shared" si="24"/>
        <v>635.375</v>
      </c>
      <c r="G122" s="11"/>
      <c r="H122" s="12">
        <v>9.65</v>
      </c>
      <c r="I122" s="12">
        <f t="shared" si="20"/>
        <v>645.025</v>
      </c>
      <c r="J122" s="11">
        <v>642</v>
      </c>
      <c r="K122" s="13">
        <f t="shared" si="21"/>
        <v>3.0249999999999773</v>
      </c>
    </row>
    <row r="123" spans="1:11" ht="13.5" customHeight="1">
      <c r="A123" s="19" t="s">
        <v>58</v>
      </c>
      <c r="B123" s="8">
        <v>19100</v>
      </c>
      <c r="C123" s="8">
        <v>36</v>
      </c>
      <c r="D123" s="9">
        <v>850</v>
      </c>
      <c r="E123" s="9">
        <f t="shared" si="22"/>
        <v>850</v>
      </c>
      <c r="F123" s="9">
        <f t="shared" si="24"/>
        <v>977.4999999999999</v>
      </c>
      <c r="G123" s="8"/>
      <c r="H123" s="9">
        <v>9.65</v>
      </c>
      <c r="I123" s="9">
        <f t="shared" si="20"/>
        <v>987.1499999999999</v>
      </c>
      <c r="J123" s="8">
        <v>984</v>
      </c>
      <c r="K123" s="10">
        <f t="shared" si="21"/>
        <v>3.1499999999998636</v>
      </c>
    </row>
    <row r="124" spans="1:11" ht="12.75">
      <c r="A124" s="18" t="s">
        <v>40</v>
      </c>
      <c r="B124" s="11">
        <v>69858</v>
      </c>
      <c r="C124" s="11">
        <v>33</v>
      </c>
      <c r="D124" s="12">
        <v>103</v>
      </c>
      <c r="E124" s="12"/>
      <c r="F124" s="12"/>
      <c r="G124" s="11"/>
      <c r="H124" s="12">
        <v>9.65</v>
      </c>
      <c r="I124" s="12"/>
      <c r="J124" s="11"/>
      <c r="K124" s="13"/>
    </row>
    <row r="125" spans="1:11" ht="12.75">
      <c r="A125" s="18" t="s">
        <v>40</v>
      </c>
      <c r="B125" s="11">
        <v>69858</v>
      </c>
      <c r="C125" s="11">
        <v>37</v>
      </c>
      <c r="D125" s="12">
        <v>103</v>
      </c>
      <c r="E125" s="12"/>
      <c r="F125" s="12"/>
      <c r="G125" s="11"/>
      <c r="H125" s="12">
        <v>9.65</v>
      </c>
      <c r="I125" s="12"/>
      <c r="J125" s="11"/>
      <c r="K125" s="13"/>
    </row>
    <row r="126" spans="1:11" ht="12.75">
      <c r="A126" s="18" t="s">
        <v>40</v>
      </c>
      <c r="B126" s="11"/>
      <c r="C126" s="11"/>
      <c r="D126" s="12"/>
      <c r="E126" s="12">
        <f>SUM(D124:D125)</f>
        <v>206</v>
      </c>
      <c r="F126" s="12">
        <f>E126*1.15</f>
        <v>236.89999999999998</v>
      </c>
      <c r="G126" s="11"/>
      <c r="H126" s="12">
        <f>SUM(H124:H125)</f>
        <v>19.3</v>
      </c>
      <c r="I126" s="12">
        <f>F126+G126+H126</f>
        <v>256.2</v>
      </c>
      <c r="J126" s="11">
        <v>250</v>
      </c>
      <c r="K126" s="13">
        <f>I126-J126</f>
        <v>6.199999999999989</v>
      </c>
    </row>
    <row r="127" spans="1:11" ht="12.75">
      <c r="A127" s="19" t="s">
        <v>23</v>
      </c>
      <c r="B127" s="8">
        <v>101724</v>
      </c>
      <c r="C127" s="8">
        <v>37</v>
      </c>
      <c r="D127" s="9">
        <v>1928.52</v>
      </c>
      <c r="E127" s="9">
        <f>D127</f>
        <v>1928.52</v>
      </c>
      <c r="F127" s="9">
        <f>E127*1.12</f>
        <v>2159.9424000000004</v>
      </c>
      <c r="G127" s="9"/>
      <c r="H127" s="9">
        <v>9.65</v>
      </c>
      <c r="I127" s="9">
        <f>F127+G127+H127</f>
        <v>2169.5924000000005</v>
      </c>
      <c r="J127" s="9">
        <v>2190</v>
      </c>
      <c r="K127" s="10">
        <f>I127-J127</f>
        <v>-20.407599999999547</v>
      </c>
    </row>
    <row r="128" spans="1:11" ht="12.75">
      <c r="A128" s="18" t="s">
        <v>70</v>
      </c>
      <c r="B128" s="11">
        <v>59134</v>
      </c>
      <c r="C128" s="11">
        <v>29</v>
      </c>
      <c r="D128" s="12">
        <v>556.5</v>
      </c>
      <c r="E128" s="12"/>
      <c r="F128" s="12"/>
      <c r="G128" s="11"/>
      <c r="H128" s="12">
        <v>9.65</v>
      </c>
      <c r="I128" s="12"/>
      <c r="J128" s="11"/>
      <c r="K128" s="13"/>
    </row>
    <row r="129" spans="1:11" ht="12.75">
      <c r="A129" s="18" t="s">
        <v>70</v>
      </c>
      <c r="B129" s="11">
        <v>45409</v>
      </c>
      <c r="C129" s="11">
        <v>30</v>
      </c>
      <c r="D129" s="12">
        <v>295.85</v>
      </c>
      <c r="E129" s="12"/>
      <c r="F129" s="12"/>
      <c r="G129" s="11"/>
      <c r="H129" s="12">
        <v>9.65</v>
      </c>
      <c r="I129" s="12"/>
      <c r="J129" s="11"/>
      <c r="K129" s="13"/>
    </row>
    <row r="130" spans="1:11" ht="12.75">
      <c r="A130" s="18" t="s">
        <v>70</v>
      </c>
      <c r="B130" s="11"/>
      <c r="C130" s="11"/>
      <c r="D130" s="12"/>
      <c r="E130" s="12">
        <f>SUM(D128:D129)</f>
        <v>852.35</v>
      </c>
      <c r="F130" s="12">
        <f>E130*1.15</f>
        <v>980.2025</v>
      </c>
      <c r="G130" s="11"/>
      <c r="H130" s="12">
        <f>SUM(H128:H129)</f>
        <v>19.3</v>
      </c>
      <c r="I130" s="12">
        <f>F130+G130+H130</f>
        <v>999.5024999999999</v>
      </c>
      <c r="J130" s="11">
        <v>993</v>
      </c>
      <c r="K130" s="13">
        <f>I130-J130</f>
        <v>6.502499999999941</v>
      </c>
    </row>
    <row r="131" ht="12.75">
      <c r="D131" s="14">
        <f>SUM(D2:D129)</f>
        <v>115792.67</v>
      </c>
    </row>
  </sheetData>
  <sheetProtection formatCells="0" formatColumns="0" formatRows="0" insertColumns="0" insertRows="0" insertHyperlinks="0" deleteColumns="0" deleteRows="0" sort="0" autoFilter="0" pivotTables="0"/>
  <autoFilter ref="A1:K131">
    <sortState ref="A2:K131">
      <sortCondition sortBy="value" ref="A2:A131"/>
    </sortState>
  </autoFilter>
  <hyperlinks>
    <hyperlink ref="A59" r:id="rId1" display="http://forum.sibmama.ru/profile.php?mode=viewprofile&amp;u=76107"/>
    <hyperlink ref="A22" r:id="rId2" display="http://forum.sibmama.ru/profile.php?mode=viewprofile&amp;u=20999"/>
    <hyperlink ref="A106" r:id="rId3" display="http://forum.sibmama.ru/profile.php?mode=viewprofile&amp;u=143232"/>
    <hyperlink ref="A107" r:id="rId4" display="http://forum.sibmama.ru/profile.php?mode=viewprofile&amp;u=14317"/>
    <hyperlink ref="A11" r:id="rId5" display="http://forum.sibmama.ru/viewtopic.php?t=729473&amp;postdays=0&amp;postorder=asc&amp;start=330"/>
    <hyperlink ref="A104" r:id="rId6" display="http://forum.sibmama.ru/profile.php?mode=viewprofile&amp;u=9213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2012-09-20T21:40:57Z</dcterms:created>
  <dcterms:modified xsi:type="dcterms:W3CDTF">2012-10-25T11:51:21Z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