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855" windowHeight="119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'Лист1'!$A$1:$L$166</definedName>
  </definedNames>
  <calcPr fullCalcOnLoad="1"/>
</workbook>
</file>

<file path=xl/sharedStrings.xml><?xml version="1.0" encoding="utf-8"?>
<sst xmlns="http://schemas.openxmlformats.org/spreadsheetml/2006/main" count="182" uniqueCount="101">
  <si>
    <t>ник</t>
  </si>
  <si>
    <t xml:space="preserve">Модель </t>
  </si>
  <si>
    <t>размер</t>
  </si>
  <si>
    <t>цена без ОРГ</t>
  </si>
  <si>
    <t>сумма заказа</t>
  </si>
  <si>
    <t>сумма с ОРГ</t>
  </si>
  <si>
    <t xml:space="preserve">транспортные </t>
  </si>
  <si>
    <t>сбор посылки на м/город</t>
  </si>
  <si>
    <t>итого к оплате</t>
  </si>
  <si>
    <t>сдано</t>
  </si>
  <si>
    <t>долг         ("-" мой, "+" ваш)</t>
  </si>
  <si>
    <t>rokssi</t>
  </si>
  <si>
    <t>пристрой</t>
  </si>
  <si>
    <t>janata1980</t>
  </si>
  <si>
    <t>Катя Мальцева</t>
  </si>
  <si>
    <t>жанна</t>
  </si>
  <si>
    <t>siberia.ice</t>
  </si>
  <si>
    <t>MinKa</t>
  </si>
  <si>
    <t>Иронька 80</t>
  </si>
  <si>
    <t>окса72</t>
  </si>
  <si>
    <t>Irch@</t>
  </si>
  <si>
    <t>Светочка Л.</t>
  </si>
  <si>
    <t>ValenTina</t>
  </si>
  <si>
    <t>JuST</t>
  </si>
  <si>
    <t>Samsara</t>
  </si>
  <si>
    <t>Natali_Nov</t>
  </si>
  <si>
    <t>zvezdochka2010</t>
  </si>
  <si>
    <t>*ОлГа*</t>
  </si>
  <si>
    <t xml:space="preserve">Тач </t>
  </si>
  <si>
    <t>EDELKA</t>
  </si>
  <si>
    <t>Лучсвета</t>
  </si>
  <si>
    <t>nfyrbcn</t>
  </si>
  <si>
    <t>Дарья Малахова</t>
  </si>
  <si>
    <t xml:space="preserve">siberia.ice </t>
  </si>
  <si>
    <t>Dashyta</t>
  </si>
  <si>
    <t>Танюш</t>
  </si>
  <si>
    <t xml:space="preserve">RUS75 </t>
  </si>
  <si>
    <t>iguana1111</t>
  </si>
  <si>
    <t>Я Полина</t>
  </si>
  <si>
    <t>OLGA_G</t>
  </si>
  <si>
    <t>ясень</t>
  </si>
  <si>
    <t>Край Земли</t>
  </si>
  <si>
    <t>danielka</t>
  </si>
  <si>
    <t>тасся</t>
  </si>
  <si>
    <t>NNNata</t>
  </si>
  <si>
    <t>pavel040</t>
  </si>
  <si>
    <t>Dinarina</t>
  </si>
  <si>
    <t>helenara</t>
  </si>
  <si>
    <t>baby2008</t>
  </si>
  <si>
    <t>Макика</t>
  </si>
  <si>
    <t>Юлясил</t>
  </si>
  <si>
    <t>Natalinky</t>
  </si>
  <si>
    <t>Ирюшка</t>
  </si>
  <si>
    <t>*Бамбук*</t>
  </si>
  <si>
    <t>Anna4ca</t>
  </si>
  <si>
    <t>Olya000</t>
  </si>
  <si>
    <t>Lola_o</t>
  </si>
  <si>
    <t>Тач</t>
  </si>
  <si>
    <t>mariom</t>
  </si>
  <si>
    <t>Валепода</t>
  </si>
  <si>
    <t>avis rara</t>
  </si>
  <si>
    <t>Vfhbqrf</t>
  </si>
  <si>
    <t>miledi@</t>
  </si>
  <si>
    <t>Marich</t>
  </si>
  <si>
    <t>Юлия 79</t>
  </si>
  <si>
    <t xml:space="preserve">Oksi-oks </t>
  </si>
  <si>
    <t>Aleksandri</t>
  </si>
  <si>
    <t>.svetik.</t>
  </si>
  <si>
    <t>gtg66</t>
  </si>
  <si>
    <t>емелька</t>
  </si>
  <si>
    <t>А.Лисёна</t>
  </si>
  <si>
    <t>solomaria</t>
  </si>
  <si>
    <t>rozas</t>
  </si>
  <si>
    <r>
      <t>Танюш</t>
    </r>
    <r>
      <rPr>
        <sz val="11"/>
        <rFont val="Calibri"/>
        <family val="2"/>
      </rPr>
      <t xml:space="preserve"> </t>
    </r>
  </si>
  <si>
    <t>Ruth</t>
  </si>
  <si>
    <t>Vika2008</t>
  </si>
  <si>
    <t>Метёлочка</t>
  </si>
  <si>
    <t>ALLA83</t>
  </si>
  <si>
    <t>*</t>
  </si>
  <si>
    <t xml:space="preserve">Евгеш@ </t>
  </si>
  <si>
    <t>Julikona</t>
  </si>
  <si>
    <t>светаня</t>
  </si>
  <si>
    <t>Stelena</t>
  </si>
  <si>
    <r>
      <t>Mary-Vika</t>
    </r>
    <r>
      <rPr>
        <sz val="11"/>
        <rFont val="Calibri"/>
        <family val="2"/>
      </rPr>
      <t xml:space="preserve"> </t>
    </r>
  </si>
  <si>
    <t>OllaL</t>
  </si>
  <si>
    <t xml:space="preserve">Светка Букина </t>
  </si>
  <si>
    <t>Valya1</t>
  </si>
  <si>
    <t>Olya_10</t>
  </si>
  <si>
    <t>и тасся</t>
  </si>
  <si>
    <t>njilina</t>
  </si>
  <si>
    <t>Juli_</t>
  </si>
  <si>
    <t>Chizik</t>
  </si>
  <si>
    <t>Малза</t>
  </si>
  <si>
    <t>Скарлатина</t>
  </si>
  <si>
    <t xml:space="preserve">nadda </t>
  </si>
  <si>
    <t>жду реквизиты для возврата</t>
  </si>
  <si>
    <t>ксюнчик8</t>
  </si>
  <si>
    <t>EASidorova</t>
  </si>
  <si>
    <t>!Ольга!</t>
  </si>
  <si>
    <t>Assya</t>
  </si>
  <si>
    <t>напишите куда перевести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</si>
</sst>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169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0" fillId="2" borderId="10" xfId="0" applyFill="1" applyBorder="1" applyAlignment="1">
      <alignment/>
    </xf>
    <xf numFmtId="169" fontId="0" fillId="2" borderId="10" xfId="0" applyNumberFormat="1" applyFill="1" applyBorder="1" applyAlignment="1">
      <alignment/>
    </xf>
    <xf numFmtId="170" fontId="0" fillId="2" borderId="10" xfId="0" applyNumberFormat="1" applyFill="1" applyBorder="1" applyAlignment="1">
      <alignment/>
    </xf>
    <xf numFmtId="0" fontId="0" fillId="10" borderId="10" xfId="0" applyFill="1" applyBorder="1" applyAlignment="1">
      <alignment/>
    </xf>
    <xf numFmtId="169" fontId="0" fillId="10" borderId="10" xfId="0" applyNumberFormat="1" applyFill="1" applyBorder="1" applyAlignment="1">
      <alignment/>
    </xf>
    <xf numFmtId="170" fontId="0" fillId="1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9" borderId="0" xfId="0" applyFill="1" applyAlignment="1">
      <alignment/>
    </xf>
    <xf numFmtId="170" fontId="38" fillId="10" borderId="10" xfId="0" applyNumberFormat="1" applyFont="1" applyFill="1" applyBorder="1" applyAlignment="1">
      <alignment/>
    </xf>
    <xf numFmtId="170" fontId="2" fillId="10" borderId="10" xfId="0" applyNumberFormat="1" applyFont="1" applyFill="1" applyBorder="1" applyAlignment="1">
      <alignment/>
    </xf>
    <xf numFmtId="170" fontId="2" fillId="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169" fontId="2" fillId="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169" fontId="0" fillId="3" borderId="10" xfId="0" applyNumberFormat="1" applyFill="1" applyBorder="1" applyAlignment="1">
      <alignment/>
    </xf>
    <xf numFmtId="170" fontId="0" fillId="3" borderId="10" xfId="0" applyNumberFormat="1" applyFill="1" applyBorder="1" applyAlignment="1">
      <alignment/>
    </xf>
    <xf numFmtId="0" fontId="2" fillId="10" borderId="10" xfId="0" applyFont="1" applyFill="1" applyBorder="1" applyAlignment="1">
      <alignment/>
    </xf>
    <xf numFmtId="169" fontId="2" fillId="10" borderId="10" xfId="0" applyNumberFormat="1" applyFont="1" applyFill="1" applyBorder="1" applyAlignment="1">
      <alignment/>
    </xf>
    <xf numFmtId="170" fontId="2" fillId="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3" fillId="10" borderId="0" xfId="0" applyFont="1" applyFill="1" applyAlignment="1">
      <alignment/>
    </xf>
    <xf numFmtId="0" fontId="0" fillId="9" borderId="10" xfId="0" applyFill="1" applyBorder="1" applyAlignment="1">
      <alignment/>
    </xf>
    <xf numFmtId="0" fontId="38" fillId="0" borderId="0" xfId="0" applyFont="1" applyAlignment="1">
      <alignment/>
    </xf>
    <xf numFmtId="170" fontId="38" fillId="2" borderId="10" xfId="0" applyNumberFormat="1" applyFont="1" applyFill="1" applyBorder="1" applyAlignment="1">
      <alignment/>
    </xf>
    <xf numFmtId="0" fontId="3" fillId="1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3" fillId="33" borderId="0" xfId="42" applyFont="1" applyFill="1" applyAlignment="1" applyProtection="1">
      <alignment/>
      <protection/>
    </xf>
    <xf numFmtId="0" fontId="31" fillId="33" borderId="0" xfId="0" applyFont="1" applyFill="1" applyAlignment="1">
      <alignment/>
    </xf>
    <xf numFmtId="0" fontId="2" fillId="3" borderId="10" xfId="0" applyFont="1" applyFill="1" applyBorder="1" applyAlignment="1">
      <alignment/>
    </xf>
    <xf numFmtId="169" fontId="2" fillId="3" borderId="10" xfId="0" applyNumberFormat="1" applyFont="1" applyFill="1" applyBorder="1" applyAlignment="1">
      <alignment/>
    </xf>
    <xf numFmtId="170" fontId="2" fillId="0" borderId="10" xfId="0" applyNumberFormat="1" applyFont="1" applyBorder="1" applyAlignment="1">
      <alignment/>
    </xf>
    <xf numFmtId="170" fontId="38" fillId="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27501919" TargetMode="External" /><Relationship Id="rId2" Type="http://schemas.openxmlformats.org/officeDocument/2006/relationships/hyperlink" Target="http://forum.sibmama.ru/viewtopic.php?p=27645267&amp;t=61379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57" sqref="L157"/>
    </sheetView>
  </sheetViews>
  <sheetFormatPr defaultColWidth="9.140625" defaultRowHeight="15"/>
  <cols>
    <col min="1" max="1" width="18.421875" style="18" bestFit="1" customWidth="1"/>
    <col min="4" max="5" width="10.7109375" style="0" bestFit="1" customWidth="1"/>
    <col min="6" max="6" width="9.7109375" style="0" bestFit="1" customWidth="1"/>
    <col min="9" max="9" width="9.7109375" style="0" bestFit="1" customWidth="1"/>
    <col min="14" max="14" width="10.7109375" style="0" bestFit="1" customWidth="1"/>
  </cols>
  <sheetData>
    <row r="1" spans="1:12" ht="60">
      <c r="A1" s="1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/>
    </row>
    <row r="2" spans="1:11" ht="15">
      <c r="A2" s="15" t="s">
        <v>53</v>
      </c>
      <c r="B2" s="8">
        <v>13205</v>
      </c>
      <c r="C2" s="8">
        <v>35</v>
      </c>
      <c r="D2" s="9">
        <v>339.5</v>
      </c>
      <c r="E2" s="9"/>
      <c r="F2" s="9"/>
      <c r="G2" s="9">
        <v>21.55</v>
      </c>
      <c r="H2" s="8"/>
      <c r="I2" s="9"/>
      <c r="J2" s="8"/>
      <c r="K2" s="10"/>
    </row>
    <row r="3" spans="1:11" ht="15">
      <c r="A3" s="15" t="s">
        <v>53</v>
      </c>
      <c r="B3" s="8">
        <v>29027</v>
      </c>
      <c r="C3" s="8">
        <v>35</v>
      </c>
      <c r="D3" s="9">
        <v>221.16</v>
      </c>
      <c r="E3" s="9"/>
      <c r="F3" s="9"/>
      <c r="G3" s="9">
        <v>21.55</v>
      </c>
      <c r="H3" s="8"/>
      <c r="I3" s="9"/>
      <c r="J3" s="8"/>
      <c r="K3" s="10"/>
    </row>
    <row r="4" spans="1:11" ht="15">
      <c r="A4" s="15" t="s">
        <v>53</v>
      </c>
      <c r="B4" s="8"/>
      <c r="C4" s="8"/>
      <c r="D4" s="9"/>
      <c r="E4" s="9">
        <f>SUM(D2:D3)</f>
        <v>560.66</v>
      </c>
      <c r="F4" s="9">
        <f>E4*1.15</f>
        <v>644.7589999999999</v>
      </c>
      <c r="G4" s="9">
        <f>SUM(G2:G3)</f>
        <v>43.1</v>
      </c>
      <c r="H4" s="8"/>
      <c r="I4" s="9">
        <f>F4+G4+H4</f>
        <v>687.8589999999999</v>
      </c>
      <c r="J4" s="8">
        <v>675</v>
      </c>
      <c r="K4" s="10">
        <f>I4-J4</f>
        <v>12.858999999999924</v>
      </c>
    </row>
    <row r="5" spans="1:11" ht="15">
      <c r="A5" s="16" t="s">
        <v>27</v>
      </c>
      <c r="B5" s="11">
        <v>3176</v>
      </c>
      <c r="C5" s="11">
        <v>30</v>
      </c>
      <c r="D5" s="12">
        <v>339.5</v>
      </c>
      <c r="E5" s="12">
        <f>D5</f>
        <v>339.5</v>
      </c>
      <c r="F5" s="12">
        <f>E5*1.15</f>
        <v>390.42499999999995</v>
      </c>
      <c r="G5" s="12">
        <v>21.55</v>
      </c>
      <c r="H5" s="11"/>
      <c r="I5" s="12">
        <f>F5+G5+H5</f>
        <v>411.97499999999997</v>
      </c>
      <c r="J5" s="11">
        <v>405</v>
      </c>
      <c r="K5" s="21">
        <f>I5-J5</f>
        <v>6.974999999999966</v>
      </c>
    </row>
    <row r="6" spans="1:11" ht="15">
      <c r="A6" s="15" t="s">
        <v>67</v>
      </c>
      <c r="B6" s="23">
        <v>7544</v>
      </c>
      <c r="C6" s="23">
        <v>38</v>
      </c>
      <c r="D6" s="24">
        <v>242.5</v>
      </c>
      <c r="E6" s="24"/>
      <c r="F6" s="24"/>
      <c r="G6" s="24">
        <v>21.55</v>
      </c>
      <c r="H6" s="23"/>
      <c r="I6" s="24"/>
      <c r="J6" s="23"/>
      <c r="K6" s="22"/>
    </row>
    <row r="7" spans="1:11" ht="15">
      <c r="A7" s="15" t="s">
        <v>67</v>
      </c>
      <c r="B7" s="23">
        <v>9463</v>
      </c>
      <c r="C7" s="23">
        <v>37</v>
      </c>
      <c r="D7" s="24">
        <v>305</v>
      </c>
      <c r="E7" s="24"/>
      <c r="F7" s="24"/>
      <c r="G7" s="24">
        <v>21.55</v>
      </c>
      <c r="H7" s="23"/>
      <c r="I7" s="24"/>
      <c r="J7" s="23"/>
      <c r="K7" s="22"/>
    </row>
    <row r="8" spans="1:11" ht="15">
      <c r="A8" s="15" t="s">
        <v>67</v>
      </c>
      <c r="B8" s="23"/>
      <c r="C8" s="23"/>
      <c r="D8" s="24"/>
      <c r="E8" s="24">
        <f>SUM(D6:D7)</f>
        <v>547.5</v>
      </c>
      <c r="F8" s="24">
        <f>E8*1.15</f>
        <v>629.625</v>
      </c>
      <c r="G8" s="24">
        <f>SUM(G6:G7)</f>
        <v>43.1</v>
      </c>
      <c r="H8" s="23"/>
      <c r="I8" s="24">
        <f>F8+G8+H8</f>
        <v>672.725</v>
      </c>
      <c r="J8" s="23">
        <f>294+379</f>
        <v>673</v>
      </c>
      <c r="K8" s="22">
        <f>I8-J8</f>
        <v>-0.27499999999997726</v>
      </c>
    </row>
    <row r="9" spans="1:11" ht="15">
      <c r="A9" s="16" t="s">
        <v>66</v>
      </c>
      <c r="B9" s="29">
        <v>7544</v>
      </c>
      <c r="C9" s="29">
        <v>37</v>
      </c>
      <c r="D9" s="30">
        <v>242.5</v>
      </c>
      <c r="E9" s="30">
        <f>D9</f>
        <v>242.5</v>
      </c>
      <c r="F9" s="30">
        <f>E9*1.15</f>
        <v>278.875</v>
      </c>
      <c r="G9" s="30">
        <v>21.55</v>
      </c>
      <c r="H9" s="29"/>
      <c r="I9" s="30">
        <f>F9+G9+H9</f>
        <v>300.425</v>
      </c>
      <c r="J9" s="29">
        <v>294</v>
      </c>
      <c r="K9" s="21">
        <f>I9-J9</f>
        <v>6.425000000000011</v>
      </c>
    </row>
    <row r="10" spans="1:12" ht="15">
      <c r="A10" s="35" t="s">
        <v>77</v>
      </c>
      <c r="B10" s="35"/>
      <c r="C10" s="35"/>
      <c r="D10" s="35"/>
      <c r="E10" s="35"/>
      <c r="F10" s="35"/>
      <c r="G10" s="35"/>
      <c r="H10" s="35"/>
      <c r="I10" s="35"/>
      <c r="J10" s="35">
        <v>350</v>
      </c>
      <c r="K10" s="35"/>
      <c r="L10" s="36" t="s">
        <v>95</v>
      </c>
    </row>
    <row r="11" spans="1:12" ht="14.25" customHeight="1">
      <c r="A11" s="15" t="s">
        <v>54</v>
      </c>
      <c r="B11" s="23">
        <v>13205</v>
      </c>
      <c r="C11" s="23">
        <v>35</v>
      </c>
      <c r="D11" s="24">
        <v>339.5</v>
      </c>
      <c r="E11" s="24">
        <f>D11</f>
        <v>339.5</v>
      </c>
      <c r="F11" s="24">
        <f>E11*1.15</f>
        <v>390.42499999999995</v>
      </c>
      <c r="G11" s="24">
        <v>21.55</v>
      </c>
      <c r="H11" s="23"/>
      <c r="I11" s="24">
        <f>F11+G11+H11</f>
        <v>411.97499999999997</v>
      </c>
      <c r="J11" s="23">
        <v>420</v>
      </c>
      <c r="K11" s="22">
        <f>I11-J11</f>
        <v>-8.025000000000034</v>
      </c>
      <c r="L11" t="s">
        <v>88</v>
      </c>
    </row>
    <row r="12" spans="1:11" ht="14.25" customHeight="1">
      <c r="A12" s="16" t="s">
        <v>60</v>
      </c>
      <c r="B12" s="11">
        <v>29027</v>
      </c>
      <c r="C12" s="11">
        <v>34</v>
      </c>
      <c r="D12" s="12">
        <v>221.16</v>
      </c>
      <c r="E12" s="12"/>
      <c r="F12" s="12"/>
      <c r="G12" s="12">
        <v>21.55</v>
      </c>
      <c r="H12" s="11"/>
      <c r="I12" s="12"/>
      <c r="J12" s="11"/>
      <c r="K12" s="13"/>
    </row>
    <row r="13" spans="1:11" ht="15">
      <c r="A13" s="16" t="s">
        <v>60</v>
      </c>
      <c r="B13" s="11">
        <v>29027</v>
      </c>
      <c r="C13" s="11">
        <v>37</v>
      </c>
      <c r="D13" s="12">
        <v>221.16</v>
      </c>
      <c r="E13" s="12"/>
      <c r="F13" s="12"/>
      <c r="G13" s="12">
        <v>21.55</v>
      </c>
      <c r="H13" s="11"/>
      <c r="I13" s="12"/>
      <c r="J13" s="11"/>
      <c r="K13" s="13"/>
    </row>
    <row r="14" spans="1:11" ht="15">
      <c r="A14" s="16" t="s">
        <v>60</v>
      </c>
      <c r="B14" s="11"/>
      <c r="C14" s="11"/>
      <c r="D14" s="12"/>
      <c r="E14" s="12">
        <f>SUM(D12:D13)</f>
        <v>442.32</v>
      </c>
      <c r="F14" s="12">
        <f aca="true" t="shared" si="0" ref="F14:F19">E14*1.15</f>
        <v>508.66799999999995</v>
      </c>
      <c r="G14" s="12">
        <f>SUM(G12:G13)</f>
        <v>43.1</v>
      </c>
      <c r="H14" s="11"/>
      <c r="I14" s="12">
        <f aca="true" t="shared" si="1" ref="I14:I19">F14+G14+H14</f>
        <v>551.7679999999999</v>
      </c>
      <c r="J14" s="11">
        <v>539</v>
      </c>
      <c r="K14" s="13">
        <f aca="true" t="shared" si="2" ref="K14:K19">I14-J14</f>
        <v>12.767999999999915</v>
      </c>
    </row>
    <row r="15" spans="1:11" ht="15">
      <c r="A15" s="15" t="s">
        <v>48</v>
      </c>
      <c r="B15" s="8">
        <v>29026</v>
      </c>
      <c r="C15" s="8">
        <v>36</v>
      </c>
      <c r="D15" s="9">
        <v>223.1</v>
      </c>
      <c r="E15" s="9">
        <f>D15</f>
        <v>223.1</v>
      </c>
      <c r="F15" s="9">
        <f t="shared" si="0"/>
        <v>256.565</v>
      </c>
      <c r="G15" s="9">
        <v>21.55</v>
      </c>
      <c r="H15" s="8"/>
      <c r="I15" s="9">
        <f t="shared" si="1"/>
        <v>278.115</v>
      </c>
      <c r="J15" s="8">
        <v>272</v>
      </c>
      <c r="K15" s="10">
        <f t="shared" si="2"/>
        <v>6.115000000000009</v>
      </c>
    </row>
    <row r="16" spans="1:11" ht="15">
      <c r="A16" s="25" t="s">
        <v>91</v>
      </c>
      <c r="B16" s="44">
        <v>37864</v>
      </c>
      <c r="C16" s="44">
        <v>35</v>
      </c>
      <c r="D16" s="45">
        <v>399.5</v>
      </c>
      <c r="E16" s="45">
        <f>D16</f>
        <v>399.5</v>
      </c>
      <c r="F16" s="45">
        <f t="shared" si="0"/>
        <v>459.42499999999995</v>
      </c>
      <c r="G16" s="45">
        <v>21.55</v>
      </c>
      <c r="H16" s="44"/>
      <c r="I16" s="45">
        <f t="shared" si="1"/>
        <v>480.97499999999997</v>
      </c>
      <c r="J16" s="44">
        <v>481</v>
      </c>
      <c r="K16" s="31">
        <f t="shared" si="2"/>
        <v>-0.025000000000034106</v>
      </c>
    </row>
    <row r="17" spans="1:11" ht="15">
      <c r="A17" s="16" t="s">
        <v>42</v>
      </c>
      <c r="B17" s="11">
        <v>29026</v>
      </c>
      <c r="C17" s="11">
        <v>32</v>
      </c>
      <c r="D17" s="12">
        <v>223.1</v>
      </c>
      <c r="E17" s="12">
        <f>D17</f>
        <v>223.1</v>
      </c>
      <c r="F17" s="12">
        <f t="shared" si="0"/>
        <v>256.565</v>
      </c>
      <c r="G17" s="12">
        <v>21.55</v>
      </c>
      <c r="H17" s="11"/>
      <c r="I17" s="12">
        <f t="shared" si="1"/>
        <v>278.115</v>
      </c>
      <c r="J17" s="11">
        <v>272</v>
      </c>
      <c r="K17" s="13">
        <f t="shared" si="2"/>
        <v>6.115000000000009</v>
      </c>
    </row>
    <row r="18" spans="1:11" ht="15">
      <c r="A18" s="15" t="s">
        <v>34</v>
      </c>
      <c r="B18" s="8">
        <v>29026</v>
      </c>
      <c r="C18" s="8">
        <v>33</v>
      </c>
      <c r="D18" s="9">
        <v>223.1</v>
      </c>
      <c r="E18" s="9">
        <f>D18</f>
        <v>223.1</v>
      </c>
      <c r="F18" s="9">
        <f t="shared" si="0"/>
        <v>256.565</v>
      </c>
      <c r="G18" s="9">
        <v>21.55</v>
      </c>
      <c r="H18" s="8"/>
      <c r="I18" s="9">
        <f t="shared" si="1"/>
        <v>278.115</v>
      </c>
      <c r="J18" s="8">
        <v>272</v>
      </c>
      <c r="K18" s="22">
        <f t="shared" si="2"/>
        <v>6.115000000000009</v>
      </c>
    </row>
    <row r="19" spans="1:11" ht="15">
      <c r="A19" s="16" t="s">
        <v>46</v>
      </c>
      <c r="B19" s="11">
        <v>29026</v>
      </c>
      <c r="C19" s="11">
        <v>35</v>
      </c>
      <c r="D19" s="12">
        <v>223.1</v>
      </c>
      <c r="E19" s="12">
        <f>D19</f>
        <v>223.1</v>
      </c>
      <c r="F19" s="12">
        <f t="shared" si="0"/>
        <v>256.565</v>
      </c>
      <c r="G19" s="12">
        <v>21.55</v>
      </c>
      <c r="H19" s="11"/>
      <c r="I19" s="12">
        <f t="shared" si="1"/>
        <v>278.115</v>
      </c>
      <c r="J19" s="11">
        <f>272+6</f>
        <v>278</v>
      </c>
      <c r="K19" s="13">
        <f t="shared" si="2"/>
        <v>0.1150000000000091</v>
      </c>
    </row>
    <row r="20" spans="1:11" ht="15">
      <c r="A20" s="15" t="s">
        <v>29</v>
      </c>
      <c r="B20" s="8">
        <v>29026</v>
      </c>
      <c r="C20" s="8">
        <v>30</v>
      </c>
      <c r="D20" s="9">
        <v>223.1</v>
      </c>
      <c r="E20" s="9"/>
      <c r="F20" s="9"/>
      <c r="G20" s="9">
        <v>21.55</v>
      </c>
      <c r="H20" s="8"/>
      <c r="I20" s="9"/>
      <c r="J20" s="8"/>
      <c r="K20" s="10"/>
    </row>
    <row r="21" spans="1:11" ht="15">
      <c r="A21" s="15" t="s">
        <v>29</v>
      </c>
      <c r="B21" s="8">
        <v>7544</v>
      </c>
      <c r="C21" s="8">
        <v>37</v>
      </c>
      <c r="D21" s="9">
        <v>242.5</v>
      </c>
      <c r="E21" s="9"/>
      <c r="F21" s="9"/>
      <c r="G21" s="9">
        <v>21.55</v>
      </c>
      <c r="H21" s="8"/>
      <c r="I21" s="9"/>
      <c r="J21" s="8"/>
      <c r="K21" s="10"/>
    </row>
    <row r="22" spans="1:11" ht="15">
      <c r="A22" s="15" t="s">
        <v>29</v>
      </c>
      <c r="B22" s="8"/>
      <c r="C22" s="8"/>
      <c r="D22" s="9"/>
      <c r="E22" s="9">
        <f>SUM(D20:D21)</f>
        <v>465.6</v>
      </c>
      <c r="F22" s="9">
        <f>E22*1.15</f>
        <v>535.4399999999999</v>
      </c>
      <c r="G22" s="9">
        <f>SUM(G20:G21)</f>
        <v>43.1</v>
      </c>
      <c r="H22" s="8"/>
      <c r="I22" s="9">
        <f>F22+G22+H22</f>
        <v>578.54</v>
      </c>
      <c r="J22" s="8">
        <v>565.57</v>
      </c>
      <c r="K22" s="10">
        <f>I22-J22</f>
        <v>12.969999999999914</v>
      </c>
    </row>
    <row r="23" spans="1:11" ht="15">
      <c r="A23" s="16" t="s">
        <v>68</v>
      </c>
      <c r="B23" s="29">
        <v>7544</v>
      </c>
      <c r="C23" s="29">
        <v>38</v>
      </c>
      <c r="D23" s="30">
        <v>242.5</v>
      </c>
      <c r="E23" s="30"/>
      <c r="F23" s="30"/>
      <c r="G23" s="30">
        <v>21.55</v>
      </c>
      <c r="H23" s="29"/>
      <c r="I23" s="30"/>
      <c r="J23" s="29"/>
      <c r="K23" s="21"/>
    </row>
    <row r="24" spans="1:11" ht="15">
      <c r="A24" s="16" t="s">
        <v>68</v>
      </c>
      <c r="B24" s="29">
        <v>5648</v>
      </c>
      <c r="C24" s="29">
        <v>37</v>
      </c>
      <c r="D24" s="30">
        <v>364.5</v>
      </c>
      <c r="E24" s="30"/>
      <c r="F24" s="30"/>
      <c r="G24" s="30">
        <v>21.55</v>
      </c>
      <c r="H24" s="29"/>
      <c r="I24" s="30"/>
      <c r="J24" s="29"/>
      <c r="K24" s="21"/>
    </row>
    <row r="25" spans="1:11" ht="15">
      <c r="A25" s="16" t="s">
        <v>68</v>
      </c>
      <c r="B25" s="29">
        <v>9463</v>
      </c>
      <c r="C25" s="29">
        <v>37</v>
      </c>
      <c r="D25" s="30">
        <v>305</v>
      </c>
      <c r="E25" s="30"/>
      <c r="F25" s="30"/>
      <c r="G25" s="30">
        <v>21.55</v>
      </c>
      <c r="H25" s="29"/>
      <c r="I25" s="30"/>
      <c r="J25" s="29"/>
      <c r="K25" s="21"/>
    </row>
    <row r="26" spans="1:11" ht="15">
      <c r="A26" s="16" t="s">
        <v>68</v>
      </c>
      <c r="B26" s="29"/>
      <c r="C26" s="29"/>
      <c r="D26" s="30"/>
      <c r="E26" s="30">
        <f>SUM(D23:D25)</f>
        <v>912</v>
      </c>
      <c r="F26" s="30">
        <f aca="true" t="shared" si="3" ref="F26:F31">E26*1.15</f>
        <v>1048.8</v>
      </c>
      <c r="G26" s="30">
        <f>SUM(G23:G25)</f>
        <v>64.65</v>
      </c>
      <c r="H26" s="29"/>
      <c r="I26" s="30">
        <f aca="true" t="shared" si="4" ref="I26:I31">F26+G26+H26</f>
        <v>1113.45</v>
      </c>
      <c r="J26" s="29">
        <f>294+819</f>
        <v>1113</v>
      </c>
      <c r="K26" s="21">
        <f aca="true" t="shared" si="5" ref="K26:K31">I26-J26</f>
        <v>0.4500000000000455</v>
      </c>
    </row>
    <row r="27" spans="1:11" ht="15">
      <c r="A27" s="15" t="s">
        <v>47</v>
      </c>
      <c r="B27" s="8">
        <v>29026</v>
      </c>
      <c r="C27" s="8">
        <v>35</v>
      </c>
      <c r="D27" s="9">
        <v>223.1</v>
      </c>
      <c r="E27" s="9">
        <f>D27</f>
        <v>223.1</v>
      </c>
      <c r="F27" s="9">
        <f t="shared" si="3"/>
        <v>256.565</v>
      </c>
      <c r="G27" s="9">
        <v>21.55</v>
      </c>
      <c r="H27" s="8"/>
      <c r="I27" s="9">
        <f t="shared" si="4"/>
        <v>278.115</v>
      </c>
      <c r="J27" s="8">
        <v>272</v>
      </c>
      <c r="K27" s="10">
        <f t="shared" si="5"/>
        <v>6.115000000000009</v>
      </c>
    </row>
    <row r="28" spans="1:11" ht="15">
      <c r="A28" s="16" t="s">
        <v>37</v>
      </c>
      <c r="B28" s="11">
        <v>29026</v>
      </c>
      <c r="C28" s="11">
        <v>35</v>
      </c>
      <c r="D28" s="12">
        <v>223.1</v>
      </c>
      <c r="E28" s="12">
        <f>D28</f>
        <v>223.1</v>
      </c>
      <c r="F28" s="12">
        <f t="shared" si="3"/>
        <v>256.565</v>
      </c>
      <c r="G28" s="12">
        <v>21.55</v>
      </c>
      <c r="H28" s="11"/>
      <c r="I28" s="12">
        <f t="shared" si="4"/>
        <v>278.115</v>
      </c>
      <c r="J28" s="11">
        <v>272</v>
      </c>
      <c r="K28" s="13">
        <f t="shared" si="5"/>
        <v>6.115000000000009</v>
      </c>
    </row>
    <row r="29" spans="1:11" ht="15">
      <c r="A29" s="15" t="s">
        <v>20</v>
      </c>
      <c r="B29" s="23">
        <v>13207</v>
      </c>
      <c r="C29" s="23">
        <v>36</v>
      </c>
      <c r="D29" s="24">
        <v>339.5</v>
      </c>
      <c r="E29" s="24">
        <f>D29</f>
        <v>339.5</v>
      </c>
      <c r="F29" s="24">
        <f t="shared" si="3"/>
        <v>390.42499999999995</v>
      </c>
      <c r="G29" s="24">
        <v>21.55</v>
      </c>
      <c r="H29" s="23"/>
      <c r="I29" s="24">
        <f t="shared" si="4"/>
        <v>411.97499999999997</v>
      </c>
      <c r="J29" s="23">
        <v>405</v>
      </c>
      <c r="K29" s="22">
        <f t="shared" si="5"/>
        <v>6.974999999999966</v>
      </c>
    </row>
    <row r="30" spans="1:11" ht="15">
      <c r="A30" s="16" t="s">
        <v>13</v>
      </c>
      <c r="B30" s="11">
        <v>13249</v>
      </c>
      <c r="C30" s="11">
        <v>37</v>
      </c>
      <c r="D30" s="12">
        <v>339.5</v>
      </c>
      <c r="E30" s="12">
        <f>D30</f>
        <v>339.5</v>
      </c>
      <c r="F30" s="12">
        <f t="shared" si="3"/>
        <v>390.42499999999995</v>
      </c>
      <c r="G30" s="12">
        <v>21.55</v>
      </c>
      <c r="H30" s="11"/>
      <c r="I30" s="12">
        <f t="shared" si="4"/>
        <v>411.97499999999997</v>
      </c>
      <c r="J30" s="11">
        <v>405</v>
      </c>
      <c r="K30" s="13">
        <f t="shared" si="5"/>
        <v>6.974999999999966</v>
      </c>
    </row>
    <row r="31" spans="1:11" ht="15">
      <c r="A31" s="15" t="s">
        <v>90</v>
      </c>
      <c r="B31" s="23">
        <v>37864</v>
      </c>
      <c r="C31" s="23">
        <v>33</v>
      </c>
      <c r="D31" s="24">
        <v>399.5</v>
      </c>
      <c r="E31" s="24">
        <f>D31</f>
        <v>399.5</v>
      </c>
      <c r="F31" s="24">
        <f t="shared" si="3"/>
        <v>459.42499999999995</v>
      </c>
      <c r="G31" s="24">
        <v>21.55</v>
      </c>
      <c r="H31" s="23"/>
      <c r="I31" s="24">
        <f t="shared" si="4"/>
        <v>480.97499999999997</v>
      </c>
      <c r="J31" s="23">
        <v>481</v>
      </c>
      <c r="K31" s="22">
        <f t="shared" si="5"/>
        <v>-0.025000000000034106</v>
      </c>
    </row>
    <row r="32" spans="1:11" ht="15">
      <c r="A32" s="25" t="s">
        <v>80</v>
      </c>
      <c r="B32" s="26">
        <v>29024</v>
      </c>
      <c r="C32" s="26">
        <v>34</v>
      </c>
      <c r="D32" s="27">
        <v>221.16</v>
      </c>
      <c r="E32" s="27"/>
      <c r="F32" s="27"/>
      <c r="G32" s="27">
        <v>21.55</v>
      </c>
      <c r="H32" s="26"/>
      <c r="I32" s="27"/>
      <c r="J32" s="26"/>
      <c r="K32" s="28"/>
    </row>
    <row r="33" spans="1:11" ht="15">
      <c r="A33" s="25" t="s">
        <v>80</v>
      </c>
      <c r="B33" s="26">
        <v>29024</v>
      </c>
      <c r="C33" s="26">
        <v>36</v>
      </c>
      <c r="D33" s="27">
        <v>221.16</v>
      </c>
      <c r="E33" s="27"/>
      <c r="F33" s="27"/>
      <c r="G33" s="27">
        <v>21.55</v>
      </c>
      <c r="H33" s="26"/>
      <c r="I33" s="27"/>
      <c r="J33" s="26"/>
      <c r="K33" s="28"/>
    </row>
    <row r="34" spans="1:11" ht="15">
      <c r="A34" s="25" t="s">
        <v>80</v>
      </c>
      <c r="B34" s="26"/>
      <c r="C34" s="26"/>
      <c r="D34" s="27"/>
      <c r="E34" s="27">
        <f>SUM(D32:D33)</f>
        <v>442.32</v>
      </c>
      <c r="F34" s="27">
        <f aca="true" t="shared" si="6" ref="F34:F44">E34*1.15</f>
        <v>508.66799999999995</v>
      </c>
      <c r="G34" s="27">
        <f>SUM(G32:G33)</f>
        <v>43.1</v>
      </c>
      <c r="H34" s="26"/>
      <c r="I34" s="27">
        <f aca="true" t="shared" si="7" ref="I34:I44">F34+G34+H34</f>
        <v>551.7679999999999</v>
      </c>
      <c r="J34" s="26">
        <v>538</v>
      </c>
      <c r="K34" s="28">
        <f aca="true" t="shared" si="8" ref="K34:K44">I34-J34</f>
        <v>13.767999999999915</v>
      </c>
    </row>
    <row r="35" spans="1:11" ht="15">
      <c r="A35" s="15" t="s">
        <v>23</v>
      </c>
      <c r="B35" s="8">
        <v>3176</v>
      </c>
      <c r="C35" s="8">
        <v>26</v>
      </c>
      <c r="D35" s="9">
        <v>339.5</v>
      </c>
      <c r="E35" s="9">
        <f aca="true" t="shared" si="9" ref="E35:E44">D35</f>
        <v>339.5</v>
      </c>
      <c r="F35" s="9">
        <f t="shared" si="6"/>
        <v>390.42499999999995</v>
      </c>
      <c r="G35" s="9">
        <v>21.55</v>
      </c>
      <c r="H35" s="8"/>
      <c r="I35" s="9">
        <f t="shared" si="7"/>
        <v>411.97499999999997</v>
      </c>
      <c r="J35" s="8">
        <v>405</v>
      </c>
      <c r="K35" s="10">
        <f t="shared" si="8"/>
        <v>6.974999999999966</v>
      </c>
    </row>
    <row r="36" spans="1:11" ht="15">
      <c r="A36" s="16" t="s">
        <v>56</v>
      </c>
      <c r="B36" s="11">
        <v>13205</v>
      </c>
      <c r="C36" s="11">
        <v>37</v>
      </c>
      <c r="D36" s="12">
        <v>339.5</v>
      </c>
      <c r="E36" s="12">
        <f t="shared" si="9"/>
        <v>339.5</v>
      </c>
      <c r="F36" s="12">
        <f t="shared" si="6"/>
        <v>390.42499999999995</v>
      </c>
      <c r="G36" s="12">
        <v>21.55</v>
      </c>
      <c r="H36" s="11"/>
      <c r="I36" s="12">
        <f t="shared" si="7"/>
        <v>411.97499999999997</v>
      </c>
      <c r="J36" s="11">
        <v>405</v>
      </c>
      <c r="K36" s="21">
        <f t="shared" si="8"/>
        <v>6.974999999999966</v>
      </c>
    </row>
    <row r="37" spans="1:11" ht="15">
      <c r="A37" s="15" t="s">
        <v>63</v>
      </c>
      <c r="B37" s="8">
        <v>29027</v>
      </c>
      <c r="C37" s="8">
        <v>37</v>
      </c>
      <c r="D37" s="9">
        <v>221.16</v>
      </c>
      <c r="E37" s="9">
        <f t="shared" si="9"/>
        <v>221.16</v>
      </c>
      <c r="F37" s="9">
        <f t="shared" si="6"/>
        <v>254.33399999999997</v>
      </c>
      <c r="G37" s="9">
        <v>21.55</v>
      </c>
      <c r="H37" s="8"/>
      <c r="I37" s="9">
        <f t="shared" si="7"/>
        <v>275.88399999999996</v>
      </c>
      <c r="J37" s="8">
        <v>269</v>
      </c>
      <c r="K37" s="10">
        <f t="shared" si="8"/>
        <v>6.883999999999958</v>
      </c>
    </row>
    <row r="38" spans="1:11" ht="15">
      <c r="A38" s="16" t="s">
        <v>58</v>
      </c>
      <c r="B38" s="11">
        <v>29027</v>
      </c>
      <c r="C38" s="11">
        <v>31</v>
      </c>
      <c r="D38" s="12">
        <v>221.16</v>
      </c>
      <c r="E38" s="12">
        <f t="shared" si="9"/>
        <v>221.16</v>
      </c>
      <c r="F38" s="12">
        <f t="shared" si="6"/>
        <v>254.33399999999997</v>
      </c>
      <c r="G38" s="12">
        <v>21.55</v>
      </c>
      <c r="H38" s="11"/>
      <c r="I38" s="12">
        <f t="shared" si="7"/>
        <v>275.88399999999996</v>
      </c>
      <c r="J38" s="11">
        <v>269</v>
      </c>
      <c r="K38" s="13">
        <f t="shared" si="8"/>
        <v>6.883999999999958</v>
      </c>
    </row>
    <row r="39" spans="1:11" ht="15">
      <c r="A39" s="15" t="s">
        <v>83</v>
      </c>
      <c r="B39" s="23">
        <v>13207</v>
      </c>
      <c r="C39" s="23">
        <v>38</v>
      </c>
      <c r="D39" s="24">
        <v>339.5</v>
      </c>
      <c r="E39" s="24">
        <f t="shared" si="9"/>
        <v>339.5</v>
      </c>
      <c r="F39" s="24">
        <f t="shared" si="6"/>
        <v>390.42499999999995</v>
      </c>
      <c r="G39" s="24">
        <v>21.55</v>
      </c>
      <c r="H39" s="23"/>
      <c r="I39" s="24">
        <f t="shared" si="7"/>
        <v>411.97499999999997</v>
      </c>
      <c r="J39" s="23">
        <v>406</v>
      </c>
      <c r="K39" s="22">
        <f t="shared" si="8"/>
        <v>5.974999999999966</v>
      </c>
    </row>
    <row r="40" spans="1:11" ht="15">
      <c r="A40" s="16" t="s">
        <v>62</v>
      </c>
      <c r="B40" s="11">
        <v>29027</v>
      </c>
      <c r="C40" s="11">
        <v>36</v>
      </c>
      <c r="D40" s="12">
        <v>221.16</v>
      </c>
      <c r="E40" s="12">
        <f t="shared" si="9"/>
        <v>221.16</v>
      </c>
      <c r="F40" s="12">
        <f t="shared" si="6"/>
        <v>254.33399999999997</v>
      </c>
      <c r="G40" s="12">
        <v>21.55</v>
      </c>
      <c r="H40" s="11"/>
      <c r="I40" s="12">
        <f t="shared" si="7"/>
        <v>275.88399999999996</v>
      </c>
      <c r="J40" s="11">
        <v>270</v>
      </c>
      <c r="K40" s="13">
        <f t="shared" si="8"/>
        <v>5.883999999999958</v>
      </c>
    </row>
    <row r="41" spans="1:11" ht="15">
      <c r="A41" s="15" t="s">
        <v>17</v>
      </c>
      <c r="B41" s="8">
        <v>13207</v>
      </c>
      <c r="C41" s="8">
        <v>33</v>
      </c>
      <c r="D41" s="9">
        <v>339.5</v>
      </c>
      <c r="E41" s="9">
        <f t="shared" si="9"/>
        <v>339.5</v>
      </c>
      <c r="F41" s="9">
        <f t="shared" si="6"/>
        <v>390.42499999999995</v>
      </c>
      <c r="G41" s="9">
        <v>21.55</v>
      </c>
      <c r="H41" s="8"/>
      <c r="I41" s="9">
        <f t="shared" si="7"/>
        <v>411.97499999999997</v>
      </c>
      <c r="J41" s="8">
        <v>405</v>
      </c>
      <c r="K41" s="10">
        <f t="shared" si="8"/>
        <v>6.974999999999966</v>
      </c>
    </row>
    <row r="42" spans="1:11" ht="15">
      <c r="A42" s="25" t="s">
        <v>94</v>
      </c>
      <c r="B42" s="44">
        <v>6005</v>
      </c>
      <c r="C42" s="44">
        <v>32</v>
      </c>
      <c r="D42" s="45">
        <v>319.5</v>
      </c>
      <c r="E42" s="45">
        <f t="shared" si="9"/>
        <v>319.5</v>
      </c>
      <c r="F42" s="45">
        <f t="shared" si="6"/>
        <v>367.42499999999995</v>
      </c>
      <c r="G42" s="45">
        <v>21.55</v>
      </c>
      <c r="H42" s="44"/>
      <c r="I42" s="45">
        <f t="shared" si="7"/>
        <v>388.97499999999997</v>
      </c>
      <c r="J42" s="44">
        <v>389</v>
      </c>
      <c r="K42" s="31">
        <f t="shared" si="8"/>
        <v>-0.025000000000034106</v>
      </c>
    </row>
    <row r="43" spans="1:11" ht="15">
      <c r="A43" s="16" t="s">
        <v>25</v>
      </c>
      <c r="B43" s="11">
        <v>3176</v>
      </c>
      <c r="C43" s="11">
        <v>28</v>
      </c>
      <c r="D43" s="12">
        <v>339.5</v>
      </c>
      <c r="E43" s="12">
        <f t="shared" si="9"/>
        <v>339.5</v>
      </c>
      <c r="F43" s="12">
        <f t="shared" si="6"/>
        <v>390.42499999999995</v>
      </c>
      <c r="G43" s="12">
        <v>21.55</v>
      </c>
      <c r="H43" s="11"/>
      <c r="I43" s="12">
        <f t="shared" si="7"/>
        <v>411.97499999999997</v>
      </c>
      <c r="J43" s="11">
        <v>405.43</v>
      </c>
      <c r="K43" s="13">
        <f t="shared" si="8"/>
        <v>6.544999999999959</v>
      </c>
    </row>
    <row r="44" spans="1:11" ht="15">
      <c r="A44" s="15" t="s">
        <v>51</v>
      </c>
      <c r="B44" s="8">
        <v>29026</v>
      </c>
      <c r="C44" s="8">
        <v>37</v>
      </c>
      <c r="D44" s="9">
        <v>223.1</v>
      </c>
      <c r="E44" s="9">
        <f t="shared" si="9"/>
        <v>223.1</v>
      </c>
      <c r="F44" s="9">
        <f t="shared" si="6"/>
        <v>256.565</v>
      </c>
      <c r="G44" s="9">
        <v>21.55</v>
      </c>
      <c r="H44" s="8"/>
      <c r="I44" s="9">
        <f t="shared" si="7"/>
        <v>278.115</v>
      </c>
      <c r="J44" s="8">
        <f>272+6</f>
        <v>278</v>
      </c>
      <c r="K44" s="10">
        <f t="shared" si="8"/>
        <v>0.1150000000000091</v>
      </c>
    </row>
    <row r="45" spans="1:11" ht="15">
      <c r="A45" s="16" t="s">
        <v>31</v>
      </c>
      <c r="B45" s="11">
        <v>29026</v>
      </c>
      <c r="C45" s="11">
        <v>31</v>
      </c>
      <c r="D45" s="12">
        <v>223.1</v>
      </c>
      <c r="E45" s="12"/>
      <c r="F45" s="12"/>
      <c r="G45" s="12">
        <v>21.55</v>
      </c>
      <c r="H45" s="11"/>
      <c r="I45" s="12"/>
      <c r="J45" s="11"/>
      <c r="K45" s="13"/>
    </row>
    <row r="46" spans="1:11" ht="15">
      <c r="A46" s="16" t="s">
        <v>31</v>
      </c>
      <c r="B46" s="11">
        <v>13205</v>
      </c>
      <c r="C46" s="11">
        <v>38</v>
      </c>
      <c r="D46" s="12">
        <v>339.5</v>
      </c>
      <c r="E46" s="12"/>
      <c r="F46" s="12"/>
      <c r="G46" s="12">
        <v>21.55</v>
      </c>
      <c r="H46" s="11"/>
      <c r="I46" s="12"/>
      <c r="J46" s="11"/>
      <c r="K46" s="13"/>
    </row>
    <row r="47" spans="1:11" ht="15">
      <c r="A47" s="16" t="s">
        <v>31</v>
      </c>
      <c r="B47" s="11">
        <v>29024</v>
      </c>
      <c r="C47" s="11">
        <v>30</v>
      </c>
      <c r="D47" s="12">
        <v>221.16</v>
      </c>
      <c r="E47" s="12"/>
      <c r="F47" s="12"/>
      <c r="G47" s="12">
        <v>21.55</v>
      </c>
      <c r="H47" s="11"/>
      <c r="I47" s="12"/>
      <c r="J47" s="11"/>
      <c r="K47" s="13"/>
    </row>
    <row r="48" spans="1:11" ht="15">
      <c r="A48" s="16" t="s">
        <v>31</v>
      </c>
      <c r="B48" s="11">
        <v>3176</v>
      </c>
      <c r="C48" s="11">
        <v>29</v>
      </c>
      <c r="D48" s="12">
        <v>339.5</v>
      </c>
      <c r="E48" s="12"/>
      <c r="F48" s="12"/>
      <c r="G48" s="12">
        <v>21.55</v>
      </c>
      <c r="H48" s="11"/>
      <c r="I48" s="12"/>
      <c r="J48" s="11"/>
      <c r="K48" s="13"/>
    </row>
    <row r="49" spans="1:11" ht="15">
      <c r="A49" s="16" t="s">
        <v>31</v>
      </c>
      <c r="B49" s="11"/>
      <c r="C49" s="11"/>
      <c r="D49" s="12"/>
      <c r="E49" s="12">
        <f>SUM(D45:D48)</f>
        <v>1123.26</v>
      </c>
      <c r="F49" s="12">
        <f>E49*1.15</f>
        <v>1291.7489999999998</v>
      </c>
      <c r="G49" s="12">
        <f>SUM(G45:G48)</f>
        <v>86.2</v>
      </c>
      <c r="H49" s="11"/>
      <c r="I49" s="12">
        <f>F49+G49+H49</f>
        <v>1377.9489999999998</v>
      </c>
      <c r="J49" s="11">
        <f>946+405</f>
        <v>1351</v>
      </c>
      <c r="K49" s="21">
        <f>I49-J49</f>
        <v>26.94899999999984</v>
      </c>
    </row>
    <row r="50" spans="1:11" ht="15">
      <c r="A50" s="25" t="s">
        <v>89</v>
      </c>
      <c r="B50" s="44">
        <v>37864</v>
      </c>
      <c r="C50" s="44">
        <v>31</v>
      </c>
      <c r="D50" s="45">
        <v>399.5</v>
      </c>
      <c r="E50" s="45">
        <f>D50</f>
        <v>399.5</v>
      </c>
      <c r="F50" s="45">
        <f>E50*1.15</f>
        <v>459.42499999999995</v>
      </c>
      <c r="G50" s="45">
        <v>21.55</v>
      </c>
      <c r="H50" s="44"/>
      <c r="I50" s="45">
        <f>F50+G50+H50</f>
        <v>480.97499999999997</v>
      </c>
      <c r="J50" s="44">
        <v>482</v>
      </c>
      <c r="K50" s="31">
        <f>I50-J50</f>
        <v>-1.025000000000034</v>
      </c>
    </row>
    <row r="51" spans="1:11" ht="15">
      <c r="A51" s="15" t="s">
        <v>44</v>
      </c>
      <c r="B51" s="8">
        <v>29026</v>
      </c>
      <c r="C51" s="8">
        <v>33</v>
      </c>
      <c r="D51" s="9">
        <v>223.1</v>
      </c>
      <c r="E51" s="9"/>
      <c r="F51" s="9"/>
      <c r="G51" s="9">
        <v>21.55</v>
      </c>
      <c r="H51" s="8"/>
      <c r="I51" s="9"/>
      <c r="J51" s="8"/>
      <c r="K51" s="10"/>
    </row>
    <row r="52" spans="1:11" ht="15">
      <c r="A52" s="15" t="s">
        <v>44</v>
      </c>
      <c r="B52" s="8">
        <v>29024</v>
      </c>
      <c r="C52" s="8">
        <v>32</v>
      </c>
      <c r="D52" s="9">
        <v>221.16</v>
      </c>
      <c r="E52" s="9"/>
      <c r="F52" s="9"/>
      <c r="G52" s="9">
        <v>21.55</v>
      </c>
      <c r="H52" s="8"/>
      <c r="I52" s="9"/>
      <c r="J52" s="8"/>
      <c r="K52" s="10"/>
    </row>
    <row r="53" spans="1:11" ht="15">
      <c r="A53" s="15" t="s">
        <v>44</v>
      </c>
      <c r="B53" s="8"/>
      <c r="C53" s="8"/>
      <c r="D53" s="9"/>
      <c r="E53" s="9">
        <f>SUM(D51:D52)</f>
        <v>444.26</v>
      </c>
      <c r="F53" s="9">
        <f aca="true" t="shared" si="10" ref="F53:F58">E53*1.15</f>
        <v>510.89899999999994</v>
      </c>
      <c r="G53" s="9">
        <f>SUM(G51:G52)</f>
        <v>43.1</v>
      </c>
      <c r="H53" s="8"/>
      <c r="I53" s="9">
        <f aca="true" t="shared" si="11" ref="I53:I58">F53+G53+H53</f>
        <v>553.9989999999999</v>
      </c>
      <c r="J53" s="8">
        <v>541</v>
      </c>
      <c r="K53" s="10">
        <f aca="true" t="shared" si="12" ref="K53:K58">I53-J53</f>
        <v>12.99899999999991</v>
      </c>
    </row>
    <row r="54" spans="1:11" ht="15">
      <c r="A54" s="16" t="s">
        <v>65</v>
      </c>
      <c r="B54" s="11">
        <v>7544</v>
      </c>
      <c r="C54" s="11">
        <v>33</v>
      </c>
      <c r="D54" s="12">
        <v>242.5</v>
      </c>
      <c r="E54" s="12">
        <f>D54</f>
        <v>242.5</v>
      </c>
      <c r="F54" s="12">
        <f t="shared" si="10"/>
        <v>278.875</v>
      </c>
      <c r="G54" s="12">
        <v>21.55</v>
      </c>
      <c r="H54" s="11"/>
      <c r="I54" s="12">
        <f t="shared" si="11"/>
        <v>300.425</v>
      </c>
      <c r="J54" s="11">
        <v>250</v>
      </c>
      <c r="K54" s="20">
        <f t="shared" si="12"/>
        <v>50.42500000000001</v>
      </c>
    </row>
    <row r="55" spans="1:11" ht="15">
      <c r="A55" s="15" t="s">
        <v>39</v>
      </c>
      <c r="B55" s="8">
        <v>29026</v>
      </c>
      <c r="C55" s="8">
        <v>36</v>
      </c>
      <c r="D55" s="9">
        <v>223.1</v>
      </c>
      <c r="E55" s="9">
        <f>D55</f>
        <v>223.1</v>
      </c>
      <c r="F55" s="9">
        <f t="shared" si="10"/>
        <v>256.565</v>
      </c>
      <c r="G55" s="9">
        <v>21.55</v>
      </c>
      <c r="H55" s="8"/>
      <c r="I55" s="9">
        <f t="shared" si="11"/>
        <v>278.115</v>
      </c>
      <c r="J55" s="8">
        <v>272</v>
      </c>
      <c r="K55" s="10">
        <f t="shared" si="12"/>
        <v>6.115000000000009</v>
      </c>
    </row>
    <row r="56" spans="1:11" ht="15">
      <c r="A56" s="25" t="s">
        <v>84</v>
      </c>
      <c r="B56" s="26">
        <v>29026</v>
      </c>
      <c r="C56" s="26">
        <v>30</v>
      </c>
      <c r="D56" s="27">
        <v>223.1</v>
      </c>
      <c r="E56" s="27">
        <f>D56</f>
        <v>223.1</v>
      </c>
      <c r="F56" s="27">
        <f t="shared" si="10"/>
        <v>256.565</v>
      </c>
      <c r="G56" s="27">
        <v>21.55</v>
      </c>
      <c r="H56" s="26"/>
      <c r="I56" s="27">
        <f t="shared" si="11"/>
        <v>278.115</v>
      </c>
      <c r="J56" s="26">
        <v>272</v>
      </c>
      <c r="K56" s="28">
        <f t="shared" si="12"/>
        <v>6.115000000000009</v>
      </c>
    </row>
    <row r="57" spans="1:11" ht="15">
      <c r="A57" s="32" t="s">
        <v>87</v>
      </c>
      <c r="B57" s="5">
        <v>29027</v>
      </c>
      <c r="C57" s="5">
        <v>30</v>
      </c>
      <c r="D57" s="6">
        <v>221.16</v>
      </c>
      <c r="E57" s="6">
        <f>D57</f>
        <v>221.16</v>
      </c>
      <c r="F57" s="6">
        <f t="shared" si="10"/>
        <v>254.33399999999997</v>
      </c>
      <c r="G57" s="6">
        <v>21.55</v>
      </c>
      <c r="H57" s="5"/>
      <c r="I57" s="6">
        <f t="shared" si="11"/>
        <v>275.88399999999996</v>
      </c>
      <c r="J57" s="5">
        <v>276</v>
      </c>
      <c r="K57" s="46">
        <f t="shared" si="12"/>
        <v>-0.11600000000004229</v>
      </c>
    </row>
    <row r="58" spans="1:11" ht="15">
      <c r="A58" s="16" t="s">
        <v>55</v>
      </c>
      <c r="B58" s="11">
        <v>13205</v>
      </c>
      <c r="C58" s="11">
        <v>37</v>
      </c>
      <c r="D58" s="12">
        <v>339.5</v>
      </c>
      <c r="E58" s="12">
        <f>D58</f>
        <v>339.5</v>
      </c>
      <c r="F58" s="12">
        <f t="shared" si="10"/>
        <v>390.42499999999995</v>
      </c>
      <c r="G58" s="12">
        <v>21.55</v>
      </c>
      <c r="H58" s="11"/>
      <c r="I58" s="12">
        <f t="shared" si="11"/>
        <v>411.97499999999997</v>
      </c>
      <c r="J58" s="11">
        <v>400</v>
      </c>
      <c r="K58" s="13">
        <f t="shared" si="12"/>
        <v>11.974999999999966</v>
      </c>
    </row>
    <row r="59" spans="1:11" ht="15">
      <c r="A59" s="15" t="s">
        <v>45</v>
      </c>
      <c r="B59" s="8">
        <v>29026</v>
      </c>
      <c r="C59" s="8">
        <v>34</v>
      </c>
      <c r="D59" s="9">
        <v>223.1</v>
      </c>
      <c r="E59" s="9"/>
      <c r="F59" s="9"/>
      <c r="G59" s="9">
        <v>21.55</v>
      </c>
      <c r="H59" s="8"/>
      <c r="I59" s="9"/>
      <c r="J59" s="8"/>
      <c r="K59" s="10"/>
    </row>
    <row r="60" spans="1:11" ht="15">
      <c r="A60" s="15" t="s">
        <v>45</v>
      </c>
      <c r="B60" s="8">
        <v>29027</v>
      </c>
      <c r="C60" s="8">
        <v>32</v>
      </c>
      <c r="D60" s="9">
        <v>221.16</v>
      </c>
      <c r="E60" s="9"/>
      <c r="F60" s="9"/>
      <c r="G60" s="9">
        <v>21.55</v>
      </c>
      <c r="H60" s="8"/>
      <c r="I60" s="9"/>
      <c r="J60" s="8"/>
      <c r="K60" s="10"/>
    </row>
    <row r="61" spans="1:11" ht="15">
      <c r="A61" s="15" t="s">
        <v>45</v>
      </c>
      <c r="B61" s="8">
        <v>29027</v>
      </c>
      <c r="C61" s="8">
        <v>33</v>
      </c>
      <c r="D61" s="9">
        <v>221.16</v>
      </c>
      <c r="E61" s="9"/>
      <c r="F61" s="9"/>
      <c r="G61" s="9">
        <v>21.55</v>
      </c>
      <c r="H61" s="8"/>
      <c r="I61" s="9"/>
      <c r="J61" s="8"/>
      <c r="K61" s="10"/>
    </row>
    <row r="62" spans="1:11" ht="15">
      <c r="A62" s="15" t="s">
        <v>45</v>
      </c>
      <c r="B62" s="8">
        <v>29027</v>
      </c>
      <c r="C62" s="8">
        <v>34</v>
      </c>
      <c r="D62" s="9">
        <v>221.16</v>
      </c>
      <c r="E62" s="9"/>
      <c r="F62" s="9"/>
      <c r="G62" s="9">
        <v>21.55</v>
      </c>
      <c r="H62" s="8"/>
      <c r="I62" s="9"/>
      <c r="J62" s="8"/>
      <c r="K62" s="10"/>
    </row>
    <row r="63" spans="1:11" ht="15">
      <c r="A63" s="15" t="s">
        <v>45</v>
      </c>
      <c r="B63" s="8"/>
      <c r="C63" s="8"/>
      <c r="D63" s="9"/>
      <c r="E63" s="9">
        <f>SUM(D59:D62)</f>
        <v>886.5799999999999</v>
      </c>
      <c r="F63" s="9">
        <f>E63*1.15</f>
        <v>1019.5669999999999</v>
      </c>
      <c r="G63" s="9">
        <f>SUM(G59:G62)</f>
        <v>86.2</v>
      </c>
      <c r="H63" s="8"/>
      <c r="I63" s="9">
        <f>F63+G63+H63</f>
        <v>1105.7669999999998</v>
      </c>
      <c r="J63" s="8">
        <f>1140-60</f>
        <v>1080</v>
      </c>
      <c r="K63" s="22">
        <f>I63-J63</f>
        <v>25.766999999999825</v>
      </c>
    </row>
    <row r="64" spans="1:11" ht="15">
      <c r="A64" s="16" t="s">
        <v>11</v>
      </c>
      <c r="B64" s="11">
        <v>13249</v>
      </c>
      <c r="C64" s="11">
        <v>37</v>
      </c>
      <c r="D64" s="12">
        <v>339.5</v>
      </c>
      <c r="E64" s="12">
        <f>D64</f>
        <v>339.5</v>
      </c>
      <c r="F64" s="12">
        <f>E64*1.15</f>
        <v>390.42499999999995</v>
      </c>
      <c r="G64" s="12">
        <v>21.55</v>
      </c>
      <c r="H64" s="11"/>
      <c r="I64" s="12">
        <f>F64+G64+H64</f>
        <v>411.97499999999997</v>
      </c>
      <c r="J64" s="11">
        <v>405</v>
      </c>
      <c r="K64" s="21">
        <f>I64-J64</f>
        <v>6.974999999999966</v>
      </c>
    </row>
    <row r="65" spans="1:11" ht="15">
      <c r="A65" s="15" t="s">
        <v>72</v>
      </c>
      <c r="B65" s="8">
        <v>29024</v>
      </c>
      <c r="C65" s="8">
        <v>37</v>
      </c>
      <c r="D65" s="9">
        <v>221.16</v>
      </c>
      <c r="E65" s="9">
        <f>D65</f>
        <v>221.16</v>
      </c>
      <c r="F65" s="9">
        <f>E65*1.15</f>
        <v>254.33399999999997</v>
      </c>
      <c r="G65" s="9">
        <v>21.55</v>
      </c>
      <c r="H65" s="8"/>
      <c r="I65" s="9">
        <f>F65+G65+H65</f>
        <v>275.88399999999996</v>
      </c>
      <c r="J65" s="8">
        <v>269</v>
      </c>
      <c r="K65" s="10">
        <f>I65-J65</f>
        <v>6.883999999999958</v>
      </c>
    </row>
    <row r="66" spans="1:11" ht="15">
      <c r="A66" s="16" t="s">
        <v>36</v>
      </c>
      <c r="B66" s="11">
        <v>29026</v>
      </c>
      <c r="C66" s="11">
        <v>34</v>
      </c>
      <c r="D66" s="12">
        <v>223.1</v>
      </c>
      <c r="E66" s="12">
        <f>D66</f>
        <v>223.1</v>
      </c>
      <c r="F66" s="12">
        <f>E66*1.15</f>
        <v>256.565</v>
      </c>
      <c r="G66" s="12">
        <v>21.55</v>
      </c>
      <c r="H66" s="11"/>
      <c r="I66" s="12">
        <f>F66+G66+H66</f>
        <v>278.115</v>
      </c>
      <c r="J66" s="11">
        <v>272</v>
      </c>
      <c r="K66" s="13">
        <f>I66-J66</f>
        <v>6.115000000000009</v>
      </c>
    </row>
    <row r="67" spans="1:11" ht="15">
      <c r="A67" s="25" t="s">
        <v>74</v>
      </c>
      <c r="B67" s="26">
        <v>5648</v>
      </c>
      <c r="C67" s="26">
        <v>37.5</v>
      </c>
      <c r="D67" s="27">
        <v>364.5</v>
      </c>
      <c r="E67" s="27">
        <f>D67</f>
        <v>364.5</v>
      </c>
      <c r="F67" s="27">
        <f>E67*1.15</f>
        <v>419.17499999999995</v>
      </c>
      <c r="G67" s="27">
        <v>21.55</v>
      </c>
      <c r="H67" s="26"/>
      <c r="I67" s="27">
        <f>F67+G67+H67</f>
        <v>440.72499999999997</v>
      </c>
      <c r="J67" s="26">
        <v>413</v>
      </c>
      <c r="K67" s="28">
        <f>I67-J67</f>
        <v>27.724999999999966</v>
      </c>
    </row>
    <row r="68" spans="1:11" ht="15">
      <c r="A68" s="15" t="s">
        <v>24</v>
      </c>
      <c r="B68" s="8">
        <v>3176</v>
      </c>
      <c r="C68" s="8">
        <v>28</v>
      </c>
      <c r="D68" s="9">
        <v>339.5</v>
      </c>
      <c r="E68" s="9"/>
      <c r="F68" s="9"/>
      <c r="G68" s="9">
        <v>21.55</v>
      </c>
      <c r="H68" s="8"/>
      <c r="I68" s="9"/>
      <c r="J68" s="8"/>
      <c r="K68" s="10"/>
    </row>
    <row r="69" spans="1:11" ht="15">
      <c r="A69" s="15" t="s">
        <v>24</v>
      </c>
      <c r="B69" s="8">
        <v>3176</v>
      </c>
      <c r="C69" s="8">
        <v>29</v>
      </c>
      <c r="D69" s="9">
        <v>339.5</v>
      </c>
      <c r="E69" s="9"/>
      <c r="F69" s="9"/>
      <c r="G69" s="9">
        <v>21.55</v>
      </c>
      <c r="H69" s="8"/>
      <c r="I69" s="9"/>
      <c r="J69" s="8"/>
      <c r="K69" s="10"/>
    </row>
    <row r="70" spans="1:11" ht="15">
      <c r="A70" s="15" t="s">
        <v>24</v>
      </c>
      <c r="B70" s="8"/>
      <c r="C70" s="8"/>
      <c r="D70" s="9"/>
      <c r="E70" s="9">
        <f>SUM(D68:D69)</f>
        <v>679</v>
      </c>
      <c r="F70" s="9">
        <f>E70*1.15</f>
        <v>780.8499999999999</v>
      </c>
      <c r="G70" s="9">
        <f>SUM(G68:G69)</f>
        <v>43.1</v>
      </c>
      <c r="H70" s="8"/>
      <c r="I70" s="9">
        <f>F70+G70+H70</f>
        <v>823.9499999999999</v>
      </c>
      <c r="J70" s="8">
        <v>811</v>
      </c>
      <c r="K70" s="22">
        <f>I70-J70</f>
        <v>12.949999999999932</v>
      </c>
    </row>
    <row r="71" spans="1:11" ht="15">
      <c r="A71" s="16" t="s">
        <v>16</v>
      </c>
      <c r="B71" s="11">
        <v>13207</v>
      </c>
      <c r="C71" s="11">
        <v>33</v>
      </c>
      <c r="D71" s="12">
        <v>339.5</v>
      </c>
      <c r="E71" s="12"/>
      <c r="F71" s="12"/>
      <c r="G71" s="12">
        <v>21.55</v>
      </c>
      <c r="H71" s="11"/>
      <c r="I71" s="12"/>
      <c r="J71" s="11"/>
      <c r="K71" s="20"/>
    </row>
    <row r="72" spans="1:11" ht="15">
      <c r="A72" s="16" t="s">
        <v>16</v>
      </c>
      <c r="B72" s="11">
        <v>13205</v>
      </c>
      <c r="C72" s="11">
        <v>33</v>
      </c>
      <c r="D72" s="12">
        <v>339.5</v>
      </c>
      <c r="E72" s="12"/>
      <c r="F72" s="12"/>
      <c r="G72" s="12">
        <v>21.55</v>
      </c>
      <c r="H72" s="11"/>
      <c r="I72" s="12"/>
      <c r="J72" s="11"/>
      <c r="K72" s="20"/>
    </row>
    <row r="73" spans="1:11" ht="15">
      <c r="A73" s="16" t="s">
        <v>16</v>
      </c>
      <c r="B73" s="11">
        <v>29027</v>
      </c>
      <c r="C73" s="11">
        <v>33</v>
      </c>
      <c r="D73" s="12">
        <v>221.16</v>
      </c>
      <c r="E73" s="12"/>
      <c r="F73" s="12"/>
      <c r="G73" s="12">
        <v>21.55</v>
      </c>
      <c r="H73" s="11"/>
      <c r="I73" s="12"/>
      <c r="J73" s="11"/>
      <c r="K73" s="20"/>
    </row>
    <row r="74" spans="1:11" ht="15">
      <c r="A74" s="16" t="s">
        <v>16</v>
      </c>
      <c r="B74" s="11">
        <v>29024</v>
      </c>
      <c r="C74" s="11">
        <v>33</v>
      </c>
      <c r="D74" s="12">
        <v>221.16</v>
      </c>
      <c r="E74" s="12"/>
      <c r="F74" s="12"/>
      <c r="G74" s="12">
        <v>21.55</v>
      </c>
      <c r="H74" s="11"/>
      <c r="I74" s="12"/>
      <c r="J74" s="11"/>
      <c r="K74" s="20"/>
    </row>
    <row r="75" spans="1:11" ht="15">
      <c r="A75" s="16" t="s">
        <v>33</v>
      </c>
      <c r="B75" s="11">
        <v>29026</v>
      </c>
      <c r="C75" s="11">
        <v>32</v>
      </c>
      <c r="D75" s="12">
        <v>223.1</v>
      </c>
      <c r="E75" s="12"/>
      <c r="F75" s="12"/>
      <c r="G75" s="12">
        <v>21.55</v>
      </c>
      <c r="H75" s="11"/>
      <c r="I75" s="12"/>
      <c r="J75" s="11"/>
      <c r="K75" s="20"/>
    </row>
    <row r="76" spans="1:11" ht="15">
      <c r="A76" s="16" t="s">
        <v>33</v>
      </c>
      <c r="B76" s="11"/>
      <c r="C76" s="11"/>
      <c r="D76" s="12"/>
      <c r="E76" s="12">
        <f>SUM(D71:D75)</f>
        <v>1344.4199999999998</v>
      </c>
      <c r="F76" s="12">
        <f>E76*1.15</f>
        <v>1546.0829999999996</v>
      </c>
      <c r="G76" s="12">
        <f>SUM(G71:G75)</f>
        <v>107.75</v>
      </c>
      <c r="H76" s="11"/>
      <c r="I76" s="12">
        <f>F76+G76+H76</f>
        <v>1653.8329999999996</v>
      </c>
      <c r="J76" s="11">
        <v>1621</v>
      </c>
      <c r="K76" s="21">
        <f>I76-J76</f>
        <v>32.83299999999963</v>
      </c>
    </row>
    <row r="77" spans="1:11" ht="15">
      <c r="A77" s="15" t="s">
        <v>71</v>
      </c>
      <c r="B77" s="8">
        <v>29024</v>
      </c>
      <c r="C77" s="8">
        <v>33</v>
      </c>
      <c r="D77" s="9">
        <v>221.16</v>
      </c>
      <c r="E77" s="9">
        <f>D77</f>
        <v>221.16</v>
      </c>
      <c r="F77" s="9">
        <f>E77*1.15</f>
        <v>254.33399999999997</v>
      </c>
      <c r="G77" s="9">
        <v>21.55</v>
      </c>
      <c r="H77" s="8"/>
      <c r="I77" s="9">
        <f>F77+G77+H77</f>
        <v>275.88399999999996</v>
      </c>
      <c r="J77" s="8">
        <f>269+7</f>
        <v>276</v>
      </c>
      <c r="K77" s="10">
        <f>I77-J77</f>
        <v>-0.11600000000004229</v>
      </c>
    </row>
    <row r="78" spans="1:11" ht="15">
      <c r="A78" s="25" t="s">
        <v>82</v>
      </c>
      <c r="B78" s="26">
        <v>29026</v>
      </c>
      <c r="C78" s="26">
        <v>32</v>
      </c>
      <c r="D78" s="27">
        <v>223.1</v>
      </c>
      <c r="E78" s="27">
        <f>D78</f>
        <v>223.1</v>
      </c>
      <c r="F78" s="27">
        <f>E78*1.15</f>
        <v>256.565</v>
      </c>
      <c r="G78" s="27">
        <v>21.55</v>
      </c>
      <c r="H78" s="26"/>
      <c r="I78" s="27">
        <f>F78+G78+H78</f>
        <v>278.115</v>
      </c>
      <c r="J78" s="26">
        <v>272</v>
      </c>
      <c r="K78" s="28">
        <f>I78-J78</f>
        <v>6.115000000000009</v>
      </c>
    </row>
    <row r="79" spans="1:11" ht="15">
      <c r="A79" s="16" t="s">
        <v>22</v>
      </c>
      <c r="B79" s="11">
        <v>3176</v>
      </c>
      <c r="C79" s="11">
        <v>26</v>
      </c>
      <c r="D79" s="12">
        <v>339.5</v>
      </c>
      <c r="E79" s="12"/>
      <c r="F79" s="12"/>
      <c r="G79" s="12">
        <v>21.55</v>
      </c>
      <c r="H79" s="11"/>
      <c r="I79" s="12"/>
      <c r="J79" s="11"/>
      <c r="K79" s="13"/>
    </row>
    <row r="80" spans="1:11" ht="15">
      <c r="A80" s="16" t="s">
        <v>22</v>
      </c>
      <c r="B80" s="11">
        <v>3176</v>
      </c>
      <c r="C80" s="11">
        <v>27</v>
      </c>
      <c r="D80" s="12">
        <v>339.5</v>
      </c>
      <c r="E80" s="12"/>
      <c r="F80" s="12"/>
      <c r="G80" s="12">
        <v>21.55</v>
      </c>
      <c r="H80" s="11"/>
      <c r="I80" s="12"/>
      <c r="J80" s="11"/>
      <c r="K80" s="13"/>
    </row>
    <row r="81" spans="1:11" ht="15">
      <c r="A81" s="16" t="s">
        <v>22</v>
      </c>
      <c r="B81" s="11"/>
      <c r="C81" s="11"/>
      <c r="D81" s="12"/>
      <c r="E81" s="12">
        <f>SUM(D79:D80)</f>
        <v>679</v>
      </c>
      <c r="F81" s="12">
        <f>E81*1.15</f>
        <v>780.8499999999999</v>
      </c>
      <c r="G81" s="12">
        <f>SUM(G79:G80)</f>
        <v>43.1</v>
      </c>
      <c r="H81" s="11"/>
      <c r="I81" s="12">
        <f>F81+G81+H81</f>
        <v>823.9499999999999</v>
      </c>
      <c r="J81" s="11">
        <f>640+172</f>
        <v>812</v>
      </c>
      <c r="K81" s="13">
        <f>I81-J81</f>
        <v>11.949999999999932</v>
      </c>
    </row>
    <row r="82" spans="1:11" ht="15">
      <c r="A82" s="25" t="s">
        <v>86</v>
      </c>
      <c r="B82" s="26">
        <v>29024</v>
      </c>
      <c r="C82" s="26">
        <v>31</v>
      </c>
      <c r="D82" s="27">
        <v>221.16</v>
      </c>
      <c r="E82" s="27"/>
      <c r="F82" s="27"/>
      <c r="G82" s="27">
        <v>21.55</v>
      </c>
      <c r="H82" s="26"/>
      <c r="I82" s="27"/>
      <c r="J82" s="26"/>
      <c r="K82" s="28"/>
    </row>
    <row r="83" spans="1:11" ht="15">
      <c r="A83" s="25" t="s">
        <v>86</v>
      </c>
      <c r="B83" s="26">
        <v>29027</v>
      </c>
      <c r="C83" s="26">
        <v>30</v>
      </c>
      <c r="D83" s="27">
        <v>221.16</v>
      </c>
      <c r="E83" s="27"/>
      <c r="F83" s="27"/>
      <c r="G83" s="27">
        <v>21.55</v>
      </c>
      <c r="H83" s="26"/>
      <c r="I83" s="27"/>
      <c r="J83" s="26"/>
      <c r="K83" s="28"/>
    </row>
    <row r="84" spans="1:11" ht="15">
      <c r="A84" s="25" t="s">
        <v>86</v>
      </c>
      <c r="B84" s="26"/>
      <c r="C84" s="26"/>
      <c r="D84" s="27"/>
      <c r="E84" s="27">
        <f>SUM(D82:D83)</f>
        <v>442.32</v>
      </c>
      <c r="F84" s="27">
        <f>E84*1.15</f>
        <v>508.66799999999995</v>
      </c>
      <c r="G84" s="27">
        <f>SUM(G82:G83)</f>
        <v>43.1</v>
      </c>
      <c r="H84" s="26"/>
      <c r="I84" s="27">
        <f>F84+G84+H84</f>
        <v>551.7679999999999</v>
      </c>
      <c r="J84" s="26">
        <f>950-387</f>
        <v>563</v>
      </c>
      <c r="K84" s="28">
        <f>I84-J84</f>
        <v>-11.232000000000085</v>
      </c>
    </row>
    <row r="85" spans="1:11" ht="15">
      <c r="A85" s="15" t="s">
        <v>61</v>
      </c>
      <c r="B85" s="8">
        <v>29027</v>
      </c>
      <c r="C85" s="8">
        <v>36</v>
      </c>
      <c r="D85" s="9">
        <v>221.16</v>
      </c>
      <c r="E85" s="9"/>
      <c r="F85" s="9"/>
      <c r="G85" s="9">
        <v>21.55</v>
      </c>
      <c r="H85" s="8"/>
      <c r="I85" s="9"/>
      <c r="J85" s="8"/>
      <c r="K85" s="10"/>
    </row>
    <row r="86" spans="1:11" ht="15">
      <c r="A86" s="15" t="s">
        <v>61</v>
      </c>
      <c r="B86" s="8">
        <v>7544</v>
      </c>
      <c r="C86" s="8">
        <v>35</v>
      </c>
      <c r="D86" s="9">
        <v>242.5</v>
      </c>
      <c r="E86" s="9"/>
      <c r="F86" s="9"/>
      <c r="G86" s="9">
        <v>21.55</v>
      </c>
      <c r="H86" s="8"/>
      <c r="I86" s="9"/>
      <c r="J86" s="8"/>
      <c r="K86" s="10"/>
    </row>
    <row r="87" spans="1:11" ht="15">
      <c r="A87" s="15" t="s">
        <v>61</v>
      </c>
      <c r="B87" s="8">
        <v>29024</v>
      </c>
      <c r="C87" s="8">
        <v>36</v>
      </c>
      <c r="D87" s="9">
        <v>221.16</v>
      </c>
      <c r="E87" s="9"/>
      <c r="F87" s="9"/>
      <c r="G87" s="9">
        <v>21.55</v>
      </c>
      <c r="H87" s="8"/>
      <c r="I87" s="9"/>
      <c r="J87" s="8"/>
      <c r="K87" s="10"/>
    </row>
    <row r="88" spans="1:11" ht="15">
      <c r="A88" s="15" t="s">
        <v>61</v>
      </c>
      <c r="B88" s="8"/>
      <c r="C88" s="8"/>
      <c r="D88" s="9"/>
      <c r="E88" s="9">
        <f>SUM(D85:D87)</f>
        <v>684.8199999999999</v>
      </c>
      <c r="F88" s="9">
        <f>E88*1.15</f>
        <v>787.5429999999999</v>
      </c>
      <c r="G88" s="9">
        <f>SUM(G85:G87)</f>
        <v>64.65</v>
      </c>
      <c r="H88" s="8"/>
      <c r="I88" s="9">
        <f>F88+G88+H88</f>
        <v>852.1929999999999</v>
      </c>
      <c r="J88" s="8">
        <f>833+19</f>
        <v>852</v>
      </c>
      <c r="K88" s="10">
        <f>I88-J88</f>
        <v>0.19299999999986994</v>
      </c>
    </row>
    <row r="89" spans="1:11" ht="15">
      <c r="A89" s="25" t="s">
        <v>75</v>
      </c>
      <c r="B89" s="26">
        <v>29026</v>
      </c>
      <c r="C89" s="26">
        <v>31</v>
      </c>
      <c r="D89" s="27">
        <v>223.1</v>
      </c>
      <c r="E89" s="27">
        <f>D89</f>
        <v>223.1</v>
      </c>
      <c r="F89" s="27">
        <f>E89*1.15</f>
        <v>256.565</v>
      </c>
      <c r="G89" s="27">
        <v>21.55</v>
      </c>
      <c r="H89" s="26"/>
      <c r="I89" s="27">
        <f>F89+G89+H89</f>
        <v>278.115</v>
      </c>
      <c r="J89" s="26">
        <v>272</v>
      </c>
      <c r="K89" s="31">
        <f>I89-J89</f>
        <v>6.115000000000009</v>
      </c>
    </row>
    <row r="90" spans="1:11" ht="15">
      <c r="A90" s="16" t="s">
        <v>26</v>
      </c>
      <c r="B90" s="11">
        <v>3176</v>
      </c>
      <c r="C90" s="11">
        <v>29</v>
      </c>
      <c r="D90" s="12">
        <v>339.5</v>
      </c>
      <c r="E90" s="12"/>
      <c r="F90" s="12"/>
      <c r="G90" s="12">
        <v>21.55</v>
      </c>
      <c r="H90" s="11"/>
      <c r="I90" s="12"/>
      <c r="J90" s="11"/>
      <c r="K90" s="20"/>
    </row>
    <row r="91" spans="1:11" ht="15">
      <c r="A91" s="16" t="s">
        <v>26</v>
      </c>
      <c r="B91" s="11">
        <v>3176</v>
      </c>
      <c r="C91" s="11">
        <v>30</v>
      </c>
      <c r="D91" s="12">
        <v>339.5</v>
      </c>
      <c r="E91" s="12"/>
      <c r="F91" s="12"/>
      <c r="G91" s="12">
        <v>21.55</v>
      </c>
      <c r="H91" s="11"/>
      <c r="I91" s="12"/>
      <c r="J91" s="11"/>
      <c r="K91" s="20"/>
    </row>
    <row r="92" spans="1:11" ht="15">
      <c r="A92" s="16" t="s">
        <v>26</v>
      </c>
      <c r="B92" s="11"/>
      <c r="C92" s="11"/>
      <c r="D92" s="12"/>
      <c r="E92" s="12">
        <f>SUM(D90:D91)</f>
        <v>679</v>
      </c>
      <c r="F92" s="12">
        <f aca="true" t="shared" si="13" ref="F92:F99">E92*1.15</f>
        <v>780.8499999999999</v>
      </c>
      <c r="G92" s="12">
        <f>SUM(G90:G91)</f>
        <v>43.1</v>
      </c>
      <c r="H92" s="11"/>
      <c r="I92" s="12">
        <f aca="true" t="shared" si="14" ref="I92:I99">F92+G92+H92</f>
        <v>823.9499999999999</v>
      </c>
      <c r="J92" s="11">
        <v>811</v>
      </c>
      <c r="K92" s="21">
        <f aca="true" t="shared" si="15" ref="K92:K99">I92-J92</f>
        <v>12.949999999999932</v>
      </c>
    </row>
    <row r="93" spans="1:11" ht="15">
      <c r="A93" s="15" t="s">
        <v>70</v>
      </c>
      <c r="B93" s="23">
        <v>29024</v>
      </c>
      <c r="C93" s="23">
        <v>32</v>
      </c>
      <c r="D93" s="24">
        <v>221.16</v>
      </c>
      <c r="E93" s="24">
        <f aca="true" t="shared" si="16" ref="E93:E99">D93</f>
        <v>221.16</v>
      </c>
      <c r="F93" s="24">
        <f t="shared" si="13"/>
        <v>254.33399999999997</v>
      </c>
      <c r="G93" s="24">
        <v>21.55</v>
      </c>
      <c r="H93" s="23"/>
      <c r="I93" s="24">
        <f t="shared" si="14"/>
        <v>275.88399999999996</v>
      </c>
      <c r="J93" s="23">
        <v>269</v>
      </c>
      <c r="K93" s="22">
        <f t="shared" si="15"/>
        <v>6.883999999999958</v>
      </c>
    </row>
    <row r="94" spans="1:11" ht="15">
      <c r="A94" s="16" t="s">
        <v>59</v>
      </c>
      <c r="B94" s="11">
        <v>29027</v>
      </c>
      <c r="C94" s="11">
        <v>32</v>
      </c>
      <c r="D94" s="12">
        <v>221.16</v>
      </c>
      <c r="E94" s="12">
        <f t="shared" si="16"/>
        <v>221.16</v>
      </c>
      <c r="F94" s="12">
        <f t="shared" si="13"/>
        <v>254.33399999999997</v>
      </c>
      <c r="G94" s="12">
        <v>21.55</v>
      </c>
      <c r="H94" s="11"/>
      <c r="I94" s="12">
        <f t="shared" si="14"/>
        <v>275.88399999999996</v>
      </c>
      <c r="J94" s="11">
        <v>269</v>
      </c>
      <c r="K94" s="13">
        <f t="shared" si="15"/>
        <v>6.883999999999958</v>
      </c>
    </row>
    <row r="95" spans="1:11" ht="15">
      <c r="A95" s="15" t="s">
        <v>32</v>
      </c>
      <c r="B95" s="8">
        <v>29026</v>
      </c>
      <c r="C95" s="8">
        <v>32</v>
      </c>
      <c r="D95" s="9">
        <v>223.1</v>
      </c>
      <c r="E95" s="9">
        <f t="shared" si="16"/>
        <v>223.1</v>
      </c>
      <c r="F95" s="9">
        <f t="shared" si="13"/>
        <v>256.565</v>
      </c>
      <c r="G95" s="9">
        <v>21.55</v>
      </c>
      <c r="H95" s="8"/>
      <c r="I95" s="9">
        <f t="shared" si="14"/>
        <v>278.115</v>
      </c>
      <c r="J95" s="8">
        <v>272</v>
      </c>
      <c r="K95" s="10">
        <f t="shared" si="15"/>
        <v>6.115000000000009</v>
      </c>
    </row>
    <row r="96" spans="1:12" ht="15">
      <c r="A96" s="25" t="s">
        <v>79</v>
      </c>
      <c r="B96" s="26">
        <v>29024</v>
      </c>
      <c r="C96" s="26">
        <v>31</v>
      </c>
      <c r="D96" s="27">
        <v>221.16</v>
      </c>
      <c r="E96" s="27">
        <f t="shared" si="16"/>
        <v>221.16</v>
      </c>
      <c r="F96" s="27">
        <f t="shared" si="13"/>
        <v>254.33399999999997</v>
      </c>
      <c r="G96" s="27">
        <v>21.55</v>
      </c>
      <c r="H96" s="26">
        <v>20</v>
      </c>
      <c r="I96" s="27">
        <f t="shared" si="14"/>
        <v>295.88399999999996</v>
      </c>
      <c r="J96" s="26">
        <v>300</v>
      </c>
      <c r="K96" s="47">
        <f t="shared" si="15"/>
        <v>-4.116000000000042</v>
      </c>
      <c r="L96" s="36" t="s">
        <v>100</v>
      </c>
    </row>
    <row r="97" spans="1:11" ht="15">
      <c r="A97" s="16" t="s">
        <v>69</v>
      </c>
      <c r="B97" s="29">
        <v>29024</v>
      </c>
      <c r="C97" s="29">
        <v>30</v>
      </c>
      <c r="D97" s="30">
        <v>221.16</v>
      </c>
      <c r="E97" s="30">
        <f t="shared" si="16"/>
        <v>221.16</v>
      </c>
      <c r="F97" s="30">
        <f t="shared" si="13"/>
        <v>254.33399999999997</v>
      </c>
      <c r="G97" s="30">
        <v>21.55</v>
      </c>
      <c r="H97" s="29"/>
      <c r="I97" s="30">
        <f t="shared" si="14"/>
        <v>275.88399999999996</v>
      </c>
      <c r="J97" s="29">
        <v>270</v>
      </c>
      <c r="K97" s="21">
        <f t="shared" si="15"/>
        <v>5.883999999999958</v>
      </c>
    </row>
    <row r="98" spans="1:12" ht="15">
      <c r="A98" s="15" t="s">
        <v>15</v>
      </c>
      <c r="B98" s="8">
        <v>13249</v>
      </c>
      <c r="C98" s="8">
        <v>38</v>
      </c>
      <c r="D98" s="9">
        <v>339.5</v>
      </c>
      <c r="E98" s="9">
        <f t="shared" si="16"/>
        <v>339.5</v>
      </c>
      <c r="F98" s="9">
        <f t="shared" si="13"/>
        <v>390.42499999999995</v>
      </c>
      <c r="G98" s="9">
        <v>21.55</v>
      </c>
      <c r="H98" s="8"/>
      <c r="I98" s="9">
        <f t="shared" si="14"/>
        <v>411.97499999999997</v>
      </c>
      <c r="J98" s="8"/>
      <c r="K98" s="10">
        <f t="shared" si="15"/>
        <v>411.97499999999997</v>
      </c>
      <c r="L98" t="s">
        <v>78</v>
      </c>
    </row>
    <row r="99" spans="1:12" ht="15">
      <c r="A99" s="15" t="s">
        <v>15</v>
      </c>
      <c r="B99" s="8">
        <v>13249</v>
      </c>
      <c r="C99" s="8">
        <v>31</v>
      </c>
      <c r="D99" s="9">
        <v>339.5</v>
      </c>
      <c r="E99" s="9">
        <f t="shared" si="16"/>
        <v>339.5</v>
      </c>
      <c r="F99" s="9">
        <f t="shared" si="13"/>
        <v>390.42499999999995</v>
      </c>
      <c r="G99" s="9">
        <v>21.55</v>
      </c>
      <c r="H99" s="8"/>
      <c r="I99" s="9">
        <f t="shared" si="14"/>
        <v>411.97499999999997</v>
      </c>
      <c r="J99" s="8"/>
      <c r="K99" s="10">
        <f t="shared" si="15"/>
        <v>411.97499999999997</v>
      </c>
      <c r="L99" t="s">
        <v>78</v>
      </c>
    </row>
    <row r="100" spans="1:11" ht="15">
      <c r="A100" s="16" t="s">
        <v>18</v>
      </c>
      <c r="B100" s="11">
        <v>13207</v>
      </c>
      <c r="C100" s="11">
        <v>35</v>
      </c>
      <c r="D100" s="12">
        <v>339.5</v>
      </c>
      <c r="E100" s="12"/>
      <c r="F100" s="12"/>
      <c r="G100" s="12">
        <v>21.55</v>
      </c>
      <c r="H100" s="11"/>
      <c r="I100" s="12"/>
      <c r="J100" s="11"/>
      <c r="K100" s="13"/>
    </row>
    <row r="101" spans="1:11" ht="15">
      <c r="A101" s="16" t="s">
        <v>18</v>
      </c>
      <c r="B101" s="11">
        <v>29026</v>
      </c>
      <c r="C101" s="11">
        <v>35</v>
      </c>
      <c r="D101" s="12">
        <v>223.1</v>
      </c>
      <c r="E101" s="12"/>
      <c r="F101" s="12"/>
      <c r="G101" s="12">
        <v>21.55</v>
      </c>
      <c r="H101" s="11"/>
      <c r="I101" s="12"/>
      <c r="J101" s="11"/>
      <c r="K101" s="13"/>
    </row>
    <row r="102" spans="1:11" ht="15">
      <c r="A102" s="16" t="s">
        <v>18</v>
      </c>
      <c r="B102" s="11">
        <v>29026</v>
      </c>
      <c r="C102" s="11">
        <v>34</v>
      </c>
      <c r="D102" s="12">
        <v>223.1</v>
      </c>
      <c r="E102" s="12"/>
      <c r="F102" s="12"/>
      <c r="G102" s="12">
        <v>21.55</v>
      </c>
      <c r="H102" s="11"/>
      <c r="I102" s="12"/>
      <c r="J102" s="11"/>
      <c r="K102" s="13"/>
    </row>
    <row r="103" spans="1:11" ht="15">
      <c r="A103" s="16" t="s">
        <v>18</v>
      </c>
      <c r="B103" s="11"/>
      <c r="C103" s="11"/>
      <c r="D103" s="12"/>
      <c r="E103" s="12">
        <f>SUM(D100:D102)</f>
        <v>785.7</v>
      </c>
      <c r="F103" s="12">
        <f aca="true" t="shared" si="17" ref="F103:F145">E103*1.15</f>
        <v>903.555</v>
      </c>
      <c r="G103" s="12">
        <f>SUM(G100:G102)</f>
        <v>64.65</v>
      </c>
      <c r="H103" s="11"/>
      <c r="I103" s="12">
        <f aca="true" t="shared" si="18" ref="I103:I145">F103+G103+H103</f>
        <v>968.2049999999999</v>
      </c>
      <c r="J103" s="11">
        <v>949</v>
      </c>
      <c r="K103" s="21">
        <f aca="true" t="shared" si="19" ref="K103:K145">I103-J103</f>
        <v>19.204999999999927</v>
      </c>
    </row>
    <row r="104" spans="1:11" ht="15">
      <c r="A104" s="15" t="s">
        <v>52</v>
      </c>
      <c r="B104" s="23">
        <v>13205</v>
      </c>
      <c r="C104" s="23">
        <v>33</v>
      </c>
      <c r="D104" s="24">
        <v>339.5</v>
      </c>
      <c r="E104" s="24">
        <f aca="true" t="shared" si="20" ref="E104:E145">D104</f>
        <v>339.5</v>
      </c>
      <c r="F104" s="24">
        <f t="shared" si="17"/>
        <v>390.42499999999995</v>
      </c>
      <c r="G104" s="24">
        <v>21.55</v>
      </c>
      <c r="H104" s="23"/>
      <c r="I104" s="24">
        <f t="shared" si="18"/>
        <v>411.97499999999997</v>
      </c>
      <c r="J104" s="23">
        <v>405</v>
      </c>
      <c r="K104" s="22">
        <f t="shared" si="19"/>
        <v>6.974999999999966</v>
      </c>
    </row>
    <row r="105" spans="1:11" ht="15">
      <c r="A105" s="16" t="s">
        <v>14</v>
      </c>
      <c r="B105" s="29">
        <v>13249</v>
      </c>
      <c r="C105" s="29">
        <v>38</v>
      </c>
      <c r="D105" s="30">
        <v>339.5</v>
      </c>
      <c r="E105" s="30">
        <f t="shared" si="20"/>
        <v>339.5</v>
      </c>
      <c r="F105" s="30">
        <f t="shared" si="17"/>
        <v>390.42499999999995</v>
      </c>
      <c r="G105" s="30">
        <v>21.55</v>
      </c>
      <c r="H105" s="29"/>
      <c r="I105" s="30">
        <f t="shared" si="18"/>
        <v>411.97499999999997</v>
      </c>
      <c r="J105" s="29">
        <v>405</v>
      </c>
      <c r="K105" s="21">
        <f t="shared" si="19"/>
        <v>6.974999999999966</v>
      </c>
    </row>
    <row r="106" spans="1:11" ht="15">
      <c r="A106" s="15" t="s">
        <v>41</v>
      </c>
      <c r="B106" s="8">
        <v>29026</v>
      </c>
      <c r="C106" s="8">
        <v>37</v>
      </c>
      <c r="D106" s="9">
        <v>223.1</v>
      </c>
      <c r="E106" s="9">
        <f t="shared" si="20"/>
        <v>223.1</v>
      </c>
      <c r="F106" s="9">
        <f t="shared" si="17"/>
        <v>256.565</v>
      </c>
      <c r="G106" s="9">
        <v>21.55</v>
      </c>
      <c r="H106" s="8"/>
      <c r="I106" s="9">
        <f t="shared" si="18"/>
        <v>278.115</v>
      </c>
      <c r="J106" s="8">
        <v>272</v>
      </c>
      <c r="K106" s="22">
        <f t="shared" si="19"/>
        <v>6.115000000000009</v>
      </c>
    </row>
    <row r="107" spans="1:11" ht="15">
      <c r="A107" s="25" t="s">
        <v>96</v>
      </c>
      <c r="B107" s="26">
        <v>7544</v>
      </c>
      <c r="C107" s="26">
        <v>34</v>
      </c>
      <c r="D107" s="27">
        <v>242.5</v>
      </c>
      <c r="E107" s="27">
        <f t="shared" si="20"/>
        <v>242.5</v>
      </c>
      <c r="F107" s="27">
        <f t="shared" si="17"/>
        <v>278.875</v>
      </c>
      <c r="G107" s="27">
        <v>21.55</v>
      </c>
      <c r="H107" s="26"/>
      <c r="I107" s="27">
        <f t="shared" si="18"/>
        <v>300.425</v>
      </c>
      <c r="J107" s="26">
        <v>294</v>
      </c>
      <c r="K107" s="28">
        <f t="shared" si="19"/>
        <v>6.425000000000011</v>
      </c>
    </row>
    <row r="108" spans="1:11" ht="15">
      <c r="A108" s="16" t="s">
        <v>30</v>
      </c>
      <c r="B108" s="11">
        <v>29026</v>
      </c>
      <c r="C108" s="11">
        <v>31</v>
      </c>
      <c r="D108" s="12">
        <v>223.1</v>
      </c>
      <c r="E108" s="12">
        <f t="shared" si="20"/>
        <v>223.1</v>
      </c>
      <c r="F108" s="12">
        <f t="shared" si="17"/>
        <v>256.565</v>
      </c>
      <c r="G108" s="12">
        <v>21.55</v>
      </c>
      <c r="H108" s="11"/>
      <c r="I108" s="12">
        <f t="shared" si="18"/>
        <v>278.115</v>
      </c>
      <c r="J108" s="11">
        <v>272</v>
      </c>
      <c r="K108" s="21">
        <f t="shared" si="19"/>
        <v>6.115000000000009</v>
      </c>
    </row>
    <row r="109" spans="1:11" ht="15">
      <c r="A109" s="15" t="s">
        <v>49</v>
      </c>
      <c r="B109" s="8">
        <v>29026</v>
      </c>
      <c r="C109" s="8">
        <v>36</v>
      </c>
      <c r="D109" s="9">
        <v>223.1</v>
      </c>
      <c r="E109" s="9">
        <f t="shared" si="20"/>
        <v>223.1</v>
      </c>
      <c r="F109" s="9">
        <f t="shared" si="17"/>
        <v>256.565</v>
      </c>
      <c r="G109" s="9">
        <v>21.55</v>
      </c>
      <c r="H109" s="8"/>
      <c r="I109" s="9">
        <f t="shared" si="18"/>
        <v>278.115</v>
      </c>
      <c r="J109" s="8">
        <v>272</v>
      </c>
      <c r="K109" s="10">
        <f t="shared" si="19"/>
        <v>6.115000000000009</v>
      </c>
    </row>
    <row r="110" spans="1:11" ht="15">
      <c r="A110" s="16" t="s">
        <v>92</v>
      </c>
      <c r="B110" s="29">
        <v>5648</v>
      </c>
      <c r="C110" s="29">
        <v>32</v>
      </c>
      <c r="D110" s="30">
        <v>364.5</v>
      </c>
      <c r="E110" s="30">
        <f t="shared" si="20"/>
        <v>364.5</v>
      </c>
      <c r="F110" s="30">
        <f t="shared" si="17"/>
        <v>419.17499999999995</v>
      </c>
      <c r="G110" s="30">
        <v>21.55</v>
      </c>
      <c r="H110" s="29"/>
      <c r="I110" s="30">
        <f t="shared" si="18"/>
        <v>440.72499999999997</v>
      </c>
      <c r="J110" s="29">
        <v>441</v>
      </c>
      <c r="K110" s="21">
        <f t="shared" si="19"/>
        <v>-0.2750000000000341</v>
      </c>
    </row>
    <row r="111" spans="1:11" ht="15">
      <c r="A111" s="25" t="s">
        <v>76</v>
      </c>
      <c r="B111" s="26">
        <v>29026</v>
      </c>
      <c r="C111" s="26">
        <v>31</v>
      </c>
      <c r="D111" s="27">
        <v>223.1</v>
      </c>
      <c r="E111" s="27">
        <f t="shared" si="20"/>
        <v>223.1</v>
      </c>
      <c r="F111" s="27">
        <f t="shared" si="17"/>
        <v>256.565</v>
      </c>
      <c r="G111" s="27">
        <v>21.55</v>
      </c>
      <c r="H111" s="26"/>
      <c r="I111" s="27">
        <f t="shared" si="18"/>
        <v>278.115</v>
      </c>
      <c r="J111" s="26">
        <v>272</v>
      </c>
      <c r="K111" s="28">
        <f t="shared" si="19"/>
        <v>6.115000000000009</v>
      </c>
    </row>
    <row r="112" spans="1:11" ht="15">
      <c r="A112" s="16" t="s">
        <v>19</v>
      </c>
      <c r="B112" s="11">
        <v>13207</v>
      </c>
      <c r="C112" s="11">
        <v>35</v>
      </c>
      <c r="D112" s="12">
        <v>339.5</v>
      </c>
      <c r="E112" s="12">
        <f t="shared" si="20"/>
        <v>339.5</v>
      </c>
      <c r="F112" s="12">
        <f t="shared" si="17"/>
        <v>390.42499999999995</v>
      </c>
      <c r="G112" s="12">
        <v>21.55</v>
      </c>
      <c r="H112" s="11"/>
      <c r="I112" s="12">
        <f t="shared" si="18"/>
        <v>411.97499999999997</v>
      </c>
      <c r="J112" s="11">
        <v>405</v>
      </c>
      <c r="K112" s="13">
        <f t="shared" si="19"/>
        <v>6.974999999999966</v>
      </c>
    </row>
    <row r="113" spans="1:11" ht="15">
      <c r="A113" s="17" t="s">
        <v>12</v>
      </c>
      <c r="B113" s="5">
        <v>13249</v>
      </c>
      <c r="C113" s="5">
        <v>37</v>
      </c>
      <c r="D113" s="6">
        <v>339.5</v>
      </c>
      <c r="E113" s="6">
        <f t="shared" si="20"/>
        <v>339.5</v>
      </c>
      <c r="F113" s="6">
        <f t="shared" si="17"/>
        <v>390.42499999999995</v>
      </c>
      <c r="G113" s="6">
        <v>21.55</v>
      </c>
      <c r="H113" s="5"/>
      <c r="I113" s="6">
        <f t="shared" si="18"/>
        <v>411.97499999999997</v>
      </c>
      <c r="J113" s="5"/>
      <c r="K113" s="7">
        <f t="shared" si="19"/>
        <v>411.97499999999997</v>
      </c>
    </row>
    <row r="114" spans="1:11" ht="15">
      <c r="A114" s="17" t="s">
        <v>12</v>
      </c>
      <c r="B114" s="5">
        <v>13249</v>
      </c>
      <c r="C114" s="5">
        <v>34</v>
      </c>
      <c r="D114" s="6">
        <v>339.5</v>
      </c>
      <c r="E114" s="6">
        <f t="shared" si="20"/>
        <v>339.5</v>
      </c>
      <c r="F114" s="6">
        <f t="shared" si="17"/>
        <v>390.42499999999995</v>
      </c>
      <c r="G114" s="6">
        <v>21.55</v>
      </c>
      <c r="H114" s="5"/>
      <c r="I114" s="6">
        <f t="shared" si="18"/>
        <v>411.97499999999997</v>
      </c>
      <c r="J114" s="5"/>
      <c r="K114" s="7">
        <f t="shared" si="19"/>
        <v>411.97499999999997</v>
      </c>
    </row>
    <row r="115" spans="1:11" ht="15">
      <c r="A115" s="17" t="s">
        <v>12</v>
      </c>
      <c r="B115" s="5">
        <v>13249</v>
      </c>
      <c r="C115" s="5">
        <v>34</v>
      </c>
      <c r="D115" s="6">
        <v>339.5</v>
      </c>
      <c r="E115" s="6">
        <f t="shared" si="20"/>
        <v>339.5</v>
      </c>
      <c r="F115" s="6">
        <f t="shared" si="17"/>
        <v>390.42499999999995</v>
      </c>
      <c r="G115" s="6">
        <v>21.55</v>
      </c>
      <c r="H115" s="5"/>
      <c r="I115" s="6">
        <f t="shared" si="18"/>
        <v>411.97499999999997</v>
      </c>
      <c r="J115" s="5"/>
      <c r="K115" s="7">
        <f t="shared" si="19"/>
        <v>411.97499999999997</v>
      </c>
    </row>
    <row r="116" spans="1:11" ht="15">
      <c r="A116" s="17" t="s">
        <v>12</v>
      </c>
      <c r="B116" s="5">
        <v>13249</v>
      </c>
      <c r="C116" s="5">
        <v>35</v>
      </c>
      <c r="D116" s="6">
        <v>339.5</v>
      </c>
      <c r="E116" s="6">
        <f t="shared" si="20"/>
        <v>339.5</v>
      </c>
      <c r="F116" s="6">
        <f t="shared" si="17"/>
        <v>390.42499999999995</v>
      </c>
      <c r="G116" s="6">
        <v>21.55</v>
      </c>
      <c r="H116" s="5"/>
      <c r="I116" s="6">
        <f t="shared" si="18"/>
        <v>411.97499999999997</v>
      </c>
      <c r="J116" s="5"/>
      <c r="K116" s="7">
        <f t="shared" si="19"/>
        <v>411.97499999999997</v>
      </c>
    </row>
    <row r="117" spans="1:11" ht="15">
      <c r="A117" s="17" t="s">
        <v>12</v>
      </c>
      <c r="B117" s="5">
        <v>13249</v>
      </c>
      <c r="C117" s="5">
        <v>35</v>
      </c>
      <c r="D117" s="6">
        <v>339.5</v>
      </c>
      <c r="E117" s="6">
        <f t="shared" si="20"/>
        <v>339.5</v>
      </c>
      <c r="F117" s="6">
        <f t="shared" si="17"/>
        <v>390.42499999999995</v>
      </c>
      <c r="G117" s="6">
        <v>21.55</v>
      </c>
      <c r="H117" s="5"/>
      <c r="I117" s="6">
        <f t="shared" si="18"/>
        <v>411.97499999999997</v>
      </c>
      <c r="J117" s="5"/>
      <c r="K117" s="7">
        <f t="shared" si="19"/>
        <v>411.97499999999997</v>
      </c>
    </row>
    <row r="118" spans="1:11" ht="15">
      <c r="A118" s="17" t="s">
        <v>12</v>
      </c>
      <c r="B118" s="5">
        <v>13249</v>
      </c>
      <c r="C118" s="5">
        <v>36</v>
      </c>
      <c r="D118" s="6">
        <v>339.5</v>
      </c>
      <c r="E118" s="6">
        <f t="shared" si="20"/>
        <v>339.5</v>
      </c>
      <c r="F118" s="6">
        <f t="shared" si="17"/>
        <v>390.42499999999995</v>
      </c>
      <c r="G118" s="6">
        <v>21.55</v>
      </c>
      <c r="H118" s="5"/>
      <c r="I118" s="6">
        <f t="shared" si="18"/>
        <v>411.97499999999997</v>
      </c>
      <c r="J118" s="5"/>
      <c r="K118" s="7">
        <f t="shared" si="19"/>
        <v>411.97499999999997</v>
      </c>
    </row>
    <row r="119" spans="1:11" ht="15">
      <c r="A119" s="17" t="s">
        <v>12</v>
      </c>
      <c r="B119" s="5">
        <v>13249</v>
      </c>
      <c r="C119" s="5">
        <v>36</v>
      </c>
      <c r="D119" s="6">
        <v>339.5</v>
      </c>
      <c r="E119" s="6">
        <f t="shared" si="20"/>
        <v>339.5</v>
      </c>
      <c r="F119" s="6">
        <f t="shared" si="17"/>
        <v>390.42499999999995</v>
      </c>
      <c r="G119" s="6">
        <v>21.55</v>
      </c>
      <c r="H119" s="5"/>
      <c r="I119" s="6">
        <f t="shared" si="18"/>
        <v>411.97499999999997</v>
      </c>
      <c r="J119" s="5"/>
      <c r="K119" s="7">
        <f t="shared" si="19"/>
        <v>411.97499999999997</v>
      </c>
    </row>
    <row r="120" spans="1:11" ht="15">
      <c r="A120" s="17" t="s">
        <v>12</v>
      </c>
      <c r="B120" s="5">
        <v>13207</v>
      </c>
      <c r="C120" s="5">
        <v>34</v>
      </c>
      <c r="D120" s="6">
        <v>339.5</v>
      </c>
      <c r="E120" s="6">
        <f t="shared" si="20"/>
        <v>339.5</v>
      </c>
      <c r="F120" s="6">
        <f t="shared" si="17"/>
        <v>390.42499999999995</v>
      </c>
      <c r="G120" s="6">
        <v>21.55</v>
      </c>
      <c r="H120" s="5"/>
      <c r="I120" s="6">
        <f t="shared" si="18"/>
        <v>411.97499999999997</v>
      </c>
      <c r="J120" s="5"/>
      <c r="K120" s="7">
        <f t="shared" si="19"/>
        <v>411.97499999999997</v>
      </c>
    </row>
    <row r="121" spans="1:11" ht="15">
      <c r="A121" s="17" t="s">
        <v>12</v>
      </c>
      <c r="B121" s="5">
        <v>13207</v>
      </c>
      <c r="C121" s="5">
        <v>34</v>
      </c>
      <c r="D121" s="6">
        <v>339.5</v>
      </c>
      <c r="E121" s="6">
        <f t="shared" si="20"/>
        <v>339.5</v>
      </c>
      <c r="F121" s="6">
        <f t="shared" si="17"/>
        <v>390.42499999999995</v>
      </c>
      <c r="G121" s="6">
        <v>21.55</v>
      </c>
      <c r="H121" s="5"/>
      <c r="I121" s="6">
        <f t="shared" si="18"/>
        <v>411.97499999999997</v>
      </c>
      <c r="J121" s="5"/>
      <c r="K121" s="7">
        <f t="shared" si="19"/>
        <v>411.97499999999997</v>
      </c>
    </row>
    <row r="122" spans="1:11" ht="15">
      <c r="A122" s="17" t="s">
        <v>12</v>
      </c>
      <c r="B122" s="5">
        <v>13207</v>
      </c>
      <c r="C122" s="5">
        <v>37</v>
      </c>
      <c r="D122" s="6">
        <v>339.5</v>
      </c>
      <c r="E122" s="6">
        <f t="shared" si="20"/>
        <v>339.5</v>
      </c>
      <c r="F122" s="6">
        <f t="shared" si="17"/>
        <v>390.42499999999995</v>
      </c>
      <c r="G122" s="6">
        <v>21.55</v>
      </c>
      <c r="H122" s="5"/>
      <c r="I122" s="6">
        <f t="shared" si="18"/>
        <v>411.97499999999997</v>
      </c>
      <c r="J122" s="5"/>
      <c r="K122" s="7">
        <f t="shared" si="19"/>
        <v>411.97499999999997</v>
      </c>
    </row>
    <row r="123" spans="1:11" ht="15">
      <c r="A123" s="17" t="s">
        <v>12</v>
      </c>
      <c r="B123" s="5">
        <v>13207</v>
      </c>
      <c r="C123" s="5">
        <v>37</v>
      </c>
      <c r="D123" s="6">
        <v>339.5</v>
      </c>
      <c r="E123" s="6">
        <f t="shared" si="20"/>
        <v>339.5</v>
      </c>
      <c r="F123" s="6">
        <f t="shared" si="17"/>
        <v>390.42499999999995</v>
      </c>
      <c r="G123" s="6">
        <v>21.55</v>
      </c>
      <c r="H123" s="5"/>
      <c r="I123" s="6">
        <f t="shared" si="18"/>
        <v>411.97499999999997</v>
      </c>
      <c r="J123" s="5"/>
      <c r="K123" s="7">
        <f t="shared" si="19"/>
        <v>411.97499999999997</v>
      </c>
    </row>
    <row r="124" spans="1:11" ht="15">
      <c r="A124" s="17" t="s">
        <v>12</v>
      </c>
      <c r="B124" s="5">
        <v>13207</v>
      </c>
      <c r="C124" s="5">
        <v>38</v>
      </c>
      <c r="D124" s="6">
        <v>339.5</v>
      </c>
      <c r="E124" s="6">
        <f t="shared" si="20"/>
        <v>339.5</v>
      </c>
      <c r="F124" s="6">
        <f t="shared" si="17"/>
        <v>390.42499999999995</v>
      </c>
      <c r="G124" s="6">
        <v>21.55</v>
      </c>
      <c r="H124" s="5"/>
      <c r="I124" s="6">
        <f t="shared" si="18"/>
        <v>411.97499999999997</v>
      </c>
      <c r="J124" s="5"/>
      <c r="K124" s="7">
        <f t="shared" si="19"/>
        <v>411.97499999999997</v>
      </c>
    </row>
    <row r="125" spans="1:11" ht="15">
      <c r="A125" s="17" t="s">
        <v>12</v>
      </c>
      <c r="B125" s="5">
        <v>3176</v>
      </c>
      <c r="C125" s="5">
        <v>27</v>
      </c>
      <c r="D125" s="6">
        <v>339.5</v>
      </c>
      <c r="E125" s="6">
        <f t="shared" si="20"/>
        <v>339.5</v>
      </c>
      <c r="F125" s="6">
        <f t="shared" si="17"/>
        <v>390.42499999999995</v>
      </c>
      <c r="G125" s="6">
        <v>21.55</v>
      </c>
      <c r="H125" s="5"/>
      <c r="I125" s="6">
        <f t="shared" si="18"/>
        <v>411.97499999999997</v>
      </c>
      <c r="J125" s="5"/>
      <c r="K125" s="7">
        <f t="shared" si="19"/>
        <v>411.97499999999997</v>
      </c>
    </row>
    <row r="126" spans="1:11" ht="15">
      <c r="A126" s="43" t="s">
        <v>99</v>
      </c>
      <c r="B126" s="5">
        <v>3176</v>
      </c>
      <c r="C126" s="5">
        <v>28</v>
      </c>
      <c r="D126" s="6">
        <v>339.5</v>
      </c>
      <c r="E126" s="6">
        <f t="shared" si="20"/>
        <v>339.5</v>
      </c>
      <c r="F126" s="6">
        <f t="shared" si="17"/>
        <v>390.42499999999995</v>
      </c>
      <c r="G126" s="6">
        <v>21.55</v>
      </c>
      <c r="H126" s="5"/>
      <c r="I126" s="6">
        <f>F126+G126+H126</f>
        <v>411.97499999999997</v>
      </c>
      <c r="J126" s="5">
        <v>412</v>
      </c>
      <c r="K126" s="7">
        <f>I126-J126</f>
        <v>-0.025000000000034106</v>
      </c>
    </row>
    <row r="127" spans="1:11" ht="15">
      <c r="A127" s="17" t="s">
        <v>12</v>
      </c>
      <c r="B127" s="5">
        <v>29026</v>
      </c>
      <c r="C127" s="5">
        <v>30</v>
      </c>
      <c r="D127" s="6">
        <v>223.1</v>
      </c>
      <c r="E127" s="6">
        <f t="shared" si="20"/>
        <v>223.1</v>
      </c>
      <c r="F127" s="6">
        <f t="shared" si="17"/>
        <v>256.565</v>
      </c>
      <c r="G127" s="6">
        <v>21.55</v>
      </c>
      <c r="H127" s="5"/>
      <c r="I127" s="6">
        <f t="shared" si="18"/>
        <v>278.115</v>
      </c>
      <c r="J127" s="5"/>
      <c r="K127" s="7">
        <f t="shared" si="19"/>
        <v>278.115</v>
      </c>
    </row>
    <row r="128" spans="1:11" ht="15">
      <c r="A128" s="17" t="s">
        <v>12</v>
      </c>
      <c r="B128" s="5">
        <v>29026</v>
      </c>
      <c r="C128" s="5">
        <v>30</v>
      </c>
      <c r="D128" s="6">
        <v>223.1</v>
      </c>
      <c r="E128" s="6">
        <f t="shared" si="20"/>
        <v>223.1</v>
      </c>
      <c r="F128" s="6">
        <f t="shared" si="17"/>
        <v>256.565</v>
      </c>
      <c r="G128" s="6">
        <v>21.55</v>
      </c>
      <c r="H128" s="5"/>
      <c r="I128" s="6">
        <f>F128+G128+H128</f>
        <v>278.115</v>
      </c>
      <c r="J128" s="5"/>
      <c r="K128" s="7">
        <f>I128-J128</f>
        <v>278.115</v>
      </c>
    </row>
    <row r="129" spans="1:11" ht="15">
      <c r="A129" s="17" t="s">
        <v>12</v>
      </c>
      <c r="B129" s="5">
        <v>13205</v>
      </c>
      <c r="C129" s="5">
        <v>34</v>
      </c>
      <c r="D129" s="6">
        <v>339.5</v>
      </c>
      <c r="E129" s="6">
        <f t="shared" si="20"/>
        <v>339.5</v>
      </c>
      <c r="F129" s="6">
        <f t="shared" si="17"/>
        <v>390.42499999999995</v>
      </c>
      <c r="G129" s="6">
        <v>21.55</v>
      </c>
      <c r="H129" s="5"/>
      <c r="I129" s="6">
        <f t="shared" si="18"/>
        <v>411.97499999999997</v>
      </c>
      <c r="J129" s="5"/>
      <c r="K129" s="7">
        <f t="shared" si="19"/>
        <v>411.97499999999997</v>
      </c>
    </row>
    <row r="130" spans="1:11" ht="15">
      <c r="A130" s="17" t="s">
        <v>12</v>
      </c>
      <c r="B130" s="5">
        <v>13205</v>
      </c>
      <c r="C130" s="5">
        <v>34</v>
      </c>
      <c r="D130" s="6">
        <v>339.5</v>
      </c>
      <c r="E130" s="6">
        <f t="shared" si="20"/>
        <v>339.5</v>
      </c>
      <c r="F130" s="6">
        <f t="shared" si="17"/>
        <v>390.42499999999995</v>
      </c>
      <c r="G130" s="6">
        <v>21.55</v>
      </c>
      <c r="H130" s="5"/>
      <c r="I130" s="6">
        <f t="shared" si="18"/>
        <v>411.97499999999997</v>
      </c>
      <c r="J130" s="5"/>
      <c r="K130" s="7">
        <f t="shared" si="19"/>
        <v>411.97499999999997</v>
      </c>
    </row>
    <row r="131" spans="1:11" ht="15">
      <c r="A131" s="17" t="s">
        <v>12</v>
      </c>
      <c r="B131" s="5">
        <v>13205</v>
      </c>
      <c r="C131" s="5">
        <v>36</v>
      </c>
      <c r="D131" s="6">
        <v>339.5</v>
      </c>
      <c r="E131" s="6">
        <f t="shared" si="20"/>
        <v>339.5</v>
      </c>
      <c r="F131" s="6">
        <f t="shared" si="17"/>
        <v>390.42499999999995</v>
      </c>
      <c r="G131" s="6">
        <v>21.55</v>
      </c>
      <c r="H131" s="5"/>
      <c r="I131" s="6">
        <f t="shared" si="18"/>
        <v>411.97499999999997</v>
      </c>
      <c r="J131" s="5"/>
      <c r="K131" s="7">
        <f t="shared" si="19"/>
        <v>411.97499999999997</v>
      </c>
    </row>
    <row r="132" spans="1:11" ht="15">
      <c r="A132" s="17" t="s">
        <v>12</v>
      </c>
      <c r="B132" s="5">
        <v>13205</v>
      </c>
      <c r="C132" s="5">
        <v>36</v>
      </c>
      <c r="D132" s="6">
        <v>339.5</v>
      </c>
      <c r="E132" s="6">
        <f t="shared" si="20"/>
        <v>339.5</v>
      </c>
      <c r="F132" s="6">
        <f t="shared" si="17"/>
        <v>390.42499999999995</v>
      </c>
      <c r="G132" s="6">
        <v>21.55</v>
      </c>
      <c r="H132" s="5"/>
      <c r="I132" s="6">
        <f t="shared" si="18"/>
        <v>411.97499999999997</v>
      </c>
      <c r="J132" s="5"/>
      <c r="K132" s="7">
        <f t="shared" si="19"/>
        <v>411.97499999999997</v>
      </c>
    </row>
    <row r="133" spans="1:11" ht="15">
      <c r="A133" s="17" t="s">
        <v>12</v>
      </c>
      <c r="B133" s="5">
        <v>13205</v>
      </c>
      <c r="C133" s="5">
        <v>38</v>
      </c>
      <c r="D133" s="6">
        <v>339.5</v>
      </c>
      <c r="E133" s="6">
        <f t="shared" si="20"/>
        <v>339.5</v>
      </c>
      <c r="F133" s="6">
        <f t="shared" si="17"/>
        <v>390.42499999999995</v>
      </c>
      <c r="G133" s="6">
        <v>21.55</v>
      </c>
      <c r="H133" s="5"/>
      <c r="I133" s="6">
        <f t="shared" si="18"/>
        <v>411.97499999999997</v>
      </c>
      <c r="J133" s="5"/>
      <c r="K133" s="7">
        <f t="shared" si="19"/>
        <v>411.97499999999997</v>
      </c>
    </row>
    <row r="134" spans="1:11" ht="15">
      <c r="A134" s="17" t="s">
        <v>12</v>
      </c>
      <c r="B134" s="5">
        <v>7544</v>
      </c>
      <c r="C134" s="5">
        <v>35</v>
      </c>
      <c r="D134" s="6">
        <v>242.5</v>
      </c>
      <c r="E134" s="6">
        <f t="shared" si="20"/>
        <v>242.5</v>
      </c>
      <c r="F134" s="6">
        <f t="shared" si="17"/>
        <v>278.875</v>
      </c>
      <c r="G134" s="6">
        <v>21.55</v>
      </c>
      <c r="H134" s="5"/>
      <c r="I134" s="6">
        <f t="shared" si="18"/>
        <v>300.425</v>
      </c>
      <c r="J134" s="5"/>
      <c r="K134" s="7">
        <f t="shared" si="19"/>
        <v>300.425</v>
      </c>
    </row>
    <row r="135" spans="1:11" ht="15">
      <c r="A135" s="17" t="s">
        <v>12</v>
      </c>
      <c r="B135" s="5">
        <v>29024</v>
      </c>
      <c r="C135" s="5">
        <v>35</v>
      </c>
      <c r="D135" s="6">
        <v>221.16</v>
      </c>
      <c r="E135" s="6">
        <f t="shared" si="20"/>
        <v>221.16</v>
      </c>
      <c r="F135" s="6">
        <f t="shared" si="17"/>
        <v>254.33399999999997</v>
      </c>
      <c r="G135" s="6">
        <v>21.55</v>
      </c>
      <c r="H135" s="5"/>
      <c r="I135" s="6">
        <f t="shared" si="18"/>
        <v>275.88399999999996</v>
      </c>
      <c r="J135" s="5"/>
      <c r="K135" s="7">
        <f t="shared" si="19"/>
        <v>275.88399999999996</v>
      </c>
    </row>
    <row r="136" spans="1:11" ht="15">
      <c r="A136" s="17" t="s">
        <v>12</v>
      </c>
      <c r="B136" s="5">
        <v>29024</v>
      </c>
      <c r="C136" s="5">
        <v>35</v>
      </c>
      <c r="D136" s="6">
        <v>221.16</v>
      </c>
      <c r="E136" s="6">
        <f t="shared" si="20"/>
        <v>221.16</v>
      </c>
      <c r="F136" s="6">
        <f t="shared" si="17"/>
        <v>254.33399999999997</v>
      </c>
      <c r="G136" s="6">
        <v>21.55</v>
      </c>
      <c r="H136" s="5"/>
      <c r="I136" s="6">
        <f t="shared" si="18"/>
        <v>275.88399999999996</v>
      </c>
      <c r="J136" s="5"/>
      <c r="K136" s="7">
        <f t="shared" si="19"/>
        <v>275.88399999999996</v>
      </c>
    </row>
    <row r="137" spans="1:11" ht="15">
      <c r="A137" s="42" t="s">
        <v>97</v>
      </c>
      <c r="B137" s="5">
        <v>37864</v>
      </c>
      <c r="C137" s="5">
        <v>36</v>
      </c>
      <c r="D137" s="6">
        <v>399.5</v>
      </c>
      <c r="E137" s="6">
        <f t="shared" si="20"/>
        <v>399.5</v>
      </c>
      <c r="F137" s="6">
        <f t="shared" si="17"/>
        <v>459.42499999999995</v>
      </c>
      <c r="G137" s="6">
        <v>21.55</v>
      </c>
      <c r="H137" s="5"/>
      <c r="I137" s="6">
        <f t="shared" si="18"/>
        <v>480.97499999999997</v>
      </c>
      <c r="J137" s="5">
        <v>481</v>
      </c>
      <c r="K137" s="7">
        <f t="shared" si="19"/>
        <v>-0.025000000000034106</v>
      </c>
    </row>
    <row r="138" spans="1:11" ht="15">
      <c r="A138" s="17" t="s">
        <v>12</v>
      </c>
      <c r="B138" s="5">
        <v>6005</v>
      </c>
      <c r="C138" s="5">
        <v>29</v>
      </c>
      <c r="D138" s="6">
        <v>319.5</v>
      </c>
      <c r="E138" s="6">
        <f t="shared" si="20"/>
        <v>319.5</v>
      </c>
      <c r="F138" s="6">
        <f t="shared" si="17"/>
        <v>367.42499999999995</v>
      </c>
      <c r="G138" s="6">
        <v>21.55</v>
      </c>
      <c r="H138" s="5"/>
      <c r="I138" s="6">
        <f t="shared" si="18"/>
        <v>388.97499999999997</v>
      </c>
      <c r="J138" s="5"/>
      <c r="K138" s="7">
        <f t="shared" si="19"/>
        <v>388.97499999999997</v>
      </c>
    </row>
    <row r="139" spans="1:11" ht="15">
      <c r="A139" s="17" t="s">
        <v>12</v>
      </c>
      <c r="B139" s="5">
        <v>6005</v>
      </c>
      <c r="C139" s="5">
        <v>29</v>
      </c>
      <c r="D139" s="6">
        <v>319.5</v>
      </c>
      <c r="E139" s="6">
        <f t="shared" si="20"/>
        <v>319.5</v>
      </c>
      <c r="F139" s="6">
        <f t="shared" si="17"/>
        <v>367.42499999999995</v>
      </c>
      <c r="G139" s="6">
        <v>21.55</v>
      </c>
      <c r="H139" s="5"/>
      <c r="I139" s="6">
        <f t="shared" si="18"/>
        <v>388.97499999999997</v>
      </c>
      <c r="J139" s="5"/>
      <c r="K139" s="7">
        <f t="shared" si="19"/>
        <v>388.97499999999997</v>
      </c>
    </row>
    <row r="140" spans="1:11" ht="15">
      <c r="A140" s="17" t="s">
        <v>12</v>
      </c>
      <c r="B140" s="5">
        <v>5648</v>
      </c>
      <c r="C140" s="5">
        <v>34</v>
      </c>
      <c r="D140" s="6">
        <v>364.5</v>
      </c>
      <c r="E140" s="6">
        <f t="shared" si="20"/>
        <v>364.5</v>
      </c>
      <c r="F140" s="6">
        <f t="shared" si="17"/>
        <v>419.17499999999995</v>
      </c>
      <c r="G140" s="6">
        <v>21.55</v>
      </c>
      <c r="H140" s="5"/>
      <c r="I140" s="6">
        <f t="shared" si="18"/>
        <v>440.72499999999997</v>
      </c>
      <c r="J140" s="5"/>
      <c r="K140" s="7">
        <f t="shared" si="19"/>
        <v>440.72499999999997</v>
      </c>
    </row>
    <row r="141" spans="1:11" ht="15">
      <c r="A141" s="32" t="s">
        <v>98</v>
      </c>
      <c r="B141" s="5">
        <v>9463</v>
      </c>
      <c r="C141" s="5">
        <v>37</v>
      </c>
      <c r="D141" s="6">
        <v>305</v>
      </c>
      <c r="E141" s="6">
        <f t="shared" si="20"/>
        <v>305</v>
      </c>
      <c r="F141" s="6">
        <f t="shared" si="17"/>
        <v>350.75</v>
      </c>
      <c r="G141" s="6">
        <v>21.55</v>
      </c>
      <c r="H141" s="5"/>
      <c r="I141" s="6">
        <f t="shared" si="18"/>
        <v>372.3</v>
      </c>
      <c r="J141" s="5">
        <v>372</v>
      </c>
      <c r="K141" s="7">
        <f t="shared" si="19"/>
        <v>0.30000000000001137</v>
      </c>
    </row>
    <row r="142" spans="1:11" ht="15">
      <c r="A142" s="25" t="s">
        <v>81</v>
      </c>
      <c r="B142" s="26">
        <v>29024</v>
      </c>
      <c r="C142" s="26">
        <v>34</v>
      </c>
      <c r="D142" s="27">
        <v>221.16</v>
      </c>
      <c r="E142" s="27">
        <f t="shared" si="20"/>
        <v>221.16</v>
      </c>
      <c r="F142" s="27">
        <f t="shared" si="17"/>
        <v>254.33399999999997</v>
      </c>
      <c r="G142" s="27">
        <v>21.55</v>
      </c>
      <c r="H142" s="26"/>
      <c r="I142" s="27">
        <f t="shared" si="18"/>
        <v>275.88399999999996</v>
      </c>
      <c r="J142" s="26">
        <v>269</v>
      </c>
      <c r="K142" s="28">
        <f t="shared" si="19"/>
        <v>6.883999999999958</v>
      </c>
    </row>
    <row r="143" spans="1:14" ht="15">
      <c r="A143" s="16" t="s">
        <v>85</v>
      </c>
      <c r="B143" s="11">
        <v>3176</v>
      </c>
      <c r="C143" s="11">
        <v>27</v>
      </c>
      <c r="D143" s="12">
        <v>339.5</v>
      </c>
      <c r="E143" s="12">
        <f t="shared" si="20"/>
        <v>339.5</v>
      </c>
      <c r="F143" s="12">
        <f t="shared" si="17"/>
        <v>390.42499999999995</v>
      </c>
      <c r="G143" s="12">
        <v>21.55</v>
      </c>
      <c r="H143" s="11"/>
      <c r="I143" s="12">
        <f t="shared" si="18"/>
        <v>411.97499999999997</v>
      </c>
      <c r="J143" s="11">
        <v>405</v>
      </c>
      <c r="K143" s="13">
        <f t="shared" si="19"/>
        <v>6.974999999999966</v>
      </c>
      <c r="N143" s="4">
        <f>SUM(D113:D141)</f>
        <v>9289.52</v>
      </c>
    </row>
    <row r="144" spans="1:11" ht="15">
      <c r="A144" s="15" t="s">
        <v>21</v>
      </c>
      <c r="B144" s="8">
        <v>13207</v>
      </c>
      <c r="C144" s="8">
        <v>36</v>
      </c>
      <c r="D144" s="9">
        <v>339.5</v>
      </c>
      <c r="E144" s="9">
        <f t="shared" si="20"/>
        <v>339.5</v>
      </c>
      <c r="F144" s="9">
        <f t="shared" si="17"/>
        <v>390.42499999999995</v>
      </c>
      <c r="G144" s="9">
        <v>21.55</v>
      </c>
      <c r="H144" s="8"/>
      <c r="I144" s="9">
        <f t="shared" si="18"/>
        <v>411.97499999999997</v>
      </c>
      <c r="J144" s="8">
        <v>405</v>
      </c>
      <c r="K144" s="10">
        <f t="shared" si="19"/>
        <v>6.974999999999966</v>
      </c>
    </row>
    <row r="145" spans="1:11" ht="15">
      <c r="A145" s="25" t="s">
        <v>93</v>
      </c>
      <c r="B145" s="44">
        <v>6005</v>
      </c>
      <c r="C145" s="44">
        <v>30</v>
      </c>
      <c r="D145" s="45">
        <v>319.5</v>
      </c>
      <c r="E145" s="45">
        <f t="shared" si="20"/>
        <v>319.5</v>
      </c>
      <c r="F145" s="45">
        <f t="shared" si="17"/>
        <v>367.42499999999995</v>
      </c>
      <c r="G145" s="45">
        <v>21.55</v>
      </c>
      <c r="H145" s="44"/>
      <c r="I145" s="45">
        <f t="shared" si="18"/>
        <v>388.97499999999997</v>
      </c>
      <c r="J145" s="44">
        <v>389</v>
      </c>
      <c r="K145" s="31">
        <f t="shared" si="19"/>
        <v>-0.025000000000034106</v>
      </c>
    </row>
    <row r="146" spans="1:11" ht="15">
      <c r="A146" s="16" t="s">
        <v>35</v>
      </c>
      <c r="B146" s="11">
        <v>29026</v>
      </c>
      <c r="C146" s="11">
        <v>33</v>
      </c>
      <c r="D146" s="12">
        <v>223.1</v>
      </c>
      <c r="E146" s="12"/>
      <c r="F146" s="12"/>
      <c r="G146" s="12">
        <v>21.55</v>
      </c>
      <c r="H146" s="11"/>
      <c r="I146" s="12"/>
      <c r="J146" s="11"/>
      <c r="K146" s="13"/>
    </row>
    <row r="147" spans="1:11" ht="15">
      <c r="A147" s="16" t="s">
        <v>35</v>
      </c>
      <c r="B147" s="11">
        <v>29026</v>
      </c>
      <c r="C147" s="11">
        <v>34</v>
      </c>
      <c r="D147" s="12">
        <v>223.1</v>
      </c>
      <c r="E147" s="12"/>
      <c r="F147" s="12"/>
      <c r="G147" s="12">
        <v>21.55</v>
      </c>
      <c r="H147" s="11"/>
      <c r="I147" s="12"/>
      <c r="J147" s="11"/>
      <c r="K147" s="13"/>
    </row>
    <row r="148" spans="1:11" ht="15">
      <c r="A148" s="16" t="s">
        <v>73</v>
      </c>
      <c r="B148" s="11">
        <v>7544</v>
      </c>
      <c r="C148" s="11">
        <v>34</v>
      </c>
      <c r="D148" s="12">
        <v>242.5</v>
      </c>
      <c r="E148" s="12"/>
      <c r="F148" s="12"/>
      <c r="G148" s="12">
        <v>21.55</v>
      </c>
      <c r="H148" s="11"/>
      <c r="I148" s="12"/>
      <c r="J148" s="11"/>
      <c r="K148" s="13"/>
    </row>
    <row r="149" spans="1:11" ht="15">
      <c r="A149" s="16" t="s">
        <v>73</v>
      </c>
      <c r="B149" s="11"/>
      <c r="C149" s="11"/>
      <c r="D149" s="12"/>
      <c r="E149" s="12">
        <f>SUM(D146:D148)</f>
        <v>688.7</v>
      </c>
      <c r="F149" s="12">
        <f>E149*1.15</f>
        <v>792.005</v>
      </c>
      <c r="G149" s="12">
        <f>SUM(G146:G148)</f>
        <v>64.65</v>
      </c>
      <c r="H149" s="11"/>
      <c r="I149" s="12">
        <f>F149+G149+H149</f>
        <v>856.655</v>
      </c>
      <c r="J149" s="11">
        <v>837</v>
      </c>
      <c r="K149" s="13">
        <f>I149-J149</f>
        <v>19.654999999999973</v>
      </c>
    </row>
    <row r="150" spans="1:11" ht="15">
      <c r="A150" s="15" t="s">
        <v>43</v>
      </c>
      <c r="B150" s="8">
        <v>29026</v>
      </c>
      <c r="C150" s="8">
        <v>33</v>
      </c>
      <c r="D150" s="9">
        <v>223.1</v>
      </c>
      <c r="E150" s="9"/>
      <c r="F150" s="9"/>
      <c r="G150" s="9">
        <v>21.55</v>
      </c>
      <c r="H150" s="8"/>
      <c r="I150" s="9"/>
      <c r="J150" s="8"/>
      <c r="K150" s="10"/>
    </row>
    <row r="151" spans="1:11" ht="15">
      <c r="A151" s="15" t="s">
        <v>43</v>
      </c>
      <c r="B151" s="8">
        <v>29027</v>
      </c>
      <c r="C151" s="8">
        <v>35</v>
      </c>
      <c r="D151" s="9">
        <v>221.16</v>
      </c>
      <c r="E151" s="9"/>
      <c r="F151" s="9"/>
      <c r="G151" s="9">
        <v>21.55</v>
      </c>
      <c r="H151" s="8"/>
      <c r="I151" s="9"/>
      <c r="J151" s="8"/>
      <c r="K151" s="10"/>
    </row>
    <row r="152" spans="1:12" ht="15">
      <c r="A152" s="15" t="s">
        <v>43</v>
      </c>
      <c r="B152" s="8">
        <v>7544</v>
      </c>
      <c r="C152" s="8">
        <v>36</v>
      </c>
      <c r="D152" s="9">
        <v>242.5</v>
      </c>
      <c r="E152" s="9"/>
      <c r="F152" s="9"/>
      <c r="G152" s="9">
        <v>21.55</v>
      </c>
      <c r="H152" s="8"/>
      <c r="I152" s="9"/>
      <c r="J152" s="8"/>
      <c r="K152" s="10"/>
      <c r="L152" s="33" t="s">
        <v>54</v>
      </c>
    </row>
    <row r="153" spans="1:11" ht="15">
      <c r="A153" s="15" t="s">
        <v>43</v>
      </c>
      <c r="B153" s="8">
        <v>9463</v>
      </c>
      <c r="C153" s="8">
        <v>37</v>
      </c>
      <c r="D153" s="9">
        <v>305</v>
      </c>
      <c r="E153" s="9"/>
      <c r="F153" s="9"/>
      <c r="G153" s="9">
        <v>21.55</v>
      </c>
      <c r="H153" s="8"/>
      <c r="I153" s="9"/>
      <c r="J153" s="8"/>
      <c r="K153" s="10"/>
    </row>
    <row r="154" spans="1:11" ht="15">
      <c r="A154" s="15" t="s">
        <v>43</v>
      </c>
      <c r="B154" s="8"/>
      <c r="C154" s="8"/>
      <c r="D154" s="9"/>
      <c r="E154" s="9">
        <f>SUM(D150:D153)</f>
        <v>991.76</v>
      </c>
      <c r="F154" s="9">
        <f>E154*1.15</f>
        <v>1140.524</v>
      </c>
      <c r="G154" s="9">
        <f>SUM(G150:G153)</f>
        <v>86.2</v>
      </c>
      <c r="H154" s="8"/>
      <c r="I154" s="9">
        <f>F154+G154+H154</f>
        <v>1226.724</v>
      </c>
      <c r="J154" s="8">
        <v>835</v>
      </c>
      <c r="K154" s="37">
        <f>I154-J154</f>
        <v>391.72399999999993</v>
      </c>
    </row>
    <row r="155" spans="1:11" ht="15">
      <c r="A155" s="16" t="s">
        <v>57</v>
      </c>
      <c r="B155" s="11">
        <v>29027</v>
      </c>
      <c r="C155" s="11">
        <v>31</v>
      </c>
      <c r="D155" s="12">
        <v>221.16</v>
      </c>
      <c r="E155" s="12"/>
      <c r="F155" s="12"/>
      <c r="G155" s="12">
        <v>21.55</v>
      </c>
      <c r="H155" s="11"/>
      <c r="I155" s="12"/>
      <c r="J155" s="11"/>
      <c r="K155" s="13"/>
    </row>
    <row r="156" spans="1:11" ht="15">
      <c r="A156" s="16" t="s">
        <v>28</v>
      </c>
      <c r="B156" s="11">
        <v>3176</v>
      </c>
      <c r="C156" s="11">
        <v>30</v>
      </c>
      <c r="D156" s="12">
        <v>339.5</v>
      </c>
      <c r="E156" s="12"/>
      <c r="F156" s="12"/>
      <c r="G156" s="12">
        <v>21.55</v>
      </c>
      <c r="H156" s="11"/>
      <c r="I156" s="12"/>
      <c r="J156" s="11"/>
      <c r="K156" s="13"/>
    </row>
    <row r="157" spans="1:12" ht="15">
      <c r="A157" s="16" t="s">
        <v>28</v>
      </c>
      <c r="B157" s="11"/>
      <c r="C157" s="11"/>
      <c r="D157" s="12"/>
      <c r="E157" s="12">
        <f>SUM(D155:D156)</f>
        <v>560.66</v>
      </c>
      <c r="F157" s="12">
        <f>E157*1.15</f>
        <v>644.7589999999999</v>
      </c>
      <c r="G157" s="12">
        <f>SUM(G155:G156)</f>
        <v>43.1</v>
      </c>
      <c r="H157" s="11">
        <v>40</v>
      </c>
      <c r="I157" s="12">
        <f>F157+G157+H157</f>
        <v>727.8589999999999</v>
      </c>
      <c r="J157" s="11">
        <v>835</v>
      </c>
      <c r="K157" s="20">
        <f>I157-J157</f>
        <v>-107.14100000000008</v>
      </c>
      <c r="L157" s="36" t="s">
        <v>100</v>
      </c>
    </row>
    <row r="158" spans="1:11" ht="15">
      <c r="A158" s="15" t="s">
        <v>64</v>
      </c>
      <c r="B158" s="8">
        <v>7544</v>
      </c>
      <c r="C158" s="8">
        <v>33</v>
      </c>
      <c r="D158" s="9">
        <v>242.5</v>
      </c>
      <c r="E158" s="9">
        <f>D158</f>
        <v>242.5</v>
      </c>
      <c r="F158" s="9">
        <f>E158*1.15</f>
        <v>278.875</v>
      </c>
      <c r="G158" s="9">
        <v>21.55</v>
      </c>
      <c r="H158" s="8"/>
      <c r="I158" s="9">
        <f>F158+G158+H158</f>
        <v>300.425</v>
      </c>
      <c r="J158" s="8">
        <v>294</v>
      </c>
      <c r="K158" s="10">
        <f>I158-J158</f>
        <v>6.425000000000011</v>
      </c>
    </row>
    <row r="159" spans="1:11" ht="15">
      <c r="A159" s="16" t="s">
        <v>50</v>
      </c>
      <c r="B159" s="11">
        <v>29026</v>
      </c>
      <c r="C159" s="11">
        <v>37</v>
      </c>
      <c r="D159" s="12">
        <v>223.1</v>
      </c>
      <c r="E159" s="12">
        <f>D159</f>
        <v>223.1</v>
      </c>
      <c r="F159" s="12">
        <f>E159*1.15</f>
        <v>256.565</v>
      </c>
      <c r="G159" s="12">
        <v>21.55</v>
      </c>
      <c r="H159" s="11"/>
      <c r="I159" s="12">
        <f>F159+G159+H159</f>
        <v>278.115</v>
      </c>
      <c r="J159" s="11">
        <v>272</v>
      </c>
      <c r="K159" s="13">
        <f>I159-J159</f>
        <v>6.115000000000009</v>
      </c>
    </row>
    <row r="160" spans="1:11" ht="15">
      <c r="A160" s="15" t="s">
        <v>38</v>
      </c>
      <c r="B160" s="8">
        <v>29026</v>
      </c>
      <c r="C160" s="8">
        <v>36</v>
      </c>
      <c r="D160" s="9">
        <v>223.1</v>
      </c>
      <c r="E160" s="9"/>
      <c r="F160" s="9"/>
      <c r="G160" s="9">
        <v>21.55</v>
      </c>
      <c r="H160" s="8"/>
      <c r="I160" s="9"/>
      <c r="J160" s="8"/>
      <c r="K160" s="10"/>
    </row>
    <row r="161" spans="1:11" ht="15">
      <c r="A161" s="15" t="s">
        <v>38</v>
      </c>
      <c r="B161" s="8">
        <v>7544</v>
      </c>
      <c r="C161" s="8">
        <v>36</v>
      </c>
      <c r="D161" s="9">
        <v>242.5</v>
      </c>
      <c r="E161" s="9"/>
      <c r="F161" s="9"/>
      <c r="G161" s="9">
        <v>21.55</v>
      </c>
      <c r="H161" s="8"/>
      <c r="I161" s="9"/>
      <c r="J161" s="8"/>
      <c r="K161" s="10"/>
    </row>
    <row r="162" spans="1:11" ht="15">
      <c r="A162" s="15" t="s">
        <v>38</v>
      </c>
      <c r="B162" s="8"/>
      <c r="C162" s="8"/>
      <c r="D162" s="9"/>
      <c r="E162" s="9">
        <f>SUM(D160:D161)</f>
        <v>465.6</v>
      </c>
      <c r="F162" s="9">
        <f>E162*1.15</f>
        <v>535.4399999999999</v>
      </c>
      <c r="G162" s="9">
        <f>SUM(G160:G161)</f>
        <v>43.1</v>
      </c>
      <c r="H162" s="8"/>
      <c r="I162" s="9">
        <f>F162+G162+H162</f>
        <v>578.54</v>
      </c>
      <c r="J162" s="8">
        <v>565</v>
      </c>
      <c r="K162" s="10">
        <f>I162-J162</f>
        <v>13.539999999999964</v>
      </c>
    </row>
    <row r="163" spans="1:14" ht="15">
      <c r="A163" s="16" t="s">
        <v>40</v>
      </c>
      <c r="B163" s="11">
        <v>29026</v>
      </c>
      <c r="C163" s="11">
        <v>37</v>
      </c>
      <c r="D163" s="12">
        <v>223.1</v>
      </c>
      <c r="E163" s="12"/>
      <c r="F163" s="12"/>
      <c r="G163" s="12">
        <v>21.55</v>
      </c>
      <c r="H163" s="11"/>
      <c r="I163" s="12"/>
      <c r="J163" s="11"/>
      <c r="K163" s="13"/>
      <c r="N163">
        <v>39655.32</v>
      </c>
    </row>
    <row r="164" spans="1:11" ht="15">
      <c r="A164" s="34" t="s">
        <v>40</v>
      </c>
      <c r="B164" s="11">
        <v>29024</v>
      </c>
      <c r="C164" s="11">
        <v>37</v>
      </c>
      <c r="D164" s="12">
        <v>221.16</v>
      </c>
      <c r="E164" s="12"/>
      <c r="F164" s="12"/>
      <c r="G164" s="12">
        <v>21.55</v>
      </c>
      <c r="H164" s="11"/>
      <c r="I164" s="12"/>
      <c r="J164" s="11"/>
      <c r="K164" s="13"/>
    </row>
    <row r="165" spans="1:12" s="19" customFormat="1" ht="15">
      <c r="A165" s="38" t="s">
        <v>40</v>
      </c>
      <c r="B165" s="11"/>
      <c r="C165" s="11"/>
      <c r="D165" s="12"/>
      <c r="E165" s="12">
        <f>SUM(D163:D164)</f>
        <v>444.26</v>
      </c>
      <c r="F165" s="12">
        <f>E165*1.15</f>
        <v>510.89899999999994</v>
      </c>
      <c r="G165" s="12">
        <f>SUM(G163:G164)</f>
        <v>43.1</v>
      </c>
      <c r="H165" s="11"/>
      <c r="I165" s="12">
        <f>F165+G165+H165</f>
        <v>553.9989999999999</v>
      </c>
      <c r="J165" s="11">
        <v>541</v>
      </c>
      <c r="K165" s="13">
        <f>I165-J165</f>
        <v>12.99899999999991</v>
      </c>
      <c r="L165"/>
    </row>
    <row r="166" spans="1:5" s="40" customFormat="1" ht="15">
      <c r="A166" s="39"/>
      <c r="D166" s="41">
        <f>SUM(D4:D165)</f>
        <v>39094.65999999999</v>
      </c>
      <c r="E166" s="41">
        <f>SUM(E4:E165)</f>
        <v>39655.32</v>
      </c>
    </row>
  </sheetData>
  <sheetProtection/>
  <autoFilter ref="A1:L166"/>
  <hyperlinks>
    <hyperlink ref="A82" r:id="rId1" display="http://forum.sibmama.ru/viewtopic.php?p=27501919"/>
    <hyperlink ref="A137" r:id="rId2" display="http://forum.sibmama.ru/viewtopic.php?p=27645267&amp;t=613795"/>
  </hyperlinks>
  <printOptions/>
  <pageMargins left="0.7086614173228347" right="0" top="0" bottom="0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2012-02-25T12:14:33Z</cp:lastPrinted>
  <dcterms:created xsi:type="dcterms:W3CDTF">2012-02-13T12:53:53Z</dcterms:created>
  <dcterms:modified xsi:type="dcterms:W3CDTF">2012-02-27T16:50:30Z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