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Alena</author>
  </authors>
  <commentList>
    <comment ref="F24" authorId="0">
      <text>
        <r>
          <rPr>
            <b/>
            <sz val="8"/>
            <rFont val="Tahoma"/>
            <family val="0"/>
          </rPr>
          <t>Alena:</t>
        </r>
        <r>
          <rPr>
            <sz val="8"/>
            <rFont val="Tahoma"/>
            <family val="0"/>
          </rPr>
          <t xml:space="preserve">
969,17-с сп53
38,9-зараскид из сп50
36,6-2-трансп.за сп53</t>
        </r>
      </text>
    </comment>
    <comment ref="F25" authorId="0">
      <text>
        <r>
          <rPr>
            <b/>
            <sz val="8"/>
            <rFont val="Tahoma"/>
            <family val="0"/>
          </rPr>
          <t>Alena:</t>
        </r>
        <r>
          <rPr>
            <sz val="8"/>
            <rFont val="Tahoma"/>
            <family val="0"/>
          </rPr>
          <t xml:space="preserve">
с сп53
121 - за пристрой раскида</t>
        </r>
      </text>
    </comment>
    <comment ref="I25" authorId="0">
      <text>
        <r>
          <rPr>
            <b/>
            <sz val="8"/>
            <rFont val="Tahoma"/>
            <family val="0"/>
          </rPr>
          <t>Alena:</t>
        </r>
        <r>
          <rPr>
            <sz val="8"/>
            <rFont val="Tahoma"/>
            <family val="0"/>
          </rPr>
          <t xml:space="preserve">
121 перенесла на СП55
</t>
        </r>
      </text>
    </comment>
    <comment ref="F40" authorId="0">
      <text>
        <r>
          <rPr>
            <b/>
            <sz val="8"/>
            <rFont val="Tahoma"/>
            <family val="0"/>
          </rPr>
          <t>Alena:</t>
        </r>
        <r>
          <rPr>
            <sz val="8"/>
            <rFont val="Tahoma"/>
            <family val="0"/>
          </rPr>
          <t xml:space="preserve">
тр с сп53</t>
        </r>
      </text>
    </comment>
  </commentList>
</comments>
</file>

<file path=xl/sharedStrings.xml><?xml version="1.0" encoding="utf-8"?>
<sst xmlns="http://schemas.openxmlformats.org/spreadsheetml/2006/main" count="86" uniqueCount="85">
  <si>
    <t>Сумма</t>
  </si>
  <si>
    <t>Сумма с ОРГ</t>
  </si>
  <si>
    <t>Раскидка</t>
  </si>
  <si>
    <t>К оплате</t>
  </si>
  <si>
    <t>С депозита</t>
  </si>
  <si>
    <t>Оплачено</t>
  </si>
  <si>
    <t>трансп.</t>
  </si>
  <si>
    <t>Баланс (+ должны нам, - должны мы)</t>
  </si>
  <si>
    <t>T-406</t>
  </si>
  <si>
    <t>T-477</t>
  </si>
  <si>
    <t>YF90-B500</t>
  </si>
  <si>
    <t>765-24-34</t>
  </si>
  <si>
    <t>01А-818-1 чер./замш.</t>
  </si>
  <si>
    <t>01A-818-К черный</t>
  </si>
  <si>
    <t>2246-2 золото</t>
  </si>
  <si>
    <t>2841-703-204 чер/замш</t>
  </si>
  <si>
    <t xml:space="preserve">9129-25а чер/замш </t>
  </si>
  <si>
    <t>421038-39-3 чен/замш</t>
  </si>
  <si>
    <t>а647-4119-2 чер</t>
  </si>
  <si>
    <t>а5223-129 черн/лак</t>
  </si>
  <si>
    <t>в953-101-2 черн/велюр</t>
  </si>
  <si>
    <t>в9123S-132P-3 сер/замш</t>
  </si>
  <si>
    <t>в9123-134а-1 чер/замш</t>
  </si>
  <si>
    <t>в618-15-1н2 син</t>
  </si>
  <si>
    <t>с068-14 чер/замш</t>
  </si>
  <si>
    <t>сх8304-1т чер</t>
  </si>
  <si>
    <t>ев606-1-1 чер/замш</t>
  </si>
  <si>
    <t>J8537-03A9 черн</t>
  </si>
  <si>
    <t>ма067-1а-12 чер</t>
  </si>
  <si>
    <t>Y6093-1чер</t>
  </si>
  <si>
    <t>ZH66A-07Pкрас/лак</t>
  </si>
  <si>
    <t>ЦЕНА</t>
  </si>
  <si>
    <t>alisa4ka</t>
  </si>
  <si>
    <t>aromania</t>
  </si>
  <si>
    <t>AVATAR</t>
  </si>
  <si>
    <t>chep2009</t>
  </si>
  <si>
    <t>Dашутka</t>
  </si>
  <si>
    <t>Elya</t>
  </si>
  <si>
    <t>evlalia</t>
  </si>
  <si>
    <t>37, 38</t>
  </si>
  <si>
    <t>irinik</t>
  </si>
  <si>
    <t>Kaza27</t>
  </si>
  <si>
    <t>37, 37</t>
  </si>
  <si>
    <t>Laryx</t>
  </si>
  <si>
    <t>LesL</t>
  </si>
  <si>
    <t>Lychik</t>
  </si>
  <si>
    <t>mamatimura</t>
  </si>
  <si>
    <t>MAR1979</t>
  </si>
  <si>
    <t>marichkapautova</t>
  </si>
  <si>
    <t>39, 40</t>
  </si>
  <si>
    <t>Monunya</t>
  </si>
  <si>
    <t>nina81</t>
  </si>
  <si>
    <t>NNASTENNKA</t>
  </si>
  <si>
    <t>Olesya_Gl</t>
  </si>
  <si>
    <t>sergienkovasg</t>
  </si>
  <si>
    <t>Skasska</t>
  </si>
  <si>
    <t>Sама по Sебе</t>
  </si>
  <si>
    <t>trie</t>
  </si>
  <si>
    <t>Twins</t>
  </si>
  <si>
    <t>ulayna</t>
  </si>
  <si>
    <t>АГАТА ЮРЬЕВНА</t>
  </si>
  <si>
    <t>Алиева Анастасия 2010</t>
  </si>
  <si>
    <t>Анастасия1985</t>
  </si>
  <si>
    <t>Брусnika</t>
  </si>
  <si>
    <t>Елена 1980</t>
  </si>
  <si>
    <t>Заиц1825</t>
  </si>
  <si>
    <t>Зинуля27</t>
  </si>
  <si>
    <t>Ирина1312</t>
  </si>
  <si>
    <t>КотБ</t>
  </si>
  <si>
    <t>МИХАЛЁНА</t>
  </si>
  <si>
    <t>МишАня</t>
  </si>
  <si>
    <t>наталка-моталка</t>
  </si>
  <si>
    <t>Пандора777</t>
  </si>
  <si>
    <t>Танечка-1985</t>
  </si>
  <si>
    <t>ТАТЬЯНА-05</t>
  </si>
  <si>
    <t>Элен_а</t>
  </si>
  <si>
    <t>Яна0810</t>
  </si>
  <si>
    <t>Ольга1978</t>
  </si>
  <si>
    <t>Djuliy</t>
  </si>
  <si>
    <t>ПРИСТРОЙ</t>
  </si>
  <si>
    <t>37, 40</t>
  </si>
  <si>
    <t>Пар в ряду</t>
  </si>
  <si>
    <t>раскидка</t>
  </si>
  <si>
    <t>37,38,38</t>
  </si>
  <si>
    <t>36, 39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</si>
</sst>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9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textRotation="90" wrapText="1"/>
    </xf>
    <xf numFmtId="0" fontId="1" fillId="0" borderId="2" xfId="0" applyFont="1" applyFill="1" applyBorder="1" applyAlignment="1">
      <alignment horizontal="left" textRotation="90" wrapText="1"/>
    </xf>
    <xf numFmtId="0" fontId="1" fillId="0" borderId="3" xfId="0" applyFont="1" applyFill="1" applyBorder="1" applyAlignment="1">
      <alignment horizontal="left" textRotation="90" wrapText="1"/>
    </xf>
    <xf numFmtId="0" fontId="2" fillId="0" borderId="2" xfId="0" applyFont="1" applyFill="1" applyBorder="1" applyAlignment="1">
      <alignment horizontal="left" textRotation="90" wrapText="1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164" fontId="1" fillId="0" borderId="3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9525</xdr:rowOff>
    </xdr:from>
    <xdr:to>
      <xdr:col>9</xdr:col>
      <xdr:colOff>647700</xdr:colOff>
      <xdr:row>0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9525"/>
          <a:ext cx="6191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0</xdr:row>
      <xdr:rowOff>9525</xdr:rowOff>
    </xdr:from>
    <xdr:to>
      <xdr:col>10</xdr:col>
      <xdr:colOff>561975</xdr:colOff>
      <xdr:row>0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00900" y="9525"/>
          <a:ext cx="5143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66675</xdr:colOff>
      <xdr:row>0</xdr:row>
      <xdr:rowOff>0</xdr:rowOff>
    </xdr:from>
    <xdr:to>
      <xdr:col>11</xdr:col>
      <xdr:colOff>685800</xdr:colOff>
      <xdr:row>0</xdr:row>
      <xdr:rowOff>342900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39075" y="0"/>
          <a:ext cx="619125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9525</xdr:rowOff>
    </xdr:from>
    <xdr:to>
      <xdr:col>12</xdr:col>
      <xdr:colOff>657225</xdr:colOff>
      <xdr:row>0</xdr:row>
      <xdr:rowOff>485775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10600" y="9525"/>
          <a:ext cx="5048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76200</xdr:colOff>
      <xdr:row>0</xdr:row>
      <xdr:rowOff>0</xdr:rowOff>
    </xdr:from>
    <xdr:to>
      <xdr:col>14</xdr:col>
      <xdr:colOff>9525</xdr:colOff>
      <xdr:row>0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20200" y="0"/>
          <a:ext cx="676275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57150</xdr:colOff>
      <xdr:row>0</xdr:row>
      <xdr:rowOff>19050</xdr:rowOff>
    </xdr:from>
    <xdr:to>
      <xdr:col>15</xdr:col>
      <xdr:colOff>9525</xdr:colOff>
      <xdr:row>0</xdr:row>
      <xdr:rowOff>361950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944100" y="19050"/>
          <a:ext cx="63817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57150</xdr:colOff>
      <xdr:row>0</xdr:row>
      <xdr:rowOff>0</xdr:rowOff>
    </xdr:from>
    <xdr:to>
      <xdr:col>15</xdr:col>
      <xdr:colOff>657225</xdr:colOff>
      <xdr:row>0</xdr:row>
      <xdr:rowOff>333375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629900" y="0"/>
          <a:ext cx="60007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28575</xdr:colOff>
      <xdr:row>0</xdr:row>
      <xdr:rowOff>0</xdr:rowOff>
    </xdr:from>
    <xdr:to>
      <xdr:col>16</xdr:col>
      <xdr:colOff>638175</xdr:colOff>
      <xdr:row>0</xdr:row>
      <xdr:rowOff>333375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296650" y="0"/>
          <a:ext cx="60960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17</xdr:col>
      <xdr:colOff>85725</xdr:colOff>
      <xdr:row>0</xdr:row>
      <xdr:rowOff>19050</xdr:rowOff>
    </xdr:from>
    <xdr:to>
      <xdr:col>17</xdr:col>
      <xdr:colOff>666750</xdr:colOff>
      <xdr:row>0</xdr:row>
      <xdr:rowOff>333375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039600" y="19050"/>
          <a:ext cx="58102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18</xdr:col>
      <xdr:colOff>19050</xdr:colOff>
      <xdr:row>0</xdr:row>
      <xdr:rowOff>9525</xdr:rowOff>
    </xdr:from>
    <xdr:to>
      <xdr:col>18</xdr:col>
      <xdr:colOff>647700</xdr:colOff>
      <xdr:row>0</xdr:row>
      <xdr:rowOff>361950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658725" y="9525"/>
          <a:ext cx="6286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19</xdr:col>
      <xdr:colOff>28575</xdr:colOff>
      <xdr:row>0</xdr:row>
      <xdr:rowOff>0</xdr:rowOff>
    </xdr:from>
    <xdr:to>
      <xdr:col>19</xdr:col>
      <xdr:colOff>647700</xdr:colOff>
      <xdr:row>0</xdr:row>
      <xdr:rowOff>342900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354050" y="0"/>
          <a:ext cx="619125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85725</xdr:colOff>
      <xdr:row>0</xdr:row>
      <xdr:rowOff>0</xdr:rowOff>
    </xdr:from>
    <xdr:to>
      <xdr:col>20</xdr:col>
      <xdr:colOff>638175</xdr:colOff>
      <xdr:row>0</xdr:row>
      <xdr:rowOff>304800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097000" y="0"/>
          <a:ext cx="55245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21</xdr:col>
      <xdr:colOff>57150</xdr:colOff>
      <xdr:row>0</xdr:row>
      <xdr:rowOff>9525</xdr:rowOff>
    </xdr:from>
    <xdr:to>
      <xdr:col>22</xdr:col>
      <xdr:colOff>9525</xdr:colOff>
      <xdr:row>0</xdr:row>
      <xdr:rowOff>371475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754225" y="9525"/>
          <a:ext cx="6381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22</xdr:col>
      <xdr:colOff>76200</xdr:colOff>
      <xdr:row>0</xdr:row>
      <xdr:rowOff>0</xdr:rowOff>
    </xdr:from>
    <xdr:to>
      <xdr:col>22</xdr:col>
      <xdr:colOff>657225</xdr:colOff>
      <xdr:row>0</xdr:row>
      <xdr:rowOff>314325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5459075" y="0"/>
          <a:ext cx="58102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23</xdr:col>
      <xdr:colOff>66675</xdr:colOff>
      <xdr:row>0</xdr:row>
      <xdr:rowOff>0</xdr:rowOff>
    </xdr:from>
    <xdr:to>
      <xdr:col>23</xdr:col>
      <xdr:colOff>666750</xdr:colOff>
      <xdr:row>0</xdr:row>
      <xdr:rowOff>333375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135350" y="0"/>
          <a:ext cx="60007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24</xdr:col>
      <xdr:colOff>28575</xdr:colOff>
      <xdr:row>0</xdr:row>
      <xdr:rowOff>0</xdr:rowOff>
    </xdr:from>
    <xdr:to>
      <xdr:col>24</xdr:col>
      <xdr:colOff>647700</xdr:colOff>
      <xdr:row>0</xdr:row>
      <xdr:rowOff>342900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6783050" y="0"/>
          <a:ext cx="619125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25</xdr:col>
      <xdr:colOff>47625</xdr:colOff>
      <xdr:row>0</xdr:row>
      <xdr:rowOff>0</xdr:rowOff>
    </xdr:from>
    <xdr:to>
      <xdr:col>25</xdr:col>
      <xdr:colOff>685800</xdr:colOff>
      <xdr:row>0</xdr:row>
      <xdr:rowOff>352425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7487900" y="0"/>
          <a:ext cx="63817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26</xdr:col>
      <xdr:colOff>19050</xdr:colOff>
      <xdr:row>0</xdr:row>
      <xdr:rowOff>0</xdr:rowOff>
    </xdr:from>
    <xdr:to>
      <xdr:col>26</xdr:col>
      <xdr:colOff>628650</xdr:colOff>
      <xdr:row>0</xdr:row>
      <xdr:rowOff>333375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8145125" y="0"/>
          <a:ext cx="60960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27</xdr:col>
      <xdr:colOff>19050</xdr:colOff>
      <xdr:row>0</xdr:row>
      <xdr:rowOff>0</xdr:rowOff>
    </xdr:from>
    <xdr:to>
      <xdr:col>27</xdr:col>
      <xdr:colOff>657225</xdr:colOff>
      <xdr:row>0</xdr:row>
      <xdr:rowOff>352425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830925" y="0"/>
          <a:ext cx="63817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47625</xdr:colOff>
      <xdr:row>0</xdr:row>
      <xdr:rowOff>0</xdr:rowOff>
    </xdr:from>
    <xdr:to>
      <xdr:col>28</xdr:col>
      <xdr:colOff>638175</xdr:colOff>
      <xdr:row>0</xdr:row>
      <xdr:rowOff>323850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9545300" y="0"/>
          <a:ext cx="59055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29</xdr:col>
      <xdr:colOff>19050</xdr:colOff>
      <xdr:row>0</xdr:row>
      <xdr:rowOff>0</xdr:rowOff>
    </xdr:from>
    <xdr:to>
      <xdr:col>29</xdr:col>
      <xdr:colOff>638175</xdr:colOff>
      <xdr:row>0</xdr:row>
      <xdr:rowOff>342900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0202525" y="0"/>
          <a:ext cx="619125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30</xdr:col>
      <xdr:colOff>85725</xdr:colOff>
      <xdr:row>0</xdr:row>
      <xdr:rowOff>0</xdr:rowOff>
    </xdr:from>
    <xdr:to>
      <xdr:col>30</xdr:col>
      <xdr:colOff>666750</xdr:colOff>
      <xdr:row>0</xdr:row>
      <xdr:rowOff>314325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0955000" y="0"/>
          <a:ext cx="58102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31</xdr:col>
      <xdr:colOff>57150</xdr:colOff>
      <xdr:row>0</xdr:row>
      <xdr:rowOff>0</xdr:rowOff>
    </xdr:from>
    <xdr:to>
      <xdr:col>31</xdr:col>
      <xdr:colOff>666750</xdr:colOff>
      <xdr:row>0</xdr:row>
      <xdr:rowOff>333375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1612225" y="0"/>
          <a:ext cx="609600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0"/>
  <sheetViews>
    <sheetView tabSelected="1" workbookViewId="0" topLeftCell="A1">
      <selection activeCell="I11" sqref="I11"/>
    </sheetView>
  </sheetViews>
  <sheetFormatPr defaultColWidth="9.125" defaultRowHeight="12.75"/>
  <cols>
    <col min="1" max="1" width="23.25390625" style="22" customWidth="1"/>
    <col min="2" max="2" width="7.00390625" style="22" customWidth="1"/>
    <col min="3" max="3" width="7.25390625" style="22" customWidth="1"/>
    <col min="4" max="4" width="6.00390625" style="22" customWidth="1"/>
    <col min="5" max="5" width="6.875" style="22" customWidth="1"/>
    <col min="6" max="6" width="7.875" style="22" customWidth="1"/>
    <col min="7" max="7" width="7.125" style="22" customWidth="1"/>
    <col min="8" max="8" width="7.00390625" style="22" customWidth="1"/>
    <col min="9" max="9" width="12.625" style="22" customWidth="1"/>
    <col min="10" max="10" width="8.875" style="22" customWidth="1"/>
    <col min="11" max="11" width="8.125" style="22" customWidth="1"/>
    <col min="12" max="13" width="9.00390625" style="22" bestFit="1" customWidth="1"/>
    <col min="14" max="14" width="9.75390625" style="22" customWidth="1"/>
    <col min="15" max="15" width="9.00390625" style="22" bestFit="1" customWidth="1"/>
    <col min="16" max="16" width="9.125" style="22" customWidth="1"/>
    <col min="17" max="17" width="9.00390625" style="22" bestFit="1" customWidth="1"/>
    <col min="18" max="21" width="9.00390625" style="22" customWidth="1"/>
    <col min="22" max="22" width="9.00390625" style="22" bestFit="1" customWidth="1"/>
    <col min="23" max="34" width="9.00390625" style="22" customWidth="1"/>
    <col min="35" max="35" width="9.00390625" style="22" bestFit="1" customWidth="1"/>
    <col min="36" max="16384" width="9.125" style="22" customWidth="1"/>
  </cols>
  <sheetData>
    <row r="1" spans="1:35" ht="60">
      <c r="A1" s="1"/>
      <c r="B1" s="2" t="s">
        <v>0</v>
      </c>
      <c r="C1" s="2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4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/>
      <c r="AH1" s="5"/>
      <c r="AI1" s="5"/>
    </row>
    <row r="2" spans="1:35" ht="15">
      <c r="A2" s="6" t="s">
        <v>31</v>
      </c>
      <c r="B2" s="6"/>
      <c r="C2" s="6"/>
      <c r="D2" s="7"/>
      <c r="E2" s="7"/>
      <c r="F2" s="7"/>
      <c r="G2" s="7"/>
      <c r="H2" s="6"/>
      <c r="I2" s="8"/>
      <c r="J2" s="9">
        <v>350</v>
      </c>
      <c r="K2" s="9">
        <v>350</v>
      </c>
      <c r="L2" s="9">
        <v>250</v>
      </c>
      <c r="M2" s="9">
        <v>250</v>
      </c>
      <c r="N2" s="9">
        <v>750</v>
      </c>
      <c r="O2" s="9">
        <v>750</v>
      </c>
      <c r="P2" s="9">
        <v>450</v>
      </c>
      <c r="Q2" s="9">
        <v>750</v>
      </c>
      <c r="R2" s="9">
        <v>750</v>
      </c>
      <c r="S2" s="9">
        <v>750</v>
      </c>
      <c r="T2" s="9">
        <v>750</v>
      </c>
      <c r="U2" s="9">
        <v>450</v>
      </c>
      <c r="V2" s="9">
        <v>750</v>
      </c>
      <c r="W2" s="9">
        <v>750</v>
      </c>
      <c r="X2" s="9">
        <v>750</v>
      </c>
      <c r="Y2" s="9">
        <v>750</v>
      </c>
      <c r="Z2" s="9">
        <v>750</v>
      </c>
      <c r="AA2" s="9">
        <v>750</v>
      </c>
      <c r="AB2" s="9">
        <v>750</v>
      </c>
      <c r="AC2" s="9">
        <v>750</v>
      </c>
      <c r="AD2" s="9">
        <v>750</v>
      </c>
      <c r="AE2" s="9">
        <v>750</v>
      </c>
      <c r="AF2" s="9">
        <v>650</v>
      </c>
      <c r="AG2" s="9"/>
      <c r="AH2" s="9"/>
      <c r="AI2" s="9"/>
    </row>
    <row r="3" spans="1:35" ht="14.25">
      <c r="A3" s="10" t="s">
        <v>32</v>
      </c>
      <c r="B3" s="10">
        <f aca="true" t="shared" si="0" ref="B3:B8">SUMIF($J3:$AO3,"&lt;&gt;",$J$2:$AO$2)</f>
        <v>750</v>
      </c>
      <c r="C3" s="10">
        <f aca="true" t="shared" si="1" ref="C3:C10">B3*1.15</f>
        <v>862.4999999999999</v>
      </c>
      <c r="D3" s="11"/>
      <c r="E3" s="11">
        <f aca="true" t="shared" si="2" ref="E3:E48">C3+D3</f>
        <v>862.4999999999999</v>
      </c>
      <c r="F3" s="11"/>
      <c r="G3" s="10">
        <v>900</v>
      </c>
      <c r="H3" s="10">
        <f>1796.81/62</f>
        <v>28.980806451612903</v>
      </c>
      <c r="I3" s="12">
        <f aca="true" t="shared" si="3" ref="I3:I48">E3-F3-G3+H3</f>
        <v>-8.51919354838721</v>
      </c>
      <c r="J3" s="10"/>
      <c r="K3" s="10"/>
      <c r="L3" s="10"/>
      <c r="M3" s="10"/>
      <c r="N3" s="10"/>
      <c r="O3" s="10"/>
      <c r="P3" s="10"/>
      <c r="Q3" s="10"/>
      <c r="R3" s="10"/>
      <c r="S3" s="10">
        <v>35</v>
      </c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ht="14.25">
      <c r="A4" s="10" t="s">
        <v>33</v>
      </c>
      <c r="B4" s="10">
        <f t="shared" si="0"/>
        <v>650</v>
      </c>
      <c r="C4" s="10">
        <f t="shared" si="1"/>
        <v>747.4999999999999</v>
      </c>
      <c r="D4" s="11"/>
      <c r="E4" s="11">
        <f t="shared" si="2"/>
        <v>747.4999999999999</v>
      </c>
      <c r="F4" s="11"/>
      <c r="G4" s="10">
        <v>747.5</v>
      </c>
      <c r="H4" s="10">
        <f aca="true" t="shared" si="4" ref="H4:H46">1796.81/62</f>
        <v>28.980806451612903</v>
      </c>
      <c r="I4" s="12">
        <f t="shared" si="3"/>
        <v>28.98080645161279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>
        <v>38</v>
      </c>
      <c r="AG4" s="10"/>
      <c r="AH4" s="10"/>
      <c r="AI4" s="10"/>
    </row>
    <row r="5" spans="1:35" ht="14.25">
      <c r="A5" s="10" t="s">
        <v>34</v>
      </c>
      <c r="B5" s="10">
        <f t="shared" si="0"/>
        <v>350</v>
      </c>
      <c r="C5" s="10">
        <f t="shared" si="1"/>
        <v>402.49999999999994</v>
      </c>
      <c r="D5" s="11"/>
      <c r="E5" s="11">
        <f t="shared" si="2"/>
        <v>402.49999999999994</v>
      </c>
      <c r="F5" s="11"/>
      <c r="G5" s="10">
        <v>430</v>
      </c>
      <c r="H5" s="10">
        <f t="shared" si="4"/>
        <v>28.980806451612903</v>
      </c>
      <c r="I5" s="12">
        <f t="shared" si="3"/>
        <v>1.480806451612846</v>
      </c>
      <c r="J5" s="10">
        <v>40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5" ht="14.25">
      <c r="A6" s="10" t="s">
        <v>35</v>
      </c>
      <c r="B6" s="10">
        <f t="shared" si="0"/>
        <v>750</v>
      </c>
      <c r="C6" s="10">
        <f t="shared" si="1"/>
        <v>862.4999999999999</v>
      </c>
      <c r="D6" s="11"/>
      <c r="E6" s="11">
        <f t="shared" si="2"/>
        <v>862.4999999999999</v>
      </c>
      <c r="F6" s="11"/>
      <c r="G6" s="10">
        <v>862.5</v>
      </c>
      <c r="H6" s="10">
        <f t="shared" si="4"/>
        <v>28.980806451612903</v>
      </c>
      <c r="I6" s="12">
        <f t="shared" si="3"/>
        <v>28.98080645161279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>
        <v>40</v>
      </c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4.25">
      <c r="A7" s="10" t="s">
        <v>36</v>
      </c>
      <c r="B7" s="10">
        <f t="shared" si="0"/>
        <v>750</v>
      </c>
      <c r="C7" s="10">
        <f t="shared" si="1"/>
        <v>862.4999999999999</v>
      </c>
      <c r="D7" s="11"/>
      <c r="E7" s="11">
        <f t="shared" si="2"/>
        <v>862.4999999999999</v>
      </c>
      <c r="F7" s="11"/>
      <c r="G7" s="10">
        <v>863</v>
      </c>
      <c r="H7" s="10">
        <f t="shared" si="4"/>
        <v>28.980806451612903</v>
      </c>
      <c r="I7" s="12">
        <f t="shared" si="3"/>
        <v>28.48080645161279</v>
      </c>
      <c r="J7" s="19"/>
      <c r="K7" s="18"/>
      <c r="L7" s="10"/>
      <c r="M7" s="18"/>
      <c r="N7" s="18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>
        <v>37</v>
      </c>
      <c r="AE7" s="10"/>
      <c r="AF7" s="10"/>
      <c r="AG7" s="10"/>
      <c r="AH7" s="10"/>
      <c r="AI7" s="10"/>
    </row>
    <row r="8" spans="1:35" ht="14.25">
      <c r="A8" s="10" t="s">
        <v>37</v>
      </c>
      <c r="B8" s="10">
        <f t="shared" si="0"/>
        <v>350</v>
      </c>
      <c r="C8" s="10">
        <f t="shared" si="1"/>
        <v>402.49999999999994</v>
      </c>
      <c r="D8" s="11"/>
      <c r="E8" s="11">
        <f t="shared" si="2"/>
        <v>402.49999999999994</v>
      </c>
      <c r="F8" s="11"/>
      <c r="G8" s="10">
        <v>402.5</v>
      </c>
      <c r="H8" s="10">
        <f t="shared" si="4"/>
        <v>28.980806451612903</v>
      </c>
      <c r="I8" s="12">
        <f t="shared" si="3"/>
        <v>28.980806451612846</v>
      </c>
      <c r="J8" s="10"/>
      <c r="K8" s="10">
        <v>39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4.25">
      <c r="A9" s="10" t="s">
        <v>38</v>
      </c>
      <c r="B9" s="10">
        <f>SUMIF($J9:$AO9,"&lt;&gt;",$J$2:$AO$2)+250</f>
        <v>500</v>
      </c>
      <c r="C9" s="10">
        <f t="shared" si="1"/>
        <v>575</v>
      </c>
      <c r="D9" s="11"/>
      <c r="E9" s="11">
        <f t="shared" si="2"/>
        <v>575</v>
      </c>
      <c r="F9" s="11"/>
      <c r="G9" s="10">
        <v>575</v>
      </c>
      <c r="H9" s="10">
        <f>1796.81/62*2</f>
        <v>57.961612903225806</v>
      </c>
      <c r="I9" s="12">
        <f t="shared" si="3"/>
        <v>57.961612903225806</v>
      </c>
      <c r="J9" s="10"/>
      <c r="K9" s="10"/>
      <c r="L9" s="10"/>
      <c r="M9" s="10" t="s">
        <v>39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spans="1:35" ht="14.25">
      <c r="A10" s="10" t="s">
        <v>40</v>
      </c>
      <c r="B10" s="10">
        <f>SUMIF($J10:$AO10,"&lt;&gt;",$J$2:$AO$2)</f>
        <v>750</v>
      </c>
      <c r="C10" s="10">
        <f t="shared" si="1"/>
        <v>862.4999999999999</v>
      </c>
      <c r="D10" s="11"/>
      <c r="E10" s="11">
        <f t="shared" si="2"/>
        <v>862.4999999999999</v>
      </c>
      <c r="F10" s="11"/>
      <c r="G10" s="10">
        <v>862.5</v>
      </c>
      <c r="H10" s="10">
        <f t="shared" si="4"/>
        <v>28.980806451612903</v>
      </c>
      <c r="I10" s="12">
        <f t="shared" si="3"/>
        <v>28.98080645161279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>
        <v>38</v>
      </c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ht="14.25">
      <c r="A11" s="13" t="s">
        <v>41</v>
      </c>
      <c r="B11" s="10">
        <f>SUMIF($J11:$AO11,"&lt;&gt;",$J$2:$AO$2)+750+450+1500</f>
        <v>7650</v>
      </c>
      <c r="C11" s="10">
        <f>B11*1.05</f>
        <v>8032.5</v>
      </c>
      <c r="D11" s="11"/>
      <c r="E11" s="11">
        <f t="shared" si="2"/>
        <v>8032.5</v>
      </c>
      <c r="F11" s="11"/>
      <c r="G11" s="10">
        <v>8033</v>
      </c>
      <c r="H11" s="10">
        <f>1796.81/62*11</f>
        <v>318.78887096774196</v>
      </c>
      <c r="I11" s="12">
        <f t="shared" si="3"/>
        <v>318.28887096774196</v>
      </c>
      <c r="J11" s="10"/>
      <c r="K11" s="10"/>
      <c r="L11" s="10"/>
      <c r="M11" s="10"/>
      <c r="N11" s="10"/>
      <c r="O11" s="10"/>
      <c r="P11" s="10"/>
      <c r="Q11" s="10">
        <v>36</v>
      </c>
      <c r="R11" s="10"/>
      <c r="S11" s="10"/>
      <c r="T11" s="10">
        <v>39</v>
      </c>
      <c r="U11" s="10" t="s">
        <v>42</v>
      </c>
      <c r="V11" s="10"/>
      <c r="W11" s="10">
        <v>39</v>
      </c>
      <c r="X11" s="10" t="s">
        <v>83</v>
      </c>
      <c r="Y11" s="10">
        <v>36</v>
      </c>
      <c r="Z11" s="10"/>
      <c r="AA11" s="10"/>
      <c r="AB11" s="10"/>
      <c r="AC11" s="10"/>
      <c r="AD11" s="10"/>
      <c r="AE11" s="10" t="s">
        <v>84</v>
      </c>
      <c r="AF11" s="10"/>
      <c r="AG11" s="10"/>
      <c r="AH11" s="10"/>
      <c r="AI11" s="10"/>
    </row>
    <row r="12" spans="1:35" ht="14.25">
      <c r="A12" s="10" t="s">
        <v>43</v>
      </c>
      <c r="B12" s="10">
        <f>SUMIF($J12:$AO12,"&lt;&gt;",$J$2:$AO$2)</f>
        <v>750</v>
      </c>
      <c r="C12" s="10">
        <f aca="true" t="shared" si="5" ref="C12:C24">B12*1.15</f>
        <v>862.4999999999999</v>
      </c>
      <c r="D12" s="11"/>
      <c r="E12" s="11">
        <f t="shared" si="2"/>
        <v>862.4999999999999</v>
      </c>
      <c r="F12" s="11">
        <v>-18</v>
      </c>
      <c r="G12" s="10">
        <v>910.5</v>
      </c>
      <c r="H12" s="10">
        <f t="shared" si="4"/>
        <v>28.980806451612903</v>
      </c>
      <c r="I12" s="12">
        <f t="shared" si="3"/>
        <v>-1.0191935483872108</v>
      </c>
      <c r="J12" s="10"/>
      <c r="K12" s="10"/>
      <c r="L12" s="10"/>
      <c r="M12" s="10"/>
      <c r="N12" s="10">
        <v>38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</row>
    <row r="13" spans="1:35" ht="14.25">
      <c r="A13" s="10" t="s">
        <v>44</v>
      </c>
      <c r="B13" s="10">
        <f>SUMIF($J13:$AO13,"&lt;&gt;",$J$2:$AO$2)</f>
        <v>350</v>
      </c>
      <c r="C13" s="10">
        <f t="shared" si="5"/>
        <v>402.49999999999994</v>
      </c>
      <c r="D13" s="11"/>
      <c r="E13" s="11">
        <f t="shared" si="2"/>
        <v>402.49999999999994</v>
      </c>
      <c r="F13" s="11"/>
      <c r="G13" s="10">
        <v>403</v>
      </c>
      <c r="H13" s="10">
        <f t="shared" si="4"/>
        <v>28.980806451612903</v>
      </c>
      <c r="I13" s="12">
        <f t="shared" si="3"/>
        <v>28.480806451612846</v>
      </c>
      <c r="J13" s="10">
        <v>41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</row>
    <row r="14" spans="1:35" ht="14.25">
      <c r="A14" s="10" t="s">
        <v>45</v>
      </c>
      <c r="B14" s="10">
        <f>SUMIF($J14:$AO14,"&lt;&gt;",$J$2:$AO$2)</f>
        <v>350</v>
      </c>
      <c r="C14" s="10">
        <f t="shared" si="5"/>
        <v>402.49999999999994</v>
      </c>
      <c r="D14" s="11"/>
      <c r="E14" s="11">
        <f t="shared" si="2"/>
        <v>402.49999999999994</v>
      </c>
      <c r="F14" s="11"/>
      <c r="G14" s="10">
        <v>403</v>
      </c>
      <c r="H14" s="10">
        <f t="shared" si="4"/>
        <v>28.980806451612903</v>
      </c>
      <c r="I14" s="12">
        <f t="shared" si="3"/>
        <v>28.480806451612846</v>
      </c>
      <c r="J14" s="10"/>
      <c r="K14" s="10">
        <v>41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</row>
    <row r="15" spans="1:35" ht="14.25">
      <c r="A15" s="10" t="s">
        <v>46</v>
      </c>
      <c r="B15" s="10">
        <f>SUMIF($J15:$AO15,"&lt;&gt;",$J$2:$AO$2)</f>
        <v>350</v>
      </c>
      <c r="C15" s="10">
        <f t="shared" si="5"/>
        <v>402.49999999999994</v>
      </c>
      <c r="D15" s="11"/>
      <c r="E15" s="11">
        <f t="shared" si="2"/>
        <v>402.49999999999994</v>
      </c>
      <c r="F15" s="10"/>
      <c r="G15" s="10">
        <v>410</v>
      </c>
      <c r="H15" s="10">
        <f t="shared" si="4"/>
        <v>28.980806451612903</v>
      </c>
      <c r="I15" s="12">
        <f t="shared" si="3"/>
        <v>21.480806451612846</v>
      </c>
      <c r="J15" s="10">
        <v>36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</row>
    <row r="16" spans="1:35" ht="14.25">
      <c r="A16" s="10" t="s">
        <v>47</v>
      </c>
      <c r="B16" s="10">
        <f>SUMIF($J16:$AO16,"&lt;&gt;",$J$2:$AO$2)</f>
        <v>750</v>
      </c>
      <c r="C16" s="10">
        <f t="shared" si="5"/>
        <v>862.4999999999999</v>
      </c>
      <c r="D16" s="11"/>
      <c r="E16" s="11">
        <f t="shared" si="2"/>
        <v>862.4999999999999</v>
      </c>
      <c r="F16" s="10"/>
      <c r="G16" s="10">
        <v>862.5</v>
      </c>
      <c r="H16" s="10">
        <f t="shared" si="4"/>
        <v>28.980806451612903</v>
      </c>
      <c r="I16" s="12">
        <f t="shared" si="3"/>
        <v>28.98080645161279</v>
      </c>
      <c r="J16" s="10"/>
      <c r="K16" s="10"/>
      <c r="L16" s="10"/>
      <c r="M16" s="10"/>
      <c r="N16" s="10"/>
      <c r="O16" s="10">
        <v>38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</row>
    <row r="17" spans="1:35" ht="14.25">
      <c r="A17" s="10" t="s">
        <v>48</v>
      </c>
      <c r="B17" s="10">
        <f>SUMIF($J17:$AO17,"&lt;&gt;",$J$2:$AO$2)+250</f>
        <v>500</v>
      </c>
      <c r="C17" s="10">
        <f t="shared" si="5"/>
        <v>575</v>
      </c>
      <c r="D17" s="11"/>
      <c r="E17" s="11">
        <f t="shared" si="2"/>
        <v>575</v>
      </c>
      <c r="F17" s="10">
        <v>-58</v>
      </c>
      <c r="G17" s="10">
        <v>575</v>
      </c>
      <c r="H17" s="10">
        <f>1796.81/62*2</f>
        <v>57.961612903225806</v>
      </c>
      <c r="I17" s="12">
        <f t="shared" si="3"/>
        <v>115.96161290322581</v>
      </c>
      <c r="J17" s="10"/>
      <c r="K17" s="10"/>
      <c r="L17" s="10"/>
      <c r="M17" s="10" t="s">
        <v>49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</row>
    <row r="18" spans="1:35" ht="14.25">
      <c r="A18" s="23" t="s">
        <v>50</v>
      </c>
      <c r="B18" s="10">
        <f>SUMIF($J18:$AO18,"&lt;&gt;",$J$2:$AO$2)</f>
        <v>350</v>
      </c>
      <c r="C18" s="10">
        <f t="shared" si="5"/>
        <v>402.49999999999994</v>
      </c>
      <c r="D18" s="11"/>
      <c r="E18" s="11">
        <f t="shared" si="2"/>
        <v>402.49999999999994</v>
      </c>
      <c r="F18" s="11"/>
      <c r="G18" s="10">
        <v>405</v>
      </c>
      <c r="H18" s="10">
        <f t="shared" si="4"/>
        <v>28.980806451612903</v>
      </c>
      <c r="I18" s="12">
        <f t="shared" si="3"/>
        <v>26.480806451612846</v>
      </c>
      <c r="J18" s="10">
        <v>40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</row>
    <row r="19" spans="1:35" ht="14.25">
      <c r="A19" s="10" t="s">
        <v>51</v>
      </c>
      <c r="B19" s="10">
        <f>SUMIF($J19:$AO19,"&lt;&gt;",$J$2:$AO$2)</f>
        <v>250</v>
      </c>
      <c r="C19" s="10">
        <f t="shared" si="5"/>
        <v>287.5</v>
      </c>
      <c r="D19" s="11"/>
      <c r="E19" s="11">
        <f t="shared" si="2"/>
        <v>287.5</v>
      </c>
      <c r="F19" s="11"/>
      <c r="G19" s="10">
        <v>300</v>
      </c>
      <c r="H19" s="10">
        <f t="shared" si="4"/>
        <v>28.980806451612903</v>
      </c>
      <c r="I19" s="12">
        <f t="shared" si="3"/>
        <v>16.480806451612903</v>
      </c>
      <c r="J19" s="10"/>
      <c r="K19" s="10"/>
      <c r="L19" s="10"/>
      <c r="M19" s="10">
        <v>36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</row>
    <row r="20" spans="1:35" ht="14.25">
      <c r="A20" s="10" t="s">
        <v>52</v>
      </c>
      <c r="B20" s="10">
        <f>SUMIF($J20:$AO20,"&lt;&gt;",$J$2:$AO$2)</f>
        <v>350</v>
      </c>
      <c r="C20" s="10">
        <f t="shared" si="5"/>
        <v>402.49999999999994</v>
      </c>
      <c r="D20" s="11"/>
      <c r="E20" s="11">
        <f t="shared" si="2"/>
        <v>402.49999999999994</v>
      </c>
      <c r="F20" s="11"/>
      <c r="G20" s="10">
        <v>403</v>
      </c>
      <c r="H20" s="10">
        <f t="shared" si="4"/>
        <v>28.980806451612903</v>
      </c>
      <c r="I20" s="12">
        <f t="shared" si="3"/>
        <v>28.480806451612846</v>
      </c>
      <c r="J20" s="10">
        <v>38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</row>
    <row r="21" spans="1:35" ht="14.25">
      <c r="A21" s="10" t="s">
        <v>53</v>
      </c>
      <c r="B21" s="10">
        <f>SUMIF($J21:$AO21,"&lt;&gt;",$J$2:$AO$2)</f>
        <v>450</v>
      </c>
      <c r="C21" s="10">
        <f t="shared" si="5"/>
        <v>517.5</v>
      </c>
      <c r="D21" s="11"/>
      <c r="E21" s="11">
        <f t="shared" si="2"/>
        <v>517.5</v>
      </c>
      <c r="F21" s="10"/>
      <c r="G21" s="10">
        <v>520</v>
      </c>
      <c r="H21" s="10">
        <f t="shared" si="4"/>
        <v>28.980806451612903</v>
      </c>
      <c r="I21" s="12">
        <f t="shared" si="3"/>
        <v>26.480806451612903</v>
      </c>
      <c r="J21" s="10"/>
      <c r="K21" s="10"/>
      <c r="L21" s="10"/>
      <c r="M21" s="10"/>
      <c r="N21" s="10"/>
      <c r="O21" s="10"/>
      <c r="P21" s="10">
        <v>38</v>
      </c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</row>
    <row r="22" spans="1:35" ht="14.25">
      <c r="A22" s="10" t="s">
        <v>54</v>
      </c>
      <c r="B22" s="10">
        <f>SUMIF($J22:$AO22,"&lt;&gt;",$J$2:$AO$2)+350</f>
        <v>700</v>
      </c>
      <c r="C22" s="10">
        <f t="shared" si="5"/>
        <v>804.9999999999999</v>
      </c>
      <c r="D22" s="11"/>
      <c r="E22" s="11">
        <f t="shared" si="2"/>
        <v>804.9999999999999</v>
      </c>
      <c r="F22" s="11"/>
      <c r="G22" s="10">
        <v>805</v>
      </c>
      <c r="H22" s="10">
        <f>1796.81/62*2</f>
        <v>57.961612903225806</v>
      </c>
      <c r="I22" s="12">
        <f t="shared" si="3"/>
        <v>57.96161290322569</v>
      </c>
      <c r="J22" s="10"/>
      <c r="K22" s="10" t="s">
        <v>39</v>
      </c>
      <c r="L22" s="10"/>
      <c r="M22" s="10"/>
      <c r="N22" s="10"/>
      <c r="O22" s="10"/>
      <c r="P22" s="10"/>
      <c r="Q22" s="10"/>
      <c r="R22" s="10"/>
      <c r="S22" s="2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</row>
    <row r="23" spans="1:35" ht="14.25">
      <c r="A23" s="10" t="s">
        <v>55</v>
      </c>
      <c r="B23" s="10">
        <f aca="true" t="shared" si="6" ref="B23:B47">SUMIF($J23:$AO23,"&lt;&gt;",$J$2:$AO$2)</f>
        <v>250</v>
      </c>
      <c r="C23" s="10">
        <f t="shared" si="5"/>
        <v>287.5</v>
      </c>
      <c r="D23" s="11"/>
      <c r="E23" s="11">
        <f t="shared" si="2"/>
        <v>287.5</v>
      </c>
      <c r="F23" s="11"/>
      <c r="G23" s="10">
        <v>287.5</v>
      </c>
      <c r="H23" s="10">
        <f t="shared" si="4"/>
        <v>28.980806451612903</v>
      </c>
      <c r="I23" s="12">
        <f t="shared" si="3"/>
        <v>28.980806451612903</v>
      </c>
      <c r="J23" s="10"/>
      <c r="K23" s="10"/>
      <c r="L23" s="10">
        <v>38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</row>
    <row r="24" spans="1:35" ht="14.25">
      <c r="A24" s="10" t="s">
        <v>56</v>
      </c>
      <c r="B24" s="10">
        <f t="shared" si="6"/>
        <v>1000</v>
      </c>
      <c r="C24" s="10">
        <f t="shared" si="5"/>
        <v>1150</v>
      </c>
      <c r="D24" s="11"/>
      <c r="E24" s="11">
        <f t="shared" si="2"/>
        <v>1150</v>
      </c>
      <c r="F24" s="11">
        <f>969.17+38.9-36.62</f>
        <v>971.4499999999999</v>
      </c>
      <c r="G24" s="10">
        <v>250</v>
      </c>
      <c r="H24" s="10">
        <f>1796.81/62*2</f>
        <v>57.961612903225806</v>
      </c>
      <c r="I24" s="12">
        <f t="shared" si="3"/>
        <v>-13.488387096774126</v>
      </c>
      <c r="J24" s="10"/>
      <c r="K24" s="10"/>
      <c r="L24" s="10">
        <v>35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>
        <v>35</v>
      </c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</row>
    <row r="25" spans="1:35" ht="14.25">
      <c r="A25" s="10" t="s">
        <v>57</v>
      </c>
      <c r="B25" s="10">
        <f t="shared" si="6"/>
        <v>1100</v>
      </c>
      <c r="C25" s="10">
        <f>B25*1.1</f>
        <v>1210</v>
      </c>
      <c r="D25" s="11"/>
      <c r="E25" s="11">
        <f t="shared" si="2"/>
        <v>1210</v>
      </c>
      <c r="F25" s="11">
        <f>900+121</f>
        <v>1021</v>
      </c>
      <c r="G25" s="10">
        <v>310</v>
      </c>
      <c r="H25" s="10">
        <f>1796.81/62*2</f>
        <v>57.961612903225806</v>
      </c>
      <c r="I25" s="12">
        <f>E25-F25-G25+H25+121</f>
        <v>57.961612903225806</v>
      </c>
      <c r="J25" s="10">
        <v>39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>
        <v>39</v>
      </c>
      <c r="AC25" s="10"/>
      <c r="AD25" s="10"/>
      <c r="AE25" s="10"/>
      <c r="AF25" s="10"/>
      <c r="AG25" s="10"/>
      <c r="AH25" s="10"/>
      <c r="AI25" s="10"/>
    </row>
    <row r="26" spans="1:35" ht="14.25">
      <c r="A26" s="10" t="s">
        <v>58</v>
      </c>
      <c r="B26" s="10">
        <f t="shared" si="6"/>
        <v>350</v>
      </c>
      <c r="C26" s="10">
        <f aca="true" t="shared" si="7" ref="C26:C48">B26*1.15</f>
        <v>402.49999999999994</v>
      </c>
      <c r="D26" s="11"/>
      <c r="E26" s="11">
        <f t="shared" si="2"/>
        <v>402.49999999999994</v>
      </c>
      <c r="F26" s="11"/>
      <c r="G26" s="10">
        <v>402.5</v>
      </c>
      <c r="H26" s="10">
        <f t="shared" si="4"/>
        <v>28.980806451612903</v>
      </c>
      <c r="I26" s="12">
        <f t="shared" si="3"/>
        <v>28.980806451612846</v>
      </c>
      <c r="J26" s="10"/>
      <c r="K26" s="10">
        <v>39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</row>
    <row r="27" spans="1:35" ht="14.25">
      <c r="A27" s="10" t="s">
        <v>59</v>
      </c>
      <c r="B27" s="10">
        <f t="shared" si="6"/>
        <v>350</v>
      </c>
      <c r="C27" s="10">
        <f t="shared" si="7"/>
        <v>402.49999999999994</v>
      </c>
      <c r="D27" s="11"/>
      <c r="E27" s="11">
        <f t="shared" si="2"/>
        <v>402.49999999999994</v>
      </c>
      <c r="F27" s="11"/>
      <c r="G27" s="10">
        <v>402.5</v>
      </c>
      <c r="H27" s="10">
        <f t="shared" si="4"/>
        <v>28.980806451612903</v>
      </c>
      <c r="I27" s="12">
        <f t="shared" si="3"/>
        <v>28.980806451612846</v>
      </c>
      <c r="J27" s="10"/>
      <c r="K27" s="10">
        <v>38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</row>
    <row r="28" spans="1:35" ht="14.25">
      <c r="A28" s="10" t="s">
        <v>60</v>
      </c>
      <c r="B28" s="10">
        <f t="shared" si="6"/>
        <v>250</v>
      </c>
      <c r="C28" s="10">
        <f t="shared" si="7"/>
        <v>287.5</v>
      </c>
      <c r="D28" s="11"/>
      <c r="E28" s="11">
        <f t="shared" si="2"/>
        <v>287.5</v>
      </c>
      <c r="F28" s="11"/>
      <c r="G28" s="10"/>
      <c r="H28" s="10">
        <f t="shared" si="4"/>
        <v>28.980806451612903</v>
      </c>
      <c r="I28" s="12">
        <f t="shared" si="3"/>
        <v>316.4808064516129</v>
      </c>
      <c r="J28" s="10"/>
      <c r="K28" s="10"/>
      <c r="L28" s="10">
        <v>38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</row>
    <row r="29" spans="1:35" ht="14.25">
      <c r="A29" s="10" t="s">
        <v>61</v>
      </c>
      <c r="B29" s="10">
        <f t="shared" si="6"/>
        <v>750</v>
      </c>
      <c r="C29" s="10">
        <f t="shared" si="7"/>
        <v>862.4999999999999</v>
      </c>
      <c r="D29" s="11"/>
      <c r="E29" s="11">
        <f t="shared" si="2"/>
        <v>862.4999999999999</v>
      </c>
      <c r="F29" s="11"/>
      <c r="G29" s="10"/>
      <c r="H29" s="10">
        <f t="shared" si="4"/>
        <v>28.980806451612903</v>
      </c>
      <c r="I29" s="12">
        <f t="shared" si="3"/>
        <v>891.4808064516128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>
        <v>40</v>
      </c>
      <c r="AA29" s="10"/>
      <c r="AB29" s="10"/>
      <c r="AC29" s="10"/>
      <c r="AD29" s="10"/>
      <c r="AE29" s="10"/>
      <c r="AF29" s="10"/>
      <c r="AG29" s="10"/>
      <c r="AH29" s="10"/>
      <c r="AI29" s="10"/>
    </row>
    <row r="30" spans="1:35" ht="14.25">
      <c r="A30" s="10" t="s">
        <v>62</v>
      </c>
      <c r="B30" s="10">
        <f t="shared" si="6"/>
        <v>750</v>
      </c>
      <c r="C30" s="10">
        <f t="shared" si="7"/>
        <v>862.4999999999999</v>
      </c>
      <c r="D30" s="11"/>
      <c r="E30" s="11">
        <f t="shared" si="2"/>
        <v>862.4999999999999</v>
      </c>
      <c r="F30" s="11"/>
      <c r="G30" s="10">
        <v>826.5</v>
      </c>
      <c r="H30" s="10">
        <f t="shared" si="4"/>
        <v>28.980806451612903</v>
      </c>
      <c r="I30" s="12">
        <f t="shared" si="3"/>
        <v>64.98080645161279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>
        <v>38</v>
      </c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</row>
    <row r="31" spans="1:35" ht="14.25">
      <c r="A31" s="10" t="s">
        <v>63</v>
      </c>
      <c r="B31" s="10">
        <f t="shared" si="6"/>
        <v>250</v>
      </c>
      <c r="C31" s="10">
        <f t="shared" si="7"/>
        <v>287.5</v>
      </c>
      <c r="D31" s="11"/>
      <c r="E31" s="11">
        <f t="shared" si="2"/>
        <v>287.5</v>
      </c>
      <c r="F31" s="11">
        <v>1000</v>
      </c>
      <c r="G31" s="10"/>
      <c r="H31" s="10">
        <f t="shared" si="4"/>
        <v>28.980806451612903</v>
      </c>
      <c r="I31" s="12">
        <f t="shared" si="3"/>
        <v>-683.5191935483871</v>
      </c>
      <c r="J31" s="10"/>
      <c r="K31" s="10"/>
      <c r="L31" s="10">
        <v>37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</row>
    <row r="32" spans="1:35" ht="14.25">
      <c r="A32" s="10" t="s">
        <v>64</v>
      </c>
      <c r="B32" s="10">
        <f t="shared" si="6"/>
        <v>350</v>
      </c>
      <c r="C32" s="10">
        <f t="shared" si="7"/>
        <v>402.49999999999994</v>
      </c>
      <c r="D32" s="11"/>
      <c r="E32" s="11">
        <f t="shared" si="2"/>
        <v>402.49999999999994</v>
      </c>
      <c r="F32" s="11"/>
      <c r="G32" s="10">
        <v>403</v>
      </c>
      <c r="H32" s="10">
        <f t="shared" si="4"/>
        <v>28.980806451612903</v>
      </c>
      <c r="I32" s="12">
        <f t="shared" si="3"/>
        <v>28.480806451612846</v>
      </c>
      <c r="J32" s="10">
        <v>39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</row>
    <row r="33" spans="1:35" ht="14.25">
      <c r="A33" s="10" t="s">
        <v>65</v>
      </c>
      <c r="B33" s="10">
        <f t="shared" si="6"/>
        <v>350</v>
      </c>
      <c r="C33" s="10">
        <f t="shared" si="7"/>
        <v>402.49999999999994</v>
      </c>
      <c r="D33" s="11"/>
      <c r="E33" s="11">
        <f t="shared" si="2"/>
        <v>402.49999999999994</v>
      </c>
      <c r="F33" s="11"/>
      <c r="G33" s="10">
        <v>402.5</v>
      </c>
      <c r="H33" s="10">
        <f t="shared" si="4"/>
        <v>28.980806451612903</v>
      </c>
      <c r="I33" s="12">
        <f t="shared" si="3"/>
        <v>28.980806451612846</v>
      </c>
      <c r="J33" s="10">
        <v>38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</row>
    <row r="34" spans="1:35" ht="14.25">
      <c r="A34" s="10" t="s">
        <v>66</v>
      </c>
      <c r="B34" s="10">
        <f t="shared" si="6"/>
        <v>350</v>
      </c>
      <c r="C34" s="10">
        <f t="shared" si="7"/>
        <v>402.49999999999994</v>
      </c>
      <c r="D34" s="11"/>
      <c r="E34" s="11">
        <f t="shared" si="2"/>
        <v>402.49999999999994</v>
      </c>
      <c r="F34" s="11"/>
      <c r="G34" s="10">
        <v>410</v>
      </c>
      <c r="H34" s="10">
        <f t="shared" si="4"/>
        <v>28.980806451612903</v>
      </c>
      <c r="I34" s="12">
        <f t="shared" si="3"/>
        <v>21.480806451612846</v>
      </c>
      <c r="J34" s="10"/>
      <c r="K34" s="10">
        <v>36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</row>
    <row r="35" spans="1:35" ht="14.25">
      <c r="A35" s="21" t="s">
        <v>67</v>
      </c>
      <c r="B35" s="10">
        <f t="shared" si="6"/>
        <v>750</v>
      </c>
      <c r="C35" s="10">
        <f t="shared" si="7"/>
        <v>862.4999999999999</v>
      </c>
      <c r="D35" s="11"/>
      <c r="E35" s="11">
        <f t="shared" si="2"/>
        <v>862.4999999999999</v>
      </c>
      <c r="F35" s="11">
        <v>107</v>
      </c>
      <c r="G35" s="10">
        <v>900</v>
      </c>
      <c r="H35" s="10">
        <f t="shared" si="4"/>
        <v>28.980806451612903</v>
      </c>
      <c r="I35" s="12">
        <f t="shared" si="3"/>
        <v>-115.51919354838721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>
        <v>37</v>
      </c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</row>
    <row r="36" spans="1:35" ht="14.25">
      <c r="A36" s="21" t="s">
        <v>68</v>
      </c>
      <c r="B36" s="10">
        <f t="shared" si="6"/>
        <v>250</v>
      </c>
      <c r="C36" s="10">
        <f t="shared" si="7"/>
        <v>287.5</v>
      </c>
      <c r="D36" s="11"/>
      <c r="E36" s="11">
        <f>C36+D36</f>
        <v>287.5</v>
      </c>
      <c r="F36" s="11"/>
      <c r="G36" s="10">
        <v>290</v>
      </c>
      <c r="H36" s="10">
        <f t="shared" si="4"/>
        <v>28.980806451612903</v>
      </c>
      <c r="I36" s="12">
        <f>E36-F36-G36+H36</f>
        <v>26.480806451612903</v>
      </c>
      <c r="J36" s="10"/>
      <c r="K36" s="10"/>
      <c r="L36" s="10"/>
      <c r="M36" s="10">
        <v>38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</row>
    <row r="37" spans="1:35" ht="14.25">
      <c r="A37" s="10" t="s">
        <v>69</v>
      </c>
      <c r="B37" s="10">
        <f t="shared" si="6"/>
        <v>750</v>
      </c>
      <c r="C37" s="10">
        <f t="shared" si="7"/>
        <v>862.4999999999999</v>
      </c>
      <c r="D37" s="11"/>
      <c r="E37" s="11">
        <f t="shared" si="2"/>
        <v>862.4999999999999</v>
      </c>
      <c r="F37" s="11"/>
      <c r="G37" s="11">
        <v>890</v>
      </c>
      <c r="H37" s="10">
        <f t="shared" si="4"/>
        <v>28.980806451612903</v>
      </c>
      <c r="I37" s="12">
        <f t="shared" si="3"/>
        <v>1.4808064516127892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>
        <v>39</v>
      </c>
      <c r="AD37" s="10"/>
      <c r="AE37" s="10"/>
      <c r="AF37" s="10"/>
      <c r="AG37" s="10"/>
      <c r="AH37" s="10"/>
      <c r="AI37" s="10"/>
    </row>
    <row r="38" spans="1:35" ht="14.25">
      <c r="A38" s="10" t="s">
        <v>70</v>
      </c>
      <c r="B38" s="10">
        <f t="shared" si="6"/>
        <v>350</v>
      </c>
      <c r="C38" s="10">
        <f t="shared" si="7"/>
        <v>402.49999999999994</v>
      </c>
      <c r="D38" s="11"/>
      <c r="E38" s="11">
        <f t="shared" si="2"/>
        <v>402.49999999999994</v>
      </c>
      <c r="F38" s="11"/>
      <c r="G38" s="10">
        <v>400</v>
      </c>
      <c r="H38" s="10">
        <f t="shared" si="4"/>
        <v>28.980806451612903</v>
      </c>
      <c r="I38" s="12">
        <f t="shared" si="3"/>
        <v>31.480806451612846</v>
      </c>
      <c r="J38" s="10">
        <v>37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</row>
    <row r="39" spans="1:35" ht="14.25">
      <c r="A39" s="10" t="s">
        <v>71</v>
      </c>
      <c r="B39" s="10">
        <f t="shared" si="6"/>
        <v>350</v>
      </c>
      <c r="C39" s="10">
        <f t="shared" si="7"/>
        <v>402.49999999999994</v>
      </c>
      <c r="D39" s="11"/>
      <c r="E39" s="11">
        <f t="shared" si="2"/>
        <v>402.49999999999994</v>
      </c>
      <c r="F39" s="11"/>
      <c r="G39" s="10">
        <v>402.5</v>
      </c>
      <c r="H39" s="10">
        <f t="shared" si="4"/>
        <v>28.980806451612903</v>
      </c>
      <c r="I39" s="12">
        <f t="shared" si="3"/>
        <v>28.980806451612846</v>
      </c>
      <c r="J39" s="10"/>
      <c r="K39" s="10">
        <v>40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</row>
    <row r="40" spans="1:35" ht="14.25">
      <c r="A40" s="10" t="s">
        <v>72</v>
      </c>
      <c r="B40" s="10">
        <f t="shared" si="6"/>
        <v>250</v>
      </c>
      <c r="C40" s="10">
        <f t="shared" si="7"/>
        <v>287.5</v>
      </c>
      <c r="D40" s="11"/>
      <c r="E40" s="11">
        <f t="shared" si="2"/>
        <v>287.5</v>
      </c>
      <c r="F40" s="11">
        <v>-18.31</v>
      </c>
      <c r="G40" s="10">
        <v>955.5</v>
      </c>
      <c r="H40" s="10">
        <f t="shared" si="4"/>
        <v>28.980806451612903</v>
      </c>
      <c r="I40" s="12">
        <f t="shared" si="3"/>
        <v>-620.7091935483871</v>
      </c>
      <c r="J40" s="10"/>
      <c r="K40" s="10"/>
      <c r="L40" s="10">
        <v>37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</row>
    <row r="41" spans="1:35" ht="14.25">
      <c r="A41" s="10" t="s">
        <v>73</v>
      </c>
      <c r="B41" s="10">
        <f t="shared" si="6"/>
        <v>250</v>
      </c>
      <c r="C41" s="10">
        <f t="shared" si="7"/>
        <v>287.5</v>
      </c>
      <c r="D41" s="11"/>
      <c r="E41" s="11">
        <f t="shared" si="2"/>
        <v>287.5</v>
      </c>
      <c r="F41" s="11"/>
      <c r="G41" s="10">
        <v>300</v>
      </c>
      <c r="H41" s="10">
        <f t="shared" si="4"/>
        <v>28.980806451612903</v>
      </c>
      <c r="I41" s="12">
        <f t="shared" si="3"/>
        <v>16.480806451612903</v>
      </c>
      <c r="J41" s="10"/>
      <c r="K41" s="10"/>
      <c r="L41" s="10">
        <v>39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</row>
    <row r="42" spans="1:35" ht="14.25">
      <c r="A42" s="10" t="s">
        <v>74</v>
      </c>
      <c r="B42" s="10">
        <f t="shared" si="6"/>
        <v>750</v>
      </c>
      <c r="C42" s="10">
        <f t="shared" si="7"/>
        <v>862.4999999999999</v>
      </c>
      <c r="D42" s="11"/>
      <c r="E42" s="11">
        <f t="shared" si="2"/>
        <v>862.4999999999999</v>
      </c>
      <c r="F42" s="11"/>
      <c r="G42" s="10">
        <v>870</v>
      </c>
      <c r="H42" s="10">
        <f t="shared" si="4"/>
        <v>28.980806451612903</v>
      </c>
      <c r="I42" s="12">
        <f t="shared" si="3"/>
        <v>21.48080645161279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>
        <v>36</v>
      </c>
      <c r="AB42" s="10"/>
      <c r="AC42" s="10"/>
      <c r="AD42" s="10"/>
      <c r="AE42" s="10"/>
      <c r="AF42" s="10"/>
      <c r="AG42" s="10"/>
      <c r="AH42" s="10"/>
      <c r="AI42" s="10"/>
    </row>
    <row r="43" spans="1:35" ht="14.25">
      <c r="A43" s="20" t="s">
        <v>75</v>
      </c>
      <c r="B43" s="10">
        <f t="shared" si="6"/>
        <v>750</v>
      </c>
      <c r="C43" s="10">
        <f t="shared" si="7"/>
        <v>862.4999999999999</v>
      </c>
      <c r="D43" s="11"/>
      <c r="E43" s="11">
        <f t="shared" si="2"/>
        <v>862.4999999999999</v>
      </c>
      <c r="F43" s="11"/>
      <c r="G43" s="10">
        <v>870</v>
      </c>
      <c r="H43" s="10">
        <f t="shared" si="4"/>
        <v>28.980806451612903</v>
      </c>
      <c r="I43" s="12">
        <f t="shared" si="3"/>
        <v>21.48080645161279</v>
      </c>
      <c r="J43" s="10"/>
      <c r="K43" s="10"/>
      <c r="L43" s="10"/>
      <c r="M43" s="10"/>
      <c r="N43" s="10"/>
      <c r="O43" s="10"/>
      <c r="P43" s="10"/>
      <c r="Q43" s="10"/>
      <c r="R43" s="10">
        <v>38</v>
      </c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</row>
    <row r="44" spans="1:35" ht="14.25">
      <c r="A44" s="10" t="s">
        <v>76</v>
      </c>
      <c r="B44" s="10">
        <f t="shared" si="6"/>
        <v>350</v>
      </c>
      <c r="C44" s="10">
        <f t="shared" si="7"/>
        <v>402.49999999999994</v>
      </c>
      <c r="D44" s="11"/>
      <c r="E44" s="11">
        <f t="shared" si="2"/>
        <v>402.49999999999994</v>
      </c>
      <c r="F44" s="11"/>
      <c r="G44" s="10">
        <v>403</v>
      </c>
      <c r="H44" s="10">
        <f t="shared" si="4"/>
        <v>28.980806451612903</v>
      </c>
      <c r="I44" s="12">
        <f t="shared" si="3"/>
        <v>28.480806451612846</v>
      </c>
      <c r="J44" s="10">
        <v>37</v>
      </c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</row>
    <row r="45" spans="1:35" ht="14.25">
      <c r="A45" s="10" t="s">
        <v>77</v>
      </c>
      <c r="B45" s="10">
        <f t="shared" si="6"/>
        <v>250</v>
      </c>
      <c r="C45" s="10">
        <f t="shared" si="7"/>
        <v>287.5</v>
      </c>
      <c r="D45" s="11"/>
      <c r="E45" s="11">
        <f t="shared" si="2"/>
        <v>287.5</v>
      </c>
      <c r="F45" s="11"/>
      <c r="G45" s="11">
        <f>620-305.51</f>
        <v>314.49</v>
      </c>
      <c r="H45" s="10">
        <f t="shared" si="4"/>
        <v>28.980806451612903</v>
      </c>
      <c r="I45" s="12">
        <f t="shared" si="3"/>
        <v>1.9908064516128938</v>
      </c>
      <c r="J45" s="10"/>
      <c r="K45" s="10"/>
      <c r="L45" s="10">
        <v>36</v>
      </c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</row>
    <row r="46" spans="1:35" ht="14.25">
      <c r="A46" s="10" t="s">
        <v>78</v>
      </c>
      <c r="B46" s="10">
        <f t="shared" si="6"/>
        <v>250</v>
      </c>
      <c r="C46" s="10">
        <f t="shared" si="7"/>
        <v>287.5</v>
      </c>
      <c r="D46" s="11"/>
      <c r="E46" s="11">
        <f>C46+D46</f>
        <v>287.5</v>
      </c>
      <c r="F46" s="11"/>
      <c r="G46" s="11">
        <v>711</v>
      </c>
      <c r="H46" s="10">
        <f t="shared" si="4"/>
        <v>28.980806451612903</v>
      </c>
      <c r="I46" s="12">
        <f>E46-F46-G46+H46</f>
        <v>-394.5191935483871</v>
      </c>
      <c r="J46" s="10"/>
      <c r="K46" s="10"/>
      <c r="L46" s="10">
        <v>36</v>
      </c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</row>
    <row r="47" spans="1:35" ht="14.25">
      <c r="A47" s="10"/>
      <c r="B47" s="10">
        <f t="shared" si="6"/>
        <v>0</v>
      </c>
      <c r="C47" s="10">
        <f t="shared" si="7"/>
        <v>0</v>
      </c>
      <c r="D47" s="11"/>
      <c r="E47" s="11">
        <f t="shared" si="2"/>
        <v>0</v>
      </c>
      <c r="F47" s="11"/>
      <c r="G47" s="11"/>
      <c r="H47" s="10"/>
      <c r="I47" s="12">
        <f t="shared" si="3"/>
        <v>0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</row>
    <row r="48" spans="1:35" ht="15">
      <c r="A48" s="14" t="s">
        <v>79</v>
      </c>
      <c r="B48" s="10">
        <f>SUMIF($J48:$AO48,"&lt;&gt;",$J$2:$AO$2)+350</f>
        <v>1450</v>
      </c>
      <c r="C48" s="10">
        <f t="shared" si="7"/>
        <v>1667.4999999999998</v>
      </c>
      <c r="D48" s="15"/>
      <c r="E48" s="15">
        <f t="shared" si="2"/>
        <v>1667.4999999999998</v>
      </c>
      <c r="F48" s="15"/>
      <c r="G48" s="15"/>
      <c r="H48" s="10">
        <f>1796.81/62*3</f>
        <v>86.9424193548387</v>
      </c>
      <c r="I48" s="16">
        <f t="shared" si="3"/>
        <v>1754.4424193548384</v>
      </c>
      <c r="J48" s="14"/>
      <c r="K48" s="14" t="s">
        <v>80</v>
      </c>
      <c r="L48" s="14"/>
      <c r="M48" s="14"/>
      <c r="N48" s="14"/>
      <c r="O48" s="14"/>
      <c r="P48" s="14"/>
      <c r="Q48" s="14"/>
      <c r="R48" s="14"/>
      <c r="S48" s="14"/>
      <c r="T48" s="14">
        <v>37</v>
      </c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1:35" ht="15">
      <c r="A49" s="10" t="s">
        <v>81</v>
      </c>
      <c r="B49" s="10"/>
      <c r="C49" s="10"/>
      <c r="D49" s="11"/>
      <c r="E49" s="11"/>
      <c r="F49" s="11"/>
      <c r="G49" s="11"/>
      <c r="H49" s="10"/>
      <c r="I49" s="12"/>
      <c r="J49" s="17">
        <v>10</v>
      </c>
      <c r="K49" s="17">
        <v>10</v>
      </c>
      <c r="L49" s="17">
        <v>8</v>
      </c>
      <c r="M49" s="17">
        <v>6</v>
      </c>
      <c r="N49" s="17">
        <v>1</v>
      </c>
      <c r="O49" s="17">
        <v>1</v>
      </c>
      <c r="P49" s="17">
        <v>1</v>
      </c>
      <c r="Q49" s="17">
        <v>1</v>
      </c>
      <c r="R49" s="17">
        <v>1</v>
      </c>
      <c r="S49" s="17">
        <v>1</v>
      </c>
      <c r="T49" s="17">
        <v>3</v>
      </c>
      <c r="U49" s="17">
        <v>2</v>
      </c>
      <c r="V49" s="17">
        <v>1</v>
      </c>
      <c r="W49" s="17">
        <v>2</v>
      </c>
      <c r="X49" s="17">
        <v>5</v>
      </c>
      <c r="Y49" s="17">
        <v>1</v>
      </c>
      <c r="Z49" s="17">
        <v>1</v>
      </c>
      <c r="AA49" s="17">
        <v>1</v>
      </c>
      <c r="AB49" s="17">
        <v>1</v>
      </c>
      <c r="AC49" s="17">
        <v>1</v>
      </c>
      <c r="AD49" s="17">
        <v>1</v>
      </c>
      <c r="AE49" s="17">
        <v>2</v>
      </c>
      <c r="AF49" s="17">
        <v>1</v>
      </c>
      <c r="AG49" s="17"/>
      <c r="AH49" s="17"/>
      <c r="AI49" s="17"/>
    </row>
    <row r="50" spans="1:35" ht="14.25">
      <c r="A50" s="10" t="s">
        <v>82</v>
      </c>
      <c r="B50" s="10"/>
      <c r="C50" s="10"/>
      <c r="D50" s="10"/>
      <c r="E50" s="10"/>
      <c r="F50" s="10"/>
      <c r="G50" s="10"/>
      <c r="H50" s="10"/>
      <c r="I50" s="10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Alena</cp:lastModifiedBy>
  <dcterms:created xsi:type="dcterms:W3CDTF">2012-04-14T09:36:18Z</dcterms:created>
  <dcterms:modified xsi:type="dcterms:W3CDTF">2012-04-14T09:37:46Z</dcterms:modified>
  <cp:category/>
  <cp:version/>
  <cp:contentType/>
  <cp:contentStatus/>
</cp:coreProperties>
</file>