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F27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остаток с сп50 за вычетом транспортных СП51 и СП52</t>
        </r>
      </text>
    </comment>
    <comment ref="I27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перенесла всю сумму на депозит (969,17)</t>
        </r>
      </text>
    </comment>
    <comment ref="I30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900 перенесла на 54</t>
        </r>
      </text>
    </comment>
    <comment ref="I35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перенесла на жепозит</t>
        </r>
      </text>
    </comment>
    <comment ref="I38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перенесла в депозит</t>
        </r>
      </text>
    </comment>
    <comment ref="I48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перенеслана депозит
</t>
        </r>
      </text>
    </comment>
    <comment ref="F52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с СП52
955,50 - в депозит</t>
        </r>
      </text>
    </comment>
  </commentList>
</comments>
</file>

<file path=xl/sharedStrings.xml><?xml version="1.0" encoding="utf-8"?>
<sst xmlns="http://schemas.openxmlformats.org/spreadsheetml/2006/main" count="97" uniqueCount="95">
  <si>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</si>
  <si>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</si>
  <si>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</si>
  <si>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</si>
  <si>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</si>
  <si>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</si>
  <si>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</si>
  <si>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</si>
  <si>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</si>
  <si>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T-397</t>
  </si>
  <si>
    <t>TRL3554</t>
  </si>
  <si>
    <t>GL-57</t>
  </si>
  <si>
    <t>TRL-3494</t>
  </si>
  <si>
    <t>1020-1-k1</t>
  </si>
  <si>
    <t xml:space="preserve">T-385 </t>
  </si>
  <si>
    <t>T-387</t>
  </si>
  <si>
    <t>T-510</t>
  </si>
  <si>
    <t>TRL-3398</t>
  </si>
  <si>
    <t>BRL1591</t>
  </si>
  <si>
    <t>A-75</t>
  </si>
  <si>
    <t>A1399-T05-634</t>
  </si>
  <si>
    <t>B0316-02J-22</t>
  </si>
  <si>
    <t>T3025-102-2</t>
  </si>
  <si>
    <t>TRC-541</t>
  </si>
  <si>
    <t>TRC-1597</t>
  </si>
  <si>
    <t>TRX-1473</t>
  </si>
  <si>
    <t>TRL-3233</t>
  </si>
  <si>
    <t>TRL-3334</t>
  </si>
  <si>
    <t>ЦЕНА</t>
  </si>
  <si>
    <t>alisa4ka</t>
  </si>
  <si>
    <t>Anozka</t>
  </si>
  <si>
    <t>Bittersweet</t>
  </si>
  <si>
    <t>chep2009</t>
  </si>
  <si>
    <t>ctunami</t>
  </si>
  <si>
    <t>Dasha1</t>
  </si>
  <si>
    <t>Donna T</t>
  </si>
  <si>
    <t>EDELKA</t>
  </si>
  <si>
    <t>Elya</t>
  </si>
  <si>
    <t>Ilka1982</t>
  </si>
  <si>
    <t>irinik</t>
  </si>
  <si>
    <t>Kaza27</t>
  </si>
  <si>
    <t>6,7,7,8</t>
  </si>
  <si>
    <t>ряд</t>
  </si>
  <si>
    <t>6,7,7,8,9,9,0</t>
  </si>
  <si>
    <t>ряд без 39</t>
  </si>
  <si>
    <t>6пар</t>
  </si>
  <si>
    <t>kozavka</t>
  </si>
  <si>
    <t>Lesichka</t>
  </si>
  <si>
    <t>LesL</t>
  </si>
  <si>
    <t>mamatimura</t>
  </si>
  <si>
    <t>maria-antuaneta</t>
  </si>
  <si>
    <t>Maribo</t>
  </si>
  <si>
    <t>marichkapautova</t>
  </si>
  <si>
    <t>Natal'Ok</t>
  </si>
  <si>
    <t>natawa_gal</t>
  </si>
  <si>
    <t>Oksi-oks</t>
  </si>
  <si>
    <t>sergienkovasg</t>
  </si>
  <si>
    <t>Song</t>
  </si>
  <si>
    <t>Sама по Sебе</t>
  </si>
  <si>
    <t>Swallow984</t>
  </si>
  <si>
    <t>Tatam</t>
  </si>
  <si>
    <t>37, 40</t>
  </si>
  <si>
    <t>trie</t>
  </si>
  <si>
    <t>Twins</t>
  </si>
  <si>
    <t xml:space="preserve">zolotkat </t>
  </si>
  <si>
    <t>Алиева Анастасия 2010</t>
  </si>
  <si>
    <t>Бланка</t>
  </si>
  <si>
    <t>Брусnika</t>
  </si>
  <si>
    <t>Евик и мамуля</t>
  </si>
  <si>
    <t>Екатерина Платошечкина</t>
  </si>
  <si>
    <t>Елена Белова</t>
  </si>
  <si>
    <t>ЖЕНА МАЙОРА</t>
  </si>
  <si>
    <t>Каролiнка</t>
  </si>
  <si>
    <t>Лорэн 39</t>
  </si>
  <si>
    <t>лурали</t>
  </si>
  <si>
    <t>макарено</t>
  </si>
  <si>
    <t>Мама Ягодки</t>
  </si>
  <si>
    <t>-Марина-</t>
  </si>
  <si>
    <t>Маришка+</t>
  </si>
  <si>
    <t>Марусечка 27</t>
  </si>
  <si>
    <t>МКсения</t>
  </si>
  <si>
    <t>О_Леся</t>
  </si>
  <si>
    <t>О-LЯ-ЛЯ</t>
  </si>
  <si>
    <t>Ольгусечка</t>
  </si>
  <si>
    <t>Пандора777</t>
  </si>
  <si>
    <t>РОНЯ</t>
  </si>
  <si>
    <t>сёмкинамама***</t>
  </si>
  <si>
    <t>Танечка-1985</t>
  </si>
  <si>
    <t>Тати_81</t>
  </si>
  <si>
    <t>Элен_а</t>
  </si>
  <si>
    <t>юлялена</t>
  </si>
  <si>
    <t>Юляя</t>
  </si>
  <si>
    <t>ПРИСТРОЙ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</si>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</sst>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19050</xdr:rowOff>
    </xdr:from>
    <xdr:to>
      <xdr:col>9</xdr:col>
      <xdr:colOff>638175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9050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19050</xdr:rowOff>
    </xdr:from>
    <xdr:to>
      <xdr:col>11</xdr:col>
      <xdr:colOff>9525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9050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19050</xdr:rowOff>
    </xdr:from>
    <xdr:to>
      <xdr:col>11</xdr:col>
      <xdr:colOff>28575</xdr:colOff>
      <xdr:row>0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11</xdr:col>
      <xdr:colOff>647700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5429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0</xdr:rowOff>
    </xdr:from>
    <xdr:to>
      <xdr:col>12</xdr:col>
      <xdr:colOff>676275</xdr:colOff>
      <xdr:row>0</xdr:row>
      <xdr:rowOff>323850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0"/>
          <a:ext cx="6096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0</xdr:rowOff>
    </xdr:from>
    <xdr:to>
      <xdr:col>13</xdr:col>
      <xdr:colOff>723900</xdr:colOff>
      <xdr:row>0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0"/>
          <a:ext cx="6667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95250</xdr:colOff>
      <xdr:row>0</xdr:row>
      <xdr:rowOff>9525</xdr:rowOff>
    </xdr:from>
    <xdr:to>
      <xdr:col>14</xdr:col>
      <xdr:colOff>685800</xdr:colOff>
      <xdr:row>0</xdr:row>
      <xdr:rowOff>333375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48850" y="9525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123825</xdr:colOff>
      <xdr:row>0</xdr:row>
      <xdr:rowOff>9525</xdr:rowOff>
    </xdr:from>
    <xdr:to>
      <xdr:col>15</xdr:col>
      <xdr:colOff>685800</xdr:colOff>
      <xdr:row>0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63225" y="9525"/>
          <a:ext cx="561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95250</xdr:colOff>
      <xdr:row>0</xdr:row>
      <xdr:rowOff>19050</xdr:rowOff>
    </xdr:from>
    <xdr:to>
      <xdr:col>16</xdr:col>
      <xdr:colOff>657225</xdr:colOff>
      <xdr:row>0</xdr:row>
      <xdr:rowOff>323850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29975" y="19050"/>
          <a:ext cx="561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66675</xdr:colOff>
      <xdr:row>0</xdr:row>
      <xdr:rowOff>19050</xdr:rowOff>
    </xdr:from>
    <xdr:to>
      <xdr:col>17</xdr:col>
      <xdr:colOff>676275</xdr:colOff>
      <xdr:row>0</xdr:row>
      <xdr:rowOff>352425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1905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95250</xdr:colOff>
      <xdr:row>0</xdr:row>
      <xdr:rowOff>19050</xdr:rowOff>
    </xdr:from>
    <xdr:to>
      <xdr:col>18</xdr:col>
      <xdr:colOff>666750</xdr:colOff>
      <xdr:row>0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49250" y="19050"/>
          <a:ext cx="5715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66675</xdr:colOff>
      <xdr:row>0</xdr:row>
      <xdr:rowOff>9525</xdr:rowOff>
    </xdr:from>
    <xdr:to>
      <xdr:col>19</xdr:col>
      <xdr:colOff>657225</xdr:colOff>
      <xdr:row>0</xdr:row>
      <xdr:rowOff>323850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01750" y="9525"/>
          <a:ext cx="5905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0</xdr:rowOff>
    </xdr:from>
    <xdr:to>
      <xdr:col>20</xdr:col>
      <xdr:colOff>657225</xdr:colOff>
      <xdr:row>0</xdr:row>
      <xdr:rowOff>466725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763750" y="0"/>
          <a:ext cx="514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0</xdr:rowOff>
    </xdr:from>
    <xdr:to>
      <xdr:col>21</xdr:col>
      <xdr:colOff>676275</xdr:colOff>
      <xdr:row>0</xdr:row>
      <xdr:rowOff>447675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506700" y="0"/>
          <a:ext cx="4762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85725</xdr:colOff>
      <xdr:row>0</xdr:row>
      <xdr:rowOff>0</xdr:rowOff>
    </xdr:from>
    <xdr:to>
      <xdr:col>22</xdr:col>
      <xdr:colOff>676275</xdr:colOff>
      <xdr:row>0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078200" y="0"/>
          <a:ext cx="5905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76200</xdr:colOff>
      <xdr:row>0</xdr:row>
      <xdr:rowOff>9525</xdr:rowOff>
    </xdr:from>
    <xdr:to>
      <xdr:col>23</xdr:col>
      <xdr:colOff>676275</xdr:colOff>
      <xdr:row>0</xdr:row>
      <xdr:rowOff>333375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754475" y="9525"/>
          <a:ext cx="6000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47625</xdr:colOff>
      <xdr:row>0</xdr:row>
      <xdr:rowOff>0</xdr:rowOff>
    </xdr:from>
    <xdr:to>
      <xdr:col>24</xdr:col>
      <xdr:colOff>685800</xdr:colOff>
      <xdr:row>0</xdr:row>
      <xdr:rowOff>352425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411700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180975</xdr:colOff>
      <xdr:row>0</xdr:row>
      <xdr:rowOff>0</xdr:rowOff>
    </xdr:from>
    <xdr:to>
      <xdr:col>25</xdr:col>
      <xdr:colOff>666750</xdr:colOff>
      <xdr:row>0</xdr:row>
      <xdr:rowOff>457200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230850" y="0"/>
          <a:ext cx="4857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57150</xdr:colOff>
      <xdr:row>0</xdr:row>
      <xdr:rowOff>0</xdr:rowOff>
    </xdr:from>
    <xdr:to>
      <xdr:col>26</xdr:col>
      <xdr:colOff>666750</xdr:colOff>
      <xdr:row>0</xdr:row>
      <xdr:rowOff>561975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792825" y="0"/>
          <a:ext cx="6096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104775</xdr:colOff>
      <xdr:row>0</xdr:row>
      <xdr:rowOff>0</xdr:rowOff>
    </xdr:from>
    <xdr:to>
      <xdr:col>27</xdr:col>
      <xdr:colOff>628650</xdr:colOff>
      <xdr:row>0</xdr:row>
      <xdr:rowOff>638175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526250" y="0"/>
          <a:ext cx="52387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28575</xdr:colOff>
      <xdr:row>0</xdr:row>
      <xdr:rowOff>0</xdr:rowOff>
    </xdr:from>
    <xdr:to>
      <xdr:col>28</xdr:col>
      <xdr:colOff>628650</xdr:colOff>
      <xdr:row>0</xdr:row>
      <xdr:rowOff>323850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135850" y="0"/>
          <a:ext cx="6000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628650</xdr:colOff>
      <xdr:row>0</xdr:row>
      <xdr:rowOff>342900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793075" y="0"/>
          <a:ext cx="6286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workbookViewId="0" topLeftCell="A1">
      <selection activeCell="F12" sqref="F12"/>
    </sheetView>
  </sheetViews>
  <sheetFormatPr defaultColWidth="9.125" defaultRowHeight="12.75"/>
  <cols>
    <col min="1" max="1" width="21.625" style="6" customWidth="1"/>
    <col min="2" max="2" width="7.00390625" style="6" customWidth="1"/>
    <col min="3" max="3" width="7.25390625" style="6" customWidth="1"/>
    <col min="4" max="4" width="6.00390625" style="6" customWidth="1"/>
    <col min="5" max="5" width="6.875" style="6" customWidth="1"/>
    <col min="6" max="6" width="7.875" style="6" customWidth="1"/>
    <col min="7" max="7" width="7.125" style="6" customWidth="1"/>
    <col min="8" max="8" width="7.00390625" style="6" customWidth="1"/>
    <col min="9" max="9" width="12.625" style="6" customWidth="1"/>
    <col min="10" max="10" width="8.875" style="6" customWidth="1"/>
    <col min="11" max="11" width="8.00390625" style="6" customWidth="1"/>
    <col min="12" max="13" width="9.00390625" style="6" bestFit="1" customWidth="1"/>
    <col min="14" max="14" width="9.75390625" style="6" customWidth="1"/>
    <col min="15" max="15" width="9.00390625" style="6" bestFit="1" customWidth="1"/>
    <col min="16" max="16" width="9.125" style="6" customWidth="1"/>
    <col min="17" max="17" width="9.00390625" style="6" bestFit="1" customWidth="1"/>
    <col min="18" max="18" width="14.875" style="6" customWidth="1"/>
    <col min="19" max="19" width="12.875" style="6" customWidth="1"/>
    <col min="20" max="21" width="9.00390625" style="6" customWidth="1"/>
    <col min="22" max="22" width="9.00390625" style="6" bestFit="1" customWidth="1"/>
    <col min="23" max="34" width="9.00390625" style="6" customWidth="1"/>
    <col min="35" max="35" width="9.00390625" style="6" bestFit="1" customWidth="1"/>
    <col min="36" max="16384" width="9.125" style="6" customWidth="1"/>
  </cols>
  <sheetData>
    <row r="1" spans="1:35" ht="6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/>
      <c r="AF1" s="5"/>
      <c r="AG1" s="5"/>
      <c r="AH1" s="5"/>
      <c r="AI1" s="5"/>
    </row>
    <row r="2" spans="1:35" ht="15">
      <c r="A2" s="7" t="s">
        <v>28</v>
      </c>
      <c r="B2" s="7"/>
      <c r="C2" s="7"/>
      <c r="D2" s="8"/>
      <c r="E2" s="8"/>
      <c r="F2" s="8"/>
      <c r="G2" s="8"/>
      <c r="H2" s="7"/>
      <c r="I2" s="9"/>
      <c r="J2" s="10">
        <v>250</v>
      </c>
      <c r="K2" s="10">
        <v>250</v>
      </c>
      <c r="L2" s="10">
        <v>350</v>
      </c>
      <c r="M2" s="10">
        <v>550</v>
      </c>
      <c r="N2" s="10">
        <v>750</v>
      </c>
      <c r="O2" s="10">
        <v>180</v>
      </c>
      <c r="P2" s="10">
        <v>250</v>
      </c>
      <c r="Q2" s="10">
        <v>250</v>
      </c>
      <c r="R2" s="10">
        <v>250</v>
      </c>
      <c r="S2" s="10">
        <v>250</v>
      </c>
      <c r="T2" s="10">
        <v>750</v>
      </c>
      <c r="U2" s="10">
        <v>350</v>
      </c>
      <c r="V2" s="10">
        <v>350</v>
      </c>
      <c r="W2" s="10">
        <v>750</v>
      </c>
      <c r="X2" s="10">
        <v>750</v>
      </c>
      <c r="Y2" s="10">
        <v>750</v>
      </c>
      <c r="Z2" s="10">
        <v>450</v>
      </c>
      <c r="AA2" s="10">
        <v>750</v>
      </c>
      <c r="AB2" s="10">
        <v>950</v>
      </c>
      <c r="AC2" s="10">
        <v>450</v>
      </c>
      <c r="AD2" s="10">
        <v>450</v>
      </c>
      <c r="AE2" s="10"/>
      <c r="AF2" s="10"/>
      <c r="AG2" s="10"/>
      <c r="AH2" s="10"/>
      <c r="AI2" s="10"/>
    </row>
    <row r="3" spans="1:35" ht="14.25">
      <c r="A3" s="11" t="s">
        <v>29</v>
      </c>
      <c r="B3" s="11">
        <f aca="true" t="shared" si="0" ref="B3:B13">SUMIF($J3:$AO3,"&lt;&gt;",$J$2:$AO$2)</f>
        <v>1100</v>
      </c>
      <c r="C3" s="11">
        <f aca="true" t="shared" si="1" ref="C3:C13">B3*1.15</f>
        <v>1265</v>
      </c>
      <c r="D3" s="12"/>
      <c r="E3" s="12">
        <f aca="true" t="shared" si="2" ref="E3:E61">C3+D3</f>
        <v>1265</v>
      </c>
      <c r="F3" s="12"/>
      <c r="G3" s="11">
        <v>1400</v>
      </c>
      <c r="H3" s="11">
        <f>18.31*2</f>
        <v>36.62</v>
      </c>
      <c r="I3" s="13">
        <f aca="true" t="shared" si="3" ref="I3:I37">E3-F3-G3+H3</f>
        <v>-98.38</v>
      </c>
      <c r="J3" s="11"/>
      <c r="K3" s="11"/>
      <c r="L3" s="11">
        <v>35</v>
      </c>
      <c r="M3" s="11"/>
      <c r="N3" s="11"/>
      <c r="O3" s="11"/>
      <c r="P3" s="11"/>
      <c r="Q3" s="11"/>
      <c r="R3" s="11"/>
      <c r="S3" s="11"/>
      <c r="T3" s="11">
        <v>35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4.25">
      <c r="A4" s="11" t="s">
        <v>30</v>
      </c>
      <c r="B4" s="11">
        <f t="shared" si="0"/>
        <v>850</v>
      </c>
      <c r="C4" s="11">
        <f t="shared" si="1"/>
        <v>977.4999999999999</v>
      </c>
      <c r="D4" s="12"/>
      <c r="E4" s="12">
        <f t="shared" si="2"/>
        <v>977.4999999999999</v>
      </c>
      <c r="F4" s="12"/>
      <c r="G4" s="11">
        <v>977.5</v>
      </c>
      <c r="H4" s="11">
        <f>18.31*3</f>
        <v>54.92999999999999</v>
      </c>
      <c r="I4" s="13">
        <f t="shared" si="3"/>
        <v>54.92999999999988</v>
      </c>
      <c r="J4" s="11"/>
      <c r="K4" s="11">
        <v>40</v>
      </c>
      <c r="L4" s="11"/>
      <c r="M4" s="11"/>
      <c r="N4" s="11"/>
      <c r="O4" s="11"/>
      <c r="P4" s="11">
        <v>40</v>
      </c>
      <c r="Q4" s="11"/>
      <c r="R4" s="11"/>
      <c r="S4" s="11"/>
      <c r="T4" s="11"/>
      <c r="U4" s="11"/>
      <c r="V4" s="11">
        <v>40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4.25">
      <c r="A5" s="11" t="s">
        <v>31</v>
      </c>
      <c r="B5" s="11">
        <f t="shared" si="0"/>
        <v>750</v>
      </c>
      <c r="C5" s="11">
        <f t="shared" si="1"/>
        <v>862.4999999999999</v>
      </c>
      <c r="D5" s="12"/>
      <c r="E5" s="12">
        <f t="shared" si="2"/>
        <v>862.4999999999999</v>
      </c>
      <c r="F5" s="12"/>
      <c r="G5" s="11">
        <v>862</v>
      </c>
      <c r="H5" s="11">
        <f aca="true" t="shared" si="4" ref="H5:H60">18.31</f>
        <v>18.31</v>
      </c>
      <c r="I5" s="13">
        <f t="shared" si="3"/>
        <v>18.809999999999885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>
        <v>39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4.25">
      <c r="A6" s="11" t="s">
        <v>32</v>
      </c>
      <c r="B6" s="11">
        <f t="shared" si="0"/>
        <v>750</v>
      </c>
      <c r="C6" s="11">
        <f t="shared" si="1"/>
        <v>862.4999999999999</v>
      </c>
      <c r="D6" s="12"/>
      <c r="E6" s="12">
        <f t="shared" si="2"/>
        <v>862.4999999999999</v>
      </c>
      <c r="F6" s="12"/>
      <c r="G6" s="11">
        <v>862.5</v>
      </c>
      <c r="H6" s="11">
        <f t="shared" si="4"/>
        <v>18.31</v>
      </c>
      <c r="I6" s="13">
        <f t="shared" si="3"/>
        <v>18.309999999999885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v>39</v>
      </c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4.25">
      <c r="A7" s="11" t="s">
        <v>33</v>
      </c>
      <c r="B7" s="11">
        <f t="shared" si="0"/>
        <v>950</v>
      </c>
      <c r="C7" s="11">
        <f t="shared" si="1"/>
        <v>1092.5</v>
      </c>
      <c r="D7" s="12"/>
      <c r="E7" s="12">
        <f t="shared" si="2"/>
        <v>1092.5</v>
      </c>
      <c r="F7" s="12"/>
      <c r="G7" s="11">
        <v>1100</v>
      </c>
      <c r="H7" s="11">
        <f t="shared" si="4"/>
        <v>18.31</v>
      </c>
      <c r="I7" s="13">
        <f t="shared" si="3"/>
        <v>10.809999999999999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>
        <v>35</v>
      </c>
      <c r="AC7" s="11"/>
      <c r="AD7" s="11"/>
      <c r="AE7" s="11"/>
      <c r="AF7" s="11"/>
      <c r="AG7" s="11"/>
      <c r="AH7" s="11"/>
      <c r="AI7" s="11"/>
    </row>
    <row r="8" spans="1:35" ht="14.25">
      <c r="A8" s="11" t="s">
        <v>34</v>
      </c>
      <c r="B8" s="11">
        <f t="shared" si="0"/>
        <v>250</v>
      </c>
      <c r="C8" s="11">
        <f t="shared" si="1"/>
        <v>287.5</v>
      </c>
      <c r="D8" s="12"/>
      <c r="E8" s="12">
        <f t="shared" si="2"/>
        <v>287.5</v>
      </c>
      <c r="F8" s="12"/>
      <c r="G8" s="11">
        <v>288</v>
      </c>
      <c r="H8" s="11">
        <f t="shared" si="4"/>
        <v>18.31</v>
      </c>
      <c r="I8" s="13">
        <f t="shared" si="3"/>
        <v>17.81</v>
      </c>
      <c r="J8" s="11"/>
      <c r="K8" s="11">
        <v>38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4.25">
      <c r="A9" s="11" t="s">
        <v>35</v>
      </c>
      <c r="B9" s="11">
        <f t="shared" si="0"/>
        <v>250</v>
      </c>
      <c r="C9" s="11">
        <f t="shared" si="1"/>
        <v>287.5</v>
      </c>
      <c r="D9" s="12"/>
      <c r="E9" s="12">
        <f t="shared" si="2"/>
        <v>287.5</v>
      </c>
      <c r="F9" s="12"/>
      <c r="G9" s="11">
        <v>300</v>
      </c>
      <c r="H9" s="11">
        <f t="shared" si="4"/>
        <v>18.31</v>
      </c>
      <c r="I9" s="13">
        <f t="shared" si="3"/>
        <v>5.809999999999999</v>
      </c>
      <c r="J9" s="11"/>
      <c r="K9" s="11"/>
      <c r="L9" s="11"/>
      <c r="M9" s="11"/>
      <c r="N9" s="11"/>
      <c r="O9" s="11"/>
      <c r="P9" s="11"/>
      <c r="Q9" s="11"/>
      <c r="R9" s="11">
        <v>40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4.25">
      <c r="A10" s="11" t="s">
        <v>36</v>
      </c>
      <c r="B10" s="11">
        <f t="shared" si="0"/>
        <v>250</v>
      </c>
      <c r="C10" s="11">
        <f t="shared" si="1"/>
        <v>287.5</v>
      </c>
      <c r="D10" s="12"/>
      <c r="E10" s="12">
        <f t="shared" si="2"/>
        <v>287.5</v>
      </c>
      <c r="F10" s="12"/>
      <c r="G10" s="11">
        <v>290</v>
      </c>
      <c r="H10" s="11">
        <f t="shared" si="4"/>
        <v>18.31</v>
      </c>
      <c r="I10" s="13">
        <f t="shared" si="3"/>
        <v>15.809999999999999</v>
      </c>
      <c r="J10" s="11">
        <v>39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4.25">
      <c r="A11" s="11" t="s">
        <v>37</v>
      </c>
      <c r="B11" s="11">
        <f t="shared" si="0"/>
        <v>250</v>
      </c>
      <c r="C11" s="11">
        <f t="shared" si="1"/>
        <v>287.5</v>
      </c>
      <c r="D11" s="12"/>
      <c r="E11" s="12">
        <f t="shared" si="2"/>
        <v>287.5</v>
      </c>
      <c r="F11" s="12"/>
      <c r="G11" s="11">
        <v>287.5</v>
      </c>
      <c r="H11" s="11">
        <f t="shared" si="4"/>
        <v>18.31</v>
      </c>
      <c r="I11" s="13">
        <f t="shared" si="3"/>
        <v>18.31</v>
      </c>
      <c r="J11" s="11"/>
      <c r="K11" s="11"/>
      <c r="L11" s="11"/>
      <c r="M11" s="11"/>
      <c r="N11" s="11"/>
      <c r="O11" s="11"/>
      <c r="P11" s="11">
        <v>39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4.25">
      <c r="A12" s="11" t="s">
        <v>38</v>
      </c>
      <c r="B12" s="11">
        <f t="shared" si="0"/>
        <v>250</v>
      </c>
      <c r="C12" s="11">
        <f t="shared" si="1"/>
        <v>287.5</v>
      </c>
      <c r="D12" s="12"/>
      <c r="E12" s="12">
        <f t="shared" si="2"/>
        <v>287.5</v>
      </c>
      <c r="F12" s="12"/>
      <c r="G12" s="11">
        <v>288</v>
      </c>
      <c r="H12" s="11">
        <f t="shared" si="4"/>
        <v>18.31</v>
      </c>
      <c r="I12" s="13">
        <f t="shared" si="3"/>
        <v>17.81</v>
      </c>
      <c r="J12" s="11">
        <v>37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4.25">
      <c r="A13" s="11" t="s">
        <v>39</v>
      </c>
      <c r="B13" s="11">
        <f t="shared" si="0"/>
        <v>250</v>
      </c>
      <c r="C13" s="11">
        <f t="shared" si="1"/>
        <v>287.5</v>
      </c>
      <c r="D13" s="12"/>
      <c r="E13" s="12">
        <f t="shared" si="2"/>
        <v>287.5</v>
      </c>
      <c r="F13" s="12"/>
      <c r="G13" s="11">
        <v>287.5</v>
      </c>
      <c r="H13" s="11">
        <f t="shared" si="4"/>
        <v>18.31</v>
      </c>
      <c r="I13" s="13">
        <f t="shared" si="3"/>
        <v>18.31</v>
      </c>
      <c r="J13" s="11"/>
      <c r="K13" s="11"/>
      <c r="L13" s="11"/>
      <c r="M13" s="11"/>
      <c r="N13" s="11"/>
      <c r="O13" s="11"/>
      <c r="P13" s="11">
        <v>38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4.25">
      <c r="A14" s="11" t="s">
        <v>40</v>
      </c>
      <c r="B14" s="11">
        <f>SUMIF($J14:$AO14,"&lt;&gt;",$J$2:$AO$2)+250+250*3+250*9+250*6+250*9+350*5</f>
        <v>11450</v>
      </c>
      <c r="C14" s="11">
        <f>B14*1.05</f>
        <v>12022.5</v>
      </c>
      <c r="D14" s="12"/>
      <c r="E14" s="12">
        <f t="shared" si="2"/>
        <v>12022.5</v>
      </c>
      <c r="F14" s="12"/>
      <c r="G14" s="11">
        <v>12810</v>
      </c>
      <c r="H14" s="11">
        <f>18.31*40</f>
        <v>732.4</v>
      </c>
      <c r="I14" s="13">
        <f t="shared" si="3"/>
        <v>-55.10000000000002</v>
      </c>
      <c r="J14" s="11">
        <v>36.41</v>
      </c>
      <c r="K14" s="11" t="s">
        <v>41</v>
      </c>
      <c r="L14" s="11">
        <v>38</v>
      </c>
      <c r="M14" s="11"/>
      <c r="N14" s="11"/>
      <c r="O14" s="11"/>
      <c r="P14" s="11"/>
      <c r="Q14" s="11" t="s">
        <v>42</v>
      </c>
      <c r="R14" s="11" t="s">
        <v>43</v>
      </c>
      <c r="S14" s="14" t="s">
        <v>44</v>
      </c>
      <c r="T14" s="11">
        <v>38</v>
      </c>
      <c r="U14" s="11" t="s">
        <v>45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4.25">
      <c r="A15" s="11" t="s">
        <v>46</v>
      </c>
      <c r="B15" s="11">
        <f aca="true" t="shared" si="5" ref="B15:B28">SUMIF($J15:$AO15,"&lt;&gt;",$J$2:$AO$2)</f>
        <v>750</v>
      </c>
      <c r="C15" s="11">
        <f aca="true" t="shared" si="6" ref="C15:C29">B15*1.15</f>
        <v>862.4999999999999</v>
      </c>
      <c r="D15" s="12"/>
      <c r="E15" s="12">
        <f t="shared" si="2"/>
        <v>862.4999999999999</v>
      </c>
      <c r="F15" s="11">
        <v>450</v>
      </c>
      <c r="G15" s="11">
        <v>750</v>
      </c>
      <c r="H15" s="11">
        <f t="shared" si="4"/>
        <v>18.31</v>
      </c>
      <c r="I15" s="13">
        <f t="shared" si="3"/>
        <v>-319.1900000000001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39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4.25">
      <c r="A16" s="11" t="s">
        <v>47</v>
      </c>
      <c r="B16" s="11">
        <f t="shared" si="5"/>
        <v>1500</v>
      </c>
      <c r="C16" s="11">
        <f t="shared" si="6"/>
        <v>1724.9999999999998</v>
      </c>
      <c r="D16" s="12"/>
      <c r="E16" s="12">
        <f t="shared" si="2"/>
        <v>1724.9999999999998</v>
      </c>
      <c r="F16" s="11"/>
      <c r="G16" s="11">
        <v>1725</v>
      </c>
      <c r="H16" s="11">
        <f>18.31*2</f>
        <v>36.62</v>
      </c>
      <c r="I16" s="13">
        <f t="shared" si="3"/>
        <v>36.61999999999977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36</v>
      </c>
      <c r="Y16" s="11">
        <v>36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4.25">
      <c r="A17" s="11" t="s">
        <v>48</v>
      </c>
      <c r="B17" s="11">
        <f t="shared" si="5"/>
        <v>350</v>
      </c>
      <c r="C17" s="11">
        <f t="shared" si="6"/>
        <v>402.49999999999994</v>
      </c>
      <c r="D17" s="12"/>
      <c r="E17" s="12">
        <f>C17+D17</f>
        <v>402.49999999999994</v>
      </c>
      <c r="F17" s="11"/>
      <c r="G17" s="11">
        <v>403</v>
      </c>
      <c r="H17" s="11">
        <f t="shared" si="4"/>
        <v>18.31</v>
      </c>
      <c r="I17" s="13">
        <f>E17-F17-G17+H17</f>
        <v>17.809999999999942</v>
      </c>
      <c r="J17" s="11"/>
      <c r="K17" s="11"/>
      <c r="L17" s="11">
        <v>37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4.25">
      <c r="A18" s="11" t="s">
        <v>49</v>
      </c>
      <c r="B18" s="11">
        <f t="shared" si="5"/>
        <v>600</v>
      </c>
      <c r="C18" s="11">
        <f t="shared" si="6"/>
        <v>690</v>
      </c>
      <c r="D18" s="12"/>
      <c r="E18" s="12">
        <f t="shared" si="2"/>
        <v>690</v>
      </c>
      <c r="F18" s="12"/>
      <c r="G18" s="11">
        <v>690</v>
      </c>
      <c r="H18" s="11">
        <f>18.31*2</f>
        <v>36.62</v>
      </c>
      <c r="I18" s="13">
        <f t="shared" si="3"/>
        <v>36.62</v>
      </c>
      <c r="J18" s="11"/>
      <c r="K18" s="11"/>
      <c r="L18" s="11">
        <v>36</v>
      </c>
      <c r="M18" s="11"/>
      <c r="N18" s="11"/>
      <c r="O18" s="11"/>
      <c r="P18" s="11">
        <v>36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4.25">
      <c r="A19" s="11" t="s">
        <v>50</v>
      </c>
      <c r="B19" s="11">
        <f t="shared" si="5"/>
        <v>180</v>
      </c>
      <c r="C19" s="11">
        <f t="shared" si="6"/>
        <v>206.99999999999997</v>
      </c>
      <c r="D19" s="12"/>
      <c r="E19" s="12">
        <f t="shared" si="2"/>
        <v>206.99999999999997</v>
      </c>
      <c r="F19" s="12"/>
      <c r="G19" s="11">
        <v>210</v>
      </c>
      <c r="H19" s="11">
        <f t="shared" si="4"/>
        <v>18.31</v>
      </c>
      <c r="I19" s="13">
        <f t="shared" si="3"/>
        <v>15.30999999999997</v>
      </c>
      <c r="J19" s="11"/>
      <c r="K19" s="11"/>
      <c r="L19" s="11"/>
      <c r="M19" s="11"/>
      <c r="N19" s="11"/>
      <c r="O19" s="11">
        <v>36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4.25">
      <c r="A20" s="11" t="s">
        <v>51</v>
      </c>
      <c r="B20" s="11">
        <f t="shared" si="5"/>
        <v>750</v>
      </c>
      <c r="C20" s="11">
        <f t="shared" si="6"/>
        <v>862.4999999999999</v>
      </c>
      <c r="D20" s="12"/>
      <c r="E20" s="12">
        <f t="shared" si="2"/>
        <v>862.4999999999999</v>
      </c>
      <c r="F20" s="12">
        <v>194</v>
      </c>
      <c r="G20" s="11">
        <v>800</v>
      </c>
      <c r="H20" s="11">
        <f t="shared" si="4"/>
        <v>18.31</v>
      </c>
      <c r="I20" s="13">
        <f t="shared" si="3"/>
        <v>-113.19000000000011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40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4.25">
      <c r="A21" s="11" t="s">
        <v>52</v>
      </c>
      <c r="B21" s="11">
        <f t="shared" si="5"/>
        <v>750</v>
      </c>
      <c r="C21" s="11">
        <f t="shared" si="6"/>
        <v>862.4999999999999</v>
      </c>
      <c r="D21" s="12"/>
      <c r="E21" s="12">
        <f t="shared" si="2"/>
        <v>862.4999999999999</v>
      </c>
      <c r="F21" s="11">
        <v>43</v>
      </c>
      <c r="G21" s="11">
        <v>819.5</v>
      </c>
      <c r="H21" s="11">
        <f t="shared" si="4"/>
        <v>18.31</v>
      </c>
      <c r="I21" s="13">
        <f t="shared" si="3"/>
        <v>18.309999999999885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39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4.25">
      <c r="A22" s="11" t="s">
        <v>53</v>
      </c>
      <c r="B22" s="11">
        <f t="shared" si="5"/>
        <v>250</v>
      </c>
      <c r="C22" s="11">
        <f t="shared" si="6"/>
        <v>287.5</v>
      </c>
      <c r="D22" s="12"/>
      <c r="E22" s="12">
        <f t="shared" si="2"/>
        <v>287.5</v>
      </c>
      <c r="F22" s="12"/>
      <c r="G22" s="11">
        <v>287.5</v>
      </c>
      <c r="H22" s="11">
        <f t="shared" si="4"/>
        <v>18.31</v>
      </c>
      <c r="I22" s="13">
        <f t="shared" si="3"/>
        <v>18.31</v>
      </c>
      <c r="J22" s="11"/>
      <c r="K22" s="11"/>
      <c r="L22" s="11"/>
      <c r="M22" s="11"/>
      <c r="N22" s="11"/>
      <c r="O22" s="11"/>
      <c r="P22" s="11">
        <v>37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4.25">
      <c r="A23" s="11" t="s">
        <v>54</v>
      </c>
      <c r="B23" s="11">
        <f t="shared" si="5"/>
        <v>430</v>
      </c>
      <c r="C23" s="11">
        <f t="shared" si="6"/>
        <v>494.49999999999994</v>
      </c>
      <c r="D23" s="12"/>
      <c r="E23" s="12">
        <f t="shared" si="2"/>
        <v>494.49999999999994</v>
      </c>
      <c r="F23" s="12"/>
      <c r="G23" s="11">
        <v>495</v>
      </c>
      <c r="H23" s="11">
        <f>18.31*2</f>
        <v>36.62</v>
      </c>
      <c r="I23" s="13">
        <f t="shared" si="3"/>
        <v>36.11999999999994</v>
      </c>
      <c r="J23" s="11"/>
      <c r="K23" s="11">
        <v>39</v>
      </c>
      <c r="L23" s="11"/>
      <c r="M23" s="11"/>
      <c r="N23" s="11"/>
      <c r="O23" s="11">
        <v>38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4.25">
      <c r="A24" s="11" t="s">
        <v>55</v>
      </c>
      <c r="B24" s="11">
        <f t="shared" si="5"/>
        <v>250</v>
      </c>
      <c r="C24" s="11">
        <f t="shared" si="6"/>
        <v>287.5</v>
      </c>
      <c r="D24" s="12"/>
      <c r="E24" s="12">
        <f t="shared" si="2"/>
        <v>287.5</v>
      </c>
      <c r="F24" s="12"/>
      <c r="G24" s="11"/>
      <c r="H24" s="11">
        <f t="shared" si="4"/>
        <v>18.31</v>
      </c>
      <c r="I24" s="13">
        <f t="shared" si="3"/>
        <v>305.81</v>
      </c>
      <c r="J24" s="11"/>
      <c r="K24" s="11"/>
      <c r="L24" s="11"/>
      <c r="M24" s="11"/>
      <c r="N24" s="11"/>
      <c r="O24" s="11"/>
      <c r="P24" s="11">
        <v>38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4.25">
      <c r="A25" s="11" t="s">
        <v>56</v>
      </c>
      <c r="B25" s="11">
        <f t="shared" si="5"/>
        <v>500</v>
      </c>
      <c r="C25" s="11">
        <f t="shared" si="6"/>
        <v>575</v>
      </c>
      <c r="D25" s="12"/>
      <c r="E25" s="12">
        <f t="shared" si="2"/>
        <v>575</v>
      </c>
      <c r="F25" s="12"/>
      <c r="G25" s="11">
        <v>575</v>
      </c>
      <c r="H25" s="11">
        <f>18.31*2</f>
        <v>36.62</v>
      </c>
      <c r="I25" s="13">
        <f t="shared" si="3"/>
        <v>36.62</v>
      </c>
      <c r="J25" s="11">
        <v>40</v>
      </c>
      <c r="K25" s="11">
        <v>39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4.25">
      <c r="A26" s="11" t="s">
        <v>57</v>
      </c>
      <c r="B26" s="11">
        <f t="shared" si="5"/>
        <v>450</v>
      </c>
      <c r="C26" s="11">
        <f t="shared" si="6"/>
        <v>517.5</v>
      </c>
      <c r="D26" s="12"/>
      <c r="E26" s="12">
        <f t="shared" si="2"/>
        <v>517.5</v>
      </c>
      <c r="F26" s="12"/>
      <c r="G26" s="11">
        <v>1035</v>
      </c>
      <c r="H26" s="11">
        <f t="shared" si="4"/>
        <v>18.31</v>
      </c>
      <c r="I26" s="13">
        <f t="shared" si="3"/>
        <v>-499.19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35</v>
      </c>
      <c r="AD26" s="11"/>
      <c r="AE26" s="11"/>
      <c r="AF26" s="11"/>
      <c r="AG26" s="11"/>
      <c r="AH26" s="11"/>
      <c r="AI26" s="11"/>
    </row>
    <row r="27" spans="1:35" ht="14.25">
      <c r="A27" s="11" t="s">
        <v>58</v>
      </c>
      <c r="B27" s="11">
        <f t="shared" si="5"/>
        <v>530</v>
      </c>
      <c r="C27" s="11">
        <f t="shared" si="6"/>
        <v>609.5</v>
      </c>
      <c r="D27" s="12"/>
      <c r="E27" s="12">
        <f t="shared" si="2"/>
        <v>609.5</v>
      </c>
      <c r="F27" s="12">
        <f>648.67-70+1000</f>
        <v>1578.67</v>
      </c>
      <c r="G27" s="11"/>
      <c r="H27" s="11">
        <f>18.31*2</f>
        <v>36.62</v>
      </c>
      <c r="I27" s="13">
        <f>E27-F27-G27+H27+969.17</f>
        <v>36.61999999999989</v>
      </c>
      <c r="J27" s="11"/>
      <c r="K27" s="11"/>
      <c r="L27" s="11"/>
      <c r="M27" s="11"/>
      <c r="N27" s="11"/>
      <c r="O27" s="11">
        <v>37</v>
      </c>
      <c r="P27" s="11"/>
      <c r="Q27" s="11"/>
      <c r="R27" s="11"/>
      <c r="S27" s="11"/>
      <c r="T27" s="11"/>
      <c r="U27" s="11"/>
      <c r="V27" s="11">
        <v>38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4.25">
      <c r="A28" s="11" t="s">
        <v>59</v>
      </c>
      <c r="B28" s="11">
        <f t="shared" si="5"/>
        <v>250</v>
      </c>
      <c r="C28" s="11">
        <f t="shared" si="6"/>
        <v>287.5</v>
      </c>
      <c r="D28" s="12"/>
      <c r="E28" s="12">
        <f>C28+D28</f>
        <v>287.5</v>
      </c>
      <c r="F28" s="12"/>
      <c r="G28" s="11">
        <v>288</v>
      </c>
      <c r="H28" s="11">
        <f t="shared" si="4"/>
        <v>18.31</v>
      </c>
      <c r="I28" s="13">
        <f>E28-F28-G28+H28</f>
        <v>17.81</v>
      </c>
      <c r="J28" s="11"/>
      <c r="K28" s="11"/>
      <c r="L28" s="11"/>
      <c r="M28" s="11"/>
      <c r="N28" s="11"/>
      <c r="O28" s="11"/>
      <c r="P28" s="11">
        <v>41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4.25">
      <c r="A29" s="11" t="s">
        <v>60</v>
      </c>
      <c r="B29" s="11">
        <f>SUMIF($J29:$AO29,"&lt;&gt;",$J$2:$AO$2)+250</f>
        <v>850</v>
      </c>
      <c r="C29" s="11">
        <f t="shared" si="6"/>
        <v>977.4999999999999</v>
      </c>
      <c r="D29" s="12"/>
      <c r="E29" s="12">
        <f t="shared" si="2"/>
        <v>977.4999999999999</v>
      </c>
      <c r="F29" s="12"/>
      <c r="G29" s="11">
        <v>1050</v>
      </c>
      <c r="H29" s="11">
        <f>18.31*3</f>
        <v>54.92999999999999</v>
      </c>
      <c r="I29" s="13">
        <f t="shared" si="3"/>
        <v>-17.57000000000012</v>
      </c>
      <c r="J29" s="11"/>
      <c r="K29" s="11"/>
      <c r="L29" s="11"/>
      <c r="M29" s="11"/>
      <c r="N29" s="11"/>
      <c r="O29" s="11"/>
      <c r="P29" s="11" t="s">
        <v>61</v>
      </c>
      <c r="Q29" s="11"/>
      <c r="R29" s="11"/>
      <c r="S29" s="11"/>
      <c r="T29" s="11"/>
      <c r="U29" s="11"/>
      <c r="V29" s="11">
        <v>38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4.25">
      <c r="A30" s="11" t="s">
        <v>62</v>
      </c>
      <c r="B30" s="11">
        <f aca="true" t="shared" si="7" ref="B30:B54">SUMIF($J30:$AO30,"&lt;&gt;",$J$2:$AO$2)</f>
        <v>550</v>
      </c>
      <c r="C30" s="11">
        <f>B30*1.1</f>
        <v>605</v>
      </c>
      <c r="D30" s="12"/>
      <c r="E30" s="12">
        <f t="shared" si="2"/>
        <v>605</v>
      </c>
      <c r="F30" s="12">
        <f>-40-99-30+289</f>
        <v>120</v>
      </c>
      <c r="G30" s="11">
        <v>1430</v>
      </c>
      <c r="H30" s="11">
        <f t="shared" si="4"/>
        <v>18.31</v>
      </c>
      <c r="I30" s="13">
        <f>E30-F30-G30+H30+900</f>
        <v>-26.690000000000055</v>
      </c>
      <c r="J30" s="11"/>
      <c r="K30" s="11"/>
      <c r="L30" s="11"/>
      <c r="M30" s="11">
        <v>39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4.25">
      <c r="A31" s="11" t="s">
        <v>63</v>
      </c>
      <c r="B31" s="11">
        <f t="shared" si="7"/>
        <v>750</v>
      </c>
      <c r="C31" s="11">
        <f>B31</f>
        <v>750</v>
      </c>
      <c r="D31" s="12"/>
      <c r="E31" s="12">
        <f t="shared" si="2"/>
        <v>750</v>
      </c>
      <c r="F31" s="12"/>
      <c r="G31" s="11">
        <v>750</v>
      </c>
      <c r="H31" s="11">
        <f t="shared" si="4"/>
        <v>18.31</v>
      </c>
      <c r="I31" s="13">
        <f t="shared" si="3"/>
        <v>18.31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>
        <v>39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4.25">
      <c r="A32" s="11" t="s">
        <v>64</v>
      </c>
      <c r="B32" s="11">
        <f t="shared" si="7"/>
        <v>550</v>
      </c>
      <c r="C32" s="11">
        <f aca="true" t="shared" si="8" ref="C32:C60">B32*1.15</f>
        <v>632.5</v>
      </c>
      <c r="D32" s="12"/>
      <c r="E32" s="12">
        <f t="shared" si="2"/>
        <v>632.5</v>
      </c>
      <c r="F32" s="12"/>
      <c r="G32" s="11">
        <v>635</v>
      </c>
      <c r="H32" s="11">
        <f t="shared" si="4"/>
        <v>18.31</v>
      </c>
      <c r="I32" s="13">
        <f t="shared" si="3"/>
        <v>15.809999999999999</v>
      </c>
      <c r="J32" s="11"/>
      <c r="K32" s="11"/>
      <c r="L32" s="11"/>
      <c r="M32" s="11">
        <v>37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4.25">
      <c r="A33" s="14" t="s">
        <v>65</v>
      </c>
      <c r="B33" s="11">
        <f t="shared" si="7"/>
        <v>930</v>
      </c>
      <c r="C33" s="11">
        <f t="shared" si="8"/>
        <v>1069.5</v>
      </c>
      <c r="D33" s="12"/>
      <c r="E33" s="12">
        <f t="shared" si="2"/>
        <v>1069.5</v>
      </c>
      <c r="F33" s="12"/>
      <c r="G33" s="11">
        <v>1070</v>
      </c>
      <c r="H33" s="11">
        <f>18.31*2</f>
        <v>36.62</v>
      </c>
      <c r="I33" s="13">
        <f t="shared" si="3"/>
        <v>36.12</v>
      </c>
      <c r="J33" s="11"/>
      <c r="K33" s="11"/>
      <c r="L33" s="11"/>
      <c r="M33" s="11"/>
      <c r="N33" s="11"/>
      <c r="O33" s="11">
        <v>39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v>40</v>
      </c>
      <c r="AB33" s="11"/>
      <c r="AC33" s="11"/>
      <c r="AD33" s="11"/>
      <c r="AE33" s="11"/>
      <c r="AF33" s="11"/>
      <c r="AG33" s="11"/>
      <c r="AH33" s="11"/>
      <c r="AI33" s="11"/>
    </row>
    <row r="34" spans="1:35" ht="14.25">
      <c r="A34" s="11" t="s">
        <v>66</v>
      </c>
      <c r="B34" s="11">
        <f t="shared" si="7"/>
        <v>600</v>
      </c>
      <c r="C34" s="11">
        <f t="shared" si="8"/>
        <v>690</v>
      </c>
      <c r="D34" s="12"/>
      <c r="E34" s="12">
        <f t="shared" si="2"/>
        <v>690</v>
      </c>
      <c r="F34" s="12"/>
      <c r="G34" s="11">
        <v>690</v>
      </c>
      <c r="H34" s="11">
        <f>18.31*2</f>
        <v>36.62</v>
      </c>
      <c r="I34" s="13">
        <f t="shared" si="3"/>
        <v>36.62</v>
      </c>
      <c r="J34" s="11">
        <v>38</v>
      </c>
      <c r="K34" s="11"/>
      <c r="L34" s="11">
        <v>39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4.25">
      <c r="A35" s="11" t="s">
        <v>67</v>
      </c>
      <c r="B35" s="11">
        <f t="shared" si="7"/>
        <v>0</v>
      </c>
      <c r="C35" s="11">
        <f t="shared" si="8"/>
        <v>0</v>
      </c>
      <c r="D35" s="12"/>
      <c r="E35" s="12">
        <f t="shared" si="2"/>
        <v>0</v>
      </c>
      <c r="F35" s="12"/>
      <c r="G35" s="11">
        <v>1000</v>
      </c>
      <c r="H35" s="11"/>
      <c r="I35" s="13">
        <f>E35-F35-G35+H35+1000</f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4.25">
      <c r="A36" s="11" t="s">
        <v>68</v>
      </c>
      <c r="B36" s="11">
        <f>SUMIF($J36:$AO36,"&lt;&gt;",$J$2:$AO$2)</f>
        <v>250</v>
      </c>
      <c r="C36" s="11">
        <f>B36*1.15</f>
        <v>287.5</v>
      </c>
      <c r="D36" s="12"/>
      <c r="E36" s="12">
        <f>C36+D36</f>
        <v>287.5</v>
      </c>
      <c r="F36" s="12"/>
      <c r="G36" s="12">
        <v>288</v>
      </c>
      <c r="H36" s="11">
        <f t="shared" si="4"/>
        <v>18.31</v>
      </c>
      <c r="I36" s="13">
        <f>E36-F36-G36+H36</f>
        <v>17.81</v>
      </c>
      <c r="J36" s="11"/>
      <c r="K36" s="11">
        <v>41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4.25">
      <c r="A37" s="15" t="s">
        <v>69</v>
      </c>
      <c r="B37" s="11">
        <f t="shared" si="7"/>
        <v>250</v>
      </c>
      <c r="C37" s="11">
        <f t="shared" si="8"/>
        <v>287.5</v>
      </c>
      <c r="D37" s="12"/>
      <c r="E37" s="12">
        <f t="shared" si="2"/>
        <v>287.5</v>
      </c>
      <c r="F37" s="12"/>
      <c r="G37" s="11">
        <v>288</v>
      </c>
      <c r="H37" s="11">
        <f t="shared" si="4"/>
        <v>18.31</v>
      </c>
      <c r="I37" s="13">
        <f t="shared" si="3"/>
        <v>17.81</v>
      </c>
      <c r="J37" s="11">
        <v>40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14.25">
      <c r="A38" s="11" t="s">
        <v>70</v>
      </c>
      <c r="B38" s="11">
        <f t="shared" si="7"/>
        <v>0</v>
      </c>
      <c r="C38" s="11">
        <f t="shared" si="8"/>
        <v>0</v>
      </c>
      <c r="D38" s="12"/>
      <c r="E38" s="12">
        <f t="shared" si="2"/>
        <v>0</v>
      </c>
      <c r="F38" s="12">
        <v>198</v>
      </c>
      <c r="G38" s="11">
        <v>771.64</v>
      </c>
      <c r="H38" s="11"/>
      <c r="I38" s="13">
        <f>E38-F38-G38+H38+969.64</f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4.25">
      <c r="A39" s="11" t="s">
        <v>71</v>
      </c>
      <c r="B39" s="11">
        <f t="shared" si="7"/>
        <v>350</v>
      </c>
      <c r="C39" s="11">
        <f t="shared" si="8"/>
        <v>402.49999999999994</v>
      </c>
      <c r="D39" s="12"/>
      <c r="E39" s="12">
        <f t="shared" si="2"/>
        <v>402.49999999999994</v>
      </c>
      <c r="F39" s="12"/>
      <c r="G39" s="11">
        <v>403</v>
      </c>
      <c r="H39" s="11">
        <f t="shared" si="4"/>
        <v>18.31</v>
      </c>
      <c r="I39" s="13">
        <f aca="true" t="shared" si="9" ref="I39:I61">E39-F39-G39+H39</f>
        <v>17.809999999999942</v>
      </c>
      <c r="J39" s="11"/>
      <c r="K39" s="11"/>
      <c r="L39" s="11">
        <v>41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14.25">
      <c r="A40" s="11" t="s">
        <v>72</v>
      </c>
      <c r="B40" s="11">
        <f t="shared" si="7"/>
        <v>1100</v>
      </c>
      <c r="C40" s="11">
        <f t="shared" si="8"/>
        <v>1265</v>
      </c>
      <c r="D40" s="12"/>
      <c r="E40" s="12">
        <f t="shared" si="2"/>
        <v>1265</v>
      </c>
      <c r="F40" s="12">
        <v>90</v>
      </c>
      <c r="G40" s="11">
        <f>2100-750.2</f>
        <v>1349.8</v>
      </c>
      <c r="H40" s="11">
        <f>18.31*2</f>
        <v>36.62</v>
      </c>
      <c r="I40" s="13">
        <f t="shared" si="9"/>
        <v>-138.17999999999995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36</v>
      </c>
      <c r="W40" s="11">
        <v>36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4.25">
      <c r="A41" s="11" t="s">
        <v>73</v>
      </c>
      <c r="B41" s="11">
        <f t="shared" si="7"/>
        <v>750</v>
      </c>
      <c r="C41" s="11">
        <f t="shared" si="8"/>
        <v>862.4999999999999</v>
      </c>
      <c r="D41" s="12"/>
      <c r="E41" s="12">
        <f t="shared" si="2"/>
        <v>862.4999999999999</v>
      </c>
      <c r="F41" s="12"/>
      <c r="G41" s="11">
        <v>970</v>
      </c>
      <c r="H41" s="11">
        <f t="shared" si="4"/>
        <v>18.31</v>
      </c>
      <c r="I41" s="13">
        <f t="shared" si="9"/>
        <v>-89.19000000000011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>
        <v>38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4.25">
      <c r="A42" s="11" t="s">
        <v>74</v>
      </c>
      <c r="B42" s="11">
        <f t="shared" si="7"/>
        <v>550</v>
      </c>
      <c r="C42" s="11">
        <f t="shared" si="8"/>
        <v>632.5</v>
      </c>
      <c r="D42" s="12"/>
      <c r="E42" s="12">
        <f t="shared" si="2"/>
        <v>632.5</v>
      </c>
      <c r="F42" s="12"/>
      <c r="G42" s="11">
        <v>650</v>
      </c>
      <c r="H42" s="11">
        <f t="shared" si="4"/>
        <v>18.31</v>
      </c>
      <c r="I42" s="13">
        <f t="shared" si="9"/>
        <v>0.8099999999999987</v>
      </c>
      <c r="J42" s="16"/>
      <c r="K42" s="17"/>
      <c r="L42" s="11"/>
      <c r="M42" s="17">
        <v>38</v>
      </c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4.25">
      <c r="A43" s="11" t="s">
        <v>75</v>
      </c>
      <c r="B43" s="11">
        <f t="shared" si="7"/>
        <v>550</v>
      </c>
      <c r="C43" s="11">
        <f t="shared" si="8"/>
        <v>632.5</v>
      </c>
      <c r="D43" s="12"/>
      <c r="E43" s="12">
        <f t="shared" si="2"/>
        <v>632.5</v>
      </c>
      <c r="F43" s="12"/>
      <c r="G43" s="11">
        <v>632.5</v>
      </c>
      <c r="H43" s="11">
        <f t="shared" si="4"/>
        <v>18.31</v>
      </c>
      <c r="I43" s="13">
        <f t="shared" si="9"/>
        <v>18.31</v>
      </c>
      <c r="J43" s="11"/>
      <c r="K43" s="11"/>
      <c r="L43" s="11"/>
      <c r="M43" s="11">
        <v>40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4.25">
      <c r="A44" s="11" t="s">
        <v>76</v>
      </c>
      <c r="B44" s="11">
        <f t="shared" si="7"/>
        <v>180</v>
      </c>
      <c r="C44" s="11">
        <f t="shared" si="8"/>
        <v>206.99999999999997</v>
      </c>
      <c r="D44" s="12"/>
      <c r="E44" s="12">
        <f t="shared" si="2"/>
        <v>206.99999999999997</v>
      </c>
      <c r="F44" s="12"/>
      <c r="G44" s="12">
        <v>207</v>
      </c>
      <c r="H44" s="11">
        <f t="shared" si="4"/>
        <v>18.31</v>
      </c>
      <c r="I44" s="13">
        <f t="shared" si="9"/>
        <v>18.30999999999997</v>
      </c>
      <c r="J44" s="11"/>
      <c r="K44" s="11"/>
      <c r="L44" s="11"/>
      <c r="M44" s="11"/>
      <c r="N44" s="11"/>
      <c r="O44" s="11">
        <v>40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4.25">
      <c r="A45" s="11" t="s">
        <v>77</v>
      </c>
      <c r="B45" s="11">
        <f t="shared" si="7"/>
        <v>350</v>
      </c>
      <c r="C45" s="11">
        <f t="shared" si="8"/>
        <v>402.49999999999994</v>
      </c>
      <c r="D45" s="12"/>
      <c r="E45" s="12">
        <f t="shared" si="2"/>
        <v>402.49999999999994</v>
      </c>
      <c r="F45" s="12"/>
      <c r="G45" s="12">
        <v>402.5</v>
      </c>
      <c r="H45" s="11">
        <f t="shared" si="4"/>
        <v>18.31</v>
      </c>
      <c r="I45" s="13">
        <f t="shared" si="9"/>
        <v>18.309999999999942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37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5" customHeight="1">
      <c r="A46" s="11" t="s">
        <v>78</v>
      </c>
      <c r="B46" s="11">
        <f t="shared" si="7"/>
        <v>550</v>
      </c>
      <c r="C46" s="11">
        <f t="shared" si="8"/>
        <v>632.5</v>
      </c>
      <c r="D46" s="12"/>
      <c r="E46" s="12">
        <f t="shared" si="2"/>
        <v>632.5</v>
      </c>
      <c r="F46" s="12">
        <v>-51</v>
      </c>
      <c r="G46" s="12">
        <v>683.5</v>
      </c>
      <c r="H46" s="11">
        <f t="shared" si="4"/>
        <v>18.31</v>
      </c>
      <c r="I46" s="13">
        <f t="shared" si="9"/>
        <v>18.31</v>
      </c>
      <c r="J46" s="11"/>
      <c r="K46" s="11"/>
      <c r="L46" s="11"/>
      <c r="M46" s="11">
        <v>39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14.25">
      <c r="A47" s="11" t="s">
        <v>79</v>
      </c>
      <c r="B47" s="11">
        <f t="shared" si="7"/>
        <v>750</v>
      </c>
      <c r="C47" s="11">
        <f t="shared" si="8"/>
        <v>862.4999999999999</v>
      </c>
      <c r="D47" s="12"/>
      <c r="E47" s="12">
        <f t="shared" si="2"/>
        <v>862.4999999999999</v>
      </c>
      <c r="F47" s="12"/>
      <c r="G47" s="12">
        <v>970</v>
      </c>
      <c r="H47" s="11">
        <f t="shared" si="4"/>
        <v>18.31</v>
      </c>
      <c r="I47" s="13">
        <f t="shared" si="9"/>
        <v>-89.19000000000011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37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14.25">
      <c r="A48" s="11" t="s">
        <v>80</v>
      </c>
      <c r="B48" s="11">
        <f t="shared" si="7"/>
        <v>0</v>
      </c>
      <c r="C48" s="11">
        <f t="shared" si="8"/>
        <v>0</v>
      </c>
      <c r="D48" s="12"/>
      <c r="E48" s="12">
        <f t="shared" si="2"/>
        <v>0</v>
      </c>
      <c r="F48" s="12"/>
      <c r="G48" s="12">
        <v>1000</v>
      </c>
      <c r="H48" s="11"/>
      <c r="I48" s="13">
        <f>E48-F48-G48+H48+1000</f>
        <v>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4.25">
      <c r="A49" s="11" t="s">
        <v>81</v>
      </c>
      <c r="B49" s="11">
        <f t="shared" si="7"/>
        <v>250</v>
      </c>
      <c r="C49" s="11">
        <f t="shared" si="8"/>
        <v>287.5</v>
      </c>
      <c r="D49" s="12"/>
      <c r="E49" s="12">
        <f t="shared" si="2"/>
        <v>287.5</v>
      </c>
      <c r="F49" s="12"/>
      <c r="G49" s="12">
        <v>288</v>
      </c>
      <c r="H49" s="11">
        <f t="shared" si="4"/>
        <v>18.31</v>
      </c>
      <c r="I49" s="13">
        <f t="shared" si="9"/>
        <v>17.81</v>
      </c>
      <c r="J49" s="11">
        <v>38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4.25">
      <c r="A50" s="11" t="s">
        <v>82</v>
      </c>
      <c r="B50" s="11">
        <f t="shared" si="7"/>
        <v>180</v>
      </c>
      <c r="C50" s="11">
        <f t="shared" si="8"/>
        <v>206.99999999999997</v>
      </c>
      <c r="D50" s="12"/>
      <c r="E50" s="12">
        <f t="shared" si="2"/>
        <v>206.99999999999997</v>
      </c>
      <c r="F50" s="12"/>
      <c r="G50" s="12">
        <v>207</v>
      </c>
      <c r="H50" s="11">
        <f t="shared" si="4"/>
        <v>18.31</v>
      </c>
      <c r="I50" s="13">
        <f t="shared" si="9"/>
        <v>18.30999999999997</v>
      </c>
      <c r="J50" s="11"/>
      <c r="K50" s="11"/>
      <c r="L50" s="11"/>
      <c r="M50" s="11"/>
      <c r="N50" s="11"/>
      <c r="O50" s="11">
        <v>38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14.25">
      <c r="A51" s="11" t="s">
        <v>83</v>
      </c>
      <c r="B51" s="11">
        <f t="shared" si="7"/>
        <v>250</v>
      </c>
      <c r="C51" s="11">
        <f t="shared" si="8"/>
        <v>287.5</v>
      </c>
      <c r="D51" s="12"/>
      <c r="E51" s="12">
        <f t="shared" si="2"/>
        <v>287.5</v>
      </c>
      <c r="F51" s="12"/>
      <c r="G51" s="12">
        <v>280</v>
      </c>
      <c r="H51" s="11">
        <f t="shared" si="4"/>
        <v>18.31</v>
      </c>
      <c r="I51" s="13">
        <f t="shared" si="9"/>
        <v>25.81</v>
      </c>
      <c r="J51" s="11">
        <v>37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ht="14.25">
      <c r="A52" s="11" t="s">
        <v>84</v>
      </c>
      <c r="B52" s="11">
        <f t="shared" si="7"/>
        <v>750</v>
      </c>
      <c r="C52" s="11">
        <f t="shared" si="8"/>
        <v>862.4999999999999</v>
      </c>
      <c r="D52" s="12"/>
      <c r="E52" s="12">
        <f t="shared" si="2"/>
        <v>862.4999999999999</v>
      </c>
      <c r="F52" s="12">
        <f>85-955.5</f>
        <v>-870.5</v>
      </c>
      <c r="G52" s="12">
        <v>1733</v>
      </c>
      <c r="H52" s="11">
        <f t="shared" si="4"/>
        <v>18.31</v>
      </c>
      <c r="I52" s="13">
        <f t="shared" si="9"/>
        <v>18.31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>
        <v>36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14.25">
      <c r="A53" s="11" t="s">
        <v>85</v>
      </c>
      <c r="B53" s="11">
        <f t="shared" si="7"/>
        <v>350</v>
      </c>
      <c r="C53" s="11">
        <f t="shared" si="8"/>
        <v>402.49999999999994</v>
      </c>
      <c r="D53" s="12"/>
      <c r="E53" s="12">
        <f t="shared" si="2"/>
        <v>402.49999999999994</v>
      </c>
      <c r="F53" s="12"/>
      <c r="G53" s="12">
        <v>403</v>
      </c>
      <c r="H53" s="11">
        <f t="shared" si="4"/>
        <v>18.31</v>
      </c>
      <c r="I53" s="13">
        <f t="shared" si="9"/>
        <v>17.809999999999942</v>
      </c>
      <c r="J53" s="11"/>
      <c r="K53" s="11"/>
      <c r="L53" s="11">
        <v>40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14.25">
      <c r="A54" s="11" t="s">
        <v>86</v>
      </c>
      <c r="B54" s="11">
        <f t="shared" si="7"/>
        <v>350</v>
      </c>
      <c r="C54" s="11">
        <f t="shared" si="8"/>
        <v>402.49999999999994</v>
      </c>
      <c r="D54" s="12"/>
      <c r="E54" s="12">
        <f t="shared" si="2"/>
        <v>402.49999999999994</v>
      </c>
      <c r="F54" s="12"/>
      <c r="G54" s="12">
        <v>400</v>
      </c>
      <c r="H54" s="11">
        <f t="shared" si="4"/>
        <v>18.31</v>
      </c>
      <c r="I54" s="13">
        <f t="shared" si="9"/>
        <v>20.809999999999942</v>
      </c>
      <c r="J54" s="11"/>
      <c r="K54" s="11"/>
      <c r="L54" s="11">
        <v>38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ht="14.25">
      <c r="A55" s="11" t="s">
        <v>87</v>
      </c>
      <c r="B55" s="11">
        <f>SUMIF($J55:$AO55,"&lt;&gt;",$J$2:$AO$2)+350</f>
        <v>1300</v>
      </c>
      <c r="C55" s="11">
        <f t="shared" si="8"/>
        <v>1494.9999999999998</v>
      </c>
      <c r="D55" s="12"/>
      <c r="E55" s="12">
        <f t="shared" si="2"/>
        <v>1494.9999999999998</v>
      </c>
      <c r="F55" s="12"/>
      <c r="G55" s="12">
        <v>1500</v>
      </c>
      <c r="H55" s="11">
        <f>18.31*4</f>
        <v>73.24</v>
      </c>
      <c r="I55" s="13">
        <f t="shared" si="9"/>
        <v>68.23999999999977</v>
      </c>
      <c r="J55" s="11">
        <v>39</v>
      </c>
      <c r="K55" s="11"/>
      <c r="L55" s="11">
        <v>37.39</v>
      </c>
      <c r="M55" s="11"/>
      <c r="N55" s="11"/>
      <c r="O55" s="11"/>
      <c r="P55" s="11"/>
      <c r="Q55" s="11"/>
      <c r="R55" s="11"/>
      <c r="S55" s="11"/>
      <c r="T55" s="11"/>
      <c r="U55" s="11"/>
      <c r="V55" s="11">
        <v>39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4.25">
      <c r="A56" s="11" t="s">
        <v>88</v>
      </c>
      <c r="B56" s="11">
        <f aca="true" t="shared" si="10" ref="B56:B61">SUMIF($J56:$AO56,"&lt;&gt;",$J$2:$AO$2)</f>
        <v>250</v>
      </c>
      <c r="C56" s="11">
        <f t="shared" si="8"/>
        <v>287.5</v>
      </c>
      <c r="D56" s="12"/>
      <c r="E56" s="12">
        <f t="shared" si="2"/>
        <v>287.5</v>
      </c>
      <c r="F56" s="12"/>
      <c r="G56" s="12">
        <v>300</v>
      </c>
      <c r="H56" s="11">
        <f t="shared" si="4"/>
        <v>18.31</v>
      </c>
      <c r="I56" s="13">
        <f t="shared" si="9"/>
        <v>5.809999999999999</v>
      </c>
      <c r="J56" s="11"/>
      <c r="K56" s="11"/>
      <c r="L56" s="11"/>
      <c r="M56" s="11"/>
      <c r="N56" s="11"/>
      <c r="O56" s="11"/>
      <c r="P56" s="11">
        <v>39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4.25">
      <c r="A57" s="11" t="s">
        <v>89</v>
      </c>
      <c r="B57" s="11">
        <f t="shared" si="10"/>
        <v>450</v>
      </c>
      <c r="C57" s="11">
        <f t="shared" si="8"/>
        <v>517.5</v>
      </c>
      <c r="D57" s="12"/>
      <c r="E57" s="12">
        <f t="shared" si="2"/>
        <v>517.5</v>
      </c>
      <c r="F57" s="12"/>
      <c r="G57" s="12">
        <v>520</v>
      </c>
      <c r="H57" s="11">
        <f t="shared" si="4"/>
        <v>18.31</v>
      </c>
      <c r="I57" s="13">
        <f t="shared" si="9"/>
        <v>15.809999999999999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v>38</v>
      </c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4.25">
      <c r="A58" s="11" t="s">
        <v>90</v>
      </c>
      <c r="B58" s="11">
        <f t="shared" si="10"/>
        <v>550</v>
      </c>
      <c r="C58" s="11">
        <f t="shared" si="8"/>
        <v>632.5</v>
      </c>
      <c r="D58" s="12"/>
      <c r="E58" s="12">
        <f t="shared" si="2"/>
        <v>632.5</v>
      </c>
      <c r="F58" s="12"/>
      <c r="G58" s="12">
        <v>633</v>
      </c>
      <c r="H58" s="11">
        <f t="shared" si="4"/>
        <v>18.31</v>
      </c>
      <c r="I58" s="13">
        <f t="shared" si="9"/>
        <v>17.81</v>
      </c>
      <c r="J58" s="11"/>
      <c r="K58" s="11"/>
      <c r="L58" s="11"/>
      <c r="M58" s="11">
        <v>39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14.25">
      <c r="A59" s="11" t="s">
        <v>91</v>
      </c>
      <c r="B59" s="11">
        <f t="shared" si="10"/>
        <v>250</v>
      </c>
      <c r="C59" s="11">
        <f t="shared" si="8"/>
        <v>287.5</v>
      </c>
      <c r="D59" s="12"/>
      <c r="E59" s="12">
        <f t="shared" si="2"/>
        <v>287.5</v>
      </c>
      <c r="F59" s="12"/>
      <c r="G59" s="12">
        <v>288</v>
      </c>
      <c r="H59" s="11">
        <f>18.31</f>
        <v>18.31</v>
      </c>
      <c r="I59" s="13">
        <f t="shared" si="9"/>
        <v>17.81</v>
      </c>
      <c r="J59" s="11"/>
      <c r="K59" s="11"/>
      <c r="L59" s="11"/>
      <c r="M59" s="11"/>
      <c r="N59" s="11"/>
      <c r="O59" s="11"/>
      <c r="P59" s="11"/>
      <c r="Q59" s="11"/>
      <c r="R59" s="11">
        <v>38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14.25">
      <c r="A60" s="11"/>
      <c r="B60" s="11">
        <f t="shared" si="10"/>
        <v>0</v>
      </c>
      <c r="C60" s="11">
        <f t="shared" si="8"/>
        <v>0</v>
      </c>
      <c r="D60" s="12"/>
      <c r="E60" s="12">
        <f t="shared" si="2"/>
        <v>0</v>
      </c>
      <c r="F60" s="12"/>
      <c r="G60" s="12"/>
      <c r="H60" s="11"/>
      <c r="I60" s="13">
        <f t="shared" si="9"/>
        <v>0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15">
      <c r="A61" s="18" t="s">
        <v>92</v>
      </c>
      <c r="B61" s="11">
        <f t="shared" si="10"/>
        <v>750</v>
      </c>
      <c r="C61" s="11"/>
      <c r="D61" s="19"/>
      <c r="E61" s="19">
        <f t="shared" si="2"/>
        <v>0</v>
      </c>
      <c r="F61" s="19"/>
      <c r="G61" s="19"/>
      <c r="H61" s="11">
        <f>18.31*3</f>
        <v>54.92999999999999</v>
      </c>
      <c r="I61" s="20">
        <f t="shared" si="9"/>
        <v>54.92999999999999</v>
      </c>
      <c r="J61" s="18"/>
      <c r="K61" s="18"/>
      <c r="L61" s="18"/>
      <c r="M61" s="18"/>
      <c r="N61" s="18"/>
      <c r="O61" s="18"/>
      <c r="P61" s="18"/>
      <c r="Q61" s="18">
        <v>41</v>
      </c>
      <c r="R61" s="18">
        <v>41</v>
      </c>
      <c r="S61" s="18">
        <v>39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ht="15">
      <c r="A62" s="11" t="s">
        <v>93</v>
      </c>
      <c r="B62" s="11"/>
      <c r="C62" s="11"/>
      <c r="D62" s="12"/>
      <c r="E62" s="12"/>
      <c r="F62" s="12"/>
      <c r="G62" s="12"/>
      <c r="H62" s="11"/>
      <c r="I62" s="13"/>
      <c r="J62" s="21">
        <v>10</v>
      </c>
      <c r="K62" s="21">
        <v>10</v>
      </c>
      <c r="L62" s="21">
        <v>10</v>
      </c>
      <c r="M62" s="21">
        <v>6</v>
      </c>
      <c r="N62" s="21">
        <v>0</v>
      </c>
      <c r="O62" s="21">
        <v>6</v>
      </c>
      <c r="P62" s="21">
        <v>10</v>
      </c>
      <c r="Q62" s="21">
        <v>10</v>
      </c>
      <c r="R62" s="21">
        <v>10</v>
      </c>
      <c r="S62" s="21">
        <v>10</v>
      </c>
      <c r="T62" s="21">
        <v>8</v>
      </c>
      <c r="U62" s="21">
        <v>6</v>
      </c>
      <c r="V62" s="21">
        <v>6</v>
      </c>
      <c r="W62" s="21">
        <v>3</v>
      </c>
      <c r="X62" s="21">
        <v>1</v>
      </c>
      <c r="Y62" s="21">
        <v>3</v>
      </c>
      <c r="Z62" s="21">
        <v>1</v>
      </c>
      <c r="AA62" s="21">
        <v>1</v>
      </c>
      <c r="AB62" s="21">
        <v>1</v>
      </c>
      <c r="AC62" s="21">
        <v>1</v>
      </c>
      <c r="AD62" s="21">
        <v>0</v>
      </c>
      <c r="AE62" s="21"/>
      <c r="AF62" s="21"/>
      <c r="AG62" s="21"/>
      <c r="AH62" s="21"/>
      <c r="AI62" s="21"/>
    </row>
    <row r="63" spans="1:35" ht="14.25">
      <c r="A63" s="11" t="s">
        <v>94</v>
      </c>
      <c r="B63" s="11"/>
      <c r="C63" s="11"/>
      <c r="D63" s="11"/>
      <c r="E63" s="11"/>
      <c r="F63" s="11"/>
      <c r="G63" s="11"/>
      <c r="H63" s="11"/>
      <c r="I63" s="11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5" ht="12.75">
      <c r="P65" s="6">
        <v>2069.17</v>
      </c>
    </row>
    <row r="66" spans="2:16" ht="12.75">
      <c r="B66" s="6">
        <f>47630-500*7-250</f>
        <v>43880</v>
      </c>
      <c r="P66" s="6">
        <f>P65/113</f>
        <v>18.311238938053098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2012-04-03T23:21:23Z</dcterms:created>
  <dcterms:modified xsi:type="dcterms:W3CDTF">2012-04-03T23:21:43Z</dcterms:modified>
  <cp:category/>
  <cp:version/>
  <cp:contentType/>
  <cp:contentStatus/>
</cp:coreProperties>
</file>