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Alena</author>
  </authors>
  <commentList>
    <comment ref="K32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не пришел</t>
        </r>
      </text>
    </comment>
    <comment ref="F42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вычла из переплаты за сп52
</t>
        </r>
      </text>
    </comment>
    <comment ref="I44" authorId="0">
      <text>
        <r>
          <rPr>
            <b/>
            <sz val="8"/>
            <rFont val="Tahoma"/>
            <family val="0"/>
          </rPr>
          <t>Alena:</t>
        </r>
        <r>
          <rPr>
            <sz val="8"/>
            <rFont val="Tahoma"/>
            <family val="0"/>
          </rPr>
          <t xml:space="preserve">
не вернула, перенесла на сп52</t>
        </r>
      </text>
    </comment>
  </commentList>
</comments>
</file>

<file path=xl/sharedStrings.xml><?xml version="1.0" encoding="utf-8"?>
<sst xmlns="http://schemas.openxmlformats.org/spreadsheetml/2006/main" count="71" uniqueCount="67">
  <si>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</si>
  <si>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</si>
  <si>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</si>
  <si>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</si>
  <si>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</si>
  <si>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</si>
  <si>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</si>
  <si>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</si>
  <si>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</si>
  <si>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123-6</t>
  </si>
  <si>
    <t>T-391</t>
  </si>
  <si>
    <t>T-397</t>
  </si>
  <si>
    <t>1020-1-k1</t>
  </si>
  <si>
    <t>ЦЕНА</t>
  </si>
  <si>
    <t>...&amp;Сашенька&amp;...</t>
  </si>
  <si>
    <t>alexsis</t>
  </si>
  <si>
    <t>Dasha1</t>
  </si>
  <si>
    <t>39, 39</t>
  </si>
  <si>
    <t>EDELKA</t>
  </si>
  <si>
    <t>ELENA30872</t>
  </si>
  <si>
    <t>Epson</t>
  </si>
  <si>
    <t>Eule</t>
  </si>
  <si>
    <t>Galla2973</t>
  </si>
  <si>
    <t>Gapin</t>
  </si>
  <si>
    <t>Helen7</t>
  </si>
  <si>
    <t>Laryx</t>
  </si>
  <si>
    <t>Luolechka</t>
  </si>
  <si>
    <t>mamatimura</t>
  </si>
  <si>
    <t>36, 36</t>
  </si>
  <si>
    <t>natawa_gal</t>
  </si>
  <si>
    <t>natsi</t>
  </si>
  <si>
    <t>NIT0909</t>
  </si>
  <si>
    <t>SAVA</t>
  </si>
  <si>
    <t>Sazan4ik</t>
  </si>
  <si>
    <t>sergienkovasg</t>
  </si>
  <si>
    <t>Sама по Sебе</t>
  </si>
  <si>
    <t>tan_2002</t>
  </si>
  <si>
    <t>Tatam</t>
  </si>
  <si>
    <t>tatochka69</t>
  </si>
  <si>
    <t>trie</t>
  </si>
  <si>
    <t>38, 39</t>
  </si>
  <si>
    <t>Twins</t>
  </si>
  <si>
    <t>Vitalia</t>
  </si>
  <si>
    <t>weltkind</t>
  </si>
  <si>
    <t>АсенокС</t>
  </si>
  <si>
    <t>Брусnika</t>
  </si>
  <si>
    <t>Елена Белова</t>
  </si>
  <si>
    <t>ЖЕНА МАЙОРА</t>
  </si>
  <si>
    <t>Женюрка</t>
  </si>
  <si>
    <t>к.н.</t>
  </si>
  <si>
    <t>лапусик</t>
  </si>
  <si>
    <t>лурали</t>
  </si>
  <si>
    <t>Магали</t>
  </si>
  <si>
    <t>Мама Ягодки</t>
  </si>
  <si>
    <t>Нат123</t>
  </si>
  <si>
    <t>40, 40</t>
  </si>
  <si>
    <t>О_Леся</t>
  </si>
  <si>
    <t xml:space="preserve">Оксна </t>
  </si>
  <si>
    <t>ОЛЬГА+ДАНЬКА</t>
  </si>
  <si>
    <t>Пандора777</t>
  </si>
  <si>
    <t>Танечка-1985</t>
  </si>
  <si>
    <t>Тигр</t>
  </si>
  <si>
    <t>Энн</t>
  </si>
  <si>
    <t>ПРИСТРОЙ</t>
  </si>
  <si>
    <t>37, 41</t>
  </si>
  <si>
    <t>Пар в ряду</t>
  </si>
  <si>
    <t>раскидка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</si>
</sst>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1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 Cyr"/>
      <family val="0"/>
    </font>
    <font>
      <b/>
      <sz val="11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textRotation="90" wrapText="1"/>
    </xf>
    <xf numFmtId="0" fontId="1" fillId="0" borderId="3" xfId="0" applyFont="1" applyFill="1" applyBorder="1" applyAlignment="1">
      <alignment horizontal="left" textRotation="90" wrapText="1"/>
    </xf>
    <xf numFmtId="0" fontId="2" fillId="0" borderId="2" xfId="0" applyFont="1" applyFill="1" applyBorder="1" applyAlignment="1">
      <alignment horizontal="left" textRotation="90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3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0</xdr:rowOff>
    </xdr:from>
    <xdr:to>
      <xdr:col>14</xdr:col>
      <xdr:colOff>666750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0"/>
          <a:ext cx="5334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9525</xdr:rowOff>
    </xdr:from>
    <xdr:to>
      <xdr:col>9</xdr:col>
      <xdr:colOff>638175</xdr:colOff>
      <xdr:row>0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"/>
          <a:ext cx="5810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0</xdr:rowOff>
    </xdr:from>
    <xdr:to>
      <xdr:col>10</xdr:col>
      <xdr:colOff>600075</xdr:colOff>
      <xdr:row>0</xdr:row>
      <xdr:rowOff>219075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67525" y="0"/>
          <a:ext cx="5715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95250</xdr:colOff>
      <xdr:row>0</xdr:row>
      <xdr:rowOff>9525</xdr:rowOff>
    </xdr:from>
    <xdr:to>
      <xdr:col>11</xdr:col>
      <xdr:colOff>647700</xdr:colOff>
      <xdr:row>0</xdr:row>
      <xdr:rowOff>219075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9525"/>
          <a:ext cx="55245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104775</xdr:colOff>
      <xdr:row>0</xdr:row>
      <xdr:rowOff>9525</xdr:rowOff>
    </xdr:from>
    <xdr:to>
      <xdr:col>12</xdr:col>
      <xdr:colOff>685800</xdr:colOff>
      <xdr:row>0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48650" y="9525"/>
          <a:ext cx="5810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9525</xdr:rowOff>
    </xdr:from>
    <xdr:to>
      <xdr:col>13</xdr:col>
      <xdr:colOff>666750</xdr:colOff>
      <xdr:row>0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9525"/>
          <a:ext cx="5334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133350</xdr:colOff>
      <xdr:row>0</xdr:row>
      <xdr:rowOff>0</xdr:rowOff>
    </xdr:from>
    <xdr:to>
      <xdr:col>13</xdr:col>
      <xdr:colOff>666750</xdr:colOff>
      <xdr:row>0</xdr:row>
      <xdr:rowOff>209550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0"/>
          <a:ext cx="533400" cy="209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95250</xdr:colOff>
      <xdr:row>0</xdr:row>
      <xdr:rowOff>9525</xdr:rowOff>
    </xdr:from>
    <xdr:to>
      <xdr:col>15</xdr:col>
      <xdr:colOff>657225</xdr:colOff>
      <xdr:row>0</xdr:row>
      <xdr:rowOff>228600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53675" y="9525"/>
          <a:ext cx="5619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95250</xdr:colOff>
      <xdr:row>0</xdr:row>
      <xdr:rowOff>9525</xdr:rowOff>
    </xdr:from>
    <xdr:to>
      <xdr:col>16</xdr:col>
      <xdr:colOff>657225</xdr:colOff>
      <xdr:row>0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0" y="9525"/>
          <a:ext cx="5619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selection activeCell="G62" sqref="G62"/>
    </sheetView>
  </sheetViews>
  <sheetFormatPr defaultColWidth="9.125" defaultRowHeight="12.75"/>
  <cols>
    <col min="1" max="1" width="19.75390625" style="6" bestFit="1" customWidth="1"/>
    <col min="2" max="2" width="7.00390625" style="6" customWidth="1"/>
    <col min="3" max="3" width="7.25390625" style="6" customWidth="1"/>
    <col min="4" max="4" width="6.00390625" style="6" customWidth="1"/>
    <col min="5" max="5" width="6.875" style="6" customWidth="1"/>
    <col min="6" max="8" width="7.125" style="6" customWidth="1"/>
    <col min="9" max="9" width="12.625" style="6" customWidth="1"/>
    <col min="10" max="10" width="8.875" style="6" customWidth="1"/>
    <col min="11" max="11" width="8.125" style="6" customWidth="1"/>
    <col min="12" max="13" width="9.00390625" style="6" bestFit="1" customWidth="1"/>
    <col min="14" max="14" width="9.75390625" style="6" customWidth="1"/>
    <col min="15" max="15" width="9.00390625" style="6" bestFit="1" customWidth="1"/>
    <col min="16" max="16" width="9.125" style="6" customWidth="1"/>
    <col min="17" max="17" width="9.00390625" style="6" bestFit="1" customWidth="1"/>
    <col min="18" max="21" width="9.00390625" style="6" customWidth="1"/>
    <col min="22" max="23" width="9.00390625" style="6" bestFit="1" customWidth="1"/>
    <col min="24" max="16384" width="9.125" style="6" customWidth="1"/>
  </cols>
  <sheetData>
    <row r="1" spans="1:23" ht="6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9</v>
      </c>
      <c r="L1" s="5" t="s">
        <v>10</v>
      </c>
      <c r="M1" s="5">
        <v>590</v>
      </c>
      <c r="N1" s="5" t="s">
        <v>11</v>
      </c>
      <c r="O1" s="5" t="s">
        <v>11</v>
      </c>
      <c r="P1" s="5" t="s">
        <v>12</v>
      </c>
      <c r="Q1" s="5" t="s">
        <v>12</v>
      </c>
      <c r="R1" s="5"/>
      <c r="S1" s="5"/>
      <c r="T1" s="5"/>
      <c r="U1" s="5"/>
      <c r="V1" s="5"/>
      <c r="W1" s="5"/>
    </row>
    <row r="2" spans="1:23" ht="15">
      <c r="A2" s="7" t="s">
        <v>13</v>
      </c>
      <c r="B2" s="7"/>
      <c r="C2" s="7"/>
      <c r="D2" s="8"/>
      <c r="E2" s="8"/>
      <c r="F2" s="8"/>
      <c r="G2" s="8"/>
      <c r="H2" s="8"/>
      <c r="I2" s="9"/>
      <c r="J2" s="10">
        <v>180</v>
      </c>
      <c r="K2" s="11">
        <v>180</v>
      </c>
      <c r="L2" s="11">
        <v>350</v>
      </c>
      <c r="M2" s="11">
        <v>95</v>
      </c>
      <c r="N2" s="11">
        <v>250</v>
      </c>
      <c r="O2" s="11">
        <v>250</v>
      </c>
      <c r="P2" s="11">
        <v>180</v>
      </c>
      <c r="Q2" s="11">
        <v>180</v>
      </c>
      <c r="R2" s="11"/>
      <c r="S2" s="11"/>
      <c r="T2" s="11"/>
      <c r="U2" s="11"/>
      <c r="V2" s="11"/>
      <c r="W2" s="11"/>
    </row>
    <row r="3" spans="1:23" ht="14.25">
      <c r="A3" s="12" t="s">
        <v>14</v>
      </c>
      <c r="B3" s="12">
        <f>SUMIF($J3:$AC3,"&lt;&gt;",$J$2:$AC$2)</f>
        <v>180</v>
      </c>
      <c r="C3" s="12">
        <f aca="true" t="shared" si="0" ref="C3:C47">B3*1.1</f>
        <v>198.00000000000003</v>
      </c>
      <c r="D3" s="13"/>
      <c r="E3" s="13">
        <f aca="true" t="shared" si="1" ref="E3:E49">C3+D3</f>
        <v>198.00000000000003</v>
      </c>
      <c r="F3" s="13"/>
      <c r="G3" s="12">
        <v>198</v>
      </c>
      <c r="H3" s="12">
        <f aca="true" t="shared" si="2" ref="H3:H14">1287.26/65</f>
        <v>19.804</v>
      </c>
      <c r="I3" s="14">
        <f aca="true" t="shared" si="3" ref="I3:I49">E3-F3-G3+H3</f>
        <v>19.804000000000027</v>
      </c>
      <c r="J3" s="12"/>
      <c r="K3" s="12"/>
      <c r="L3" s="12"/>
      <c r="M3" s="12"/>
      <c r="N3" s="12"/>
      <c r="O3" s="12"/>
      <c r="P3" s="12"/>
      <c r="Q3" s="12">
        <v>40</v>
      </c>
      <c r="R3" s="12"/>
      <c r="S3" s="12"/>
      <c r="T3" s="12"/>
      <c r="U3" s="12"/>
      <c r="V3" s="12"/>
      <c r="W3" s="12"/>
    </row>
    <row r="4" spans="1:23" ht="14.25">
      <c r="A4" s="12" t="s">
        <v>15</v>
      </c>
      <c r="B4" s="12">
        <f>SUMIF($J4:$AC4,"&lt;&gt;",$J$2:$AC$2)</f>
        <v>180</v>
      </c>
      <c r="C4" s="12">
        <f t="shared" si="0"/>
        <v>198.00000000000003</v>
      </c>
      <c r="D4" s="13"/>
      <c r="E4" s="13">
        <f>C4+D4</f>
        <v>198.00000000000003</v>
      </c>
      <c r="F4" s="13"/>
      <c r="G4" s="12">
        <v>198</v>
      </c>
      <c r="H4" s="12">
        <f t="shared" si="2"/>
        <v>19.804</v>
      </c>
      <c r="I4" s="14">
        <f>E4-F4-G4+H4</f>
        <v>19.804000000000027</v>
      </c>
      <c r="J4" s="12"/>
      <c r="K4" s="12"/>
      <c r="L4" s="12"/>
      <c r="M4" s="12"/>
      <c r="N4" s="12"/>
      <c r="O4" s="12"/>
      <c r="P4" s="12"/>
      <c r="Q4" s="12">
        <v>36</v>
      </c>
      <c r="R4" s="12"/>
      <c r="S4" s="12"/>
      <c r="T4" s="12"/>
      <c r="U4" s="12"/>
      <c r="V4" s="12"/>
      <c r="W4" s="12"/>
    </row>
    <row r="5" spans="1:23" ht="14.25">
      <c r="A5" s="12" t="s">
        <v>16</v>
      </c>
      <c r="B5" s="12">
        <f>SUMIF($J5:$AC5,"&lt;&gt;",$J$2:$AC$2)+95</f>
        <v>190</v>
      </c>
      <c r="C5" s="12">
        <f t="shared" si="0"/>
        <v>209.00000000000003</v>
      </c>
      <c r="D5" s="13"/>
      <c r="E5" s="13">
        <f t="shared" si="1"/>
        <v>209.00000000000003</v>
      </c>
      <c r="F5" s="13"/>
      <c r="G5" s="12"/>
      <c r="H5" s="12">
        <f>1287.26/65*2</f>
        <v>39.608</v>
      </c>
      <c r="I5" s="14">
        <f t="shared" si="3"/>
        <v>248.60800000000003</v>
      </c>
      <c r="J5" s="12"/>
      <c r="K5" s="12"/>
      <c r="L5" s="12"/>
      <c r="M5" s="12" t="s">
        <v>17</v>
      </c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4.25">
      <c r="A6" s="12" t="s">
        <v>18</v>
      </c>
      <c r="B6" s="12">
        <f aca="true" t="shared" si="4" ref="B6:B14">SUMIF($J6:$AC6,"&lt;&gt;",$J$2:$AC$2)</f>
        <v>250</v>
      </c>
      <c r="C6" s="12">
        <f t="shared" si="0"/>
        <v>275</v>
      </c>
      <c r="D6" s="13"/>
      <c r="E6" s="13">
        <f t="shared" si="1"/>
        <v>275</v>
      </c>
      <c r="F6" s="13"/>
      <c r="G6" s="12">
        <v>280</v>
      </c>
      <c r="H6" s="12">
        <f t="shared" si="2"/>
        <v>19.804</v>
      </c>
      <c r="I6" s="14">
        <f t="shared" si="3"/>
        <v>14.803999999999998</v>
      </c>
      <c r="J6" s="12"/>
      <c r="K6" s="12"/>
      <c r="L6" s="12"/>
      <c r="M6" s="12"/>
      <c r="N6" s="12"/>
      <c r="O6" s="12">
        <v>40</v>
      </c>
      <c r="P6" s="12"/>
      <c r="Q6" s="12"/>
      <c r="R6" s="12"/>
      <c r="S6" s="12"/>
      <c r="T6" s="12"/>
      <c r="U6" s="12"/>
      <c r="V6" s="12"/>
      <c r="W6" s="12"/>
    </row>
    <row r="7" spans="1:23" ht="14.25">
      <c r="A7" s="12" t="s">
        <v>19</v>
      </c>
      <c r="B7" s="12">
        <f t="shared" si="4"/>
        <v>95</v>
      </c>
      <c r="C7" s="12">
        <f t="shared" si="0"/>
        <v>104.50000000000001</v>
      </c>
      <c r="D7" s="13"/>
      <c r="E7" s="13">
        <f t="shared" si="1"/>
        <v>104.50000000000001</v>
      </c>
      <c r="F7" s="13"/>
      <c r="G7" s="12"/>
      <c r="H7" s="12">
        <f t="shared" si="2"/>
        <v>19.804</v>
      </c>
      <c r="I7" s="14">
        <f t="shared" si="3"/>
        <v>124.30400000000002</v>
      </c>
      <c r="J7" s="12"/>
      <c r="K7" s="12"/>
      <c r="L7" s="12"/>
      <c r="M7" s="12">
        <v>38</v>
      </c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4.25">
      <c r="A8" s="12" t="s">
        <v>20</v>
      </c>
      <c r="B8" s="12">
        <f t="shared" si="4"/>
        <v>180</v>
      </c>
      <c r="C8" s="12">
        <f t="shared" si="0"/>
        <v>198.00000000000003</v>
      </c>
      <c r="D8" s="13"/>
      <c r="E8" s="13">
        <f t="shared" si="1"/>
        <v>198.00000000000003</v>
      </c>
      <c r="F8" s="13"/>
      <c r="G8" s="12">
        <v>200</v>
      </c>
      <c r="H8" s="12">
        <f t="shared" si="2"/>
        <v>19.804</v>
      </c>
      <c r="I8" s="14">
        <f t="shared" si="3"/>
        <v>17.804000000000027</v>
      </c>
      <c r="J8" s="12">
        <v>38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4.25">
      <c r="A9" s="12" t="s">
        <v>21</v>
      </c>
      <c r="B9" s="12">
        <f t="shared" si="4"/>
        <v>250</v>
      </c>
      <c r="C9" s="12">
        <f t="shared" si="0"/>
        <v>275</v>
      </c>
      <c r="D9" s="13"/>
      <c r="E9" s="13">
        <f t="shared" si="1"/>
        <v>275</v>
      </c>
      <c r="F9" s="13"/>
      <c r="G9" s="12">
        <v>275</v>
      </c>
      <c r="H9" s="12">
        <f t="shared" si="2"/>
        <v>19.804</v>
      </c>
      <c r="I9" s="14">
        <f t="shared" si="3"/>
        <v>19.804</v>
      </c>
      <c r="J9" s="12"/>
      <c r="K9" s="12"/>
      <c r="L9" s="12"/>
      <c r="M9" s="12"/>
      <c r="N9" s="12">
        <v>36</v>
      </c>
      <c r="O9" s="12"/>
      <c r="P9" s="12"/>
      <c r="Q9" s="12"/>
      <c r="R9" s="12"/>
      <c r="S9" s="12"/>
      <c r="T9" s="12"/>
      <c r="U9" s="12"/>
      <c r="V9" s="12"/>
      <c r="W9" s="12"/>
    </row>
    <row r="10" spans="1:23" ht="14.25">
      <c r="A10" s="12" t="s">
        <v>22</v>
      </c>
      <c r="B10" s="12">
        <f t="shared" si="4"/>
        <v>250</v>
      </c>
      <c r="C10" s="12">
        <f t="shared" si="0"/>
        <v>275</v>
      </c>
      <c r="D10" s="13"/>
      <c r="E10" s="13">
        <f t="shared" si="1"/>
        <v>275</v>
      </c>
      <c r="F10" s="13">
        <v>150</v>
      </c>
      <c r="G10" s="12">
        <v>150</v>
      </c>
      <c r="H10" s="12">
        <f t="shared" si="2"/>
        <v>19.804</v>
      </c>
      <c r="I10" s="14">
        <f t="shared" si="3"/>
        <v>-5.1960000000000015</v>
      </c>
      <c r="J10" s="12"/>
      <c r="K10" s="12"/>
      <c r="L10" s="12"/>
      <c r="M10" s="12"/>
      <c r="N10" s="12">
        <v>38</v>
      </c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4.25">
      <c r="A11" s="12" t="s">
        <v>23</v>
      </c>
      <c r="B11" s="12">
        <f t="shared" si="4"/>
        <v>430</v>
      </c>
      <c r="C11" s="12">
        <f t="shared" si="0"/>
        <v>473.00000000000006</v>
      </c>
      <c r="D11" s="13"/>
      <c r="E11" s="13">
        <f t="shared" si="1"/>
        <v>473.00000000000006</v>
      </c>
      <c r="F11" s="13"/>
      <c r="G11" s="12">
        <v>275</v>
      </c>
      <c r="H11" s="12">
        <f>1287.26/65*2</f>
        <v>39.608</v>
      </c>
      <c r="I11" s="14">
        <f t="shared" si="3"/>
        <v>237.60800000000006</v>
      </c>
      <c r="J11" s="12"/>
      <c r="K11" s="12">
        <v>38</v>
      </c>
      <c r="L11" s="12"/>
      <c r="M11" s="12"/>
      <c r="N11" s="12">
        <v>38</v>
      </c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4.25">
      <c r="A12" s="12" t="s">
        <v>24</v>
      </c>
      <c r="B12" s="12">
        <f t="shared" si="4"/>
        <v>250</v>
      </c>
      <c r="C12" s="12">
        <f t="shared" si="0"/>
        <v>275</v>
      </c>
      <c r="D12" s="13"/>
      <c r="E12" s="13">
        <f t="shared" si="1"/>
        <v>275</v>
      </c>
      <c r="F12" s="13"/>
      <c r="G12" s="12">
        <v>275</v>
      </c>
      <c r="H12" s="12">
        <f t="shared" si="2"/>
        <v>19.804</v>
      </c>
      <c r="I12" s="14">
        <f t="shared" si="3"/>
        <v>19.804</v>
      </c>
      <c r="J12" s="12"/>
      <c r="K12" s="12"/>
      <c r="L12" s="12"/>
      <c r="M12" s="12"/>
      <c r="N12" s="12"/>
      <c r="O12" s="12">
        <v>37</v>
      </c>
      <c r="P12" s="12"/>
      <c r="Q12" s="12"/>
      <c r="R12" s="12"/>
      <c r="S12" s="12"/>
      <c r="T12" s="12"/>
      <c r="U12" s="12"/>
      <c r="V12" s="12"/>
      <c r="W12" s="12"/>
    </row>
    <row r="13" spans="1:23" ht="14.25">
      <c r="A13" s="12" t="s">
        <v>25</v>
      </c>
      <c r="B13" s="12">
        <f t="shared" si="4"/>
        <v>180</v>
      </c>
      <c r="C13" s="12">
        <f t="shared" si="0"/>
        <v>198.00000000000003</v>
      </c>
      <c r="D13" s="13"/>
      <c r="E13" s="13">
        <f t="shared" si="1"/>
        <v>198.00000000000003</v>
      </c>
      <c r="F13" s="13"/>
      <c r="G13" s="12"/>
      <c r="H13" s="12">
        <f t="shared" si="2"/>
        <v>19.804</v>
      </c>
      <c r="I13" s="14">
        <f t="shared" si="3"/>
        <v>217.80400000000003</v>
      </c>
      <c r="J13" s="12"/>
      <c r="K13" s="12">
        <v>38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4.25">
      <c r="A14" s="12" t="s">
        <v>26</v>
      </c>
      <c r="B14" s="12">
        <f t="shared" si="4"/>
        <v>360</v>
      </c>
      <c r="C14" s="12">
        <f t="shared" si="0"/>
        <v>396.00000000000006</v>
      </c>
      <c r="D14" s="13"/>
      <c r="E14" s="13">
        <f t="shared" si="1"/>
        <v>396.00000000000006</v>
      </c>
      <c r="F14" s="13"/>
      <c r="G14" s="12">
        <v>396</v>
      </c>
      <c r="H14" s="12">
        <f>1287.26/65*2</f>
        <v>39.608</v>
      </c>
      <c r="I14" s="14">
        <f t="shared" si="3"/>
        <v>39.608000000000054</v>
      </c>
      <c r="J14" s="12">
        <v>39</v>
      </c>
      <c r="K14" s="12"/>
      <c r="L14" s="12"/>
      <c r="M14" s="12"/>
      <c r="N14" s="12"/>
      <c r="O14" s="12"/>
      <c r="P14" s="12">
        <v>38</v>
      </c>
      <c r="Q14" s="12"/>
      <c r="R14" s="12"/>
      <c r="S14" s="12"/>
      <c r="T14" s="12"/>
      <c r="U14" s="12"/>
      <c r="V14" s="12"/>
      <c r="W14" s="12"/>
    </row>
    <row r="15" spans="1:23" ht="14.25">
      <c r="A15" s="12" t="s">
        <v>27</v>
      </c>
      <c r="B15" s="12">
        <f>SUMIF($J15:$AC15,"&lt;&gt;",$J$2:$AC$2)+95</f>
        <v>190</v>
      </c>
      <c r="C15" s="12">
        <f t="shared" si="0"/>
        <v>209.00000000000003</v>
      </c>
      <c r="D15" s="13"/>
      <c r="E15" s="13">
        <f t="shared" si="1"/>
        <v>209.00000000000003</v>
      </c>
      <c r="F15" s="12"/>
      <c r="G15" s="12">
        <v>210</v>
      </c>
      <c r="H15" s="12">
        <f>1287.26/65*2</f>
        <v>39.608</v>
      </c>
      <c r="I15" s="14">
        <f t="shared" si="3"/>
        <v>38.608000000000025</v>
      </c>
      <c r="J15" s="12"/>
      <c r="K15" s="12"/>
      <c r="L15" s="12"/>
      <c r="M15" s="12" t="s">
        <v>28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4.25">
      <c r="A16" s="12" t="s">
        <v>29</v>
      </c>
      <c r="B16" s="12">
        <f aca="true" t="shared" si="5" ref="B16:B25">SUMIF($J16:$AC16,"&lt;&gt;",$J$2:$AC$2)</f>
        <v>250</v>
      </c>
      <c r="C16" s="12">
        <f t="shared" si="0"/>
        <v>275</v>
      </c>
      <c r="D16" s="13"/>
      <c r="E16" s="13">
        <f t="shared" si="1"/>
        <v>275</v>
      </c>
      <c r="F16" s="12"/>
      <c r="G16" s="12">
        <v>275</v>
      </c>
      <c r="H16" s="12">
        <f aca="true" t="shared" si="6" ref="H16:H49">1287.26/65</f>
        <v>19.804</v>
      </c>
      <c r="I16" s="14">
        <f t="shared" si="3"/>
        <v>19.804</v>
      </c>
      <c r="J16" s="12"/>
      <c r="K16" s="12"/>
      <c r="L16" s="12"/>
      <c r="M16" s="12"/>
      <c r="N16" s="12">
        <v>39</v>
      </c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4.25">
      <c r="A17" s="12" t="s">
        <v>30</v>
      </c>
      <c r="B17" s="12">
        <f t="shared" si="5"/>
        <v>250</v>
      </c>
      <c r="C17" s="12">
        <f t="shared" si="0"/>
        <v>275</v>
      </c>
      <c r="D17" s="13"/>
      <c r="E17" s="13">
        <f t="shared" si="1"/>
        <v>275</v>
      </c>
      <c r="F17" s="13"/>
      <c r="G17" s="12">
        <v>275</v>
      </c>
      <c r="H17" s="12">
        <f t="shared" si="6"/>
        <v>19.804</v>
      </c>
      <c r="I17" s="14">
        <f t="shared" si="3"/>
        <v>19.804</v>
      </c>
      <c r="J17" s="12"/>
      <c r="K17" s="12"/>
      <c r="L17" s="12"/>
      <c r="M17" s="12"/>
      <c r="N17" s="12"/>
      <c r="O17" s="12">
        <v>36</v>
      </c>
      <c r="P17" s="12"/>
      <c r="Q17" s="12"/>
      <c r="R17" s="12"/>
      <c r="S17" s="12"/>
      <c r="T17" s="12"/>
      <c r="U17" s="12"/>
      <c r="V17" s="12"/>
      <c r="W17" s="12"/>
    </row>
    <row r="18" spans="1:23" ht="14.25">
      <c r="A18" s="12" t="s">
        <v>31</v>
      </c>
      <c r="B18" s="12">
        <f t="shared" si="5"/>
        <v>95</v>
      </c>
      <c r="C18" s="12">
        <f t="shared" si="0"/>
        <v>104.50000000000001</v>
      </c>
      <c r="D18" s="13"/>
      <c r="E18" s="13">
        <f t="shared" si="1"/>
        <v>104.50000000000001</v>
      </c>
      <c r="F18" s="13"/>
      <c r="G18" s="12">
        <v>105</v>
      </c>
      <c r="H18" s="12">
        <f t="shared" si="6"/>
        <v>19.804</v>
      </c>
      <c r="I18" s="14">
        <f t="shared" si="3"/>
        <v>19.304000000000013</v>
      </c>
      <c r="J18" s="12"/>
      <c r="K18" s="12"/>
      <c r="L18" s="12"/>
      <c r="M18" s="12">
        <v>37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4.25">
      <c r="A19" s="12" t="s">
        <v>32</v>
      </c>
      <c r="B19" s="12">
        <f t="shared" si="5"/>
        <v>250</v>
      </c>
      <c r="C19" s="12">
        <f t="shared" si="0"/>
        <v>275</v>
      </c>
      <c r="D19" s="13"/>
      <c r="E19" s="13">
        <f t="shared" si="1"/>
        <v>275</v>
      </c>
      <c r="F19" s="12"/>
      <c r="G19" s="12">
        <v>275</v>
      </c>
      <c r="H19" s="12">
        <f t="shared" si="6"/>
        <v>19.804</v>
      </c>
      <c r="I19" s="14">
        <f t="shared" si="3"/>
        <v>19.804</v>
      </c>
      <c r="J19" s="12"/>
      <c r="K19" s="12"/>
      <c r="L19" s="12"/>
      <c r="M19" s="12"/>
      <c r="N19" s="12"/>
      <c r="O19" s="12">
        <v>38</v>
      </c>
      <c r="P19" s="12"/>
      <c r="Q19" s="12"/>
      <c r="R19" s="12"/>
      <c r="S19" s="12"/>
      <c r="T19" s="12"/>
      <c r="U19" s="12"/>
      <c r="V19" s="12"/>
      <c r="W19" s="12"/>
    </row>
    <row r="20" spans="1:23" ht="14.25">
      <c r="A20" s="12" t="s">
        <v>33</v>
      </c>
      <c r="B20" s="12">
        <f t="shared" si="5"/>
        <v>350</v>
      </c>
      <c r="C20" s="12">
        <f t="shared" si="0"/>
        <v>385.00000000000006</v>
      </c>
      <c r="D20" s="13"/>
      <c r="E20" s="13">
        <f t="shared" si="1"/>
        <v>385.00000000000006</v>
      </c>
      <c r="F20" s="13"/>
      <c r="G20" s="12">
        <v>385</v>
      </c>
      <c r="H20" s="12">
        <f t="shared" si="6"/>
        <v>19.804</v>
      </c>
      <c r="I20" s="14">
        <f t="shared" si="3"/>
        <v>19.804000000000055</v>
      </c>
      <c r="J20" s="12"/>
      <c r="K20" s="12"/>
      <c r="L20" s="12">
        <v>38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4.25">
      <c r="A21" s="12" t="s">
        <v>34</v>
      </c>
      <c r="B21" s="12">
        <f t="shared" si="5"/>
        <v>530</v>
      </c>
      <c r="C21" s="12">
        <f t="shared" si="0"/>
        <v>583</v>
      </c>
      <c r="D21" s="13"/>
      <c r="E21" s="13">
        <f t="shared" si="1"/>
        <v>583</v>
      </c>
      <c r="F21" s="13"/>
      <c r="G21" s="12">
        <v>483</v>
      </c>
      <c r="H21" s="12">
        <f>1287.26/65*2</f>
        <v>39.608</v>
      </c>
      <c r="I21" s="14">
        <f t="shared" si="3"/>
        <v>139.608</v>
      </c>
      <c r="J21" s="12"/>
      <c r="K21" s="12">
        <v>40</v>
      </c>
      <c r="L21" s="12">
        <v>39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4.25">
      <c r="A22" s="12" t="s">
        <v>35</v>
      </c>
      <c r="B22" s="12">
        <f t="shared" si="5"/>
        <v>430</v>
      </c>
      <c r="C22" s="12">
        <f t="shared" si="0"/>
        <v>473.00000000000006</v>
      </c>
      <c r="D22" s="13"/>
      <c r="E22" s="13">
        <f t="shared" si="1"/>
        <v>473.00000000000006</v>
      </c>
      <c r="F22" s="13"/>
      <c r="G22" s="12">
        <v>473</v>
      </c>
      <c r="H22" s="12">
        <f>1287.26/65*2</f>
        <v>39.608</v>
      </c>
      <c r="I22" s="14">
        <f t="shared" si="3"/>
        <v>39.608000000000054</v>
      </c>
      <c r="J22" s="12"/>
      <c r="K22" s="12"/>
      <c r="L22" s="12"/>
      <c r="M22" s="12"/>
      <c r="N22" s="12">
        <v>37</v>
      </c>
      <c r="O22" s="12"/>
      <c r="P22" s="12">
        <v>36</v>
      </c>
      <c r="Q22" s="12"/>
      <c r="R22" s="12"/>
      <c r="S22" s="12"/>
      <c r="T22" s="12"/>
      <c r="U22" s="12"/>
      <c r="V22" s="12"/>
      <c r="W22" s="12"/>
    </row>
    <row r="23" spans="1:23" ht="14.25">
      <c r="A23" s="12" t="s">
        <v>36</v>
      </c>
      <c r="B23" s="12">
        <f t="shared" si="5"/>
        <v>180</v>
      </c>
      <c r="C23" s="12">
        <f t="shared" si="0"/>
        <v>198.00000000000003</v>
      </c>
      <c r="D23" s="13"/>
      <c r="E23" s="13">
        <f t="shared" si="1"/>
        <v>198.00000000000003</v>
      </c>
      <c r="F23" s="13"/>
      <c r="G23" s="12">
        <v>198</v>
      </c>
      <c r="H23" s="12">
        <f t="shared" si="6"/>
        <v>19.804</v>
      </c>
      <c r="I23" s="14">
        <f t="shared" si="3"/>
        <v>19.804000000000027</v>
      </c>
      <c r="J23" s="12"/>
      <c r="K23" s="12"/>
      <c r="L23" s="12"/>
      <c r="M23" s="12"/>
      <c r="N23" s="12"/>
      <c r="O23" s="12"/>
      <c r="P23" s="12">
        <v>40</v>
      </c>
      <c r="Q23" s="12"/>
      <c r="R23" s="12"/>
      <c r="S23" s="12"/>
      <c r="T23" s="12"/>
      <c r="U23" s="12"/>
      <c r="V23" s="12"/>
      <c r="W23" s="12"/>
    </row>
    <row r="24" spans="1:23" ht="14.25">
      <c r="A24" s="12" t="s">
        <v>37</v>
      </c>
      <c r="B24" s="12">
        <f t="shared" si="5"/>
        <v>610</v>
      </c>
      <c r="C24" s="12">
        <f t="shared" si="0"/>
        <v>671</v>
      </c>
      <c r="D24" s="13"/>
      <c r="E24" s="13">
        <f t="shared" si="1"/>
        <v>671</v>
      </c>
      <c r="F24" s="13"/>
      <c r="G24" s="12">
        <v>700</v>
      </c>
      <c r="H24" s="12">
        <f>1287.26/65*3</f>
        <v>59.41199999999999</v>
      </c>
      <c r="I24" s="14">
        <f t="shared" si="3"/>
        <v>30.411999999999992</v>
      </c>
      <c r="J24" s="12">
        <v>37</v>
      </c>
      <c r="K24" s="12"/>
      <c r="L24" s="12"/>
      <c r="M24" s="12"/>
      <c r="N24" s="12">
        <v>37</v>
      </c>
      <c r="O24" s="12"/>
      <c r="P24" s="12"/>
      <c r="Q24" s="12">
        <v>37</v>
      </c>
      <c r="R24" s="12"/>
      <c r="S24" s="12"/>
      <c r="T24" s="12"/>
      <c r="U24" s="12"/>
      <c r="V24" s="12"/>
      <c r="W24" s="12"/>
    </row>
    <row r="25" spans="1:23" ht="14.25">
      <c r="A25" s="12" t="s">
        <v>38</v>
      </c>
      <c r="B25" s="12">
        <f t="shared" si="5"/>
        <v>95</v>
      </c>
      <c r="C25" s="12">
        <f t="shared" si="0"/>
        <v>104.50000000000001</v>
      </c>
      <c r="D25" s="13"/>
      <c r="E25" s="13">
        <f t="shared" si="1"/>
        <v>104.50000000000001</v>
      </c>
      <c r="F25" s="13"/>
      <c r="G25" s="12"/>
      <c r="H25" s="12">
        <f t="shared" si="6"/>
        <v>19.804</v>
      </c>
      <c r="I25" s="14">
        <f t="shared" si="3"/>
        <v>124.30400000000002</v>
      </c>
      <c r="J25" s="12"/>
      <c r="K25" s="12"/>
      <c r="L25" s="12"/>
      <c r="M25" s="12">
        <v>38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4.25">
      <c r="A26" s="12" t="s">
        <v>39</v>
      </c>
      <c r="B26" s="12">
        <f>SUMIF($J26:$AC26,"&lt;&gt;",$J$2:$AC$2)+250+180</f>
        <v>1210</v>
      </c>
      <c r="C26" s="12">
        <f t="shared" si="0"/>
        <v>1331</v>
      </c>
      <c r="D26" s="13"/>
      <c r="E26" s="13">
        <f t="shared" si="1"/>
        <v>1331</v>
      </c>
      <c r="F26" s="13"/>
      <c r="G26" s="13">
        <v>1331</v>
      </c>
      <c r="H26" s="12">
        <f>1287.26/65*5</f>
        <v>99.02</v>
      </c>
      <c r="I26" s="14">
        <f t="shared" si="3"/>
        <v>99.02</v>
      </c>
      <c r="J26" s="15"/>
      <c r="K26" s="16"/>
      <c r="L26" s="12">
        <v>39</v>
      </c>
      <c r="M26" s="16"/>
      <c r="N26" s="16"/>
      <c r="O26" s="12" t="s">
        <v>40</v>
      </c>
      <c r="P26" s="12"/>
      <c r="Q26" s="12" t="s">
        <v>40</v>
      </c>
      <c r="R26" s="12"/>
      <c r="S26" s="12"/>
      <c r="T26" s="12"/>
      <c r="U26" s="12"/>
      <c r="V26" s="12"/>
      <c r="W26" s="12"/>
    </row>
    <row r="27" spans="1:23" ht="14.25">
      <c r="A27" s="12" t="s">
        <v>41</v>
      </c>
      <c r="B27" s="12">
        <f aca="true" t="shared" si="7" ref="B27:B39">SUMIF($J27:$AC27,"&lt;&gt;",$J$2:$AC$2)</f>
        <v>430</v>
      </c>
      <c r="C27" s="12">
        <f t="shared" si="0"/>
        <v>473.00000000000006</v>
      </c>
      <c r="D27" s="13"/>
      <c r="E27" s="13">
        <f t="shared" si="1"/>
        <v>473.00000000000006</v>
      </c>
      <c r="F27" s="13"/>
      <c r="G27" s="13">
        <v>473</v>
      </c>
      <c r="H27" s="12">
        <f>1287.26/65*2</f>
        <v>39.608</v>
      </c>
      <c r="I27" s="14">
        <f t="shared" si="3"/>
        <v>39.608000000000054</v>
      </c>
      <c r="J27" s="12"/>
      <c r="K27" s="12"/>
      <c r="L27" s="12"/>
      <c r="M27" s="12"/>
      <c r="N27" s="12"/>
      <c r="O27" s="12">
        <v>41</v>
      </c>
      <c r="P27" s="12">
        <v>39</v>
      </c>
      <c r="Q27" s="12"/>
      <c r="R27" s="12"/>
      <c r="S27" s="12"/>
      <c r="T27" s="12"/>
      <c r="U27" s="12"/>
      <c r="V27" s="12"/>
      <c r="W27" s="12"/>
    </row>
    <row r="28" spans="1:23" ht="14.25">
      <c r="A28" s="12" t="s">
        <v>42</v>
      </c>
      <c r="B28" s="12">
        <f t="shared" si="7"/>
        <v>250</v>
      </c>
      <c r="C28" s="12">
        <f t="shared" si="0"/>
        <v>275</v>
      </c>
      <c r="D28" s="13"/>
      <c r="E28" s="13">
        <f t="shared" si="1"/>
        <v>275</v>
      </c>
      <c r="F28" s="13"/>
      <c r="G28" s="13">
        <v>275</v>
      </c>
      <c r="H28" s="12">
        <f t="shared" si="6"/>
        <v>19.804</v>
      </c>
      <c r="I28" s="14">
        <f t="shared" si="3"/>
        <v>19.804</v>
      </c>
      <c r="J28" s="12"/>
      <c r="K28" s="12"/>
      <c r="L28" s="12"/>
      <c r="M28" s="12"/>
      <c r="N28" s="12">
        <v>39</v>
      </c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4.25">
      <c r="A29" s="12" t="s">
        <v>43</v>
      </c>
      <c r="B29" s="12">
        <f t="shared" si="7"/>
        <v>500</v>
      </c>
      <c r="C29" s="12">
        <f t="shared" si="0"/>
        <v>550</v>
      </c>
      <c r="D29" s="13"/>
      <c r="E29" s="13">
        <f t="shared" si="1"/>
        <v>550</v>
      </c>
      <c r="F29" s="13"/>
      <c r="G29" s="13">
        <v>550</v>
      </c>
      <c r="H29" s="12">
        <f>1287.26/65*2</f>
        <v>39.608</v>
      </c>
      <c r="I29" s="14">
        <f t="shared" si="3"/>
        <v>39.608</v>
      </c>
      <c r="J29" s="12"/>
      <c r="K29" s="12"/>
      <c r="L29" s="12"/>
      <c r="M29" s="12"/>
      <c r="N29" s="12">
        <v>40</v>
      </c>
      <c r="O29" s="12">
        <v>39</v>
      </c>
      <c r="P29" s="12"/>
      <c r="Q29" s="12"/>
      <c r="R29" s="12"/>
      <c r="S29" s="12"/>
      <c r="T29" s="12"/>
      <c r="U29" s="12"/>
      <c r="V29" s="12"/>
      <c r="W29" s="12"/>
    </row>
    <row r="30" spans="1:23" ht="14.25">
      <c r="A30" s="12" t="s">
        <v>44</v>
      </c>
      <c r="B30" s="12">
        <f t="shared" si="7"/>
        <v>350</v>
      </c>
      <c r="C30" s="12">
        <f t="shared" si="0"/>
        <v>385.00000000000006</v>
      </c>
      <c r="D30" s="13"/>
      <c r="E30" s="13">
        <f t="shared" si="1"/>
        <v>385.00000000000006</v>
      </c>
      <c r="F30" s="13"/>
      <c r="G30" s="13">
        <v>385</v>
      </c>
      <c r="H30" s="12">
        <f t="shared" si="6"/>
        <v>19.804</v>
      </c>
      <c r="I30" s="14">
        <f t="shared" si="3"/>
        <v>19.804000000000055</v>
      </c>
      <c r="J30" s="12"/>
      <c r="K30" s="12"/>
      <c r="L30" s="12">
        <v>40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4.25">
      <c r="A31" s="12" t="s">
        <v>45</v>
      </c>
      <c r="B31" s="12">
        <f t="shared" si="7"/>
        <v>250</v>
      </c>
      <c r="C31" s="12">
        <f t="shared" si="0"/>
        <v>275</v>
      </c>
      <c r="D31" s="13"/>
      <c r="E31" s="13">
        <f t="shared" si="1"/>
        <v>275</v>
      </c>
      <c r="F31" s="13"/>
      <c r="G31" s="13">
        <v>300</v>
      </c>
      <c r="H31" s="12">
        <f t="shared" si="6"/>
        <v>19.804</v>
      </c>
      <c r="I31" s="14">
        <f t="shared" si="3"/>
        <v>-5.1960000000000015</v>
      </c>
      <c r="J31" s="12"/>
      <c r="K31" s="12"/>
      <c r="L31" s="12"/>
      <c r="M31" s="12"/>
      <c r="N31" s="12"/>
      <c r="O31" s="12">
        <v>37</v>
      </c>
      <c r="P31" s="12"/>
      <c r="Q31" s="12"/>
      <c r="R31" s="12"/>
      <c r="S31" s="12"/>
      <c r="T31" s="12"/>
      <c r="U31" s="12"/>
      <c r="V31" s="12"/>
      <c r="W31" s="12"/>
    </row>
    <row r="32" spans="1:23" s="20" customFormat="1" ht="14.25">
      <c r="A32" s="17" t="s">
        <v>46</v>
      </c>
      <c r="B32" s="17">
        <v>0</v>
      </c>
      <c r="C32" s="17">
        <f t="shared" si="0"/>
        <v>0</v>
      </c>
      <c r="D32" s="18"/>
      <c r="E32" s="18">
        <f t="shared" si="1"/>
        <v>0</v>
      </c>
      <c r="F32" s="18"/>
      <c r="G32" s="18">
        <v>198</v>
      </c>
      <c r="H32" s="12"/>
      <c r="I32" s="19">
        <f t="shared" si="3"/>
        <v>-198</v>
      </c>
      <c r="J32" s="17"/>
      <c r="K32" s="17">
        <v>37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t="14.25">
      <c r="A33" s="12" t="s">
        <v>47</v>
      </c>
      <c r="B33" s="12">
        <f t="shared" si="7"/>
        <v>250</v>
      </c>
      <c r="C33" s="12">
        <f t="shared" si="0"/>
        <v>275</v>
      </c>
      <c r="D33" s="13"/>
      <c r="E33" s="13">
        <f t="shared" si="1"/>
        <v>275</v>
      </c>
      <c r="F33" s="13"/>
      <c r="G33" s="13">
        <v>275</v>
      </c>
      <c r="H33" s="12">
        <f t="shared" si="6"/>
        <v>19.804</v>
      </c>
      <c r="I33" s="14">
        <f t="shared" si="3"/>
        <v>19.804</v>
      </c>
      <c r="J33" s="12"/>
      <c r="K33" s="12"/>
      <c r="L33" s="12"/>
      <c r="M33" s="12"/>
      <c r="N33" s="12">
        <v>41</v>
      </c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4.25">
      <c r="A34" s="12" t="s">
        <v>48</v>
      </c>
      <c r="B34" s="12">
        <f t="shared" si="7"/>
        <v>180</v>
      </c>
      <c r="C34" s="12">
        <f t="shared" si="0"/>
        <v>198.00000000000003</v>
      </c>
      <c r="D34" s="13"/>
      <c r="E34" s="13">
        <f t="shared" si="1"/>
        <v>198.00000000000003</v>
      </c>
      <c r="F34" s="13"/>
      <c r="G34" s="13">
        <v>198</v>
      </c>
      <c r="H34" s="12">
        <f t="shared" si="6"/>
        <v>19.804</v>
      </c>
      <c r="I34" s="14">
        <f t="shared" si="3"/>
        <v>19.804000000000027</v>
      </c>
      <c r="J34" s="12"/>
      <c r="K34" s="12"/>
      <c r="L34" s="12"/>
      <c r="M34" s="12"/>
      <c r="N34" s="12"/>
      <c r="O34" s="12"/>
      <c r="P34" s="12"/>
      <c r="Q34" s="12">
        <v>38</v>
      </c>
      <c r="R34" s="12"/>
      <c r="S34" s="12"/>
      <c r="T34" s="12"/>
      <c r="U34" s="12"/>
      <c r="V34" s="12"/>
      <c r="W34" s="12"/>
    </row>
    <row r="35" spans="1:23" ht="14.25">
      <c r="A35" s="12" t="s">
        <v>49</v>
      </c>
      <c r="B35" s="12">
        <f t="shared" si="7"/>
        <v>350</v>
      </c>
      <c r="C35" s="12">
        <f t="shared" si="0"/>
        <v>385.00000000000006</v>
      </c>
      <c r="D35" s="13"/>
      <c r="E35" s="13">
        <f t="shared" si="1"/>
        <v>385.00000000000006</v>
      </c>
      <c r="F35" s="13"/>
      <c r="G35" s="13">
        <v>385</v>
      </c>
      <c r="H35" s="12">
        <f t="shared" si="6"/>
        <v>19.804</v>
      </c>
      <c r="I35" s="14">
        <f t="shared" si="3"/>
        <v>19.804000000000055</v>
      </c>
      <c r="J35" s="12"/>
      <c r="K35" s="12"/>
      <c r="L35" s="12">
        <v>37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" customHeight="1">
      <c r="A36" s="12" t="s">
        <v>50</v>
      </c>
      <c r="B36" s="12">
        <f t="shared" si="7"/>
        <v>360</v>
      </c>
      <c r="C36" s="12">
        <f t="shared" si="0"/>
        <v>396.00000000000006</v>
      </c>
      <c r="D36" s="13"/>
      <c r="E36" s="13">
        <f t="shared" si="1"/>
        <v>396.00000000000006</v>
      </c>
      <c r="F36" s="13"/>
      <c r="G36" s="13">
        <v>180</v>
      </c>
      <c r="H36" s="12">
        <f>1287.26/65*2</f>
        <v>39.608</v>
      </c>
      <c r="I36" s="14">
        <f t="shared" si="3"/>
        <v>255.60800000000006</v>
      </c>
      <c r="J36" s="12">
        <v>38</v>
      </c>
      <c r="K36" s="12">
        <v>36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4.25">
      <c r="A37" s="12" t="s">
        <v>51</v>
      </c>
      <c r="B37" s="12">
        <f t="shared" si="7"/>
        <v>350</v>
      </c>
      <c r="C37" s="12">
        <f t="shared" si="0"/>
        <v>385.00000000000006</v>
      </c>
      <c r="D37" s="13"/>
      <c r="E37" s="13">
        <f t="shared" si="1"/>
        <v>385.00000000000006</v>
      </c>
      <c r="F37" s="13"/>
      <c r="G37" s="13">
        <v>400</v>
      </c>
      <c r="H37" s="12">
        <f t="shared" si="6"/>
        <v>19.804</v>
      </c>
      <c r="I37" s="14">
        <f t="shared" si="3"/>
        <v>4.804000000000055</v>
      </c>
      <c r="J37" s="12"/>
      <c r="K37" s="12"/>
      <c r="L37" s="12">
        <v>38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4.25">
      <c r="A38" s="12" t="s">
        <v>52</v>
      </c>
      <c r="B38" s="12">
        <f t="shared" si="7"/>
        <v>95</v>
      </c>
      <c r="C38" s="12">
        <f t="shared" si="0"/>
        <v>104.50000000000001</v>
      </c>
      <c r="D38" s="13"/>
      <c r="E38" s="13">
        <f t="shared" si="1"/>
        <v>104.50000000000001</v>
      </c>
      <c r="F38" s="13"/>
      <c r="G38" s="13">
        <v>104.59</v>
      </c>
      <c r="H38" s="12">
        <f t="shared" si="6"/>
        <v>19.804</v>
      </c>
      <c r="I38" s="14">
        <f t="shared" si="3"/>
        <v>19.71400000000001</v>
      </c>
      <c r="J38" s="12"/>
      <c r="K38" s="12"/>
      <c r="L38" s="12"/>
      <c r="M38" s="12">
        <v>40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4.25">
      <c r="A39" s="12" t="s">
        <v>53</v>
      </c>
      <c r="B39" s="12">
        <f t="shared" si="7"/>
        <v>180</v>
      </c>
      <c r="C39" s="12">
        <f t="shared" si="0"/>
        <v>198.00000000000003</v>
      </c>
      <c r="D39" s="13"/>
      <c r="E39" s="13">
        <f t="shared" si="1"/>
        <v>198.00000000000003</v>
      </c>
      <c r="F39" s="13"/>
      <c r="G39" s="13">
        <v>198</v>
      </c>
      <c r="H39" s="12">
        <f t="shared" si="6"/>
        <v>19.804</v>
      </c>
      <c r="I39" s="14">
        <f t="shared" si="3"/>
        <v>19.804000000000027</v>
      </c>
      <c r="J39" s="12">
        <v>40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4.25">
      <c r="A40" s="12" t="s">
        <v>54</v>
      </c>
      <c r="B40" s="12">
        <f>SUMIF($J40:$AC40,"&lt;&gt;",$J$2:$AC$2)+95</f>
        <v>190</v>
      </c>
      <c r="C40" s="12">
        <f t="shared" si="0"/>
        <v>209.00000000000003</v>
      </c>
      <c r="D40" s="13"/>
      <c r="E40" s="13">
        <f t="shared" si="1"/>
        <v>209.00000000000003</v>
      </c>
      <c r="F40" s="13"/>
      <c r="G40" s="13">
        <v>209</v>
      </c>
      <c r="H40" s="12">
        <f>1287.26/65*2</f>
        <v>39.608</v>
      </c>
      <c r="I40" s="14">
        <f t="shared" si="3"/>
        <v>39.608000000000025</v>
      </c>
      <c r="J40" s="12"/>
      <c r="K40" s="12"/>
      <c r="L40" s="12"/>
      <c r="M40" s="12" t="s">
        <v>55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4.25">
      <c r="A41" s="12" t="s">
        <v>56</v>
      </c>
      <c r="B41" s="12">
        <f aca="true" t="shared" si="8" ref="B41:B48">SUMIF($J41:$AC41,"&lt;&gt;",$J$2:$AC$2)</f>
        <v>180</v>
      </c>
      <c r="C41" s="12">
        <f t="shared" si="0"/>
        <v>198.00000000000003</v>
      </c>
      <c r="D41" s="13"/>
      <c r="E41" s="13">
        <f t="shared" si="1"/>
        <v>198.00000000000003</v>
      </c>
      <c r="F41" s="13"/>
      <c r="G41" s="13">
        <v>198</v>
      </c>
      <c r="H41" s="12">
        <f t="shared" si="6"/>
        <v>19.804</v>
      </c>
      <c r="I41" s="14">
        <f t="shared" si="3"/>
        <v>19.804000000000027</v>
      </c>
      <c r="J41" s="12"/>
      <c r="K41" s="12"/>
      <c r="L41" s="12"/>
      <c r="M41" s="12"/>
      <c r="N41" s="12"/>
      <c r="O41" s="12"/>
      <c r="P41" s="12">
        <v>38</v>
      </c>
      <c r="Q41" s="12"/>
      <c r="R41" s="12"/>
      <c r="S41" s="12"/>
      <c r="T41" s="12"/>
      <c r="U41" s="12"/>
      <c r="V41" s="12"/>
      <c r="W41" s="12"/>
    </row>
    <row r="42" spans="1:23" ht="14.25">
      <c r="A42" s="12" t="s">
        <v>57</v>
      </c>
      <c r="B42" s="12">
        <f t="shared" si="8"/>
        <v>600</v>
      </c>
      <c r="C42" s="12">
        <f t="shared" si="0"/>
        <v>660</v>
      </c>
      <c r="D42" s="13"/>
      <c r="E42" s="13">
        <f t="shared" si="1"/>
        <v>660</v>
      </c>
      <c r="F42" s="13">
        <v>39.61</v>
      </c>
      <c r="G42" s="13">
        <v>660</v>
      </c>
      <c r="H42" s="12">
        <f>1287.26/65*2</f>
        <v>39.608</v>
      </c>
      <c r="I42" s="14">
        <f t="shared" si="3"/>
        <v>-0.002000000000016655</v>
      </c>
      <c r="J42" s="12"/>
      <c r="K42" s="12"/>
      <c r="L42" s="12">
        <v>40</v>
      </c>
      <c r="M42" s="12"/>
      <c r="N42" s="12">
        <v>40</v>
      </c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4.25">
      <c r="A43" s="12" t="s">
        <v>58</v>
      </c>
      <c r="B43" s="12">
        <f t="shared" si="8"/>
        <v>250</v>
      </c>
      <c r="C43" s="12">
        <f t="shared" si="0"/>
        <v>275</v>
      </c>
      <c r="D43" s="13"/>
      <c r="E43" s="13">
        <f t="shared" si="1"/>
        <v>275</v>
      </c>
      <c r="F43" s="13"/>
      <c r="G43" s="13">
        <v>275</v>
      </c>
      <c r="H43" s="12">
        <f t="shared" si="6"/>
        <v>19.804</v>
      </c>
      <c r="I43" s="14">
        <f t="shared" si="3"/>
        <v>19.804</v>
      </c>
      <c r="J43" s="12"/>
      <c r="K43" s="12"/>
      <c r="L43" s="12"/>
      <c r="M43" s="12"/>
      <c r="N43" s="12"/>
      <c r="O43" s="12">
        <v>40</v>
      </c>
      <c r="P43" s="12"/>
      <c r="Q43" s="12"/>
      <c r="R43" s="12"/>
      <c r="S43" s="12"/>
      <c r="T43" s="12"/>
      <c r="U43" s="12"/>
      <c r="V43" s="12"/>
      <c r="W43" s="12"/>
    </row>
    <row r="44" spans="1:23" ht="14.25">
      <c r="A44" s="12" t="s">
        <v>59</v>
      </c>
      <c r="B44" s="12">
        <f t="shared" si="8"/>
        <v>530</v>
      </c>
      <c r="C44" s="12">
        <f t="shared" si="0"/>
        <v>583</v>
      </c>
      <c r="D44" s="13"/>
      <c r="E44" s="13">
        <f t="shared" si="1"/>
        <v>583</v>
      </c>
      <c r="F44" s="13">
        <v>155.14</v>
      </c>
      <c r="G44" s="13">
        <v>583</v>
      </c>
      <c r="H44" s="12">
        <f>1287.26/65*2</f>
        <v>39.608</v>
      </c>
      <c r="I44" s="14">
        <f t="shared" si="3"/>
        <v>-115.53199999999998</v>
      </c>
      <c r="J44" s="12">
        <v>36</v>
      </c>
      <c r="K44" s="12"/>
      <c r="L44" s="12">
        <v>36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4.25">
      <c r="A45" s="12" t="s">
        <v>60</v>
      </c>
      <c r="B45" s="12">
        <f t="shared" si="8"/>
        <v>180</v>
      </c>
      <c r="C45" s="12">
        <f t="shared" si="0"/>
        <v>198.00000000000003</v>
      </c>
      <c r="D45" s="13"/>
      <c r="E45" s="13">
        <f t="shared" si="1"/>
        <v>198.00000000000003</v>
      </c>
      <c r="F45" s="13"/>
      <c r="G45" s="13">
        <v>235</v>
      </c>
      <c r="H45" s="12">
        <f t="shared" si="6"/>
        <v>19.804</v>
      </c>
      <c r="I45" s="14">
        <f t="shared" si="3"/>
        <v>-17.195999999999973</v>
      </c>
      <c r="J45" s="12"/>
      <c r="K45" s="12">
        <v>39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4.25">
      <c r="A46" s="12" t="s">
        <v>61</v>
      </c>
      <c r="B46" s="12">
        <f t="shared" si="8"/>
        <v>180</v>
      </c>
      <c r="C46" s="12">
        <f t="shared" si="0"/>
        <v>198.00000000000003</v>
      </c>
      <c r="D46" s="13"/>
      <c r="E46" s="13">
        <f t="shared" si="1"/>
        <v>198.00000000000003</v>
      </c>
      <c r="F46" s="13"/>
      <c r="G46" s="13">
        <v>200</v>
      </c>
      <c r="H46" s="12">
        <f t="shared" si="6"/>
        <v>19.804</v>
      </c>
      <c r="I46" s="14">
        <f t="shared" si="3"/>
        <v>17.804000000000027</v>
      </c>
      <c r="J46" s="12"/>
      <c r="K46" s="12"/>
      <c r="L46" s="12"/>
      <c r="M46" s="12"/>
      <c r="N46" s="12"/>
      <c r="O46" s="12"/>
      <c r="P46" s="12">
        <v>37</v>
      </c>
      <c r="Q46" s="12"/>
      <c r="R46" s="12"/>
      <c r="S46" s="12"/>
      <c r="T46" s="12"/>
      <c r="U46" s="12"/>
      <c r="V46" s="12"/>
      <c r="W46" s="12"/>
    </row>
    <row r="47" spans="1:23" ht="14.25">
      <c r="A47" s="12" t="s">
        <v>62</v>
      </c>
      <c r="B47" s="12">
        <f t="shared" si="8"/>
        <v>95</v>
      </c>
      <c r="C47" s="12">
        <f t="shared" si="0"/>
        <v>104.50000000000001</v>
      </c>
      <c r="D47" s="13"/>
      <c r="E47" s="13">
        <f t="shared" si="1"/>
        <v>104.50000000000001</v>
      </c>
      <c r="F47" s="13"/>
      <c r="G47" s="13"/>
      <c r="H47" s="12">
        <f t="shared" si="6"/>
        <v>19.804</v>
      </c>
      <c r="I47" s="14">
        <f t="shared" si="3"/>
        <v>124.30400000000002</v>
      </c>
      <c r="J47" s="12"/>
      <c r="K47" s="12"/>
      <c r="L47" s="12"/>
      <c r="M47" s="12">
        <v>40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4.25">
      <c r="A48" s="12"/>
      <c r="B48" s="12">
        <f t="shared" si="8"/>
        <v>0</v>
      </c>
      <c r="C48" s="12"/>
      <c r="D48" s="13"/>
      <c r="E48" s="13">
        <f t="shared" si="1"/>
        <v>0</v>
      </c>
      <c r="F48" s="13"/>
      <c r="G48" s="13"/>
      <c r="H48" s="12"/>
      <c r="I48" s="14">
        <f t="shared" si="3"/>
        <v>0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5">
      <c r="A49" s="21" t="s">
        <v>63</v>
      </c>
      <c r="B49" s="12">
        <f>SUMIF($J49:$AC49,"&lt;&gt;",$J$2:$AC$2)+350</f>
        <v>795</v>
      </c>
      <c r="C49" s="12"/>
      <c r="D49" s="22"/>
      <c r="E49" s="22">
        <f t="shared" si="1"/>
        <v>0</v>
      </c>
      <c r="F49" s="22"/>
      <c r="G49" s="22"/>
      <c r="H49" s="12">
        <f>1287.26/65*3</f>
        <v>59.41199999999999</v>
      </c>
      <c r="I49" s="23">
        <f t="shared" si="3"/>
        <v>59.41199999999999</v>
      </c>
      <c r="J49" s="21"/>
      <c r="K49" s="24"/>
      <c r="L49" s="21" t="s">
        <v>64</v>
      </c>
      <c r="M49" s="21">
        <v>39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5">
      <c r="A50" s="12" t="s">
        <v>65</v>
      </c>
      <c r="B50" s="12"/>
      <c r="C50" s="12"/>
      <c r="D50" s="13"/>
      <c r="E50" s="13"/>
      <c r="F50" s="13"/>
      <c r="G50" s="13"/>
      <c r="H50" s="13"/>
      <c r="I50" s="14"/>
      <c r="J50" s="25">
        <v>6</v>
      </c>
      <c r="K50" s="25">
        <v>5</v>
      </c>
      <c r="L50" s="25">
        <v>10</v>
      </c>
      <c r="M50" s="25">
        <v>12</v>
      </c>
      <c r="N50" s="25">
        <v>10</v>
      </c>
      <c r="O50" s="25">
        <v>10</v>
      </c>
      <c r="P50" s="25">
        <v>6</v>
      </c>
      <c r="Q50" s="25">
        <v>6</v>
      </c>
      <c r="R50" s="25"/>
      <c r="S50" s="25"/>
      <c r="T50" s="25"/>
      <c r="U50" s="25"/>
      <c r="V50" s="25"/>
      <c r="W50" s="25"/>
    </row>
    <row r="51" spans="1:23" ht="14.25">
      <c r="A51" s="12" t="s">
        <v>66</v>
      </c>
      <c r="B51" s="12"/>
      <c r="C51" s="12"/>
      <c r="D51" s="12"/>
      <c r="E51" s="12"/>
      <c r="F51" s="12"/>
      <c r="G51" s="12"/>
      <c r="H51" s="12"/>
      <c r="I51" s="1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dcterms:created xsi:type="dcterms:W3CDTF">2012-03-16T14:12:27Z</dcterms:created>
  <dcterms:modified xsi:type="dcterms:W3CDTF">2012-03-16T14:13:02Z</dcterms:modified>
  <cp:category/>
  <cp:version/>
  <cp:contentType/>
  <cp:contentStatus/>
</cp:coreProperties>
</file>