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<sst xmlns="http://schemas.openxmlformats.org/spreadsheetml/2006/main" count="121" uniqueCount="103">
  <si>
    <t>УЗ</t>
  </si>
  <si>
    <t>артикул</t>
  </si>
  <si>
    <t>Заказ</t>
  </si>
  <si>
    <t>Кол-во</t>
  </si>
  <si>
    <t>Цена за ед.</t>
  </si>
  <si>
    <t>Стоимость</t>
  </si>
  <si>
    <t>вес</t>
  </si>
  <si>
    <t>ТР</t>
  </si>
  <si>
    <t>Итого</t>
  </si>
  <si>
    <t>Оплата</t>
  </si>
  <si>
    <t>axiom</t>
  </si>
  <si>
    <t>K109B</t>
  </si>
  <si>
    <t>Мойка для овощей синяя Marna</t>
  </si>
  <si>
    <t>K237B</t>
  </si>
  <si>
    <t>Кухонная щетка с встроенным диспенсером синяя Marna 1шт</t>
  </si>
  <si>
    <t>723200,723042, 723193</t>
  </si>
  <si>
    <t>Туалетная бумага 3х-слойная 4 рулона Elleair Toilet Tissue Herb Garden Rose 4R (Triple/30m)</t>
  </si>
  <si>
    <t>irena bv</t>
  </si>
  <si>
    <t>Жидкость для мытья посуды "Красивые руки" KAO "CuCute" Floral Jasmine (240мл)</t>
  </si>
  <si>
    <t>Кондиционер концентрированный для белья FaFa Путешествие в Дубай  (600 мл)</t>
  </si>
  <si>
    <t>Кондиционер концентрированный для белья FaFa Путешествие в Финляндию (600 мл)</t>
  </si>
  <si>
    <t>Стиральный порошок  FaFa  цветочный аромат (1 кг)</t>
  </si>
  <si>
    <t>Стиральный порошок  FaFa аромат мускуса  (1 кг)</t>
  </si>
  <si>
    <t>Стиральный порошок LION "TOP Platinum Clear" (1кг)</t>
  </si>
  <si>
    <t>Гель для чистки молочных зубов с 6 мес., флакон 40мл</t>
  </si>
  <si>
    <t>Пенка для умывания лица KAO "Biore" Facial Wash Marshmallow Whip (150мл)</t>
  </si>
  <si>
    <t>Антибактериальная пенка для мытья рук фруктовая KAO "Biore u" Bubble Hand Soap Fruit (280мл)</t>
  </si>
  <si>
    <t>Ivasha</t>
  </si>
  <si>
    <t>Пена -спрей чистящая для ванны "Kaneyo", 400 мл (артикул 305033 )</t>
  </si>
  <si>
    <t>Крем чистящий для кухни "Kaneyo", экстракт бамбука, 400 гр (артикул 1011111 )</t>
  </si>
  <si>
    <t>ЗБ Гель для стирки с кондиционером KAO "Airy BEADS" Gel (810г) ЗБ (артикул 23427 )</t>
  </si>
  <si>
    <t>Стиральный порошок LION "TOP Platinum Clear" (1кг) (арт 169253)</t>
  </si>
  <si>
    <t>Зубная паста для защиты от кариеса с ароматом мягкой мяты "CLINICA" Mild Mint Stand Type(130г) (артикул 147879 )</t>
  </si>
  <si>
    <t>530008, 530690</t>
  </si>
  <si>
    <t>LadyBird</t>
  </si>
  <si>
    <t>Гель для стирки с кондиционером KAO "Airy BEADS" Gel (900г)</t>
  </si>
  <si>
    <t>Жидкое средство для стирки рабочей одежды FaFa (400гр)</t>
  </si>
  <si>
    <t>-Marlin-</t>
  </si>
  <si>
    <t>Жидкость для мытья посуды "Kaneyo", свежий лайм, 600 мл</t>
  </si>
  <si>
    <t>Спрей- пенка для ванны"Bath Magiclean"  с защитой от плесени (400мл)</t>
  </si>
  <si>
    <t>ЗБ Отбеливатель "Bright"  3 в одном(пищевые пятна, грязные рукава и воротники)   (400 мл) ЗБ</t>
  </si>
  <si>
    <t>Спрей-пенка для чистки стекол "Glass Magiclean" Bubble Spray безароматный  (400мл)</t>
  </si>
  <si>
    <t>Шампунь для волос Kracie "Silk" Moist Essence (550мл)</t>
  </si>
  <si>
    <t>24601/24378/28638</t>
  </si>
  <si>
    <t>Подгузники Moony Муни NB 90 (до 5 кг)</t>
  </si>
  <si>
    <t>елена иисусовна</t>
  </si>
  <si>
    <t>msp1951</t>
  </si>
  <si>
    <t>nafanya54</t>
  </si>
  <si>
    <t>Зубная паста DENTOR SYSTEMA EX   для защиты от болезней десен с мятой травами  (130гр) 101833</t>
  </si>
  <si>
    <t>natkaD</t>
  </si>
  <si>
    <t>Зубная паста для защиты от кариеса с ароматом мягкой мяты LION "CLINICA" Mild Mint (130г) (артикул 147893 )</t>
  </si>
  <si>
    <t>Порошок для посудомоечной машины Cucute Citric Acid Effect Orange oil  Box Type (680 гр) артикул 25984 (на замену с ароматом грейпфрута)</t>
  </si>
  <si>
    <t>Гель для бритья "Success" для сухой и чувствительной кожи (180 гр) артикул 04334 (на заменуГель для бритья "Success" с освежающим и лечебным эффектом (180гр арт.03152)</t>
  </si>
  <si>
    <t>Мужской гель-крем  GATSBY для лица увлажняющий  с аминокислотами  (110мл) арт.028593</t>
  </si>
  <si>
    <t>20168 ЗБ Жидкость для мытья посуды аромат апельсина KAO "CuCute" (400мл) ЗБ</t>
  </si>
  <si>
    <t>0016782, 0016842, 0016812</t>
  </si>
  <si>
    <t>Жидкое мыло для тела Kracie "Naive" Алоэ (580мл) замена любой аромат такого же мыла</t>
  </si>
  <si>
    <t>0016783, 0016813</t>
  </si>
  <si>
    <t>Жидкое мыло для тела Kracie "Naive" Шиповник (580мл) замена любой аромат такого же мыла</t>
  </si>
  <si>
    <t>0016728, 0016817</t>
  </si>
  <si>
    <t>Жидкое мыло для тела Kracie "Naive" Эвкалипт (580мл) замена любой аромат такого же мыла</t>
  </si>
  <si>
    <t>0016739, 0016816</t>
  </si>
  <si>
    <t>Жидкое мыло для тела Kracie "Naive" Абрикос и оливковый сквалан (580мл) замена любой аромат такого же мыла</t>
  </si>
  <si>
    <t>3Б Кондиционер для белья "SOFLAN"   аромат голубой розы  (500 ml)</t>
  </si>
  <si>
    <t>ЗБ Кондиционер для белья "SOFLAN"   разглаживающий (540 мл) ЗБ</t>
  </si>
  <si>
    <t>Отбеливатель "Сolor Bright" (600 гр)</t>
  </si>
  <si>
    <t>102915,169321</t>
  </si>
  <si>
    <t>Стиральный порошок   Top "Hang-To-Druy Indoors Top" ,  аромат цитрусовых (1 кг)</t>
  </si>
  <si>
    <t>169253,105633</t>
  </si>
  <si>
    <t>*Шампунь для волос KAO "ASIENCE" Nature Smooth (220мл)</t>
  </si>
  <si>
    <t>*Кондиционер для волос KAO "ASIENCE" Nature Smooth (220мл)</t>
  </si>
  <si>
    <t>Спрей-пенка для туалета "Toilet Magiclean" с ароматом ментола (400мл) на замену такой же с запахом апельсина</t>
  </si>
  <si>
    <t>ЗБ Жидкость для мытья посуды аромат апельсина KAO "CuCute" (400мл) ЗБ</t>
  </si>
  <si>
    <t>Пенка NATURGO для умывания и снятия макияжа с белой глиной и минералами (120 гр)</t>
  </si>
  <si>
    <t>ЗБ Кондиционер для белья "SOFLAN" разглаживающий (540 мл) ЗБ</t>
  </si>
  <si>
    <t>Roxy-Girl</t>
  </si>
  <si>
    <t>Порошок для посудомоечной машины Cucute Citric Acid Effect Box Type (680 гр)</t>
  </si>
  <si>
    <t>BK11</t>
  </si>
  <si>
    <t>Cредство WAKODO  для стирки детского нижнего белья (720 мл)</t>
  </si>
  <si>
    <t>Аннюта</t>
  </si>
  <si>
    <t>ЗБ Жидкость для мытья посуды аромат апельсина KAO "CuCute" (400мл) ЗБ (ЕСЛИ НЕ ПО АКЦИИ, ТО ЗБ ГРЕЙПФРУТ)</t>
  </si>
  <si>
    <t>Жидкое средство для стирки рабочей одежды FaFa (400гр</t>
  </si>
  <si>
    <t>Детская зубная паста LION слабообразивная,  со вкусом дыни (40гр)</t>
  </si>
  <si>
    <t>Зубная паста антибактериальная DENTAL CLEAR MAX  с фруктовым ароматом(140 гр)</t>
  </si>
  <si>
    <t>Жидкость для мытья посуды аромат грейпфрута KAO "CuCute" Grapefruit (250мл)</t>
  </si>
  <si>
    <t>21643, 24645</t>
  </si>
  <si>
    <t>ЗБ Жидкость для мытья посуды аромат грейпфрукта KAO "CuCute" Grapefruit (400мл) ЗБ</t>
  </si>
  <si>
    <t>Спрей-пенка для чистки стекол "Glass Magiclean" Bubble Spray безароматный (400мл)</t>
  </si>
  <si>
    <t>Спрей-пенка для кухонной плиты "Magiclean" Handy Spray (400ml)</t>
  </si>
  <si>
    <t>Бритва "HIBISCUS -3 лезвия" безопасная одноразовая женская (4шт)</t>
  </si>
  <si>
    <t>Катюш_ка</t>
  </si>
  <si>
    <t>Стиральный порошок со смягчителем KAO "Airy BEADS" (900г) (артикул 27084 )</t>
  </si>
  <si>
    <t>Гель для стирки с кондиционером KAO "Airy BEADS" Gel (900г) (артикул 23426 )</t>
  </si>
  <si>
    <t>Спрей-пятновыводитель для обработки пятен перед стиркой KAO "Attack" Bubble Spray (300мл) (артикул 75503 )</t>
  </si>
  <si>
    <t>Ленок</t>
  </si>
  <si>
    <t>(артикул 25120</t>
  </si>
  <si>
    <t>Шампунь восстанавливающий — KAO Essential Damage Care Nuance Airy Shampoo 200мл</t>
  </si>
  <si>
    <t>(артикул 24460, 26608 )</t>
  </si>
  <si>
    <t>Маска восстанавливающая для тонких волос — KAO Essential Damage Care Nuance Airy Intensive Hair Mask 200гр</t>
  </si>
  <si>
    <t>Мирошечка</t>
  </si>
  <si>
    <t>Гель для душа "Silk" Moist Essence с коллагеном фруктовый аромат  (550мл)17501</t>
  </si>
  <si>
    <t>B530P</t>
  </si>
  <si>
    <t>Нейлоновая мочалка жесткое трение Marna 1шт B530P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</si>
</sst>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6.7109375" style="9" customWidth="1"/>
    <col min="2" max="2" width="11.7109375" style="8" customWidth="1"/>
    <col min="3" max="3" width="50.7109375" style="8" customWidth="1"/>
    <col min="4" max="4" width="9.140625" style="8" customWidth="1"/>
    <col min="5" max="5" width="11.421875" style="8" customWidth="1"/>
    <col min="6" max="6" width="12.140625" style="8" customWidth="1"/>
    <col min="7" max="9" width="0" style="8" hidden="1" customWidth="1"/>
    <col min="10" max="10" width="9.140625" style="8" customWidth="1"/>
    <col min="11" max="11" width="9.140625" style="10" customWidth="1"/>
    <col min="12" max="12" width="9.140625" style="8" customWidth="1"/>
    <col min="13" max="13" width="9.140625" style="13" customWidth="1"/>
    <col min="14" max="16384" width="9.140625" style="8" customWidth="1"/>
  </cols>
  <sheetData>
    <row r="1" spans="1:13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2"/>
      <c r="I1" s="1" t="s">
        <v>6</v>
      </c>
      <c r="J1" s="2" t="s">
        <v>7</v>
      </c>
      <c r="K1" s="3" t="s">
        <v>8</v>
      </c>
      <c r="L1" s="2" t="s">
        <v>9</v>
      </c>
      <c r="M1" s="11"/>
    </row>
    <row r="2" spans="1:13" ht="15">
      <c r="A2" s="5" t="s">
        <v>10</v>
      </c>
      <c r="B2" s="6" t="s">
        <v>11</v>
      </c>
      <c r="C2" s="6" t="s">
        <v>12</v>
      </c>
      <c r="D2" s="6">
        <v>1</v>
      </c>
      <c r="E2" s="6">
        <v>252</v>
      </c>
      <c r="F2" s="6">
        <v>290</v>
      </c>
      <c r="G2" s="6">
        <v>2.4</v>
      </c>
      <c r="H2" s="6">
        <f>G2*D2</f>
        <v>2.4</v>
      </c>
      <c r="I2" s="6">
        <f>H2+0.8</f>
        <v>3.2</v>
      </c>
      <c r="J2" s="7">
        <f>I2*3.17</f>
        <v>10.144</v>
      </c>
      <c r="K2" s="7">
        <f>SUM(F2:F4)+J2+J3+J4</f>
        <v>835.6020000000001</v>
      </c>
      <c r="L2" s="6">
        <v>802</v>
      </c>
      <c r="M2" s="12">
        <f>K2-L2</f>
        <v>33.60200000000009</v>
      </c>
    </row>
    <row r="3" spans="1:13" ht="15">
      <c r="A3" s="5"/>
      <c r="B3" s="6" t="s">
        <v>13</v>
      </c>
      <c r="C3" s="6" t="s">
        <v>14</v>
      </c>
      <c r="D3" s="6">
        <v>1</v>
      </c>
      <c r="E3" s="6">
        <v>220</v>
      </c>
      <c r="F3" s="6">
        <v>253</v>
      </c>
      <c r="G3" s="6">
        <v>1.4</v>
      </c>
      <c r="H3" s="6">
        <f aca="true" t="shared" si="0" ref="H3:H66">G3*D3</f>
        <v>1.4</v>
      </c>
      <c r="I3" s="6">
        <f>H3+0.8</f>
        <v>2.2</v>
      </c>
      <c r="J3" s="7">
        <f aca="true" t="shared" si="1" ref="J3:J66">I3*3.17</f>
        <v>6.974</v>
      </c>
      <c r="K3" s="7"/>
      <c r="L3" s="6"/>
      <c r="M3" s="12"/>
    </row>
    <row r="4" spans="1:13" ht="15">
      <c r="A4" s="5"/>
      <c r="B4" s="6" t="s">
        <v>15</v>
      </c>
      <c r="C4" s="6" t="s">
        <v>16</v>
      </c>
      <c r="D4" s="6">
        <v>1</v>
      </c>
      <c r="E4" s="6">
        <v>225</v>
      </c>
      <c r="F4" s="6">
        <v>259</v>
      </c>
      <c r="G4" s="6">
        <v>4.4</v>
      </c>
      <c r="H4" s="6">
        <f t="shared" si="0"/>
        <v>4.4</v>
      </c>
      <c r="I4" s="6">
        <f>H4+0.8</f>
        <v>5.2</v>
      </c>
      <c r="J4" s="7">
        <f t="shared" si="1"/>
        <v>16.484</v>
      </c>
      <c r="K4" s="7"/>
      <c r="L4" s="6"/>
      <c r="M4" s="12"/>
    </row>
    <row r="5" spans="1:13" ht="15">
      <c r="A5" s="5"/>
      <c r="B5" s="6"/>
      <c r="C5" s="6"/>
      <c r="D5" s="6"/>
      <c r="E5" s="6"/>
      <c r="F5" s="6"/>
      <c r="G5" s="6"/>
      <c r="H5" s="6">
        <f t="shared" si="0"/>
        <v>0</v>
      </c>
      <c r="I5" s="6"/>
      <c r="J5" s="7">
        <f t="shared" si="1"/>
        <v>0</v>
      </c>
      <c r="K5" s="7"/>
      <c r="L5" s="6"/>
      <c r="M5" s="12"/>
    </row>
    <row r="6" spans="1:13" ht="15">
      <c r="A6" s="5" t="s">
        <v>17</v>
      </c>
      <c r="B6" s="6"/>
      <c r="C6" s="6" t="s">
        <v>18</v>
      </c>
      <c r="D6" s="6">
        <v>1</v>
      </c>
      <c r="E6" s="6">
        <v>149</v>
      </c>
      <c r="F6" s="6">
        <v>172</v>
      </c>
      <c r="G6" s="6">
        <v>3</v>
      </c>
      <c r="H6" s="6">
        <f t="shared" si="0"/>
        <v>3</v>
      </c>
      <c r="I6" s="6">
        <f>H6+0.8</f>
        <v>3.8</v>
      </c>
      <c r="J6" s="7">
        <f t="shared" si="1"/>
        <v>12.046</v>
      </c>
      <c r="K6" s="7">
        <f>SUM(F6:F14)+J6+J7+J8+J9+J10+J11+J12+J13+J14</f>
        <v>2553.148</v>
      </c>
      <c r="L6" s="6">
        <v>2349</v>
      </c>
      <c r="M6" s="12">
        <f>K6-L6</f>
        <v>204.14800000000014</v>
      </c>
    </row>
    <row r="7" spans="1:13" ht="15">
      <c r="A7" s="5"/>
      <c r="B7" s="6"/>
      <c r="C7" s="6" t="s">
        <v>19</v>
      </c>
      <c r="D7" s="6">
        <v>1</v>
      </c>
      <c r="E7" s="6">
        <v>220</v>
      </c>
      <c r="F7" s="6">
        <v>253</v>
      </c>
      <c r="G7" s="6">
        <v>6.7</v>
      </c>
      <c r="H7" s="6">
        <f t="shared" si="0"/>
        <v>6.7</v>
      </c>
      <c r="I7" s="6">
        <f>H7+1.24</f>
        <v>7.94</v>
      </c>
      <c r="J7" s="7">
        <f t="shared" si="1"/>
        <v>25.169800000000002</v>
      </c>
      <c r="K7" s="7"/>
      <c r="L7" s="6"/>
      <c r="M7" s="12"/>
    </row>
    <row r="8" spans="1:13" ht="15">
      <c r="A8" s="5"/>
      <c r="B8" s="6"/>
      <c r="C8" s="6" t="s">
        <v>20</v>
      </c>
      <c r="D8" s="6">
        <v>1</v>
      </c>
      <c r="E8" s="6">
        <v>220</v>
      </c>
      <c r="F8" s="6">
        <v>253</v>
      </c>
      <c r="G8" s="6">
        <v>6.7</v>
      </c>
      <c r="H8" s="6">
        <f t="shared" si="0"/>
        <v>6.7</v>
      </c>
      <c r="I8" s="6">
        <f>H8+1.24</f>
        <v>7.94</v>
      </c>
      <c r="J8" s="7">
        <f t="shared" si="1"/>
        <v>25.169800000000002</v>
      </c>
      <c r="K8" s="7"/>
      <c r="L8" s="6"/>
      <c r="M8" s="12"/>
    </row>
    <row r="9" spans="1:13" ht="15">
      <c r="A9" s="5"/>
      <c r="B9" s="6"/>
      <c r="C9" s="6" t="s">
        <v>21</v>
      </c>
      <c r="D9" s="6">
        <v>1</v>
      </c>
      <c r="E9" s="6">
        <v>224</v>
      </c>
      <c r="F9" s="6">
        <v>258</v>
      </c>
      <c r="G9" s="6">
        <v>10.7</v>
      </c>
      <c r="H9" s="6">
        <f t="shared" si="0"/>
        <v>10.7</v>
      </c>
      <c r="I9" s="6">
        <f>H9+1.24</f>
        <v>11.94</v>
      </c>
      <c r="J9" s="7">
        <f t="shared" si="1"/>
        <v>37.849799999999995</v>
      </c>
      <c r="K9" s="7"/>
      <c r="L9" s="6"/>
      <c r="M9" s="12"/>
    </row>
    <row r="10" spans="1:13" ht="15">
      <c r="A10" s="5"/>
      <c r="B10" s="6"/>
      <c r="C10" s="6" t="s">
        <v>22</v>
      </c>
      <c r="D10" s="6">
        <v>1</v>
      </c>
      <c r="E10" s="6">
        <v>232</v>
      </c>
      <c r="F10" s="6">
        <v>267</v>
      </c>
      <c r="G10" s="6">
        <v>10.7</v>
      </c>
      <c r="H10" s="6">
        <f t="shared" si="0"/>
        <v>10.7</v>
      </c>
      <c r="I10" s="6">
        <f>H10+1.24</f>
        <v>11.94</v>
      </c>
      <c r="J10" s="7">
        <f t="shared" si="1"/>
        <v>37.849799999999995</v>
      </c>
      <c r="K10" s="7"/>
      <c r="L10" s="6"/>
      <c r="M10" s="12"/>
    </row>
    <row r="11" spans="1:13" ht="15">
      <c r="A11" s="5"/>
      <c r="B11" s="6"/>
      <c r="C11" s="6" t="s">
        <v>23</v>
      </c>
      <c r="D11" s="6">
        <v>1</v>
      </c>
      <c r="E11" s="6">
        <v>219</v>
      </c>
      <c r="F11" s="6">
        <v>252</v>
      </c>
      <c r="G11" s="6">
        <v>10.7</v>
      </c>
      <c r="H11" s="6">
        <f t="shared" si="0"/>
        <v>10.7</v>
      </c>
      <c r="I11" s="6">
        <f>H11+1.24</f>
        <v>11.94</v>
      </c>
      <c r="J11" s="7">
        <f t="shared" si="1"/>
        <v>37.849799999999995</v>
      </c>
      <c r="K11" s="7"/>
      <c r="L11" s="6"/>
      <c r="M11" s="12"/>
    </row>
    <row r="12" spans="1:13" ht="15">
      <c r="A12" s="5"/>
      <c r="B12" s="6"/>
      <c r="C12" s="6" t="s">
        <v>24</v>
      </c>
      <c r="D12" s="6">
        <v>1</v>
      </c>
      <c r="E12" s="6">
        <v>169</v>
      </c>
      <c r="F12" s="6">
        <v>195</v>
      </c>
      <c r="G12" s="6">
        <v>1</v>
      </c>
      <c r="H12" s="6">
        <f t="shared" si="0"/>
        <v>1</v>
      </c>
      <c r="I12" s="6">
        <f aca="true" t="shared" si="2" ref="I12:I17">H12+0.8</f>
        <v>1.8</v>
      </c>
      <c r="J12" s="7">
        <f t="shared" si="1"/>
        <v>5.706</v>
      </c>
      <c r="K12" s="7"/>
      <c r="L12" s="6"/>
      <c r="M12" s="12"/>
    </row>
    <row r="13" spans="1:13" ht="15">
      <c r="A13" s="5"/>
      <c r="B13" s="6"/>
      <c r="C13" s="6" t="s">
        <v>25</v>
      </c>
      <c r="D13" s="6">
        <v>1</v>
      </c>
      <c r="E13" s="6">
        <v>369</v>
      </c>
      <c r="F13" s="6">
        <v>425</v>
      </c>
      <c r="G13" s="6">
        <v>2.1</v>
      </c>
      <c r="H13" s="6">
        <f t="shared" si="0"/>
        <v>2.1</v>
      </c>
      <c r="I13" s="6">
        <f t="shared" si="2"/>
        <v>2.9000000000000004</v>
      </c>
      <c r="J13" s="7">
        <f t="shared" si="1"/>
        <v>9.193000000000001</v>
      </c>
      <c r="K13" s="7"/>
      <c r="L13" s="6"/>
      <c r="M13" s="12"/>
    </row>
    <row r="14" spans="1:13" ht="15">
      <c r="A14" s="5"/>
      <c r="B14" s="6"/>
      <c r="C14" s="6" t="s">
        <v>26</v>
      </c>
      <c r="D14" s="6">
        <v>1</v>
      </c>
      <c r="E14" s="6">
        <v>238</v>
      </c>
      <c r="F14" s="6">
        <v>274</v>
      </c>
      <c r="G14" s="6">
        <v>3.4</v>
      </c>
      <c r="H14" s="6">
        <f t="shared" si="0"/>
        <v>3.4</v>
      </c>
      <c r="I14" s="6">
        <f t="shared" si="2"/>
        <v>4.2</v>
      </c>
      <c r="J14" s="7">
        <f t="shared" si="1"/>
        <v>13.314</v>
      </c>
      <c r="K14" s="7"/>
      <c r="L14" s="6"/>
      <c r="M14" s="12"/>
    </row>
    <row r="15" spans="1:13" ht="15">
      <c r="A15" s="5"/>
      <c r="B15" s="6"/>
      <c r="C15" s="6"/>
      <c r="D15" s="6"/>
      <c r="E15" s="6"/>
      <c r="F15" s="6"/>
      <c r="G15" s="6"/>
      <c r="H15" s="6">
        <f t="shared" si="0"/>
        <v>0</v>
      </c>
      <c r="I15" s="6"/>
      <c r="J15" s="7">
        <f t="shared" si="1"/>
        <v>0</v>
      </c>
      <c r="K15" s="7"/>
      <c r="L15" s="6"/>
      <c r="M15" s="12"/>
    </row>
    <row r="16" spans="1:13" ht="15">
      <c r="A16" s="5" t="s">
        <v>27</v>
      </c>
      <c r="B16" s="6"/>
      <c r="C16" s="6" t="s">
        <v>28</v>
      </c>
      <c r="D16" s="6">
        <v>1</v>
      </c>
      <c r="E16" s="6">
        <v>156</v>
      </c>
      <c r="F16" s="6">
        <v>180</v>
      </c>
      <c r="G16" s="6">
        <v>4.6</v>
      </c>
      <c r="H16" s="6">
        <f t="shared" si="0"/>
        <v>4.6</v>
      </c>
      <c r="I16" s="6">
        <f t="shared" si="2"/>
        <v>5.3999999999999995</v>
      </c>
      <c r="J16" s="7">
        <f t="shared" si="1"/>
        <v>17.118</v>
      </c>
      <c r="K16" s="7">
        <f>SUM(F16:F21)+J16+J17+J18+J19+J20+J21</f>
        <v>1544.2173999999998</v>
      </c>
      <c r="L16" s="6">
        <v>1366</v>
      </c>
      <c r="M16" s="12">
        <f>K16-L16</f>
        <v>178.21739999999977</v>
      </c>
    </row>
    <row r="17" spans="1:13" ht="15">
      <c r="A17" s="5"/>
      <c r="B17" s="6"/>
      <c r="C17" s="6" t="s">
        <v>29</v>
      </c>
      <c r="D17" s="6">
        <v>1</v>
      </c>
      <c r="E17" s="6">
        <v>90</v>
      </c>
      <c r="F17" s="6">
        <v>104</v>
      </c>
      <c r="G17" s="6">
        <v>4.6</v>
      </c>
      <c r="H17" s="6">
        <f t="shared" si="0"/>
        <v>4.6</v>
      </c>
      <c r="I17" s="6">
        <f t="shared" si="2"/>
        <v>5.3999999999999995</v>
      </c>
      <c r="J17" s="7">
        <f t="shared" si="1"/>
        <v>17.118</v>
      </c>
      <c r="K17" s="7"/>
      <c r="L17" s="6"/>
      <c r="M17" s="12"/>
    </row>
    <row r="18" spans="1:13" ht="15">
      <c r="A18" s="5"/>
      <c r="B18" s="6"/>
      <c r="C18" s="6" t="s">
        <v>30</v>
      </c>
      <c r="D18" s="6">
        <v>2</v>
      </c>
      <c r="E18" s="6">
        <v>192</v>
      </c>
      <c r="F18" s="6">
        <v>442</v>
      </c>
      <c r="G18" s="6">
        <v>8.8</v>
      </c>
      <c r="H18" s="6">
        <f t="shared" si="0"/>
        <v>17.6</v>
      </c>
      <c r="I18" s="6">
        <f>H18+1.24</f>
        <v>18.84</v>
      </c>
      <c r="J18" s="7">
        <f t="shared" si="1"/>
        <v>59.7228</v>
      </c>
      <c r="K18" s="7"/>
      <c r="L18" s="6"/>
      <c r="M18" s="12"/>
    </row>
    <row r="19" spans="1:13" ht="15">
      <c r="A19" s="5"/>
      <c r="B19" s="6"/>
      <c r="C19" s="6" t="s">
        <v>31</v>
      </c>
      <c r="D19" s="6">
        <v>1</v>
      </c>
      <c r="E19" s="6">
        <v>219</v>
      </c>
      <c r="F19" s="6">
        <v>252</v>
      </c>
      <c r="G19" s="6">
        <v>10.7</v>
      </c>
      <c r="H19" s="6">
        <f t="shared" si="0"/>
        <v>10.7</v>
      </c>
      <c r="I19" s="6">
        <f>H19+1.24</f>
        <v>11.94</v>
      </c>
      <c r="J19" s="7">
        <f t="shared" si="1"/>
        <v>37.849799999999995</v>
      </c>
      <c r="K19" s="7"/>
      <c r="L19" s="6"/>
      <c r="M19" s="12"/>
    </row>
    <row r="20" spans="1:13" ht="15">
      <c r="A20" s="5"/>
      <c r="B20" s="6"/>
      <c r="C20" s="6" t="s">
        <v>32</v>
      </c>
      <c r="D20" s="6">
        <v>1</v>
      </c>
      <c r="E20" s="6">
        <v>113</v>
      </c>
      <c r="F20" s="6">
        <v>130</v>
      </c>
      <c r="G20" s="6">
        <v>1.9</v>
      </c>
      <c r="H20" s="6">
        <f t="shared" si="0"/>
        <v>1.9</v>
      </c>
      <c r="I20" s="6">
        <f>H20+0.8</f>
        <v>2.7</v>
      </c>
      <c r="J20" s="7">
        <f t="shared" si="1"/>
        <v>8.559000000000001</v>
      </c>
      <c r="K20" s="7"/>
      <c r="L20" s="6"/>
      <c r="M20" s="12"/>
    </row>
    <row r="21" spans="1:13" ht="15">
      <c r="A21" s="5"/>
      <c r="B21" s="6" t="s">
        <v>33</v>
      </c>
      <c r="C21" s="6" t="s">
        <v>21</v>
      </c>
      <c r="D21" s="6">
        <v>1</v>
      </c>
      <c r="E21" s="6">
        <v>224</v>
      </c>
      <c r="F21" s="6">
        <v>258</v>
      </c>
      <c r="G21" s="6">
        <v>10.7</v>
      </c>
      <c r="H21" s="6">
        <f t="shared" si="0"/>
        <v>10.7</v>
      </c>
      <c r="I21" s="6">
        <f>H21+1.24</f>
        <v>11.94</v>
      </c>
      <c r="J21" s="7">
        <f t="shared" si="1"/>
        <v>37.849799999999995</v>
      </c>
      <c r="K21" s="7"/>
      <c r="L21" s="6"/>
      <c r="M21" s="12"/>
    </row>
    <row r="22" spans="1:13" ht="15">
      <c r="A22" s="5"/>
      <c r="B22" s="6"/>
      <c r="C22" s="6"/>
      <c r="D22" s="6"/>
      <c r="E22" s="6"/>
      <c r="F22" s="6"/>
      <c r="G22" s="6"/>
      <c r="H22" s="6">
        <f t="shared" si="0"/>
        <v>0</v>
      </c>
      <c r="I22" s="6"/>
      <c r="J22" s="7">
        <f t="shared" si="1"/>
        <v>0</v>
      </c>
      <c r="K22" s="7"/>
      <c r="L22" s="6"/>
      <c r="M22" s="12"/>
    </row>
    <row r="23" spans="1:13" ht="15">
      <c r="A23" s="5" t="s">
        <v>34</v>
      </c>
      <c r="B23" s="6">
        <v>23426</v>
      </c>
      <c r="C23" s="6" t="s">
        <v>35</v>
      </c>
      <c r="D23" s="6">
        <v>1</v>
      </c>
      <c r="E23" s="6">
        <v>281</v>
      </c>
      <c r="F23" s="6">
        <v>324</v>
      </c>
      <c r="G23" s="6">
        <v>9.7</v>
      </c>
      <c r="H23" s="6">
        <f t="shared" si="0"/>
        <v>9.7</v>
      </c>
      <c r="I23" s="6">
        <f>H23+1.24</f>
        <v>10.94</v>
      </c>
      <c r="J23" s="7">
        <f t="shared" si="1"/>
        <v>34.6798</v>
      </c>
      <c r="K23" s="7">
        <f>F23+F24+J23+J24</f>
        <v>604.7978</v>
      </c>
      <c r="L23" s="6">
        <v>600</v>
      </c>
      <c r="M23" s="12">
        <f>K23-L23</f>
        <v>4.797800000000052</v>
      </c>
    </row>
    <row r="24" spans="1:13" ht="15">
      <c r="A24" s="5"/>
      <c r="B24" s="6">
        <v>622001</v>
      </c>
      <c r="C24" s="6" t="s">
        <v>36</v>
      </c>
      <c r="D24" s="6">
        <v>1</v>
      </c>
      <c r="E24" s="6">
        <v>199</v>
      </c>
      <c r="F24" s="6">
        <v>229</v>
      </c>
      <c r="G24" s="6">
        <v>4.6</v>
      </c>
      <c r="H24" s="6">
        <f t="shared" si="0"/>
        <v>4.6</v>
      </c>
      <c r="I24" s="6">
        <f>H24+0.8</f>
        <v>5.3999999999999995</v>
      </c>
      <c r="J24" s="7">
        <f t="shared" si="1"/>
        <v>17.118</v>
      </c>
      <c r="K24" s="7"/>
      <c r="L24" s="6"/>
      <c r="M24" s="12"/>
    </row>
    <row r="25" spans="1:13" ht="15">
      <c r="A25" s="5"/>
      <c r="B25" s="6"/>
      <c r="C25" s="6"/>
      <c r="D25" s="6"/>
      <c r="E25" s="6"/>
      <c r="F25" s="6"/>
      <c r="G25" s="6"/>
      <c r="H25" s="6">
        <f t="shared" si="0"/>
        <v>0</v>
      </c>
      <c r="I25" s="6"/>
      <c r="J25" s="7">
        <f t="shared" si="1"/>
        <v>0</v>
      </c>
      <c r="K25" s="7"/>
      <c r="L25" s="6"/>
      <c r="M25" s="12"/>
    </row>
    <row r="26" spans="1:13" ht="15">
      <c r="A26" s="5" t="s">
        <v>37</v>
      </c>
      <c r="B26" s="6"/>
      <c r="C26" s="6" t="s">
        <v>38</v>
      </c>
      <c r="D26" s="6">
        <v>1</v>
      </c>
      <c r="E26" s="6">
        <v>103</v>
      </c>
      <c r="F26" s="6">
        <v>119</v>
      </c>
      <c r="G26" s="6">
        <v>6.7</v>
      </c>
      <c r="H26" s="6">
        <f t="shared" si="0"/>
        <v>6.7</v>
      </c>
      <c r="I26" s="6">
        <f>H26+1.24</f>
        <v>7.94</v>
      </c>
      <c r="J26" s="7">
        <f t="shared" si="1"/>
        <v>25.169800000000002</v>
      </c>
      <c r="K26" s="7">
        <f>SUM(F26:F30)+J26+J27+J28+J29+J30</f>
        <v>1097.1086</v>
      </c>
      <c r="L26" s="6">
        <v>997</v>
      </c>
      <c r="M26" s="12">
        <f>K26-L26</f>
        <v>100.10860000000002</v>
      </c>
    </row>
    <row r="27" spans="1:13" ht="15">
      <c r="A27" s="5"/>
      <c r="B27" s="6"/>
      <c r="C27" s="6" t="s">
        <v>39</v>
      </c>
      <c r="D27" s="6">
        <v>1</v>
      </c>
      <c r="E27" s="6">
        <v>225</v>
      </c>
      <c r="F27" s="6">
        <v>259</v>
      </c>
      <c r="G27" s="6">
        <v>4.6</v>
      </c>
      <c r="H27" s="6">
        <f t="shared" si="0"/>
        <v>4.6</v>
      </c>
      <c r="I27" s="6">
        <f>H27+0.8</f>
        <v>5.3999999999999995</v>
      </c>
      <c r="J27" s="7">
        <f t="shared" si="1"/>
        <v>17.118</v>
      </c>
      <c r="K27" s="7"/>
      <c r="L27" s="6"/>
      <c r="M27" s="12"/>
    </row>
    <row r="28" spans="1:13" ht="15">
      <c r="A28" s="5"/>
      <c r="B28" s="6"/>
      <c r="C28" s="6" t="s">
        <v>40</v>
      </c>
      <c r="D28" s="6">
        <v>1</v>
      </c>
      <c r="E28" s="6">
        <v>98</v>
      </c>
      <c r="F28" s="6">
        <v>113</v>
      </c>
      <c r="G28" s="6">
        <v>4.6</v>
      </c>
      <c r="H28" s="6">
        <f t="shared" si="0"/>
        <v>4.6</v>
      </c>
      <c r="I28" s="6">
        <f>H28+0.8</f>
        <v>5.3999999999999995</v>
      </c>
      <c r="J28" s="7">
        <f t="shared" si="1"/>
        <v>17.118</v>
      </c>
      <c r="K28" s="7"/>
      <c r="L28" s="6"/>
      <c r="M28" s="12"/>
    </row>
    <row r="29" spans="1:13" ht="15">
      <c r="A29" s="5"/>
      <c r="B29" s="6"/>
      <c r="C29" s="6" t="s">
        <v>41</v>
      </c>
      <c r="D29" s="6">
        <v>1</v>
      </c>
      <c r="E29" s="6">
        <v>234</v>
      </c>
      <c r="F29" s="6">
        <v>270</v>
      </c>
      <c r="G29" s="6">
        <v>4.6</v>
      </c>
      <c r="H29" s="6">
        <f t="shared" si="0"/>
        <v>4.6</v>
      </c>
      <c r="I29" s="6">
        <f>H29+0.8</f>
        <v>5.3999999999999995</v>
      </c>
      <c r="J29" s="7">
        <f t="shared" si="1"/>
        <v>17.118</v>
      </c>
      <c r="K29" s="7"/>
      <c r="L29" s="6"/>
      <c r="M29" s="12"/>
    </row>
    <row r="30" spans="1:13" ht="15">
      <c r="A30" s="5"/>
      <c r="B30" s="6"/>
      <c r="C30" s="6" t="s">
        <v>42</v>
      </c>
      <c r="D30" s="6">
        <v>1</v>
      </c>
      <c r="E30" s="6">
        <v>205</v>
      </c>
      <c r="F30" s="6">
        <v>236</v>
      </c>
      <c r="G30" s="6">
        <v>6.2</v>
      </c>
      <c r="H30" s="6">
        <f t="shared" si="0"/>
        <v>6.2</v>
      </c>
      <c r="I30" s="6">
        <f>H30+1.24</f>
        <v>7.44</v>
      </c>
      <c r="J30" s="7">
        <f t="shared" si="1"/>
        <v>23.5848</v>
      </c>
      <c r="K30" s="7"/>
      <c r="L30" s="6"/>
      <c r="M30" s="12"/>
    </row>
    <row r="31" spans="1:13" ht="15">
      <c r="A31" s="5"/>
      <c r="B31" s="6"/>
      <c r="C31" s="6"/>
      <c r="D31" s="6"/>
      <c r="E31" s="6"/>
      <c r="F31" s="6"/>
      <c r="G31" s="6"/>
      <c r="H31" s="6">
        <f t="shared" si="0"/>
        <v>0</v>
      </c>
      <c r="I31" s="6"/>
      <c r="J31" s="7">
        <f t="shared" si="1"/>
        <v>0</v>
      </c>
      <c r="K31" s="7"/>
      <c r="L31" s="6"/>
      <c r="M31" s="12"/>
    </row>
    <row r="32" spans="1:13" ht="15">
      <c r="A32" s="13" t="s">
        <v>45</v>
      </c>
      <c r="B32" s="6" t="s">
        <v>43</v>
      </c>
      <c r="C32" s="6" t="s">
        <v>44</v>
      </c>
      <c r="D32" s="6">
        <v>1</v>
      </c>
      <c r="E32" s="6">
        <v>640</v>
      </c>
      <c r="F32" s="6">
        <f>640*1.15</f>
        <v>736</v>
      </c>
      <c r="G32" s="6">
        <v>7.7</v>
      </c>
      <c r="H32" s="6">
        <f t="shared" si="0"/>
        <v>7.7</v>
      </c>
      <c r="I32" s="6">
        <f>H32+1.24</f>
        <v>8.94</v>
      </c>
      <c r="J32" s="7">
        <f t="shared" si="1"/>
        <v>28.339799999999997</v>
      </c>
      <c r="K32" s="7">
        <f>F32+J32</f>
        <v>764.3398</v>
      </c>
      <c r="L32" s="6">
        <v>780</v>
      </c>
      <c r="M32" s="12">
        <f>K32-L32</f>
        <v>-15.660200000000032</v>
      </c>
    </row>
    <row r="33" spans="1:13" ht="15">
      <c r="A33" s="5"/>
      <c r="B33" s="6"/>
      <c r="C33" s="6"/>
      <c r="D33" s="6"/>
      <c r="E33" s="6"/>
      <c r="F33" s="6"/>
      <c r="G33" s="6"/>
      <c r="H33" s="6">
        <f t="shared" si="0"/>
        <v>0</v>
      </c>
      <c r="I33" s="6"/>
      <c r="J33" s="7">
        <f t="shared" si="1"/>
        <v>0</v>
      </c>
      <c r="K33" s="7"/>
      <c r="L33" s="6"/>
      <c r="M33" s="12"/>
    </row>
    <row r="34" spans="1:13" ht="15">
      <c r="A34" s="5" t="s">
        <v>46</v>
      </c>
      <c r="B34" s="6"/>
      <c r="C34" s="6" t="s">
        <v>21</v>
      </c>
      <c r="D34" s="6">
        <v>1</v>
      </c>
      <c r="E34" s="6">
        <v>224</v>
      </c>
      <c r="F34" s="6">
        <v>258</v>
      </c>
      <c r="G34" s="6">
        <v>10.7</v>
      </c>
      <c r="H34" s="6">
        <f t="shared" si="0"/>
        <v>10.7</v>
      </c>
      <c r="I34" s="6">
        <f>H34+1.24</f>
        <v>11.94</v>
      </c>
      <c r="J34" s="7">
        <f t="shared" si="1"/>
        <v>37.849799999999995</v>
      </c>
      <c r="K34" s="7">
        <f>F34+F35+J34+J35</f>
        <v>600.6995999999999</v>
      </c>
      <c r="L34" s="6">
        <v>525</v>
      </c>
      <c r="M34" s="12">
        <f>K34-L34</f>
        <v>75.69959999999992</v>
      </c>
    </row>
    <row r="35" spans="1:13" ht="15">
      <c r="A35" s="5"/>
      <c r="B35" s="6"/>
      <c r="C35" s="6" t="s">
        <v>22</v>
      </c>
      <c r="D35" s="6">
        <v>1</v>
      </c>
      <c r="E35" s="6">
        <v>232</v>
      </c>
      <c r="F35" s="6">
        <v>267</v>
      </c>
      <c r="G35" s="6">
        <v>10.7</v>
      </c>
      <c r="H35" s="6">
        <f t="shared" si="0"/>
        <v>10.7</v>
      </c>
      <c r="I35" s="6">
        <f>H35+1.24</f>
        <v>11.94</v>
      </c>
      <c r="J35" s="7">
        <f t="shared" si="1"/>
        <v>37.849799999999995</v>
      </c>
      <c r="K35" s="7"/>
      <c r="L35" s="6"/>
      <c r="M35" s="12"/>
    </row>
    <row r="36" spans="1:13" ht="15">
      <c r="A36" s="5"/>
      <c r="B36" s="6"/>
      <c r="C36" s="6"/>
      <c r="D36" s="6"/>
      <c r="E36" s="6"/>
      <c r="F36" s="6"/>
      <c r="G36" s="6"/>
      <c r="H36" s="6">
        <f t="shared" si="0"/>
        <v>0</v>
      </c>
      <c r="I36" s="6"/>
      <c r="J36" s="7">
        <f t="shared" si="1"/>
        <v>0</v>
      </c>
      <c r="K36" s="7"/>
      <c r="L36" s="6"/>
      <c r="M36" s="12"/>
    </row>
    <row r="37" spans="1:13" ht="15">
      <c r="A37" s="5" t="s">
        <v>47</v>
      </c>
      <c r="B37" s="6"/>
      <c r="C37" s="6" t="s">
        <v>48</v>
      </c>
      <c r="D37" s="6">
        <v>1</v>
      </c>
      <c r="E37" s="6">
        <v>223</v>
      </c>
      <c r="F37" s="6">
        <v>257</v>
      </c>
      <c r="G37" s="6">
        <v>1.9</v>
      </c>
      <c r="H37" s="6">
        <f t="shared" si="0"/>
        <v>1.9</v>
      </c>
      <c r="I37" s="6">
        <f>H37+0.8</f>
        <v>2.7</v>
      </c>
      <c r="J37" s="7">
        <f t="shared" si="1"/>
        <v>8.559000000000001</v>
      </c>
      <c r="K37" s="7">
        <f>F37+J37</f>
        <v>265.559</v>
      </c>
      <c r="L37" s="6">
        <v>257</v>
      </c>
      <c r="M37" s="12">
        <f>K37-L37</f>
        <v>8.559000000000026</v>
      </c>
    </row>
    <row r="38" spans="1:13" ht="15">
      <c r="A38" s="5"/>
      <c r="B38" s="6"/>
      <c r="C38" s="6"/>
      <c r="D38" s="6"/>
      <c r="E38" s="6"/>
      <c r="F38" s="6"/>
      <c r="G38" s="6"/>
      <c r="H38" s="6">
        <f t="shared" si="0"/>
        <v>0</v>
      </c>
      <c r="I38" s="6"/>
      <c r="J38" s="7">
        <f t="shared" si="1"/>
        <v>0</v>
      </c>
      <c r="K38" s="7"/>
      <c r="L38" s="6"/>
      <c r="M38" s="12"/>
    </row>
    <row r="39" spans="1:13" ht="15">
      <c r="A39" s="5" t="s">
        <v>49</v>
      </c>
      <c r="B39" s="6"/>
      <c r="C39" s="6" t="s">
        <v>32</v>
      </c>
      <c r="D39" s="6">
        <v>1</v>
      </c>
      <c r="E39" s="6">
        <v>113</v>
      </c>
      <c r="F39" s="6">
        <v>125</v>
      </c>
      <c r="G39" s="6">
        <v>1.9</v>
      </c>
      <c r="H39" s="6">
        <f t="shared" si="0"/>
        <v>1.9</v>
      </c>
      <c r="I39" s="6">
        <f>H39+0.8</f>
        <v>2.7</v>
      </c>
      <c r="J39" s="7">
        <f t="shared" si="1"/>
        <v>8.559000000000001</v>
      </c>
      <c r="K39" s="7">
        <f>SUM(F39:F63)+J39+J40+J41+J42+J43+J44+J45+J46+J47+J48+J49+J50+J51+J52+J53+J54+J55+J56+J57+J58+J59+J60+J61+J62+J63</f>
        <v>6339.997999999999</v>
      </c>
      <c r="L39" s="6">
        <v>5808</v>
      </c>
      <c r="M39" s="12">
        <f>K39-L39</f>
        <v>531.9979999999987</v>
      </c>
    </row>
    <row r="40" spans="1:13" ht="15">
      <c r="A40" s="5"/>
      <c r="B40" s="6"/>
      <c r="C40" s="6" t="s">
        <v>50</v>
      </c>
      <c r="D40" s="6">
        <v>1</v>
      </c>
      <c r="E40" s="6">
        <v>107</v>
      </c>
      <c r="F40" s="6">
        <v>118</v>
      </c>
      <c r="G40" s="6">
        <v>1.9</v>
      </c>
      <c r="H40" s="6">
        <f t="shared" si="0"/>
        <v>1.9</v>
      </c>
      <c r="I40" s="6">
        <f>H40+0.8</f>
        <v>2.7</v>
      </c>
      <c r="J40" s="7">
        <f t="shared" si="1"/>
        <v>8.559000000000001</v>
      </c>
      <c r="K40" s="7"/>
      <c r="L40" s="6"/>
      <c r="M40" s="12"/>
    </row>
    <row r="41" spans="1:13" ht="15">
      <c r="A41" s="5"/>
      <c r="B41" s="6"/>
      <c r="C41" s="6" t="s">
        <v>51</v>
      </c>
      <c r="D41" s="6">
        <v>1</v>
      </c>
      <c r="E41" s="6">
        <v>382</v>
      </c>
      <c r="F41" s="6">
        <v>421</v>
      </c>
      <c r="G41" s="6">
        <v>7.5</v>
      </c>
      <c r="H41" s="6">
        <f t="shared" si="0"/>
        <v>7.5</v>
      </c>
      <c r="I41" s="6">
        <f>H41+1.24</f>
        <v>8.74</v>
      </c>
      <c r="J41" s="7">
        <f t="shared" si="1"/>
        <v>27.7058</v>
      </c>
      <c r="K41" s="7"/>
      <c r="L41" s="6"/>
      <c r="M41" s="12"/>
    </row>
    <row r="42" spans="1:13" ht="15">
      <c r="A42" s="5"/>
      <c r="B42" s="6"/>
      <c r="C42" s="6" t="s">
        <v>52</v>
      </c>
      <c r="D42" s="6">
        <v>1</v>
      </c>
      <c r="E42" s="6">
        <v>250</v>
      </c>
      <c r="F42" s="6">
        <v>275</v>
      </c>
      <c r="G42" s="6">
        <v>2.4</v>
      </c>
      <c r="H42" s="6">
        <f t="shared" si="0"/>
        <v>2.4</v>
      </c>
      <c r="I42" s="6">
        <f>H42+0.8</f>
        <v>3.2</v>
      </c>
      <c r="J42" s="7">
        <f t="shared" si="1"/>
        <v>10.144</v>
      </c>
      <c r="K42" s="7"/>
      <c r="L42" s="6"/>
      <c r="M42" s="12"/>
    </row>
    <row r="43" spans="1:13" ht="15">
      <c r="A43" s="5"/>
      <c r="B43" s="6"/>
      <c r="C43" s="6" t="s">
        <v>53</v>
      </c>
      <c r="D43" s="6">
        <v>1</v>
      </c>
      <c r="E43" s="6">
        <v>199</v>
      </c>
      <c r="F43" s="6">
        <v>219</v>
      </c>
      <c r="G43" s="6">
        <v>1.7</v>
      </c>
      <c r="H43" s="6">
        <f t="shared" si="0"/>
        <v>1.7</v>
      </c>
      <c r="I43" s="6">
        <f>H43+0.8</f>
        <v>2.5</v>
      </c>
      <c r="J43" s="7">
        <f t="shared" si="1"/>
        <v>7.925</v>
      </c>
      <c r="K43" s="7"/>
      <c r="L43" s="6"/>
      <c r="M43" s="12"/>
    </row>
    <row r="44" spans="1:13" ht="15">
      <c r="A44" s="5"/>
      <c r="B44" s="6">
        <v>20168</v>
      </c>
      <c r="C44" s="6" t="s">
        <v>54</v>
      </c>
      <c r="D44" s="6">
        <v>1</v>
      </c>
      <c r="E44" s="6">
        <v>119</v>
      </c>
      <c r="F44" s="6">
        <v>131</v>
      </c>
      <c r="G44" s="6">
        <v>4.6</v>
      </c>
      <c r="H44" s="6">
        <f t="shared" si="0"/>
        <v>4.6</v>
      </c>
      <c r="I44" s="6">
        <f>H44+0.8</f>
        <v>5.3999999999999995</v>
      </c>
      <c r="J44" s="7">
        <f t="shared" si="1"/>
        <v>17.118</v>
      </c>
      <c r="K44" s="7"/>
      <c r="L44" s="6"/>
      <c r="M44" s="12"/>
    </row>
    <row r="45" spans="1:13" ht="15">
      <c r="A45" s="5"/>
      <c r="B45" s="6" t="s">
        <v>55</v>
      </c>
      <c r="C45" s="6" t="s">
        <v>56</v>
      </c>
      <c r="D45" s="6">
        <v>1</v>
      </c>
      <c r="E45" s="6">
        <v>277</v>
      </c>
      <c r="F45" s="6">
        <v>305</v>
      </c>
      <c r="G45" s="6">
        <v>6.5</v>
      </c>
      <c r="H45" s="6">
        <f t="shared" si="0"/>
        <v>6.5</v>
      </c>
      <c r="I45" s="6">
        <f aca="true" t="shared" si="3" ref="I45:I53">H45+1.24</f>
        <v>7.74</v>
      </c>
      <c r="J45" s="7">
        <f t="shared" si="1"/>
        <v>24.535800000000002</v>
      </c>
      <c r="K45" s="7"/>
      <c r="L45" s="6"/>
      <c r="M45" s="12"/>
    </row>
    <row r="46" spans="1:13" ht="15">
      <c r="A46" s="5"/>
      <c r="B46" s="6" t="s">
        <v>57</v>
      </c>
      <c r="C46" s="6" t="s">
        <v>58</v>
      </c>
      <c r="D46" s="6">
        <v>1</v>
      </c>
      <c r="E46" s="6">
        <v>277</v>
      </c>
      <c r="F46" s="6">
        <v>305</v>
      </c>
      <c r="G46" s="6">
        <v>6.5</v>
      </c>
      <c r="H46" s="6">
        <f t="shared" si="0"/>
        <v>6.5</v>
      </c>
      <c r="I46" s="6">
        <f t="shared" si="3"/>
        <v>7.74</v>
      </c>
      <c r="J46" s="7">
        <f t="shared" si="1"/>
        <v>24.535800000000002</v>
      </c>
      <c r="K46" s="7"/>
      <c r="L46" s="6"/>
      <c r="M46" s="12"/>
    </row>
    <row r="47" spans="1:13" ht="15">
      <c r="A47" s="5"/>
      <c r="B47" s="6" t="s">
        <v>59</v>
      </c>
      <c r="C47" s="6" t="s">
        <v>60</v>
      </c>
      <c r="D47" s="6">
        <v>1</v>
      </c>
      <c r="E47" s="6">
        <v>277</v>
      </c>
      <c r="F47" s="6">
        <v>305</v>
      </c>
      <c r="G47" s="6">
        <v>6.5</v>
      </c>
      <c r="H47" s="6">
        <f t="shared" si="0"/>
        <v>6.5</v>
      </c>
      <c r="I47" s="6">
        <f t="shared" si="3"/>
        <v>7.74</v>
      </c>
      <c r="J47" s="7">
        <f t="shared" si="1"/>
        <v>24.535800000000002</v>
      </c>
      <c r="K47" s="7"/>
      <c r="L47" s="6"/>
      <c r="M47" s="12"/>
    </row>
    <row r="48" spans="1:13" ht="15">
      <c r="A48" s="5"/>
      <c r="B48" s="6" t="s">
        <v>61</v>
      </c>
      <c r="C48" s="6" t="s">
        <v>62</v>
      </c>
      <c r="D48" s="6">
        <v>1</v>
      </c>
      <c r="E48" s="6">
        <v>277</v>
      </c>
      <c r="F48" s="6">
        <v>305</v>
      </c>
      <c r="G48" s="6">
        <v>6.5</v>
      </c>
      <c r="H48" s="6">
        <f t="shared" si="0"/>
        <v>6.5</v>
      </c>
      <c r="I48" s="6">
        <f t="shared" si="3"/>
        <v>7.74</v>
      </c>
      <c r="J48" s="7">
        <f t="shared" si="1"/>
        <v>24.535800000000002</v>
      </c>
      <c r="K48" s="7"/>
      <c r="L48" s="6"/>
      <c r="M48" s="12"/>
    </row>
    <row r="49" spans="1:13" ht="15">
      <c r="A49" s="5"/>
      <c r="B49" s="6">
        <v>163497</v>
      </c>
      <c r="C49" s="6" t="s">
        <v>63</v>
      </c>
      <c r="D49" s="6">
        <v>1</v>
      </c>
      <c r="E49" s="6">
        <v>118</v>
      </c>
      <c r="F49" s="6">
        <v>130</v>
      </c>
      <c r="G49" s="6">
        <v>5.7</v>
      </c>
      <c r="H49" s="6">
        <f t="shared" si="0"/>
        <v>5.7</v>
      </c>
      <c r="I49" s="6">
        <f t="shared" si="3"/>
        <v>6.94</v>
      </c>
      <c r="J49" s="7">
        <f t="shared" si="1"/>
        <v>21.9998</v>
      </c>
      <c r="K49" s="7"/>
      <c r="L49" s="6"/>
      <c r="M49" s="12"/>
    </row>
    <row r="50" spans="1:13" ht="15">
      <c r="A50" s="5"/>
      <c r="B50" s="6">
        <v>203049</v>
      </c>
      <c r="C50" s="6" t="s">
        <v>64</v>
      </c>
      <c r="D50" s="6">
        <v>1</v>
      </c>
      <c r="E50" s="6">
        <v>118</v>
      </c>
      <c r="F50" s="6">
        <v>130</v>
      </c>
      <c r="G50" s="6">
        <v>6.1</v>
      </c>
      <c r="H50" s="6">
        <f t="shared" si="0"/>
        <v>6.1</v>
      </c>
      <c r="I50" s="6">
        <f t="shared" si="3"/>
        <v>7.34</v>
      </c>
      <c r="J50" s="7">
        <f t="shared" si="1"/>
        <v>23.267799999999998</v>
      </c>
      <c r="K50" s="7"/>
      <c r="L50" s="6"/>
      <c r="M50" s="12"/>
    </row>
    <row r="51" spans="1:13" ht="15">
      <c r="A51" s="5"/>
      <c r="B51" s="6">
        <v>695899</v>
      </c>
      <c r="C51" s="6" t="s">
        <v>65</v>
      </c>
      <c r="D51" s="6">
        <v>1</v>
      </c>
      <c r="E51" s="6">
        <v>246</v>
      </c>
      <c r="F51" s="6">
        <v>271</v>
      </c>
      <c r="G51" s="6">
        <v>6.7</v>
      </c>
      <c r="H51" s="6">
        <f t="shared" si="0"/>
        <v>6.7</v>
      </c>
      <c r="I51" s="6">
        <f t="shared" si="3"/>
        <v>7.94</v>
      </c>
      <c r="J51" s="7">
        <f t="shared" si="1"/>
        <v>25.169800000000002</v>
      </c>
      <c r="K51" s="7"/>
      <c r="L51" s="6"/>
      <c r="M51" s="12"/>
    </row>
    <row r="52" spans="1:13" ht="15">
      <c r="A52" s="5"/>
      <c r="B52" s="6" t="s">
        <v>66</v>
      </c>
      <c r="C52" s="6" t="s">
        <v>67</v>
      </c>
      <c r="D52" s="6">
        <v>1</v>
      </c>
      <c r="E52" s="6">
        <v>263</v>
      </c>
      <c r="F52" s="6">
        <v>290</v>
      </c>
      <c r="G52" s="6">
        <v>10.7</v>
      </c>
      <c r="H52" s="6">
        <f t="shared" si="0"/>
        <v>10.7</v>
      </c>
      <c r="I52" s="6">
        <f t="shared" si="3"/>
        <v>11.94</v>
      </c>
      <c r="J52" s="7">
        <f t="shared" si="1"/>
        <v>37.849799999999995</v>
      </c>
      <c r="K52" s="7"/>
      <c r="L52" s="6"/>
      <c r="M52" s="12"/>
    </row>
    <row r="53" spans="1:13" ht="15">
      <c r="A53" s="5"/>
      <c r="B53" s="6" t="s">
        <v>68</v>
      </c>
      <c r="C53" s="6" t="s">
        <v>23</v>
      </c>
      <c r="D53" s="6">
        <v>1</v>
      </c>
      <c r="E53" s="6">
        <v>219</v>
      </c>
      <c r="F53" s="6">
        <v>241</v>
      </c>
      <c r="G53" s="6">
        <v>10.7</v>
      </c>
      <c r="H53" s="6">
        <f t="shared" si="0"/>
        <v>10.7</v>
      </c>
      <c r="I53" s="6">
        <f t="shared" si="3"/>
        <v>11.94</v>
      </c>
      <c r="J53" s="7">
        <f t="shared" si="1"/>
        <v>37.849799999999995</v>
      </c>
      <c r="K53" s="7"/>
      <c r="L53" s="6"/>
      <c r="M53" s="12"/>
    </row>
    <row r="54" spans="1:13" ht="15">
      <c r="A54" s="5"/>
      <c r="B54" s="6">
        <v>25594</v>
      </c>
      <c r="C54" s="6" t="s">
        <v>69</v>
      </c>
      <c r="D54" s="6">
        <v>1</v>
      </c>
      <c r="E54" s="6">
        <v>238</v>
      </c>
      <c r="F54" s="6">
        <v>262</v>
      </c>
      <c r="G54" s="6">
        <v>2.8</v>
      </c>
      <c r="H54" s="6">
        <f t="shared" si="0"/>
        <v>2.8</v>
      </c>
      <c r="I54" s="6">
        <f>H54+0.8</f>
        <v>3.5999999999999996</v>
      </c>
      <c r="J54" s="7">
        <f t="shared" si="1"/>
        <v>11.411999999999999</v>
      </c>
      <c r="K54" s="7"/>
      <c r="L54" s="6"/>
      <c r="M54" s="12"/>
    </row>
    <row r="55" spans="1:13" ht="15">
      <c r="A55" s="5"/>
      <c r="B55" s="6">
        <v>25600</v>
      </c>
      <c r="C55" s="6" t="s">
        <v>70</v>
      </c>
      <c r="D55" s="6">
        <v>1</v>
      </c>
      <c r="E55" s="6">
        <v>238</v>
      </c>
      <c r="F55" s="6">
        <v>262</v>
      </c>
      <c r="G55" s="6">
        <v>2.8</v>
      </c>
      <c r="H55" s="6">
        <f t="shared" si="0"/>
        <v>2.8</v>
      </c>
      <c r="I55" s="6">
        <f>H55+0.8</f>
        <v>3.5999999999999996</v>
      </c>
      <c r="J55" s="7">
        <f t="shared" si="1"/>
        <v>11.411999999999999</v>
      </c>
      <c r="K55" s="7"/>
      <c r="L55" s="6"/>
      <c r="M55" s="12"/>
    </row>
    <row r="56" spans="1:13" ht="15">
      <c r="A56" s="5"/>
      <c r="B56" s="6">
        <v>3262</v>
      </c>
      <c r="C56" s="6" t="s">
        <v>71</v>
      </c>
      <c r="D56" s="6">
        <v>1</v>
      </c>
      <c r="E56" s="6">
        <v>213</v>
      </c>
      <c r="F56" s="6">
        <v>235</v>
      </c>
      <c r="G56" s="6">
        <v>4.6</v>
      </c>
      <c r="H56" s="6">
        <f t="shared" si="0"/>
        <v>4.6</v>
      </c>
      <c r="I56" s="6">
        <f>H56+0.8</f>
        <v>5.3999999999999995</v>
      </c>
      <c r="J56" s="7">
        <f t="shared" si="1"/>
        <v>17.118</v>
      </c>
      <c r="K56" s="7"/>
      <c r="L56" s="6"/>
      <c r="M56" s="12"/>
    </row>
    <row r="57" spans="1:13" ht="15">
      <c r="A57" s="5"/>
      <c r="B57" s="6" t="s">
        <v>68</v>
      </c>
      <c r="C57" s="6" t="s">
        <v>23</v>
      </c>
      <c r="D57" s="6">
        <v>1</v>
      </c>
      <c r="E57" s="6">
        <v>219</v>
      </c>
      <c r="F57" s="6">
        <v>241</v>
      </c>
      <c r="G57" s="6">
        <v>10.7</v>
      </c>
      <c r="H57" s="6">
        <f t="shared" si="0"/>
        <v>10.7</v>
      </c>
      <c r="I57" s="6">
        <f>H57+1.24</f>
        <v>11.94</v>
      </c>
      <c r="J57" s="7">
        <f t="shared" si="1"/>
        <v>37.849799999999995</v>
      </c>
      <c r="K57" s="7"/>
      <c r="L57" s="6"/>
      <c r="M57" s="12"/>
    </row>
    <row r="58" spans="1:13" ht="15">
      <c r="A58" s="5"/>
      <c r="B58" s="6">
        <v>695899</v>
      </c>
      <c r="C58" s="6" t="s">
        <v>65</v>
      </c>
      <c r="D58" s="6">
        <v>1</v>
      </c>
      <c r="E58" s="6">
        <v>246</v>
      </c>
      <c r="F58" s="6">
        <v>271</v>
      </c>
      <c r="G58" s="6">
        <v>6.7</v>
      </c>
      <c r="H58" s="6">
        <f t="shared" si="0"/>
        <v>6.7</v>
      </c>
      <c r="I58" s="6">
        <f>H58+1.24</f>
        <v>7.94</v>
      </c>
      <c r="J58" s="7">
        <f t="shared" si="1"/>
        <v>25.169800000000002</v>
      </c>
      <c r="K58" s="7"/>
      <c r="L58" s="6"/>
      <c r="M58" s="12"/>
    </row>
    <row r="59" spans="1:13" ht="15">
      <c r="A59" s="5"/>
      <c r="B59" s="6">
        <v>203049</v>
      </c>
      <c r="C59" s="6" t="s">
        <v>64</v>
      </c>
      <c r="D59" s="6">
        <v>1</v>
      </c>
      <c r="E59" s="6">
        <v>118</v>
      </c>
      <c r="F59" s="6">
        <v>130</v>
      </c>
      <c r="G59" s="6">
        <v>6.1</v>
      </c>
      <c r="H59" s="6">
        <f t="shared" si="0"/>
        <v>6.1</v>
      </c>
      <c r="I59" s="6">
        <f>H59+1.24</f>
        <v>7.34</v>
      </c>
      <c r="J59" s="7">
        <f t="shared" si="1"/>
        <v>23.267799999999998</v>
      </c>
      <c r="K59" s="7"/>
      <c r="L59" s="6"/>
      <c r="M59" s="12"/>
    </row>
    <row r="60" spans="1:13" ht="15">
      <c r="A60" s="5"/>
      <c r="B60" s="6">
        <v>20168</v>
      </c>
      <c r="C60" s="6" t="s">
        <v>72</v>
      </c>
      <c r="D60" s="6">
        <v>1</v>
      </c>
      <c r="E60" s="6">
        <v>119</v>
      </c>
      <c r="F60" s="6">
        <v>131</v>
      </c>
      <c r="G60" s="6">
        <v>4.6</v>
      </c>
      <c r="H60" s="6">
        <f t="shared" si="0"/>
        <v>4.6</v>
      </c>
      <c r="I60" s="6">
        <f>H60+0.8</f>
        <v>5.3999999999999995</v>
      </c>
      <c r="J60" s="7">
        <f t="shared" si="1"/>
        <v>17.118</v>
      </c>
      <c r="K60" s="7"/>
      <c r="L60" s="6"/>
      <c r="M60" s="12"/>
    </row>
    <row r="61" spans="1:13" ht="15">
      <c r="A61" s="5"/>
      <c r="B61" s="6">
        <v>819330</v>
      </c>
      <c r="C61" s="6" t="s">
        <v>73</v>
      </c>
      <c r="D61" s="6">
        <v>1</v>
      </c>
      <c r="E61" s="6">
        <v>299</v>
      </c>
      <c r="F61" s="6">
        <v>329</v>
      </c>
      <c r="G61" s="6">
        <v>1.8</v>
      </c>
      <c r="H61" s="6">
        <f t="shared" si="0"/>
        <v>1.8</v>
      </c>
      <c r="I61" s="6">
        <f>H61+0.8</f>
        <v>2.6</v>
      </c>
      <c r="J61" s="7">
        <f t="shared" si="1"/>
        <v>8.242</v>
      </c>
      <c r="K61" s="7"/>
      <c r="L61" s="6"/>
      <c r="M61" s="12"/>
    </row>
    <row r="62" spans="1:13" ht="15">
      <c r="A62" s="5"/>
      <c r="B62" s="6">
        <v>203049</v>
      </c>
      <c r="C62" s="6" t="s">
        <v>74</v>
      </c>
      <c r="D62" s="6">
        <v>1</v>
      </c>
      <c r="E62" s="6">
        <v>118</v>
      </c>
      <c r="F62" s="6">
        <v>130</v>
      </c>
      <c r="G62" s="6">
        <v>6.1</v>
      </c>
      <c r="H62" s="6">
        <f t="shared" si="0"/>
        <v>6.1</v>
      </c>
      <c r="I62" s="6">
        <f>H62+1.24</f>
        <v>7.34</v>
      </c>
      <c r="J62" s="7">
        <f t="shared" si="1"/>
        <v>23.267799999999998</v>
      </c>
      <c r="K62" s="7"/>
      <c r="L62" s="6"/>
      <c r="M62" s="12"/>
    </row>
    <row r="63" spans="1:13" ht="15">
      <c r="A63" s="5"/>
      <c r="B63" s="6" t="s">
        <v>68</v>
      </c>
      <c r="C63" s="6" t="s">
        <v>23</v>
      </c>
      <c r="D63" s="6">
        <v>1</v>
      </c>
      <c r="E63" s="6">
        <v>219</v>
      </c>
      <c r="F63" s="6">
        <v>241</v>
      </c>
      <c r="G63" s="6">
        <v>10.7</v>
      </c>
      <c r="H63" s="6">
        <f t="shared" si="0"/>
        <v>10.7</v>
      </c>
      <c r="I63" s="6">
        <f>H63+1.24</f>
        <v>11.94</v>
      </c>
      <c r="J63" s="7">
        <f t="shared" si="1"/>
        <v>37.849799999999995</v>
      </c>
      <c r="K63" s="7"/>
      <c r="L63" s="6"/>
      <c r="M63" s="12"/>
    </row>
    <row r="64" spans="1:13" ht="15">
      <c r="A64" s="5"/>
      <c r="B64" s="6"/>
      <c r="C64" s="6"/>
      <c r="D64" s="6"/>
      <c r="E64" s="6"/>
      <c r="F64" s="6"/>
      <c r="G64" s="6"/>
      <c r="H64" s="6">
        <f t="shared" si="0"/>
        <v>0</v>
      </c>
      <c r="I64" s="6"/>
      <c r="J64" s="7">
        <f t="shared" si="1"/>
        <v>0</v>
      </c>
      <c r="K64" s="7"/>
      <c r="L64" s="6"/>
      <c r="M64" s="12"/>
    </row>
    <row r="65" spans="1:13" ht="15">
      <c r="A65" s="5" t="s">
        <v>75</v>
      </c>
      <c r="B65" s="6"/>
      <c r="C65" s="6" t="s">
        <v>76</v>
      </c>
      <c r="D65" s="6">
        <v>1</v>
      </c>
      <c r="E65" s="6">
        <v>382</v>
      </c>
      <c r="F65" s="6">
        <v>440</v>
      </c>
      <c r="G65" s="6">
        <v>7.5</v>
      </c>
      <c r="H65" s="6">
        <f t="shared" si="0"/>
        <v>7.5</v>
      </c>
      <c r="I65" s="6">
        <f>H65+1.24</f>
        <v>8.74</v>
      </c>
      <c r="J65" s="7">
        <f t="shared" si="1"/>
        <v>27.7058</v>
      </c>
      <c r="K65" s="7">
        <f>F65+F66+J65+J66</f>
        <v>954.6795999999999</v>
      </c>
      <c r="L65" s="6">
        <v>898</v>
      </c>
      <c r="M65" s="12">
        <f>K65-L65</f>
        <v>56.67959999999994</v>
      </c>
    </row>
    <row r="66" spans="1:13" ht="15">
      <c r="A66" s="5"/>
      <c r="B66" s="6" t="s">
        <v>77</v>
      </c>
      <c r="C66" s="6" t="s">
        <v>78</v>
      </c>
      <c r="D66" s="6">
        <v>1</v>
      </c>
      <c r="E66" s="6">
        <v>398</v>
      </c>
      <c r="F66" s="6">
        <v>458</v>
      </c>
      <c r="G66" s="6">
        <v>7.9</v>
      </c>
      <c r="H66" s="6">
        <f t="shared" si="0"/>
        <v>7.9</v>
      </c>
      <c r="I66" s="6">
        <f>H66+1.24</f>
        <v>9.14</v>
      </c>
      <c r="J66" s="7">
        <f t="shared" si="1"/>
        <v>28.9738</v>
      </c>
      <c r="K66" s="7"/>
      <c r="L66" s="6"/>
      <c r="M66" s="12"/>
    </row>
    <row r="67" spans="1:13" ht="15">
      <c r="A67" s="5"/>
      <c r="B67" s="6"/>
      <c r="C67" s="6"/>
      <c r="D67" s="6"/>
      <c r="E67" s="6"/>
      <c r="F67" s="6"/>
      <c r="G67" s="6"/>
      <c r="H67" s="6">
        <f aca="true" t="shared" si="4" ref="H67:H91">G67*D67</f>
        <v>0</v>
      </c>
      <c r="I67" s="6"/>
      <c r="J67" s="7">
        <f aca="true" t="shared" si="5" ref="J67:J91">I67*3.17</f>
        <v>0</v>
      </c>
      <c r="K67" s="7"/>
      <c r="L67" s="6"/>
      <c r="M67" s="12"/>
    </row>
    <row r="68" spans="1:13" ht="15">
      <c r="A68" s="5" t="s">
        <v>79</v>
      </c>
      <c r="B68" s="6">
        <v>20168</v>
      </c>
      <c r="C68" s="6" t="s">
        <v>80</v>
      </c>
      <c r="D68" s="6">
        <v>4</v>
      </c>
      <c r="E68" s="6">
        <v>119</v>
      </c>
      <c r="F68" s="6">
        <v>476</v>
      </c>
      <c r="G68" s="6">
        <v>4.6</v>
      </c>
      <c r="H68" s="6">
        <f t="shared" si="4"/>
        <v>18.4</v>
      </c>
      <c r="I68" s="6">
        <f>H68+1.24</f>
        <v>19.639999999999997</v>
      </c>
      <c r="J68" s="7">
        <f t="shared" si="5"/>
        <v>62.25879999999999</v>
      </c>
      <c r="K68" s="7">
        <f>SUM(F68:H79)+J68+J69+J70+J71+J72+J73+J74+J75+J76+J77+J78+J79</f>
        <v>3873.1369999999984</v>
      </c>
      <c r="L68" s="6">
        <v>3289</v>
      </c>
      <c r="M68" s="12">
        <f>K68-L68</f>
        <v>584.1369999999984</v>
      </c>
    </row>
    <row r="69" spans="1:13" ht="15">
      <c r="A69" s="5"/>
      <c r="B69" s="6">
        <v>622001</v>
      </c>
      <c r="C69" s="6" t="s">
        <v>81</v>
      </c>
      <c r="D69" s="6">
        <v>1</v>
      </c>
      <c r="E69" s="6">
        <v>199</v>
      </c>
      <c r="F69" s="6">
        <v>199</v>
      </c>
      <c r="G69" s="6">
        <v>4.6</v>
      </c>
      <c r="H69" s="6">
        <f t="shared" si="4"/>
        <v>4.6</v>
      </c>
      <c r="I69" s="6">
        <f>H69+0.8</f>
        <v>5.3999999999999995</v>
      </c>
      <c r="J69" s="7">
        <f t="shared" si="5"/>
        <v>17.118</v>
      </c>
      <c r="K69" s="7"/>
      <c r="L69" s="6"/>
      <c r="M69" s="12"/>
    </row>
    <row r="70" spans="1:13" ht="15">
      <c r="A70" s="5"/>
      <c r="B70" s="6">
        <v>93589</v>
      </c>
      <c r="C70" s="6" t="s">
        <v>40</v>
      </c>
      <c r="D70" s="6">
        <v>2</v>
      </c>
      <c r="E70" s="6">
        <v>98</v>
      </c>
      <c r="F70" s="6">
        <v>196</v>
      </c>
      <c r="G70" s="6">
        <v>4.6</v>
      </c>
      <c r="H70" s="6">
        <f t="shared" si="4"/>
        <v>9.2</v>
      </c>
      <c r="I70" s="6">
        <f>H70+1.24</f>
        <v>10.44</v>
      </c>
      <c r="J70" s="7">
        <f t="shared" si="5"/>
        <v>33.0948</v>
      </c>
      <c r="K70" s="7"/>
      <c r="L70" s="6"/>
      <c r="M70" s="12"/>
    </row>
    <row r="71" spans="1:13" ht="15">
      <c r="A71" s="5"/>
      <c r="B71" s="6" t="s">
        <v>68</v>
      </c>
      <c r="C71" s="6" t="s">
        <v>23</v>
      </c>
      <c r="D71" s="6">
        <v>4</v>
      </c>
      <c r="E71" s="6">
        <v>219</v>
      </c>
      <c r="F71" s="6">
        <v>876</v>
      </c>
      <c r="G71" s="6">
        <v>10.7</v>
      </c>
      <c r="H71" s="6">
        <f t="shared" si="4"/>
        <v>42.8</v>
      </c>
      <c r="I71" s="6">
        <f>H71+1.24</f>
        <v>44.04</v>
      </c>
      <c r="J71" s="7">
        <f t="shared" si="5"/>
        <v>139.6068</v>
      </c>
      <c r="K71" s="7"/>
      <c r="L71" s="6"/>
      <c r="M71" s="12"/>
    </row>
    <row r="72" spans="1:13" ht="15">
      <c r="A72" s="5"/>
      <c r="B72" s="6">
        <v>795318</v>
      </c>
      <c r="C72" s="6" t="s">
        <v>82</v>
      </c>
      <c r="D72" s="6">
        <v>1</v>
      </c>
      <c r="E72" s="6">
        <v>81</v>
      </c>
      <c r="F72" s="6">
        <v>81</v>
      </c>
      <c r="G72" s="6">
        <v>1</v>
      </c>
      <c r="H72" s="6">
        <f t="shared" si="4"/>
        <v>1</v>
      </c>
      <c r="I72" s="6">
        <f>H72+0.8</f>
        <v>1.8</v>
      </c>
      <c r="J72" s="7">
        <f t="shared" si="5"/>
        <v>5.706</v>
      </c>
      <c r="K72" s="7"/>
      <c r="L72" s="6"/>
      <c r="M72" s="12"/>
    </row>
    <row r="73" spans="1:13" ht="15">
      <c r="A73" s="5"/>
      <c r="B73" s="6">
        <v>55303</v>
      </c>
      <c r="C73" s="6" t="s">
        <v>83</v>
      </c>
      <c r="D73" s="6">
        <v>1</v>
      </c>
      <c r="E73" s="6">
        <v>103</v>
      </c>
      <c r="F73" s="6">
        <v>103</v>
      </c>
      <c r="G73" s="6">
        <v>2</v>
      </c>
      <c r="H73" s="6">
        <f t="shared" si="4"/>
        <v>2</v>
      </c>
      <c r="I73" s="6">
        <f>H73+0.8</f>
        <v>2.8</v>
      </c>
      <c r="J73" s="7">
        <f t="shared" si="5"/>
        <v>8.876</v>
      </c>
      <c r="K73" s="7"/>
      <c r="L73" s="6"/>
      <c r="M73" s="12"/>
    </row>
    <row r="74" spans="1:13" ht="15">
      <c r="A74" s="5"/>
      <c r="B74" s="6">
        <v>21642</v>
      </c>
      <c r="C74" s="6" t="s">
        <v>84</v>
      </c>
      <c r="D74" s="6">
        <v>1</v>
      </c>
      <c r="E74" s="6">
        <v>138</v>
      </c>
      <c r="F74" s="6">
        <v>138</v>
      </c>
      <c r="G74" s="6">
        <v>3.1</v>
      </c>
      <c r="H74" s="6">
        <f t="shared" si="4"/>
        <v>3.1</v>
      </c>
      <c r="I74" s="6">
        <f>H74+0.8</f>
        <v>3.9000000000000004</v>
      </c>
      <c r="J74" s="7">
        <f t="shared" si="5"/>
        <v>12.363000000000001</v>
      </c>
      <c r="K74" s="7"/>
      <c r="L74" s="6"/>
      <c r="M74" s="12"/>
    </row>
    <row r="75" spans="1:13" ht="15">
      <c r="A75" s="5"/>
      <c r="B75" s="6" t="s">
        <v>85</v>
      </c>
      <c r="C75" s="6" t="s">
        <v>86</v>
      </c>
      <c r="D75" s="6">
        <v>1</v>
      </c>
      <c r="E75" s="6">
        <v>149</v>
      </c>
      <c r="F75" s="6">
        <v>149</v>
      </c>
      <c r="G75" s="6">
        <v>4.6</v>
      </c>
      <c r="H75" s="6">
        <f t="shared" si="4"/>
        <v>4.6</v>
      </c>
      <c r="I75" s="6">
        <f>H75+0.8</f>
        <v>5.3999999999999995</v>
      </c>
      <c r="J75" s="7">
        <f t="shared" si="5"/>
        <v>17.118</v>
      </c>
      <c r="K75" s="7"/>
      <c r="L75" s="6"/>
      <c r="M75" s="12"/>
    </row>
    <row r="76" spans="1:13" ht="15">
      <c r="A76" s="5"/>
      <c r="B76" s="6">
        <v>203049</v>
      </c>
      <c r="C76" s="6" t="s">
        <v>74</v>
      </c>
      <c r="D76" s="6">
        <v>2</v>
      </c>
      <c r="E76" s="6">
        <v>118</v>
      </c>
      <c r="F76" s="6">
        <v>236</v>
      </c>
      <c r="G76" s="6">
        <v>6.1</v>
      </c>
      <c r="H76" s="6">
        <f t="shared" si="4"/>
        <v>12.2</v>
      </c>
      <c r="I76" s="6">
        <f>H76+1.24</f>
        <v>13.44</v>
      </c>
      <c r="J76" s="7">
        <f t="shared" si="5"/>
        <v>42.6048</v>
      </c>
      <c r="K76" s="7"/>
      <c r="L76" s="6"/>
      <c r="M76" s="12"/>
    </row>
    <row r="77" spans="1:13" ht="15">
      <c r="A77" s="5"/>
      <c r="B77" s="6">
        <v>23791</v>
      </c>
      <c r="C77" s="6" t="s">
        <v>87</v>
      </c>
      <c r="D77" s="6">
        <v>2</v>
      </c>
      <c r="E77" s="6">
        <v>234</v>
      </c>
      <c r="F77" s="6">
        <v>468</v>
      </c>
      <c r="G77" s="6">
        <v>4.6</v>
      </c>
      <c r="H77" s="6">
        <f t="shared" si="4"/>
        <v>9.2</v>
      </c>
      <c r="I77" s="6">
        <f>H77+1.24</f>
        <v>10.44</v>
      </c>
      <c r="J77" s="7">
        <f t="shared" si="5"/>
        <v>33.0948</v>
      </c>
      <c r="K77" s="7"/>
      <c r="L77" s="6"/>
      <c r="M77" s="12"/>
    </row>
    <row r="78" spans="1:13" ht="15">
      <c r="A78" s="5"/>
      <c r="B78" s="6">
        <v>3615</v>
      </c>
      <c r="C78" s="6" t="s">
        <v>88</v>
      </c>
      <c r="D78" s="6">
        <v>1</v>
      </c>
      <c r="E78" s="6">
        <v>228</v>
      </c>
      <c r="F78" s="6">
        <v>228</v>
      </c>
      <c r="G78" s="6">
        <v>4.6</v>
      </c>
      <c r="H78" s="6">
        <f t="shared" si="4"/>
        <v>4.6</v>
      </c>
      <c r="I78" s="6">
        <f>H78+0.8</f>
        <v>5.3999999999999995</v>
      </c>
      <c r="J78" s="7">
        <f t="shared" si="5"/>
        <v>17.118</v>
      </c>
      <c r="K78" s="7"/>
      <c r="L78" s="6"/>
      <c r="M78" s="12"/>
    </row>
    <row r="79" spans="1:13" ht="15">
      <c r="A79" s="5"/>
      <c r="B79" s="6">
        <v>14911</v>
      </c>
      <c r="C79" s="6" t="s">
        <v>89</v>
      </c>
      <c r="D79" s="6">
        <v>1</v>
      </c>
      <c r="E79" s="6">
        <v>156</v>
      </c>
      <c r="F79" s="6">
        <v>156</v>
      </c>
      <c r="G79" s="6">
        <v>2.6</v>
      </c>
      <c r="H79" s="6">
        <f t="shared" si="4"/>
        <v>2.6</v>
      </c>
      <c r="I79" s="6">
        <f>H79+0.8</f>
        <v>3.4000000000000004</v>
      </c>
      <c r="J79" s="7">
        <f t="shared" si="5"/>
        <v>10.778</v>
      </c>
      <c r="K79" s="7"/>
      <c r="L79" s="6"/>
      <c r="M79" s="12"/>
    </row>
    <row r="80" spans="1:13" ht="15">
      <c r="A80" s="5"/>
      <c r="B80" s="6"/>
      <c r="C80" s="6"/>
      <c r="D80" s="6"/>
      <c r="E80" s="6"/>
      <c r="F80" s="6"/>
      <c r="G80" s="6"/>
      <c r="H80" s="6">
        <f t="shared" si="4"/>
        <v>0</v>
      </c>
      <c r="I80" s="6"/>
      <c r="J80" s="7">
        <f t="shared" si="5"/>
        <v>0</v>
      </c>
      <c r="K80" s="7"/>
      <c r="L80" s="6"/>
      <c r="M80" s="12"/>
    </row>
    <row r="81" spans="1:13" ht="15">
      <c r="A81" s="5" t="s">
        <v>90</v>
      </c>
      <c r="B81" s="6"/>
      <c r="C81" s="6" t="s">
        <v>91</v>
      </c>
      <c r="D81" s="6">
        <v>1</v>
      </c>
      <c r="E81" s="6">
        <v>269</v>
      </c>
      <c r="F81" s="6">
        <v>310</v>
      </c>
      <c r="G81" s="6">
        <v>9.7</v>
      </c>
      <c r="H81" s="6">
        <f t="shared" si="4"/>
        <v>9.7</v>
      </c>
      <c r="I81" s="6">
        <f>H81+1.24</f>
        <v>10.94</v>
      </c>
      <c r="J81" s="7">
        <f t="shared" si="5"/>
        <v>34.6798</v>
      </c>
      <c r="K81" s="7">
        <f>F81+F82+F83+F84+J81+J82+J83+J84</f>
        <v>1278.4255999999998</v>
      </c>
      <c r="L81" s="6">
        <v>1178</v>
      </c>
      <c r="M81" s="12">
        <f>K81-L81</f>
        <v>100.4255999999998</v>
      </c>
    </row>
    <row r="82" spans="1:13" ht="15">
      <c r="A82" s="5"/>
      <c r="B82" s="6"/>
      <c r="C82" s="6" t="s">
        <v>92</v>
      </c>
      <c r="D82" s="6">
        <v>1</v>
      </c>
      <c r="E82" s="6">
        <v>281</v>
      </c>
      <c r="F82" s="6">
        <v>324</v>
      </c>
      <c r="G82" s="6">
        <v>9.7</v>
      </c>
      <c r="H82" s="6">
        <f t="shared" si="4"/>
        <v>9.7</v>
      </c>
      <c r="I82" s="6">
        <f>H82+1.24</f>
        <v>10.94</v>
      </c>
      <c r="J82" s="7">
        <f t="shared" si="5"/>
        <v>34.6798</v>
      </c>
      <c r="K82" s="7"/>
      <c r="L82" s="6"/>
      <c r="M82" s="12"/>
    </row>
    <row r="83" spans="1:13" ht="15">
      <c r="A83" s="5"/>
      <c r="B83" s="6"/>
      <c r="C83" s="6" t="s">
        <v>93</v>
      </c>
      <c r="D83" s="6">
        <v>1</v>
      </c>
      <c r="E83" s="6">
        <v>244</v>
      </c>
      <c r="F83" s="6">
        <v>281</v>
      </c>
      <c r="G83" s="6">
        <v>3.6</v>
      </c>
      <c r="H83" s="6">
        <f t="shared" si="4"/>
        <v>3.6</v>
      </c>
      <c r="I83" s="6">
        <f>H83+0.8</f>
        <v>4.4</v>
      </c>
      <c r="J83" s="7">
        <f t="shared" si="5"/>
        <v>13.948</v>
      </c>
      <c r="K83" s="7"/>
      <c r="L83" s="6"/>
      <c r="M83" s="12"/>
    </row>
    <row r="84" spans="1:13" ht="15">
      <c r="A84" s="5"/>
      <c r="B84" s="6"/>
      <c r="C84" s="6" t="s">
        <v>88</v>
      </c>
      <c r="D84" s="6">
        <v>1</v>
      </c>
      <c r="E84" s="6">
        <v>228</v>
      </c>
      <c r="F84" s="6">
        <v>263</v>
      </c>
      <c r="G84" s="6">
        <v>4.6</v>
      </c>
      <c r="H84" s="6">
        <f t="shared" si="4"/>
        <v>4.6</v>
      </c>
      <c r="I84" s="6">
        <f>H84+0.8</f>
        <v>5.3999999999999995</v>
      </c>
      <c r="J84" s="7">
        <f t="shared" si="5"/>
        <v>17.118</v>
      </c>
      <c r="K84" s="7"/>
      <c r="L84" s="6"/>
      <c r="M84" s="12"/>
    </row>
    <row r="85" spans="1:13" ht="15">
      <c r="A85" s="5"/>
      <c r="B85" s="6"/>
      <c r="C85" s="6"/>
      <c r="D85" s="6"/>
      <c r="E85" s="6"/>
      <c r="F85" s="6"/>
      <c r="G85" s="6"/>
      <c r="H85" s="6">
        <f t="shared" si="4"/>
        <v>0</v>
      </c>
      <c r="I85" s="6"/>
      <c r="J85" s="7">
        <f t="shared" si="5"/>
        <v>0</v>
      </c>
      <c r="K85" s="7"/>
      <c r="L85" s="6"/>
      <c r="M85" s="12"/>
    </row>
    <row r="86" spans="1:13" ht="15">
      <c r="A86" s="5" t="s">
        <v>94</v>
      </c>
      <c r="B86" s="6" t="s">
        <v>95</v>
      </c>
      <c r="C86" s="6" t="s">
        <v>96</v>
      </c>
      <c r="D86" s="6">
        <v>1</v>
      </c>
      <c r="E86" s="6">
        <v>169</v>
      </c>
      <c r="F86" s="6">
        <v>195</v>
      </c>
      <c r="G86" s="6">
        <v>2.6</v>
      </c>
      <c r="H86" s="6">
        <f t="shared" si="4"/>
        <v>2.6</v>
      </c>
      <c r="I86" s="6">
        <f>H86+0.8</f>
        <v>3.4000000000000004</v>
      </c>
      <c r="J86" s="7">
        <f t="shared" si="5"/>
        <v>10.778</v>
      </c>
      <c r="K86" s="7">
        <f>F86+F87+J86+J87</f>
        <v>691.556</v>
      </c>
      <c r="L86" s="6">
        <v>670</v>
      </c>
      <c r="M86" s="12">
        <f>K86-L86</f>
        <v>21.55600000000004</v>
      </c>
    </row>
    <row r="87" spans="1:13" ht="15">
      <c r="A87" s="5"/>
      <c r="B87" s="6" t="s">
        <v>97</v>
      </c>
      <c r="C87" s="6" t="s">
        <v>98</v>
      </c>
      <c r="D87" s="6">
        <v>1</v>
      </c>
      <c r="E87" s="6">
        <v>413</v>
      </c>
      <c r="F87" s="6">
        <v>475</v>
      </c>
      <c r="G87" s="6">
        <v>2.6</v>
      </c>
      <c r="H87" s="6">
        <f t="shared" si="4"/>
        <v>2.6</v>
      </c>
      <c r="I87" s="6">
        <f>H87+0.8</f>
        <v>3.4000000000000004</v>
      </c>
      <c r="J87" s="7">
        <f t="shared" si="5"/>
        <v>10.778</v>
      </c>
      <c r="K87" s="7"/>
      <c r="L87" s="6"/>
      <c r="M87" s="12"/>
    </row>
    <row r="88" spans="1:13" ht="15">
      <c r="A88" s="5"/>
      <c r="B88" s="6"/>
      <c r="C88" s="6"/>
      <c r="D88" s="6"/>
      <c r="E88" s="6"/>
      <c r="F88" s="6"/>
      <c r="G88" s="6"/>
      <c r="H88" s="6">
        <f t="shared" si="4"/>
        <v>0</v>
      </c>
      <c r="I88" s="6"/>
      <c r="J88" s="7">
        <f t="shared" si="5"/>
        <v>0</v>
      </c>
      <c r="K88" s="7"/>
      <c r="L88" s="6"/>
      <c r="M88" s="12"/>
    </row>
    <row r="89" spans="1:13" ht="15">
      <c r="A89" s="5" t="s">
        <v>99</v>
      </c>
      <c r="B89" s="6">
        <v>17501</v>
      </c>
      <c r="C89" s="6" t="s">
        <v>100</v>
      </c>
      <c r="D89" s="6">
        <v>1</v>
      </c>
      <c r="E89" s="6">
        <v>202</v>
      </c>
      <c r="F89" s="6">
        <v>233</v>
      </c>
      <c r="G89" s="6">
        <v>6.2</v>
      </c>
      <c r="H89" s="6">
        <f t="shared" si="4"/>
        <v>6.2</v>
      </c>
      <c r="I89" s="6">
        <f>H89+1.24</f>
        <v>7.44</v>
      </c>
      <c r="J89" s="7">
        <f t="shared" si="5"/>
        <v>23.5848</v>
      </c>
      <c r="K89" s="7">
        <f>F89+F90+F91+J89+J90+J91</f>
        <v>830.0425999999999</v>
      </c>
      <c r="L89" s="6">
        <v>1207</v>
      </c>
      <c r="M89" s="12">
        <f>K89-L89</f>
        <v>-376.9574000000001</v>
      </c>
    </row>
    <row r="90" spans="1:13" ht="15">
      <c r="A90" s="5"/>
      <c r="B90" s="6" t="s">
        <v>101</v>
      </c>
      <c r="C90" s="6" t="s">
        <v>102</v>
      </c>
      <c r="D90" s="6">
        <v>1</v>
      </c>
      <c r="E90" s="6">
        <v>240</v>
      </c>
      <c r="F90" s="6">
        <v>276</v>
      </c>
      <c r="G90" s="6">
        <v>1.6</v>
      </c>
      <c r="H90" s="6">
        <f t="shared" si="4"/>
        <v>1.6</v>
      </c>
      <c r="I90" s="6">
        <f>H90+0.8</f>
        <v>2.4000000000000004</v>
      </c>
      <c r="J90" s="7">
        <f t="shared" si="5"/>
        <v>7.6080000000000005</v>
      </c>
      <c r="K90" s="7"/>
      <c r="L90" s="6"/>
      <c r="M90" s="12"/>
    </row>
    <row r="91" spans="1:13" ht="15">
      <c r="A91" s="5"/>
      <c r="B91" s="6" t="s">
        <v>68</v>
      </c>
      <c r="C91" s="6" t="s">
        <v>23</v>
      </c>
      <c r="D91" s="6">
        <v>1</v>
      </c>
      <c r="E91" s="6">
        <v>219</v>
      </c>
      <c r="F91" s="6">
        <v>252</v>
      </c>
      <c r="G91" s="6">
        <v>10.7</v>
      </c>
      <c r="H91" s="6">
        <f t="shared" si="4"/>
        <v>10.7</v>
      </c>
      <c r="I91" s="6">
        <f>H91+1.24</f>
        <v>11.94</v>
      </c>
      <c r="J91" s="7">
        <f t="shared" si="5"/>
        <v>37.849799999999995</v>
      </c>
      <c r="K91" s="7"/>
      <c r="L91" s="6"/>
      <c r="M91" s="12"/>
    </row>
    <row r="92" ht="15">
      <c r="G92" s="8">
        <f>SUM(G2:G91)</f>
        <v>439.10000000000025</v>
      </c>
    </row>
    <row r="96" ht="15">
      <c r="G96" s="8">
        <f>580-G92</f>
        <v>140.89999999999975</v>
      </c>
    </row>
    <row r="97" ht="15">
      <c r="G97" s="8">
        <f>G96/77</f>
        <v>1.8298701298701265</v>
      </c>
    </row>
    <row r="98" ht="15">
      <c r="G98" s="8">
        <f>80/77</f>
        <v>1.0389610389610389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2013-05-04T21:24:07Z</dcterms:modified>
  <cp:category/>
  <cp:version/>
  <cp:contentType/>
  <cp:contentStatus/>
</cp:coreProperties>
</file>