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СП4" sheetId="1" r:id="rId1"/>
    <sheet name="СП5" sheetId="2" r:id="rId2"/>
    <sheet name="СП12" sheetId="3" r:id="rId3"/>
    <sheet name="СП13" sheetId="4" r:id="rId4"/>
  </sheets>
  <definedNames>
    <definedName name="_xlnm._FilterDatabase" localSheetId="2" hidden="1">'СП12'!$A$1:$M$338</definedName>
    <definedName name="_xlnm._FilterDatabase" localSheetId="3" hidden="1">'СП13'!$A$1:$L$199</definedName>
    <definedName name="_xlnm._FilterDatabase" localSheetId="1" hidden="1">'СП5'!$A$1:$K$348</definedName>
  </definedNames>
  <calcPr fullCalcOnLoad="1" refMode="R1C1"/>
</workbook>
</file>

<file path=xl/sharedStrings.xml><?xml version="1.0" encoding="utf-8"?>
<sst xmlns="http://schemas.openxmlformats.org/spreadsheetml/2006/main" count="2903" uniqueCount="565">
  <si>
    <t>ник</t>
  </si>
  <si>
    <t xml:space="preserve">Наименование </t>
  </si>
  <si>
    <t>цена</t>
  </si>
  <si>
    <t>кол-во</t>
  </si>
  <si>
    <t>стоимость, руб</t>
  </si>
  <si>
    <t>стоимость со скидкой</t>
  </si>
  <si>
    <t>ст-сть с орг%</t>
  </si>
  <si>
    <t>Сдано</t>
  </si>
  <si>
    <t>масса, гр</t>
  </si>
  <si>
    <t>Трансп расходы</t>
  </si>
  <si>
    <t>Итого: + долг орга/ - долг УЗ</t>
  </si>
  <si>
    <t>-*ANN*-</t>
  </si>
  <si>
    <t>Жемчужины NEW!!!! 370 гр Подарок солнца</t>
  </si>
  <si>
    <t>AlenaN</t>
  </si>
  <si>
    <t xml:space="preserve">Парфюмерные бомбочки Hugo (муж.) </t>
  </si>
  <si>
    <t xml:space="preserve">Парфюмерные бомбочки Арабеска </t>
  </si>
  <si>
    <t>Фруктовый с пеной Клубника</t>
  </si>
  <si>
    <t>annete77</t>
  </si>
  <si>
    <t xml:space="preserve">Альгинатные с ромашкой </t>
  </si>
  <si>
    <t>Фруктовый с пеной Вишня</t>
  </si>
  <si>
    <t>Фруктовый с пеной Дыня</t>
  </si>
  <si>
    <t>Фруктовый с пеной Персик</t>
  </si>
  <si>
    <t>Фруктовый с пеной Смородина</t>
  </si>
  <si>
    <t>Фруктовый с пеной Яблоко</t>
  </si>
  <si>
    <t xml:space="preserve">annete77 </t>
  </si>
  <si>
    <t xml:space="preserve">Альгинатные для проблемной кожи с серой </t>
  </si>
  <si>
    <t xml:space="preserve">Альгинатные маски  мумиё </t>
  </si>
  <si>
    <t>Жемчужины 800гр Маркиза Помпадур</t>
  </si>
  <si>
    <t>Жемчужины 800гр Мечты сбываются</t>
  </si>
  <si>
    <t>Маски для тела Грейпфрут и апельсин</t>
  </si>
  <si>
    <t xml:space="preserve">Соль 680гр 2в1 трехслойная лаванда+шалфей </t>
  </si>
  <si>
    <t>Anya_Pincha</t>
  </si>
  <si>
    <t xml:space="preserve">Альгинатные шоколадная </t>
  </si>
  <si>
    <t>Соль 1000грс эф-увлаж крема лаванда+шалфей</t>
  </si>
  <si>
    <t xml:space="preserve">Соль 1000грс эф-увлаж крема ромашка+календула </t>
  </si>
  <si>
    <t xml:space="preserve">Соль 1000грс эф-увлаж крема с пихтовым маслом </t>
  </si>
  <si>
    <t>Соль 900гр ацеллюлит с э-маслом  розмарин и можж</t>
  </si>
  <si>
    <t xml:space="preserve">Соль 900гр ацеллюлит с э-маслом грейпфрут и апельсин </t>
  </si>
  <si>
    <t>Donny</t>
  </si>
  <si>
    <t>Мега Афродизиак грейпфрут</t>
  </si>
  <si>
    <t xml:space="preserve">Мега Афродизиак лаванда </t>
  </si>
  <si>
    <t xml:space="preserve">Парфюмерные бомбочки Lanvin (жен.) </t>
  </si>
  <si>
    <t>Парфюмерные бомбочки Бразильские страсти</t>
  </si>
  <si>
    <t>gnat26</t>
  </si>
  <si>
    <t xml:space="preserve">Альгинатные маски  кориандр и куркума </t>
  </si>
  <si>
    <t>Мега Афродизиак иланг-иланг</t>
  </si>
  <si>
    <t>М-плитка Кензо</t>
  </si>
  <si>
    <t>М-плитка Сосна и мандарин</t>
  </si>
  <si>
    <t xml:space="preserve">gnat26 </t>
  </si>
  <si>
    <t xml:space="preserve">Парфюмерные бомбочки NEW Cinema (жен.) </t>
  </si>
  <si>
    <t>Grafikka</t>
  </si>
  <si>
    <t xml:space="preserve">Альгинатные маски  золотой корень </t>
  </si>
  <si>
    <t>Мега Афродизиак розовое дерево</t>
  </si>
  <si>
    <t>Парфюмерные бомбочки Горячий шоколад</t>
  </si>
  <si>
    <t xml:space="preserve">Соль 1400гр 2в1 зебра ( 5слоев ) ромашка+календула </t>
  </si>
  <si>
    <t>Соль 900гр ацеллюлит с э-маслом бергамот и лимон</t>
  </si>
  <si>
    <t xml:space="preserve">Соль1320 гр ANTI-STRESS с ракуш NEW!!! Сосна и мандарин </t>
  </si>
  <si>
    <t xml:space="preserve">Grafikka </t>
  </si>
  <si>
    <t>Маски для тела Лаванда и пачули</t>
  </si>
  <si>
    <t>М-плитка Маркиза Помпадур</t>
  </si>
  <si>
    <t xml:space="preserve">Соль 900гр с пеной лаванда+шалфей </t>
  </si>
  <si>
    <t>Соль1320 гр ANTI-STRESS с ракуш NEW!!! Лаванда и пачули</t>
  </si>
  <si>
    <t>Hanny_SH</t>
  </si>
  <si>
    <t>М-плитка Estee Lauder</t>
  </si>
  <si>
    <t>Парфюмерные бомбочки Пармская фиалка</t>
  </si>
  <si>
    <t xml:space="preserve">Hanny_SH </t>
  </si>
  <si>
    <t xml:space="preserve">Парфюмерные бомбочки Burberry (жен.) </t>
  </si>
  <si>
    <t xml:space="preserve">Парфюмерные бомбочки Французский поцелуй </t>
  </si>
  <si>
    <t>kasteban</t>
  </si>
  <si>
    <t>Жемчужины 800гр Аура счастья</t>
  </si>
  <si>
    <t>Жемчужины 800гр Секс на пляже</t>
  </si>
  <si>
    <t xml:space="preserve">Мега Афродизиак бергамот </t>
  </si>
  <si>
    <t xml:space="preserve">Мега Афродизиак розмарин </t>
  </si>
  <si>
    <t>М-плитка Весеннее танго</t>
  </si>
  <si>
    <t>М-плитка Ревность корсиканца (Hugo)</t>
  </si>
  <si>
    <t xml:space="preserve">Парфюмерные бомбочки Amor Amor (жен.) </t>
  </si>
  <si>
    <t xml:space="preserve">Парфюмерные бомбочки Angel (жен.)  </t>
  </si>
  <si>
    <t xml:space="preserve">Парфюмерные бомбочки Chance </t>
  </si>
  <si>
    <t xml:space="preserve">Парфюмерные бомбочки Escada (жен.) </t>
  </si>
  <si>
    <t>Парфюмерные бомбочки Jennifer Lopez (жен.)</t>
  </si>
  <si>
    <t>Парфюмерные бомбочки Kenzo (жен.)</t>
  </si>
  <si>
    <t xml:space="preserve">Парфюмерные бомбочки Lacoste (жен.)  </t>
  </si>
  <si>
    <t>Парфюмерные бомбочки Nina Ricci (жен.)</t>
  </si>
  <si>
    <t xml:space="preserve">Парфюмерные бомбочки Pacific Paradise (жен.) </t>
  </si>
  <si>
    <t xml:space="preserve">Парфюмерные бомбочки Polo Sport (муж.) </t>
  </si>
  <si>
    <t xml:space="preserve">Парфюмерные бомбочки Yves Rocher (жен.) </t>
  </si>
  <si>
    <t xml:space="preserve">Соль 1400гр 2в1 зебра ( 5слоев ) череда+облепиха </t>
  </si>
  <si>
    <t xml:space="preserve">kasteban </t>
  </si>
  <si>
    <t>Жемчужины 800гр Ангелы и Демоны</t>
  </si>
  <si>
    <t>М-плитка Donna Karan</t>
  </si>
  <si>
    <t>М-плитка Чайная роза</t>
  </si>
  <si>
    <t>Lakomka</t>
  </si>
  <si>
    <t>М-плитка Грейпфрут и апельсин</t>
  </si>
  <si>
    <t>Парфюмерные бомбочки Маркиза Де Помпадур</t>
  </si>
  <si>
    <t xml:space="preserve">Lakomka </t>
  </si>
  <si>
    <t xml:space="preserve">Альгинатные с белой глиной </t>
  </si>
  <si>
    <t xml:space="preserve">Альгинатные с зеленой глиной </t>
  </si>
  <si>
    <t>Маски для тела Розовое дерево и лаванда</t>
  </si>
  <si>
    <t>Парфюмерные бомбочки Cool Wave</t>
  </si>
  <si>
    <t>Парфюмерные бомбочки Ванильное небо</t>
  </si>
  <si>
    <t>Соль 900гр ацеллюлит с э-маслом  сосна и мандарин</t>
  </si>
  <si>
    <t>LENOR***</t>
  </si>
  <si>
    <t xml:space="preserve">LENOR*** </t>
  </si>
  <si>
    <t>Lili4ka</t>
  </si>
  <si>
    <t>Жемчужины NEW!!!! 370 гр Эликсир страсти</t>
  </si>
  <si>
    <t xml:space="preserve">Парфюмерные бомбочки Cindy Crawford (жен.) </t>
  </si>
  <si>
    <t xml:space="preserve">Парфюмерные бомбочки Coco Mademoiselle </t>
  </si>
  <si>
    <t xml:space="preserve">Парфюмерные бомбочки Грейпфрут с лепестками роз </t>
  </si>
  <si>
    <t>Парфюмерные бомбочки Лаванда с лепестками роз</t>
  </si>
  <si>
    <t xml:space="preserve">Lili4ka </t>
  </si>
  <si>
    <t>lurriya</t>
  </si>
  <si>
    <t>Жемчужины 800гр Ветер странствий</t>
  </si>
  <si>
    <t>Жемчужины NEW!!!! 370 гр Лунная соната</t>
  </si>
  <si>
    <t>Mari28</t>
  </si>
  <si>
    <t xml:space="preserve">Mari28 </t>
  </si>
  <si>
    <t>Жемчужины NEW!!!! 370 гр Светская львица</t>
  </si>
  <si>
    <t>Жемчужины NEW!!!! 370 гр Французский поцелуй</t>
  </si>
  <si>
    <t xml:space="preserve">Парфюмерные бомбочки Cacharel (жен.) </t>
  </si>
  <si>
    <t>Marussya</t>
  </si>
  <si>
    <t>Nalena</t>
  </si>
  <si>
    <t xml:space="preserve">Альгинатные с голубой глиной </t>
  </si>
  <si>
    <t>Мега Афродизиак герань</t>
  </si>
  <si>
    <t xml:space="preserve">Парфюмерные бомбочки Греческая смоковница </t>
  </si>
  <si>
    <t xml:space="preserve">Парфюмерные бомбочки Иланг-иланг с лепестками роз </t>
  </si>
  <si>
    <t>Парфюмерные бомбочки Камасутра (зеленый чай+жасмин)</t>
  </si>
  <si>
    <t xml:space="preserve">Соль1320 гр ANTI-STRESS с ракуш NEW!!! Грейпфрут и апельсин </t>
  </si>
  <si>
    <t xml:space="preserve">Соль1320 гр ANTI-STRESS с ракуш NEW!!! Иланг-иланг и мята </t>
  </si>
  <si>
    <t xml:space="preserve">Nalena </t>
  </si>
  <si>
    <t xml:space="preserve">Соль 1400гр 2в1 зебра ( 5слоев ) с пихтовым маслом </t>
  </si>
  <si>
    <t>nastya_belochka</t>
  </si>
  <si>
    <t>natashka-romashka</t>
  </si>
  <si>
    <t>natashka-romashkа</t>
  </si>
  <si>
    <t>Natusikk</t>
  </si>
  <si>
    <t>Жемчужины 800гр Дикая орхидея</t>
  </si>
  <si>
    <t>М-плитка Бергамот и лимон</t>
  </si>
  <si>
    <t xml:space="preserve">Natusikk </t>
  </si>
  <si>
    <t xml:space="preserve">Парфюмерные бомбочки Hot Couture (жен.)  </t>
  </si>
  <si>
    <t>Ole*sya*</t>
  </si>
  <si>
    <t xml:space="preserve">Ole*sya* </t>
  </si>
  <si>
    <t>Жемчужины 800гр Магия соблазна</t>
  </si>
  <si>
    <t xml:space="preserve">Соль 900гр с пеной ромашка+календула </t>
  </si>
  <si>
    <t>oreshek</t>
  </si>
  <si>
    <t xml:space="preserve">oreshek </t>
  </si>
  <si>
    <t xml:space="preserve">oxano4ka </t>
  </si>
  <si>
    <t>М-плитка Cool Wave</t>
  </si>
  <si>
    <t>pavlusha</t>
  </si>
  <si>
    <t xml:space="preserve">pavlusha </t>
  </si>
  <si>
    <t>Polar</t>
  </si>
  <si>
    <t>SemIrina</t>
  </si>
  <si>
    <t xml:space="preserve">Парфюмерные бомбочки Aramis (муж.) </t>
  </si>
  <si>
    <t xml:space="preserve">SemIrina </t>
  </si>
  <si>
    <t>Парфюмерные бомбочки Цветущая сирень</t>
  </si>
  <si>
    <t>slonikOlga</t>
  </si>
  <si>
    <t xml:space="preserve">Парфюмерные бомбочки Passion Extreme (жен.) </t>
  </si>
  <si>
    <t xml:space="preserve">slonikOlga </t>
  </si>
  <si>
    <t>Парфюмерные бомбочки Liberte (жен.)</t>
  </si>
  <si>
    <t xml:space="preserve">Sofika </t>
  </si>
  <si>
    <t>Sophi_h</t>
  </si>
  <si>
    <t xml:space="preserve">Sophi_h </t>
  </si>
  <si>
    <t>М-плитка Jennifer Lopez</t>
  </si>
  <si>
    <t>SveTikA</t>
  </si>
  <si>
    <t xml:space="preserve">Парфюмерные бомбочки Бергамот с лепестками роз </t>
  </si>
  <si>
    <t xml:space="preserve">Парфюмерные бомбочки Ландыш серебристый </t>
  </si>
  <si>
    <t xml:space="preserve">SveTikA </t>
  </si>
  <si>
    <t>svетланка</t>
  </si>
  <si>
    <t>Жемчужины NEW!!!! 370 гр Екатерина Великая</t>
  </si>
  <si>
    <t>Маски для тела Бергамот и лимон</t>
  </si>
  <si>
    <t>Парфюмерные бомбочки Donna Karan(жен.)</t>
  </si>
  <si>
    <t xml:space="preserve">Парфюмерные бомбочки Брызги шампанского </t>
  </si>
  <si>
    <t xml:space="preserve">Соль 1000грс эф-увлаж крема чистотел+хмель </t>
  </si>
  <si>
    <t xml:space="preserve">svетланка </t>
  </si>
  <si>
    <t xml:space="preserve">Соль 1000грс эф-увлаж крема зверобой+тысячелистник </t>
  </si>
  <si>
    <t>Tash2009</t>
  </si>
  <si>
    <t xml:space="preserve">Tash2009 </t>
  </si>
  <si>
    <t>tiana_t</t>
  </si>
  <si>
    <t>Соль 900гр с минералами ромашка+календула с йодом</t>
  </si>
  <si>
    <t xml:space="preserve">tiana_t </t>
  </si>
  <si>
    <t>Tlesya</t>
  </si>
  <si>
    <t xml:space="preserve">TLesya </t>
  </si>
  <si>
    <t>Жемчужины NEW!!!! 370 гр Санта-Барбара</t>
  </si>
  <si>
    <t>Yanachka</t>
  </si>
  <si>
    <t>Аксанчик</t>
  </si>
  <si>
    <t xml:space="preserve">Аксанчик </t>
  </si>
  <si>
    <t>Соль 1400гр 2в1 зебра ( 5слоев ) лаванда+шалфей</t>
  </si>
  <si>
    <t>АлексаБуш</t>
  </si>
  <si>
    <t>Маски для тела Иланг-иланг и мята</t>
  </si>
  <si>
    <t xml:space="preserve">АлексаБуш </t>
  </si>
  <si>
    <t>Жемчужины 800гр Камасутра</t>
  </si>
  <si>
    <t>Анна83</t>
  </si>
  <si>
    <t xml:space="preserve">Анна83 </t>
  </si>
  <si>
    <t>Аринуся</t>
  </si>
  <si>
    <t>Маски для тела Сосна и мандарин</t>
  </si>
  <si>
    <t>Парфюмерные бомбочки Весеннее танго</t>
  </si>
  <si>
    <t xml:space="preserve">Аринуся </t>
  </si>
  <si>
    <t xml:space="preserve">Парфюмерные бомбочки Дикая орхидея </t>
  </si>
  <si>
    <t>Артему6ка</t>
  </si>
  <si>
    <t>Галя Л.</t>
  </si>
  <si>
    <t xml:space="preserve">Галя Л. </t>
  </si>
  <si>
    <t>Парфюмерные бомбочки Roberto Cavalli (жен.)</t>
  </si>
  <si>
    <t xml:space="preserve">Соль1320 гр ANTI-STRESS с ракуш NEW!!! Розовое дерево и лаванда </t>
  </si>
  <si>
    <t>Джонни Д</t>
  </si>
  <si>
    <t>Парфюмерные бомбочки Восточные сказки</t>
  </si>
  <si>
    <t>Дина-Барнаул</t>
  </si>
  <si>
    <t xml:space="preserve">Дина-Барнаул </t>
  </si>
  <si>
    <t>Евгения79</t>
  </si>
  <si>
    <t xml:space="preserve">Евгения79 </t>
  </si>
  <si>
    <t>Парфюмерные бомбочки Чайная роза</t>
  </si>
  <si>
    <t>Женечка М</t>
  </si>
  <si>
    <t>Ирина P.</t>
  </si>
  <si>
    <t>Иришка 25</t>
  </si>
  <si>
    <t>КараЭт</t>
  </si>
  <si>
    <t>Красавица</t>
  </si>
  <si>
    <t xml:space="preserve">Красавица </t>
  </si>
  <si>
    <t>КУКОLКА</t>
  </si>
  <si>
    <t>Маски для тела Герань и кипарис</t>
  </si>
  <si>
    <t xml:space="preserve">КУКОLКА </t>
  </si>
  <si>
    <t>Жемчужины 800гр Весеннее танго</t>
  </si>
  <si>
    <t>Жемчужины NEW!!!! 370 гр Медовый месяц</t>
  </si>
  <si>
    <t>Маски для тела Розмарин и можжевельник</t>
  </si>
  <si>
    <t>Ларико</t>
  </si>
  <si>
    <t>Лосленок</t>
  </si>
  <si>
    <t>НаSTя</t>
  </si>
  <si>
    <t>Жемчужины NEW!!!! 370 гр Касабланка</t>
  </si>
  <si>
    <t xml:space="preserve">НаSTя </t>
  </si>
  <si>
    <t>Ник@Мельникова</t>
  </si>
  <si>
    <t>Оле</t>
  </si>
  <si>
    <t xml:space="preserve">Оле </t>
  </si>
  <si>
    <t>Рили Нямка</t>
  </si>
  <si>
    <t xml:space="preserve">Рили Нямка </t>
  </si>
  <si>
    <t>Альгинатные маски  имбирь и куркума</t>
  </si>
  <si>
    <t>светлана76</t>
  </si>
  <si>
    <t xml:space="preserve">светлана76 </t>
  </si>
  <si>
    <t>Сластенка</t>
  </si>
  <si>
    <t xml:space="preserve">Сластенка </t>
  </si>
  <si>
    <t>Татьяна N</t>
  </si>
  <si>
    <t xml:space="preserve">Татьяна N </t>
  </si>
  <si>
    <t>Соль 680гр 2в1 трехслойная с пихтовым маслом</t>
  </si>
  <si>
    <t xml:space="preserve">Соль 680гр 2в1 трехслойная череда+облепиха </t>
  </si>
  <si>
    <t>Кусь-Кусь</t>
  </si>
  <si>
    <t xml:space="preserve">Мега Афродизиак розовое дерево </t>
  </si>
  <si>
    <t>nolkha</t>
  </si>
  <si>
    <t>flyflydragonfly</t>
  </si>
  <si>
    <t xml:space="preserve">Мега Афродизиак иланг-иланг </t>
  </si>
  <si>
    <t xml:space="preserve">нюр@нюр </t>
  </si>
  <si>
    <t xml:space="preserve">Мега Афродизиак грейпфрут </t>
  </si>
  <si>
    <t>нюр@нюр</t>
  </si>
  <si>
    <t>Yana-bl</t>
  </si>
  <si>
    <t>Априори</t>
  </si>
  <si>
    <t>НастЬя</t>
  </si>
  <si>
    <t>Ник@ Мельникова</t>
  </si>
  <si>
    <t>Vera81</t>
  </si>
  <si>
    <t>Фруктовый с пеной Арбуз</t>
  </si>
  <si>
    <t>Парфюмерные бомбочки Грейпфрут</t>
  </si>
  <si>
    <t xml:space="preserve">Solovei </t>
  </si>
  <si>
    <t xml:space="preserve">Парфюмерные бомбочки Цветущая сирень </t>
  </si>
  <si>
    <t xml:space="preserve">Кусь-Кусь </t>
  </si>
  <si>
    <t>ЖенечкаМ</t>
  </si>
  <si>
    <t>Парфюмерные бомбочки Камасутра</t>
  </si>
  <si>
    <t>Vkusss</t>
  </si>
  <si>
    <t>Парфюмерные бомбочки Арабеска</t>
  </si>
  <si>
    <t>Юлия К</t>
  </si>
  <si>
    <t xml:space="preserve">Парфюмерные бомбочки Cool Wave </t>
  </si>
  <si>
    <t>ТА\\ТА</t>
  </si>
  <si>
    <t>Solovei</t>
  </si>
  <si>
    <t>Парфюмерные бомбочки Hugo (муж.)</t>
  </si>
  <si>
    <t>Парфюмерные бомбочки Polo Sport</t>
  </si>
  <si>
    <t>Парфюмерные бомбочки Jennifer Lopez</t>
  </si>
  <si>
    <t>Парфюмерные бомбочки Kenzo</t>
  </si>
  <si>
    <t>Парфюмерные бомбочки Nina Ricci</t>
  </si>
  <si>
    <t>Senedra</t>
  </si>
  <si>
    <t>Парфюмерные бомбочки Pacific Paradise</t>
  </si>
  <si>
    <t>Парфюмерные бомбочки Lacoste</t>
  </si>
  <si>
    <t>Парфюмерные бомбочки Flower by Kenzo</t>
  </si>
  <si>
    <t>Парфюмерные бомбочки Roberto Cavalli</t>
  </si>
  <si>
    <t xml:space="preserve">Парфюмерные бомбочки Ванильное небо </t>
  </si>
  <si>
    <t>Парфюмерные бомбочки Diorissimo</t>
  </si>
  <si>
    <t xml:space="preserve">Жемчужные бомбочки №1 J ' Adore Dior </t>
  </si>
  <si>
    <t>Жемчуж бомбочки №2 Euphoria C .Klein</t>
  </si>
  <si>
    <t>Жемчуж бомбочки №3Opium Y. S.L.</t>
  </si>
  <si>
    <t>Жемчуж бомбочки №4 Poison Dior</t>
  </si>
  <si>
    <t xml:space="preserve">Жемчуж бомбочки №5 Pure Poison Dior </t>
  </si>
  <si>
    <t xml:space="preserve">Жемчуж бомбочки №6 Very Irresisitible Givenchy </t>
  </si>
  <si>
    <t xml:space="preserve">Жемчуж бомбочки №7Poison Hypnotic Dior </t>
  </si>
  <si>
    <t>Маски для телаГрейпфрут и апельсин</t>
  </si>
  <si>
    <t>Маски для телаСосна-мандарин</t>
  </si>
  <si>
    <t>Маски для тела Роз дерево и лаванда</t>
  </si>
  <si>
    <t xml:space="preserve">Yana-bl </t>
  </si>
  <si>
    <t>Маски для тела Чайн. Дерево-гвоздика</t>
  </si>
  <si>
    <t>Рили-Нямка</t>
  </si>
  <si>
    <t xml:space="preserve">Катина_мама </t>
  </si>
  <si>
    <t>М-плитка ST Dupont</t>
  </si>
  <si>
    <t>М-плитка Грейпфрут</t>
  </si>
  <si>
    <t>М-плитка Пармская фиалка</t>
  </si>
  <si>
    <t>Kseniya 22</t>
  </si>
  <si>
    <t>М-плитка Горячий шоколад</t>
  </si>
  <si>
    <t>Альгинатные маски  корица и куркума</t>
  </si>
  <si>
    <t>Альгинатные маски  кориандр и куркума</t>
  </si>
  <si>
    <t xml:space="preserve">Альгинатные с розовой глиной </t>
  </si>
  <si>
    <t xml:space="preserve">Альгинатные с красной глиной </t>
  </si>
  <si>
    <t xml:space="preserve">Альгинатные с желтой глиной </t>
  </si>
  <si>
    <t>Михрютка</t>
  </si>
  <si>
    <t>Жемчужины NEW!!!! 370 гр Ванильное небо</t>
  </si>
  <si>
    <t>коробка д/м. плиток</t>
  </si>
  <si>
    <t>Wizardy</t>
  </si>
  <si>
    <t>medvedik</t>
  </si>
  <si>
    <t>Мама Тины с Тимой</t>
  </si>
  <si>
    <t>Парфюмерные бомбочки Lanvin</t>
  </si>
  <si>
    <t>Анчоус-Барнаул</t>
  </si>
  <si>
    <t>Парфюмерные бомбочки Cacharel</t>
  </si>
  <si>
    <t>Парфюмерные бомбочки Burberry</t>
  </si>
  <si>
    <t>Парфюмерные бомбочки Chance</t>
  </si>
  <si>
    <t>ЯНА ЧУДОВА</t>
  </si>
  <si>
    <t>Альгинатные с белой глиной</t>
  </si>
  <si>
    <t>ЛиляСечен</t>
  </si>
  <si>
    <t>на раздаче</t>
  </si>
  <si>
    <t>М-плитка Сосо Mademuaselle</t>
  </si>
  <si>
    <t>М-плитка Арбуз</t>
  </si>
  <si>
    <t>Парфюмерные бомбочки Маркиза Помпадур</t>
  </si>
  <si>
    <t>Парфюмерные бомбочки Зеленая роза</t>
  </si>
  <si>
    <t>М-плитка Зеленая роза</t>
  </si>
  <si>
    <t>Парфюмерные бомбочки Санта-Барбара</t>
  </si>
  <si>
    <t>Фруктовые с пеной Сочный арбуз</t>
  </si>
  <si>
    <t>Фруктовые спеной Сочный арбуз</t>
  </si>
  <si>
    <t>Количество</t>
  </si>
  <si>
    <t>Цена</t>
  </si>
  <si>
    <t>Стоимость со скидкой</t>
  </si>
  <si>
    <t>Ст-сть с орг%</t>
  </si>
  <si>
    <t xml:space="preserve">Альгинатные маски  для проблемной кожи с серой </t>
  </si>
  <si>
    <t>Юлька 31</t>
  </si>
  <si>
    <t>ZU-ZU</t>
  </si>
  <si>
    <t>Эридан</t>
  </si>
  <si>
    <t xml:space="preserve">Парфюмерные бомбочки Аура счастья ( Kenzo ) </t>
  </si>
  <si>
    <t xml:space="preserve">Парфюмерные бомбочки Касабланка ( Lacoste ) </t>
  </si>
  <si>
    <t xml:space="preserve">Парфюмерные бомбочки Цветок лотоса ( Flower by Kenzo ) </t>
  </si>
  <si>
    <t xml:space="preserve">Парфюмерные бомбочки Амор ( Amor Amor ) </t>
  </si>
  <si>
    <t xml:space="preserve">Парфюмерные бомбочки Бразильские страсти </t>
  </si>
  <si>
    <t xml:space="preserve">Парфюмерные бомбочки Пармская фиалка </t>
  </si>
  <si>
    <t xml:space="preserve">Парфюмерные бомбочки Эликсир страсти (Coco Mademoiselle Chanel) </t>
  </si>
  <si>
    <t xml:space="preserve">Парфюмерные бомбочки Hugo ( Hugo boss ) </t>
  </si>
  <si>
    <t>Альгинатные маски со спируллиной С гиалуроновой кислотой</t>
  </si>
  <si>
    <t xml:space="preserve">Соль д/ ванн 1400гр 2в1 зебра(5слоев)ромашка+календула </t>
  </si>
  <si>
    <t xml:space="preserve">Соль д/ ванн 1000гр с эффектом увл крема лаванда+шалфей </t>
  </si>
  <si>
    <t xml:space="preserve">Соль д/ ванн 1000гр с эффектом увл крема череда+облепиха </t>
  </si>
  <si>
    <t xml:space="preserve">Соль д/ ванн 900гр антицеллюлитная с эф мас-м грейпфрут и апельсин </t>
  </si>
  <si>
    <t>Соль д/ ванн 900гр антицеллюлитная с эф мас-м бергамот-лимон</t>
  </si>
  <si>
    <t>Соль д/ ванн 900гр антицеллюлитная с эф мас-м сосна и мандарин</t>
  </si>
  <si>
    <t xml:space="preserve">Соль д/ ванн 900гр с минералами чистотел+хмель с серебром </t>
  </si>
  <si>
    <t>.=клюква=.</t>
  </si>
  <si>
    <t xml:space="preserve">Гель 130 грамм - гиалуроновая кислота 1% </t>
  </si>
  <si>
    <t>SMT</t>
  </si>
  <si>
    <t>Общая стоимость</t>
  </si>
  <si>
    <t>Общая масса заказа</t>
  </si>
  <si>
    <t xml:space="preserve">Мега Афродизиак мелисса </t>
  </si>
  <si>
    <t>persic</t>
  </si>
  <si>
    <t>магдалина</t>
  </si>
  <si>
    <t xml:space="preserve">Мега Афродиз Сандал Амирис </t>
  </si>
  <si>
    <t>ИринаР.</t>
  </si>
  <si>
    <t xml:space="preserve">Мега Афродизиак пачули </t>
  </si>
  <si>
    <t>LeNNNok</t>
  </si>
  <si>
    <t xml:space="preserve">Наталья Шат </t>
  </si>
  <si>
    <t>Ногуся</t>
  </si>
  <si>
    <t>БОС</t>
  </si>
  <si>
    <t>Shokko</t>
  </si>
  <si>
    <t xml:space="preserve">Юлия К </t>
  </si>
  <si>
    <t>Кливия</t>
  </si>
  <si>
    <t>Фр. с пеной виноград</t>
  </si>
  <si>
    <t>Фр. с пеной клубника</t>
  </si>
  <si>
    <t xml:space="preserve">super-mama </t>
  </si>
  <si>
    <t xml:space="preserve">Рыбалкина Оксана </t>
  </si>
  <si>
    <t>Marciza</t>
  </si>
  <si>
    <t>Инесик</t>
  </si>
  <si>
    <t xml:space="preserve">Elena_DiK </t>
  </si>
  <si>
    <t>Фр. с пеной вишня</t>
  </si>
  <si>
    <t>Фр. с пеной смородина</t>
  </si>
  <si>
    <t>Фр. с пеной яблоко</t>
  </si>
  <si>
    <t>Фр. с пеной дыня</t>
  </si>
  <si>
    <t>Фр. с пеной персик</t>
  </si>
  <si>
    <t xml:space="preserve">!!!Настена!!! </t>
  </si>
  <si>
    <t>МарисО</t>
  </si>
  <si>
    <t xml:space="preserve">Фр. с пеной Сочный арбуз </t>
  </si>
  <si>
    <t>МарияМур</t>
  </si>
  <si>
    <t>Парфюмерные бомбочки Дженифер</t>
  </si>
  <si>
    <t>Matъ</t>
  </si>
  <si>
    <t>Парфюмерные бомбочки Эммануэль</t>
  </si>
  <si>
    <t xml:space="preserve">Парфюмерные бомбочки Секс в большом городе ( Magie Noire (Lancome)) </t>
  </si>
  <si>
    <t xml:space="preserve">Парфюмерные бомбочки Ангелы и Демоны </t>
  </si>
  <si>
    <t xml:space="preserve">Парфюмерные бомбочки Тропический рай </t>
  </si>
  <si>
    <t>mers46</t>
  </si>
  <si>
    <t xml:space="preserve">Парфюмерные бомбочки Искушение ( Hot Couture ) </t>
  </si>
  <si>
    <t xml:space="preserve">irischka_1981 </t>
  </si>
  <si>
    <t xml:space="preserve">Парфюмерные бомбочки Ветер странствий ( Angel ) </t>
  </si>
  <si>
    <t>igrushka</t>
  </si>
  <si>
    <t>Сладенькая34</t>
  </si>
  <si>
    <t>ТаВина</t>
  </si>
  <si>
    <t>Роксолана</t>
  </si>
  <si>
    <t xml:space="preserve">Парфюмерные бомбочки Зеленый чай с жасмином </t>
  </si>
  <si>
    <t xml:space="preserve">Парфюмерные бомбочки Горячий шоколад </t>
  </si>
  <si>
    <t>Парфюмерные бомбочки Ночное рандеву</t>
  </si>
  <si>
    <t xml:space="preserve">Парфюмерные бомбочки Parfum №5 (Chanel) </t>
  </si>
  <si>
    <t xml:space="preserve">#Irisha# </t>
  </si>
  <si>
    <t xml:space="preserve">Парфюмерные бомбочки Влюбленная богиня (Chance Chanel) </t>
  </si>
  <si>
    <t xml:space="preserve">Парфюмерные бомбочки XS Women ( Paco Rabanne ) </t>
  </si>
  <si>
    <t xml:space="preserve">Парфюмерные бомбочки Подарок солнца (Розовый грейпфрут) </t>
  </si>
  <si>
    <t xml:space="preserve">Парфюмерные бомбочки Сердце Аватар ( Light Blue Dolce&amp;Gabbana ) </t>
  </si>
  <si>
    <t xml:space="preserve">Парфюмерные бомбочки Сердце Екатерины ( Nina 2006 от Nina Ricci ) </t>
  </si>
  <si>
    <t xml:space="preserve">Парфюмерные бомбочки Сердце мафии ( Cosa Nostra ) </t>
  </si>
  <si>
    <t xml:space="preserve">Парфюмерные бомбочки ALLURE ( Chanel ) </t>
  </si>
  <si>
    <t xml:space="preserve">Парфюмерные бомбочкиКод Да Винчи ( Armani ) </t>
  </si>
  <si>
    <t xml:space="preserve">AlenaN </t>
  </si>
  <si>
    <t xml:space="preserve">Парфюмерные бомбочки Baldessarini (Hugo boss) </t>
  </si>
  <si>
    <t xml:space="preserve">Жемчужн  бомбочки №1 - J ' Adore Dior </t>
  </si>
  <si>
    <t xml:space="preserve">Жемчужн  бомбочки №1-J 'Adore Dior </t>
  </si>
  <si>
    <t>Жемчужн  бомбочки №2-Euphoria C.Klein</t>
  </si>
  <si>
    <t>Кисенок</t>
  </si>
  <si>
    <t>Жемчужн бомбочки №3 -Opium Yves Saint Laurent</t>
  </si>
  <si>
    <t>Жемчужн бомбочки№6-Very Irresisitible Givenchy</t>
  </si>
  <si>
    <t xml:space="preserve">МАСЛО для Тела Аура счастья - Кензо </t>
  </si>
  <si>
    <t xml:space="preserve">МАСЛО для Тела Весеннее танго </t>
  </si>
  <si>
    <t>lediinred</t>
  </si>
  <si>
    <t xml:space="preserve">МАСЛО для Тела Зеленый чай </t>
  </si>
  <si>
    <t xml:space="preserve">Маска д/ тела глина Розмарин и можжевельник </t>
  </si>
  <si>
    <t xml:space="preserve">SeVeRina10 </t>
  </si>
  <si>
    <t xml:space="preserve">Маска д/ тела глина Бергамот и лимон </t>
  </si>
  <si>
    <t xml:space="preserve">Маска д/ тела глина Грейпфрут и апельсин </t>
  </si>
  <si>
    <t xml:space="preserve">Маска д/ тела глина Иланг-иланг и </t>
  </si>
  <si>
    <t xml:space="preserve">М.плитка Бергамот и лимон </t>
  </si>
  <si>
    <t>Нат-Ник</t>
  </si>
  <si>
    <t xml:space="preserve">М.плитка Грейпфрут и апельсин </t>
  </si>
  <si>
    <t xml:space="preserve">М.плитка Весеннее танго </t>
  </si>
  <si>
    <t>М.плитка Весеннее танго (бан)</t>
  </si>
  <si>
    <t>М.плитка Весеннее танго (крем)</t>
  </si>
  <si>
    <t xml:space="preserve">М.плитка Светская львица </t>
  </si>
  <si>
    <t>М.плитка Светская львица (крем)</t>
  </si>
  <si>
    <t xml:space="preserve">М.плитка Аура счастья (Кензо) </t>
  </si>
  <si>
    <t>М.плитка Аура счастья (Кензо) крем</t>
  </si>
  <si>
    <t>М.плитка Пармская фиалка</t>
  </si>
  <si>
    <t xml:space="preserve">М.плитка Магия соблазна </t>
  </si>
  <si>
    <t xml:space="preserve">М.плитка Parfume №5 (Chanel ) </t>
  </si>
  <si>
    <t xml:space="preserve">М.плиткаАмор Амор </t>
  </si>
  <si>
    <t>М.плиткаАмор Амор крем</t>
  </si>
  <si>
    <t xml:space="preserve">М.плитка Coco Mademoiselle </t>
  </si>
  <si>
    <t xml:space="preserve">Альгинатные маски  с белой глиной </t>
  </si>
  <si>
    <t xml:space="preserve">Альгинатные маски  с красной глиной </t>
  </si>
  <si>
    <t xml:space="preserve">Альгинатные маски со спируллиной Виноградная косточка </t>
  </si>
  <si>
    <t xml:space="preserve">КОЛЛАГЕНОВая маска с виноградной косточкой </t>
  </si>
  <si>
    <t xml:space="preserve">КОЛЛАГЕНОВая маска с гиалуроновой кислотой </t>
  </si>
  <si>
    <t>КОЛЛАГЕНОВая маска с шоколадная с корицей</t>
  </si>
  <si>
    <t xml:space="preserve">КОЛЛАГЕНОВая маска  с зеленым чаем </t>
  </si>
  <si>
    <t xml:space="preserve">Жемчужины,800 гр Аура счастья </t>
  </si>
  <si>
    <t xml:space="preserve">Жемчужины,800 гр Ветер странствий </t>
  </si>
  <si>
    <t xml:space="preserve">Жемчужины,800 гр Мечты сбываются </t>
  </si>
  <si>
    <t>Жемчужины,800 гр Секс на пляже</t>
  </si>
  <si>
    <t>Жемчужины,370 гр Медовый месяц</t>
  </si>
  <si>
    <t>Жемчужины,370 гр Касабланка</t>
  </si>
  <si>
    <t xml:space="preserve">Жемчужины,370 гр Лунная соната </t>
  </si>
  <si>
    <t>Жемчужины,370 гр Французский поцелуй</t>
  </si>
  <si>
    <t xml:space="preserve">Marciza </t>
  </si>
  <si>
    <t>Жемчужины,370 гр Светская львица</t>
  </si>
  <si>
    <t xml:space="preserve">Жемчужины,370 гр Ванильное небо </t>
  </si>
  <si>
    <t xml:space="preserve">Жемчужины,370 гр Эликсир страсти </t>
  </si>
  <si>
    <t xml:space="preserve">Жемчужины,370 гр Подарок солнца </t>
  </si>
  <si>
    <t xml:space="preserve">Жемчужины,370 гр Екатерина Великая </t>
  </si>
  <si>
    <t>коробки д/ мас. Плиток</t>
  </si>
  <si>
    <t xml:space="preserve">Соль д/ ванн 1400гр 2в1 зебра(5слоев) лаванда+шалфей </t>
  </si>
  <si>
    <t xml:space="preserve">ELEN$ </t>
  </si>
  <si>
    <t xml:space="preserve">Соль д/ ванн 1400гр 2в1 зебра(5слоев) череда+облепиха </t>
  </si>
  <si>
    <t>Соль д/ ванн 1000гр с эффектом увл крема ромашка календула</t>
  </si>
  <si>
    <t>Соль д/ ванн 1000гр с эффектом увл крема зверобой+тысячелистник</t>
  </si>
  <si>
    <t>Рыбалкина Оксана</t>
  </si>
  <si>
    <t>Соль д/ ванн 900гр антицеллюлитная с эф мас-м ромарин+можжевельник</t>
  </si>
  <si>
    <t xml:space="preserve">Соль д/ ванн 900гр с минералами лаванда+шалфей с бромом </t>
  </si>
  <si>
    <t>Крем-скраб 310 мл клубничный</t>
  </si>
  <si>
    <t>Крем-скраб 310 мл имбирный</t>
  </si>
  <si>
    <t xml:space="preserve">Крем-скраб 310 мл кофейный </t>
  </si>
  <si>
    <t>Суворова Марина</t>
  </si>
  <si>
    <t>Крем-скраб 310 мл грейпфрут</t>
  </si>
  <si>
    <t>Крем-скраб 310 мл шоколадный</t>
  </si>
  <si>
    <t xml:space="preserve">Крем-пилинг  c бадягой 150 гр </t>
  </si>
  <si>
    <t>Крем-маска 310 мл с белой глиной спируллина+ментол</t>
  </si>
  <si>
    <t>Крем-маска 310 мл с белой глиной зеленый чай+кофеин</t>
  </si>
  <si>
    <t xml:space="preserve">Крем-бальзам для волос  С маслом сладкого миндаля </t>
  </si>
  <si>
    <t>Крем-бальзам для волос с маслом жожоба</t>
  </si>
  <si>
    <t>Альгинатные маски  c коллагеном</t>
  </si>
  <si>
    <t>Соль д/ванн с пеной ромашка-календула</t>
  </si>
  <si>
    <t>Соль д/ванн с пеной лаванда-шалфей</t>
  </si>
  <si>
    <t>общая стоимость</t>
  </si>
  <si>
    <t>перенос на трансп в мыло</t>
  </si>
  <si>
    <t>не пришли</t>
  </si>
  <si>
    <t xml:space="preserve"> не пришла</t>
  </si>
  <si>
    <t>2 шт не пришли</t>
  </si>
  <si>
    <t>Стоимость</t>
  </si>
  <si>
    <t>Масса, гр</t>
  </si>
  <si>
    <t>Всего</t>
  </si>
  <si>
    <t xml:space="preserve">Мега Афродизиак герань </t>
  </si>
  <si>
    <t>Парфюмерные бомбочки Касабаланка (Lacoste)</t>
  </si>
  <si>
    <t xml:space="preserve">Парфюмерные бомбочки Сердце Мадагаскар </t>
  </si>
  <si>
    <t>Соль «Ракушки на счастье!» 1320 гр С эфирным маслом грепфрута и апельсина</t>
  </si>
  <si>
    <t>iriska05</t>
  </si>
  <si>
    <t>Парфюмерные бомбочки Parfum №5 (Chanel)</t>
  </si>
  <si>
    <t>Парфюмерные бомбочки Подарок солнца (Розовый грейпфрут)</t>
  </si>
  <si>
    <t xml:space="preserve">М.плитка Parfume №5 (Chanel </t>
  </si>
  <si>
    <t xml:space="preserve">Масло для тела Весеннее танго </t>
  </si>
  <si>
    <t>Масло для тела Эликсир страсти</t>
  </si>
  <si>
    <t>Масло для тела  Аура счастья</t>
  </si>
  <si>
    <t>КОЛЛАГЕНОВая маска с гилурон.кислотой</t>
  </si>
  <si>
    <t>М.плитка Аура счастья (крем)</t>
  </si>
  <si>
    <t xml:space="preserve">климентина бенедиктовна </t>
  </si>
  <si>
    <t>SeVeRina10</t>
  </si>
  <si>
    <t>Жемчужины,800 гр Маркиза Помпадур</t>
  </si>
  <si>
    <t>Гелиос</t>
  </si>
  <si>
    <t xml:space="preserve">ALIN@T@ </t>
  </si>
  <si>
    <t xml:space="preserve">Соль ANTI-STRESS с рак-ми Мелисса + ромашка </t>
  </si>
  <si>
    <t>Соль ANTI-STRESS с рак-ми Анис + валериана</t>
  </si>
  <si>
    <t>Соль д/ ванн 900гр антицеллюлитная с эф мас-м  сосна-мандарин</t>
  </si>
  <si>
    <t>ood</t>
  </si>
  <si>
    <t>Парфюмерные бомбочки Аура счастья</t>
  </si>
  <si>
    <t xml:space="preserve">Парфюмерные бомбочки Камасутра ( Yves Rocher) </t>
  </si>
  <si>
    <t xml:space="preserve">Парфюмерные бомбочки Зеленый чай с жасмином (Yves Rocher ) </t>
  </si>
  <si>
    <t>Парфюмерные бомбочки XS Women ( Paco Rabanne )</t>
  </si>
  <si>
    <t>М.плитка Грейпфрут и апельсин (крем)</t>
  </si>
  <si>
    <t>М.плитка Светская львица (Estee Lauder)  (крем)</t>
  </si>
  <si>
    <t>М.плитка Аура счастья (Кензо)  (крем)</t>
  </si>
  <si>
    <t>М.плитка Coco Mademoiselle (крем)</t>
  </si>
  <si>
    <t>КирИнка</t>
  </si>
  <si>
    <t xml:space="preserve">Маска д/ тела глина Лаванда и пачули </t>
  </si>
  <si>
    <t xml:space="preserve">Маска д/ тела глина Иланг-иланг и мята </t>
  </si>
  <si>
    <t xml:space="preserve">М.плитка Амор Амор </t>
  </si>
  <si>
    <t xml:space="preserve">М.плитка Yves Rocher </t>
  </si>
  <si>
    <t xml:space="preserve">Соль д/ ванн 1400гр 2в1 зебра(5слоев) чистотел+хмель </t>
  </si>
  <si>
    <t>Соль д/ ванн 1000гр с эффектом увл крема череда+облепиха</t>
  </si>
  <si>
    <t xml:space="preserve">Соль д/ ванн 1000гр с эффектом увл крема ромашка+календула </t>
  </si>
  <si>
    <t>Крем-скраб 310 мл ананасовый</t>
  </si>
  <si>
    <t>Крем-скраб 310 мл Киви</t>
  </si>
  <si>
    <t xml:space="preserve">Парфюмерные бомбочки Ночное рандеву ( Boss Women - Hugo Boss </t>
  </si>
  <si>
    <t>Жемчужины,800 гр Ангелы и Демоны</t>
  </si>
  <si>
    <t xml:space="preserve">Tyapa_Angel </t>
  </si>
  <si>
    <t>Соль для ванн 680гр 2в1 трехсл. лаванда+шалфей</t>
  </si>
  <si>
    <t>Соль для ванн 680гр 2в1 трехсл. череда+облепиха</t>
  </si>
  <si>
    <t xml:space="preserve">Соль для ванн 680гр 2в1 трехсл. с пихтовым маслом </t>
  </si>
  <si>
    <t>NATAlichka</t>
  </si>
  <si>
    <t xml:space="preserve">Юлька 31 </t>
  </si>
  <si>
    <t>Жемчужины,800 гр Аура счастья</t>
  </si>
  <si>
    <t>Парфюмерные бомбочки Эммануэль (Cacharel )</t>
  </si>
  <si>
    <t xml:space="preserve">Ola_P </t>
  </si>
  <si>
    <t xml:space="preserve">Жемчужины, 370 гр Подарок солнца </t>
  </si>
  <si>
    <t>Бомбастя</t>
  </si>
  <si>
    <t>Жемчужины, 370 гр Касабланка</t>
  </si>
  <si>
    <t>Парфюмерные бомбочки Зеленый чай с жасмином (Yves Rocher)</t>
  </si>
  <si>
    <t>М.плитка Весеннее танго</t>
  </si>
  <si>
    <t>Чеширка</t>
  </si>
  <si>
    <t>Amili</t>
  </si>
  <si>
    <t>Соль для ванн 680гр 2в1 трехсл. чистотел+хмель</t>
  </si>
  <si>
    <t>Соль для ванн1000гр с увл кремом лаванда+шалфей</t>
  </si>
  <si>
    <t>Соль для ванн 1000гр с увл кремом череда+облепиха</t>
  </si>
  <si>
    <t xml:space="preserve">Соль для ванн 1000гр с увл кремом. с пихтовым маслом </t>
  </si>
  <si>
    <t>Соль для ванн 1000гр с увл кремом ромашка+календула</t>
  </si>
  <si>
    <t>Соль для ванн 1000гр с увл кремом зверобой+тысячелистник</t>
  </si>
  <si>
    <t>Соль для ванн 1000гр с увл кремом чистотел+хмель</t>
  </si>
  <si>
    <t>Нат-ник</t>
  </si>
  <si>
    <t>М.плитка Аура счастья</t>
  </si>
  <si>
    <t>Жемчужины,800гр Ветер странствий</t>
  </si>
  <si>
    <t>Соль для ванн 680 гр 2в1 трехсл. лаванда+шалфей</t>
  </si>
  <si>
    <t>Соль для ванн 680 гр 2в1 трехсл. ромашка+календула</t>
  </si>
  <si>
    <t>Соль для ванн 680 гр 2в1 трехсл. зверобой+тысячелистник</t>
  </si>
  <si>
    <t>примерно транспортные за 1гр/руб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</si>
</sst>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13"/>
      <name val="Arial Narrow"/>
      <family val="2"/>
    </font>
    <font>
      <b/>
      <sz val="8"/>
      <color indexed="13"/>
      <name val="Arial Narrow"/>
      <family val="2"/>
    </font>
    <font>
      <sz val="8"/>
      <color indexed="17"/>
      <name val="Arial Narrow"/>
      <family val="2"/>
    </font>
    <font>
      <b/>
      <sz val="8"/>
      <color indexed="17"/>
      <name val="Arial Narrow"/>
      <family val="2"/>
    </font>
    <font>
      <b/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color indexed="8"/>
      <name val="Times New Roman"/>
      <family val="1"/>
    </font>
    <font>
      <b/>
      <sz val="12"/>
      <color indexed="8"/>
      <name val="Arial Narrow"/>
      <family val="2"/>
    </font>
    <font>
      <sz val="9"/>
      <color indexed="10"/>
      <name val="Arial Narrow"/>
      <family val="2"/>
    </font>
    <font>
      <b/>
      <sz val="12"/>
      <color indexed="10"/>
      <name val="Arial Narrow"/>
      <family val="2"/>
    </font>
    <font>
      <sz val="9"/>
      <color indexed="56"/>
      <name val="Arial Narrow"/>
      <family val="2"/>
    </font>
    <font>
      <b/>
      <sz val="12"/>
      <color indexed="56"/>
      <name val="Arial Narrow"/>
      <family val="2"/>
    </font>
    <font>
      <sz val="9"/>
      <color indexed="57"/>
      <name val="Arial Narrow"/>
      <family val="2"/>
    </font>
    <font>
      <b/>
      <sz val="14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rgb="FF92D050"/>
      <name val="Arial Narrow"/>
      <family val="2"/>
    </font>
    <font>
      <b/>
      <sz val="8"/>
      <color rgb="FF92D050"/>
      <name val="Arial Narrow"/>
      <family val="2"/>
    </font>
    <font>
      <sz val="8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8"/>
      <color rgb="FFFF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theme="1"/>
      <name val="Arial Narrow"/>
      <family val="2"/>
    </font>
    <font>
      <sz val="9"/>
      <color rgb="FFFF0000"/>
      <name val="Arial Narrow"/>
      <family val="2"/>
    </font>
    <font>
      <b/>
      <sz val="12"/>
      <color rgb="FFFF0000"/>
      <name val="Arial Narrow"/>
      <family val="2"/>
    </font>
    <font>
      <sz val="9"/>
      <color rgb="FF002060"/>
      <name val="Arial Narrow"/>
      <family val="2"/>
    </font>
    <font>
      <b/>
      <sz val="12"/>
      <color rgb="FF002060"/>
      <name val="Arial Narrow"/>
      <family val="2"/>
    </font>
    <font>
      <b/>
      <sz val="14"/>
      <color theme="1"/>
      <name val="Arial Narrow"/>
      <family val="2"/>
    </font>
    <font>
      <sz val="9"/>
      <color theme="6" tint="-0.4999699890613556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164" fontId="61" fillId="0" borderId="0" xfId="0" applyNumberFormat="1" applyFont="1" applyAlignment="1">
      <alignment wrapText="1"/>
    </xf>
    <xf numFmtId="164" fontId="60" fillId="0" borderId="0" xfId="0" applyNumberFormat="1" applyFont="1" applyAlignment="1">
      <alignment wrapText="1"/>
    </xf>
    <xf numFmtId="0" fontId="60" fillId="3" borderId="0" xfId="0" applyFont="1" applyFill="1" applyAlignment="1">
      <alignment wrapText="1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1" fillId="3" borderId="10" xfId="0" applyFont="1" applyFill="1" applyBorder="1" applyAlignment="1">
      <alignment wrapText="1"/>
    </xf>
    <xf numFmtId="0" fontId="60" fillId="3" borderId="10" xfId="0" applyFont="1" applyFill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wrapText="1"/>
    </xf>
    <xf numFmtId="1" fontId="60" fillId="0" borderId="10" xfId="0" applyNumberFormat="1" applyFont="1" applyBorder="1" applyAlignment="1">
      <alignment wrapText="1"/>
    </xf>
    <xf numFmtId="1" fontId="61" fillId="3" borderId="10" xfId="0" applyNumberFormat="1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1" fontId="62" fillId="0" borderId="10" xfId="0" applyNumberFormat="1" applyFont="1" applyBorder="1" applyAlignment="1">
      <alignment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wrapText="1"/>
    </xf>
    <xf numFmtId="1" fontId="64" fillId="0" borderId="10" xfId="0" applyNumberFormat="1" applyFont="1" applyBorder="1" applyAlignment="1">
      <alignment wrapText="1"/>
    </xf>
    <xf numFmtId="0" fontId="63" fillId="0" borderId="0" xfId="0" applyFont="1" applyAlignment="1">
      <alignment wrapText="1"/>
    </xf>
    <xf numFmtId="0" fontId="65" fillId="0" borderId="10" xfId="0" applyFont="1" applyBorder="1" applyAlignment="1">
      <alignment wrapText="1"/>
    </xf>
    <xf numFmtId="1" fontId="66" fillId="0" borderId="10" xfId="0" applyNumberFormat="1" applyFont="1" applyBorder="1" applyAlignment="1">
      <alignment wrapText="1"/>
    </xf>
    <xf numFmtId="0" fontId="65" fillId="0" borderId="0" xfId="0" applyFont="1" applyAlignment="1">
      <alignment wrapText="1"/>
    </xf>
    <xf numFmtId="1" fontId="67" fillId="0" borderId="10" xfId="0" applyNumberFormat="1" applyFont="1" applyBorder="1" applyAlignment="1">
      <alignment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9" fillId="0" borderId="11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left" vertical="top" wrapText="1"/>
    </xf>
    <xf numFmtId="0" fontId="60" fillId="0" borderId="0" xfId="0" applyFont="1" applyBorder="1" applyAlignment="1">
      <alignment/>
    </xf>
    <xf numFmtId="0" fontId="53" fillId="0" borderId="0" xfId="52" applyFill="1" applyBorder="1" applyAlignment="1">
      <alignment wrapText="1"/>
    </xf>
    <xf numFmtId="0" fontId="69" fillId="0" borderId="11" xfId="0" applyFont="1" applyBorder="1" applyAlignment="1">
      <alignment horizontal="left" vertical="top" wrapText="1"/>
    </xf>
    <xf numFmtId="0" fontId="70" fillId="0" borderId="11" xfId="0" applyFont="1" applyBorder="1" applyAlignment="1">
      <alignment/>
    </xf>
    <xf numFmtId="0" fontId="69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" fontId="71" fillId="0" borderId="11" xfId="0" applyNumberFormat="1" applyFont="1" applyBorder="1" applyAlignment="1">
      <alignment wrapText="1"/>
    </xf>
    <xf numFmtId="1" fontId="71" fillId="0" borderId="0" xfId="0" applyNumberFormat="1" applyFont="1" applyBorder="1" applyAlignment="1">
      <alignment wrapText="1"/>
    </xf>
    <xf numFmtId="0" fontId="68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wrapText="1"/>
    </xf>
    <xf numFmtId="0" fontId="71" fillId="0" borderId="11" xfId="0" applyFont="1" applyFill="1" applyBorder="1" applyAlignment="1">
      <alignment wrapText="1"/>
    </xf>
    <xf numFmtId="0" fontId="71" fillId="0" borderId="0" xfId="0" applyFont="1" applyFill="1" applyBorder="1" applyAlignment="1">
      <alignment wrapText="1"/>
    </xf>
    <xf numFmtId="0" fontId="72" fillId="0" borderId="0" xfId="0" applyFont="1" applyAlignment="1">
      <alignment wrapText="1"/>
    </xf>
    <xf numFmtId="0" fontId="72" fillId="0" borderId="11" xfId="0" applyFont="1" applyBorder="1" applyAlignment="1">
      <alignment wrapText="1"/>
    </xf>
    <xf numFmtId="0" fontId="73" fillId="0" borderId="0" xfId="0" applyFont="1" applyFill="1" applyAlignment="1">
      <alignment wrapText="1"/>
    </xf>
    <xf numFmtId="0" fontId="72" fillId="0" borderId="0" xfId="0" applyFont="1" applyBorder="1" applyAlignment="1">
      <alignment wrapText="1"/>
    </xf>
    <xf numFmtId="1" fontId="73" fillId="0" borderId="0" xfId="0" applyNumberFormat="1" applyFont="1" applyBorder="1" applyAlignment="1">
      <alignment wrapText="1"/>
    </xf>
    <xf numFmtId="0" fontId="74" fillId="0" borderId="0" xfId="0" applyFont="1" applyAlignment="1">
      <alignment wrapText="1"/>
    </xf>
    <xf numFmtId="0" fontId="75" fillId="0" borderId="0" xfId="0" applyFont="1" applyFill="1" applyAlignment="1">
      <alignment wrapText="1"/>
    </xf>
    <xf numFmtId="0" fontId="69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69" fillId="0" borderId="12" xfId="0" applyFont="1" applyFill="1" applyBorder="1" applyAlignment="1">
      <alignment wrapText="1"/>
    </xf>
    <xf numFmtId="0" fontId="69" fillId="0" borderId="12" xfId="0" applyFont="1" applyBorder="1" applyAlignment="1">
      <alignment wrapText="1"/>
    </xf>
    <xf numFmtId="0" fontId="69" fillId="0" borderId="1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8" fillId="0" borderId="13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wrapText="1"/>
    </xf>
    <xf numFmtId="1" fontId="76" fillId="33" borderId="0" xfId="0" applyNumberFormat="1" applyFont="1" applyFill="1" applyBorder="1" applyAlignment="1">
      <alignment wrapText="1"/>
    </xf>
    <xf numFmtId="1" fontId="76" fillId="33" borderId="12" xfId="0" applyNumberFormat="1" applyFont="1" applyFill="1" applyBorder="1" applyAlignment="1">
      <alignment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73" fillId="0" borderId="0" xfId="0" applyFont="1" applyFill="1" applyAlignment="1">
      <alignment horizontal="center" wrapText="1"/>
    </xf>
    <xf numFmtId="0" fontId="7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7"/>
  <sheetViews>
    <sheetView zoomScalePageLayoutView="0" workbookViewId="0" topLeftCell="A448">
      <selection activeCell="B459" sqref="B459"/>
    </sheetView>
  </sheetViews>
  <sheetFormatPr defaultColWidth="9.140625" defaultRowHeight="15"/>
  <cols>
    <col min="1" max="1" width="14.7109375" style="1" customWidth="1"/>
    <col min="2" max="2" width="29.57421875" style="1" customWidth="1"/>
    <col min="3" max="3" width="9.28125" style="1" bestFit="1" customWidth="1"/>
    <col min="4" max="4" width="11.421875" style="1" bestFit="1" customWidth="1"/>
    <col min="5" max="5" width="12.140625" style="1" customWidth="1"/>
    <col min="6" max="6" width="9.28125" style="1" bestFit="1" customWidth="1"/>
    <col min="7" max="7" width="11.421875" style="1" bestFit="1" customWidth="1"/>
    <col min="8" max="8" width="6.8515625" style="1" customWidth="1"/>
    <col min="9" max="10" width="9.28125" style="1" bestFit="1" customWidth="1"/>
    <col min="11" max="11" width="6.7109375" style="1" customWidth="1"/>
    <col min="12" max="16384" width="9.140625" style="1" customWidth="1"/>
  </cols>
  <sheetData>
    <row r="1" spans="1:11" s="3" customFormat="1" ht="5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 t="s">
        <v>24</v>
      </c>
      <c r="B2" s="1" t="s">
        <v>25</v>
      </c>
      <c r="C2" s="1">
        <v>131</v>
      </c>
      <c r="D2" s="1">
        <v>1</v>
      </c>
      <c r="E2" s="1">
        <v>131</v>
      </c>
      <c r="F2" s="1">
        <v>121.83000000000001</v>
      </c>
      <c r="G2" s="1">
        <v>140.1045</v>
      </c>
      <c r="I2" s="1">
        <v>100</v>
      </c>
      <c r="J2" s="5"/>
      <c r="K2" s="5"/>
    </row>
    <row r="3" spans="1:11" s="2" customFormat="1" ht="12.75">
      <c r="A3" s="1" t="s">
        <v>50</v>
      </c>
      <c r="B3" s="1" t="s">
        <v>51</v>
      </c>
      <c r="C3" s="1">
        <v>131</v>
      </c>
      <c r="D3" s="1">
        <v>1</v>
      </c>
      <c r="E3" s="1">
        <v>131</v>
      </c>
      <c r="F3" s="1">
        <v>121.83000000000001</v>
      </c>
      <c r="G3" s="1">
        <v>140.1045</v>
      </c>
      <c r="H3" s="1"/>
      <c r="I3" s="1">
        <v>100</v>
      </c>
      <c r="J3" s="5"/>
      <c r="K3" s="5"/>
    </row>
    <row r="4" spans="1:11" ht="12.75">
      <c r="A4" s="1" t="s">
        <v>91</v>
      </c>
      <c r="B4" s="1" t="s">
        <v>51</v>
      </c>
      <c r="C4" s="1">
        <v>131</v>
      </c>
      <c r="D4" s="1">
        <v>1</v>
      </c>
      <c r="E4" s="1">
        <v>131</v>
      </c>
      <c r="F4" s="1">
        <v>121.83000000000001</v>
      </c>
      <c r="G4" s="1">
        <v>140.1045</v>
      </c>
      <c r="I4" s="1">
        <v>100</v>
      </c>
      <c r="J4" s="5"/>
      <c r="K4" s="5"/>
    </row>
    <row r="5" spans="1:11" ht="12.75">
      <c r="A5" s="1" t="s">
        <v>119</v>
      </c>
      <c r="B5" s="1" t="s">
        <v>51</v>
      </c>
      <c r="C5" s="1">
        <v>131</v>
      </c>
      <c r="D5" s="1">
        <v>1</v>
      </c>
      <c r="E5" s="1">
        <v>131</v>
      </c>
      <c r="F5" s="1">
        <v>121.83000000000001</v>
      </c>
      <c r="G5" s="1">
        <v>140.1045</v>
      </c>
      <c r="I5" s="1">
        <v>100</v>
      </c>
      <c r="J5" s="5"/>
      <c r="K5" s="5"/>
    </row>
    <row r="6" spans="1:11" ht="12.75">
      <c r="A6" s="1" t="s">
        <v>156</v>
      </c>
      <c r="B6" s="1" t="s">
        <v>51</v>
      </c>
      <c r="C6" s="1">
        <v>131</v>
      </c>
      <c r="D6" s="1">
        <v>1</v>
      </c>
      <c r="E6" s="1">
        <v>131</v>
      </c>
      <c r="F6" s="1">
        <v>121.83000000000001</v>
      </c>
      <c r="G6" s="1">
        <v>140.1045</v>
      </c>
      <c r="I6" s="1">
        <v>100</v>
      </c>
      <c r="J6" s="5"/>
      <c r="K6" s="5"/>
    </row>
    <row r="7" spans="1:11" s="2" customFormat="1" ht="12.75">
      <c r="A7" s="1" t="s">
        <v>195</v>
      </c>
      <c r="B7" s="1" t="s">
        <v>51</v>
      </c>
      <c r="C7" s="1">
        <v>131</v>
      </c>
      <c r="D7" s="1">
        <v>1</v>
      </c>
      <c r="E7" s="1">
        <v>131</v>
      </c>
      <c r="F7" s="1">
        <v>121.83000000000001</v>
      </c>
      <c r="G7" s="1">
        <v>140.1045</v>
      </c>
      <c r="H7" s="1"/>
      <c r="I7" s="1">
        <v>100</v>
      </c>
      <c r="J7" s="5"/>
      <c r="K7" s="5"/>
    </row>
    <row r="8" spans="1:11" ht="12.75">
      <c r="A8" s="1" t="s">
        <v>196</v>
      </c>
      <c r="B8" s="1" t="s">
        <v>51</v>
      </c>
      <c r="C8" s="1">
        <v>131</v>
      </c>
      <c r="D8" s="1">
        <v>1</v>
      </c>
      <c r="E8" s="1">
        <v>131</v>
      </c>
      <c r="F8" s="1">
        <v>121.83000000000001</v>
      </c>
      <c r="G8" s="1">
        <v>140.1045</v>
      </c>
      <c r="I8" s="1">
        <v>100</v>
      </c>
      <c r="J8" s="5"/>
      <c r="K8" s="5"/>
    </row>
    <row r="9" spans="1:11" ht="12.75">
      <c r="A9" s="1" t="s">
        <v>228</v>
      </c>
      <c r="B9" s="1" t="s">
        <v>229</v>
      </c>
      <c r="C9" s="1">
        <v>131</v>
      </c>
      <c r="D9" s="1">
        <v>1</v>
      </c>
      <c r="E9" s="1">
        <v>131</v>
      </c>
      <c r="F9" s="1">
        <v>121.83000000000001</v>
      </c>
      <c r="G9" s="1">
        <v>140.1045</v>
      </c>
      <c r="I9" s="1">
        <v>100</v>
      </c>
      <c r="J9" s="5"/>
      <c r="K9" s="5"/>
    </row>
    <row r="10" spans="1:11" ht="12.75">
      <c r="A10" s="1" t="s">
        <v>43</v>
      </c>
      <c r="B10" s="1" t="s">
        <v>44</v>
      </c>
      <c r="C10" s="1">
        <v>131</v>
      </c>
      <c r="D10" s="1">
        <v>1</v>
      </c>
      <c r="E10" s="1">
        <v>131</v>
      </c>
      <c r="F10" s="1">
        <v>121.83000000000001</v>
      </c>
      <c r="G10" s="1">
        <v>140.1045</v>
      </c>
      <c r="I10" s="1">
        <v>100</v>
      </c>
      <c r="J10" s="5"/>
      <c r="K10" s="5"/>
    </row>
    <row r="11" spans="1:11" ht="12.75">
      <c r="A11" s="1" t="s">
        <v>91</v>
      </c>
      <c r="B11" s="1" t="s">
        <v>44</v>
      </c>
      <c r="C11" s="1">
        <v>131</v>
      </c>
      <c r="D11" s="1">
        <v>1</v>
      </c>
      <c r="E11" s="1">
        <v>131</v>
      </c>
      <c r="F11" s="1">
        <v>121.83000000000001</v>
      </c>
      <c r="G11" s="1">
        <v>140.1045</v>
      </c>
      <c r="I11" s="1">
        <v>100</v>
      </c>
      <c r="J11" s="5"/>
      <c r="K11" s="5"/>
    </row>
    <row r="12" spans="1:11" ht="12.75">
      <c r="A12" s="1" t="s">
        <v>142</v>
      </c>
      <c r="B12" s="1" t="s">
        <v>44</v>
      </c>
      <c r="C12" s="1">
        <v>131</v>
      </c>
      <c r="D12" s="1">
        <v>1</v>
      </c>
      <c r="E12" s="1">
        <v>131</v>
      </c>
      <c r="F12" s="1">
        <v>121.83000000000001</v>
      </c>
      <c r="G12" s="1">
        <v>140.1045</v>
      </c>
      <c r="I12" s="1">
        <v>100</v>
      </c>
      <c r="J12" s="5"/>
      <c r="K12" s="5"/>
    </row>
    <row r="13" spans="1:11" ht="12.75">
      <c r="A13" s="1" t="s">
        <v>24</v>
      </c>
      <c r="B13" s="1" t="s">
        <v>26</v>
      </c>
      <c r="C13" s="1">
        <v>131</v>
      </c>
      <c r="D13" s="1">
        <v>1</v>
      </c>
      <c r="E13" s="1">
        <v>131</v>
      </c>
      <c r="F13" s="1">
        <v>121.83000000000001</v>
      </c>
      <c r="G13" s="1">
        <v>140.1045</v>
      </c>
      <c r="I13" s="1">
        <v>100</v>
      </c>
      <c r="J13" s="5"/>
      <c r="K13" s="5"/>
    </row>
    <row r="14" spans="1:11" ht="12.75">
      <c r="A14" s="1" t="s">
        <v>50</v>
      </c>
      <c r="B14" s="1" t="s">
        <v>26</v>
      </c>
      <c r="C14" s="1">
        <v>131</v>
      </c>
      <c r="D14" s="1">
        <v>1</v>
      </c>
      <c r="E14" s="1">
        <v>131</v>
      </c>
      <c r="F14" s="1">
        <v>121.83000000000001</v>
      </c>
      <c r="G14" s="1">
        <v>140.1045</v>
      </c>
      <c r="I14" s="1">
        <v>100</v>
      </c>
      <c r="J14" s="5"/>
      <c r="K14" s="5"/>
    </row>
    <row r="15" spans="1:11" ht="12.75">
      <c r="A15" s="1" t="s">
        <v>119</v>
      </c>
      <c r="B15" s="1" t="s">
        <v>26</v>
      </c>
      <c r="C15" s="1">
        <v>131</v>
      </c>
      <c r="D15" s="1">
        <v>1</v>
      </c>
      <c r="E15" s="1">
        <v>131</v>
      </c>
      <c r="F15" s="1">
        <v>121.83000000000001</v>
      </c>
      <c r="G15" s="1">
        <v>140.1045</v>
      </c>
      <c r="I15" s="1">
        <v>100</v>
      </c>
      <c r="J15" s="5"/>
      <c r="K15" s="5"/>
    </row>
    <row r="16" spans="1:11" ht="12.75">
      <c r="A16" s="1" t="s">
        <v>196</v>
      </c>
      <c r="B16" s="1" t="s">
        <v>26</v>
      </c>
      <c r="C16" s="1">
        <v>131</v>
      </c>
      <c r="D16" s="1">
        <v>1</v>
      </c>
      <c r="E16" s="1">
        <v>131</v>
      </c>
      <c r="F16" s="1">
        <v>121.83000000000001</v>
      </c>
      <c r="G16" s="1">
        <v>140.1045</v>
      </c>
      <c r="I16" s="1">
        <v>100</v>
      </c>
      <c r="J16" s="5"/>
      <c r="K16" s="5"/>
    </row>
    <row r="17" spans="1:11" ht="12.75">
      <c r="A17" s="1" t="s">
        <v>94</v>
      </c>
      <c r="B17" s="1" t="s">
        <v>95</v>
      </c>
      <c r="C17" s="1">
        <v>123</v>
      </c>
      <c r="D17" s="1">
        <v>1</v>
      </c>
      <c r="E17" s="1">
        <v>123</v>
      </c>
      <c r="F17" s="1">
        <v>114.39</v>
      </c>
      <c r="G17" s="1">
        <v>131.5485</v>
      </c>
      <c r="I17" s="1">
        <v>100</v>
      </c>
      <c r="J17" s="5"/>
      <c r="K17" s="5"/>
    </row>
    <row r="18" spans="1:11" ht="12.75">
      <c r="A18" s="1" t="s">
        <v>127</v>
      </c>
      <c r="B18" s="1" t="s">
        <v>95</v>
      </c>
      <c r="C18" s="1">
        <v>123</v>
      </c>
      <c r="D18" s="1">
        <v>1</v>
      </c>
      <c r="E18" s="1">
        <v>123</v>
      </c>
      <c r="F18" s="1">
        <v>114.39</v>
      </c>
      <c r="G18" s="1">
        <v>131.5485</v>
      </c>
      <c r="I18" s="1">
        <v>100</v>
      </c>
      <c r="J18" s="5"/>
      <c r="K18" s="5"/>
    </row>
    <row r="19" spans="1:11" ht="12.75">
      <c r="A19" s="1" t="s">
        <v>119</v>
      </c>
      <c r="B19" s="1" t="s">
        <v>120</v>
      </c>
      <c r="C19" s="1">
        <v>123</v>
      </c>
      <c r="D19" s="1">
        <v>1</v>
      </c>
      <c r="E19" s="1">
        <v>123</v>
      </c>
      <c r="F19" s="1">
        <v>114.39</v>
      </c>
      <c r="G19" s="1">
        <v>131.5485</v>
      </c>
      <c r="I19" s="1">
        <v>100</v>
      </c>
      <c r="J19" s="5"/>
      <c r="K19" s="5"/>
    </row>
    <row r="20" spans="1:11" ht="12.75">
      <c r="A20" s="1" t="s">
        <v>170</v>
      </c>
      <c r="B20" s="1" t="s">
        <v>120</v>
      </c>
      <c r="C20" s="1">
        <v>123</v>
      </c>
      <c r="D20" s="1">
        <v>1</v>
      </c>
      <c r="E20" s="1">
        <v>123</v>
      </c>
      <c r="F20" s="1">
        <v>114.39</v>
      </c>
      <c r="G20" s="1">
        <v>131.5485</v>
      </c>
      <c r="I20" s="1">
        <v>100</v>
      </c>
      <c r="J20" s="5"/>
      <c r="K20" s="5"/>
    </row>
    <row r="21" spans="1:11" s="2" customFormat="1" ht="12.75">
      <c r="A21" s="1" t="s">
        <v>94</v>
      </c>
      <c r="B21" s="1" t="s">
        <v>96</v>
      </c>
      <c r="C21" s="1">
        <v>123</v>
      </c>
      <c r="D21" s="1">
        <v>1</v>
      </c>
      <c r="E21" s="1">
        <v>123</v>
      </c>
      <c r="F21" s="1">
        <v>114.39</v>
      </c>
      <c r="G21" s="1">
        <v>131.5485</v>
      </c>
      <c r="H21" s="1"/>
      <c r="I21" s="1">
        <v>100</v>
      </c>
      <c r="J21" s="5"/>
      <c r="K21" s="5"/>
    </row>
    <row r="22" spans="1:11" ht="12.75">
      <c r="A22" s="1" t="s">
        <v>127</v>
      </c>
      <c r="B22" s="1" t="s">
        <v>96</v>
      </c>
      <c r="C22" s="1">
        <v>123</v>
      </c>
      <c r="D22" s="1">
        <v>1</v>
      </c>
      <c r="E22" s="1">
        <v>123</v>
      </c>
      <c r="F22" s="1">
        <v>114.39</v>
      </c>
      <c r="G22" s="1">
        <v>131.5485</v>
      </c>
      <c r="I22" s="1">
        <v>100</v>
      </c>
      <c r="J22" s="5"/>
      <c r="K22" s="5"/>
    </row>
    <row r="23" spans="1:11" ht="12.75">
      <c r="A23" s="1" t="s">
        <v>170</v>
      </c>
      <c r="B23" s="1" t="s">
        <v>96</v>
      </c>
      <c r="C23" s="1">
        <v>123</v>
      </c>
      <c r="D23" s="1">
        <v>1</v>
      </c>
      <c r="E23" s="1">
        <v>123</v>
      </c>
      <c r="F23" s="1">
        <v>114.39</v>
      </c>
      <c r="G23" s="1">
        <v>131.5485</v>
      </c>
      <c r="I23" s="1">
        <v>100</v>
      </c>
      <c r="J23" s="5"/>
      <c r="K23" s="5"/>
    </row>
    <row r="24" spans="1:11" ht="12.75">
      <c r="A24" s="1" t="s">
        <v>17</v>
      </c>
      <c r="B24" s="1" t="s">
        <v>18</v>
      </c>
      <c r="C24" s="1">
        <v>131</v>
      </c>
      <c r="D24" s="1">
        <v>1</v>
      </c>
      <c r="E24" s="1">
        <v>131</v>
      </c>
      <c r="F24" s="1">
        <v>121.83000000000001</v>
      </c>
      <c r="G24" s="1">
        <v>140.1045</v>
      </c>
      <c r="I24" s="1">
        <v>100</v>
      </c>
      <c r="J24" s="5"/>
      <c r="K24" s="5"/>
    </row>
    <row r="25" spans="1:11" ht="12.75">
      <c r="A25" s="1" t="s">
        <v>31</v>
      </c>
      <c r="B25" s="1" t="s">
        <v>32</v>
      </c>
      <c r="C25" s="1">
        <v>131</v>
      </c>
      <c r="D25" s="1">
        <v>1</v>
      </c>
      <c r="E25" s="1">
        <v>131</v>
      </c>
      <c r="F25" s="1">
        <v>121.83000000000001</v>
      </c>
      <c r="G25" s="1">
        <v>140.1045</v>
      </c>
      <c r="I25" s="1">
        <v>100</v>
      </c>
      <c r="J25" s="5"/>
      <c r="K25" s="5"/>
    </row>
    <row r="26" spans="1:11" ht="12.75">
      <c r="A26" s="1" t="s">
        <v>50</v>
      </c>
      <c r="B26" s="1" t="s">
        <v>32</v>
      </c>
      <c r="C26" s="1">
        <v>131</v>
      </c>
      <c r="D26" s="1">
        <v>1</v>
      </c>
      <c r="E26" s="1">
        <v>131</v>
      </c>
      <c r="F26" s="1">
        <v>121.83000000000001</v>
      </c>
      <c r="G26" s="1">
        <v>140.1045</v>
      </c>
      <c r="I26" s="1">
        <v>100</v>
      </c>
      <c r="J26" s="5"/>
      <c r="K26" s="5"/>
    </row>
    <row r="27" spans="1:11" ht="12.75">
      <c r="A27" s="1" t="s">
        <v>62</v>
      </c>
      <c r="B27" s="1" t="s">
        <v>32</v>
      </c>
      <c r="C27" s="1">
        <v>131</v>
      </c>
      <c r="D27" s="1">
        <v>1</v>
      </c>
      <c r="E27" s="1">
        <v>131</v>
      </c>
      <c r="F27" s="1">
        <v>121.83000000000001</v>
      </c>
      <c r="G27" s="1">
        <v>140.1045</v>
      </c>
      <c r="I27" s="1">
        <v>100</v>
      </c>
      <c r="J27" s="5"/>
      <c r="K27" s="5"/>
    </row>
    <row r="28" spans="1:11" s="2" customFormat="1" ht="12.75">
      <c r="A28" s="1" t="s">
        <v>113</v>
      </c>
      <c r="B28" s="1" t="s">
        <v>32</v>
      </c>
      <c r="C28" s="1">
        <v>131</v>
      </c>
      <c r="D28" s="1">
        <v>1</v>
      </c>
      <c r="E28" s="1">
        <v>131</v>
      </c>
      <c r="F28" s="1">
        <v>121.83000000000001</v>
      </c>
      <c r="G28" s="1">
        <v>140.1045</v>
      </c>
      <c r="H28" s="1"/>
      <c r="I28" s="1">
        <v>100</v>
      </c>
      <c r="J28" s="5"/>
      <c r="K28" s="5"/>
    </row>
    <row r="29" spans="1:11" ht="12.75">
      <c r="A29" s="1" t="s">
        <v>119</v>
      </c>
      <c r="B29" s="1" t="s">
        <v>32</v>
      </c>
      <c r="C29" s="1">
        <v>131</v>
      </c>
      <c r="D29" s="1">
        <v>2</v>
      </c>
      <c r="E29" s="1">
        <v>262</v>
      </c>
      <c r="F29" s="1">
        <v>243.66000000000003</v>
      </c>
      <c r="G29" s="1">
        <v>280.209</v>
      </c>
      <c r="I29" s="1">
        <v>200</v>
      </c>
      <c r="J29" s="5"/>
      <c r="K29" s="5"/>
    </row>
    <row r="30" spans="1:11" ht="12.75">
      <c r="A30" s="1" t="s">
        <v>188</v>
      </c>
      <c r="B30" s="1" t="s">
        <v>32</v>
      </c>
      <c r="C30" s="1">
        <v>131</v>
      </c>
      <c r="D30" s="1">
        <v>2</v>
      </c>
      <c r="E30" s="1">
        <v>262</v>
      </c>
      <c r="F30" s="1">
        <v>243.66000000000003</v>
      </c>
      <c r="G30" s="1">
        <v>280.209</v>
      </c>
      <c r="I30" s="1">
        <v>200</v>
      </c>
      <c r="J30" s="5"/>
      <c r="K30" s="5"/>
    </row>
    <row r="31" spans="1:11" ht="12.75">
      <c r="A31" s="1" t="s">
        <v>197</v>
      </c>
      <c r="B31" s="1" t="s">
        <v>32</v>
      </c>
      <c r="C31" s="1">
        <v>131</v>
      </c>
      <c r="D31" s="1">
        <v>1</v>
      </c>
      <c r="E31" s="1">
        <v>131</v>
      </c>
      <c r="F31" s="1">
        <v>121.83000000000001</v>
      </c>
      <c r="G31" s="1">
        <v>140.1045</v>
      </c>
      <c r="I31" s="1">
        <v>100</v>
      </c>
      <c r="J31" s="5"/>
      <c r="K31" s="5"/>
    </row>
    <row r="32" spans="1:11" ht="12.75">
      <c r="A32" s="1" t="s">
        <v>227</v>
      </c>
      <c r="B32" s="1" t="s">
        <v>32</v>
      </c>
      <c r="C32" s="1">
        <v>131</v>
      </c>
      <c r="D32" s="1">
        <v>1</v>
      </c>
      <c r="E32" s="1">
        <v>131</v>
      </c>
      <c r="F32" s="1">
        <v>121.83000000000001</v>
      </c>
      <c r="G32" s="1">
        <v>140.1045</v>
      </c>
      <c r="I32" s="1">
        <v>100</v>
      </c>
      <c r="J32" s="5"/>
      <c r="K32" s="5"/>
    </row>
    <row r="33" spans="1:11" ht="12.75">
      <c r="A33" s="1" t="s">
        <v>87</v>
      </c>
      <c r="B33" s="1" t="s">
        <v>88</v>
      </c>
      <c r="C33" s="1">
        <v>96.69</v>
      </c>
      <c r="D33" s="1">
        <v>1</v>
      </c>
      <c r="E33" s="1">
        <v>96.69</v>
      </c>
      <c r="F33" s="1">
        <v>89.9217</v>
      </c>
      <c r="G33" s="1">
        <v>103.409955</v>
      </c>
      <c r="I33" s="1">
        <v>800</v>
      </c>
      <c r="J33" s="5"/>
      <c r="K33" s="5"/>
    </row>
    <row r="34" spans="1:11" s="2" customFormat="1" ht="12.75">
      <c r="A34" s="1" t="s">
        <v>68</v>
      </c>
      <c r="B34" s="1" t="s">
        <v>69</v>
      </c>
      <c r="C34" s="1">
        <v>96.69</v>
      </c>
      <c r="D34" s="1">
        <v>1</v>
      </c>
      <c r="E34" s="1">
        <v>96.69</v>
      </c>
      <c r="F34" s="1">
        <v>89.9217</v>
      </c>
      <c r="G34" s="1">
        <v>103.409955</v>
      </c>
      <c r="H34" s="1"/>
      <c r="I34" s="1">
        <v>800</v>
      </c>
      <c r="J34" s="5"/>
      <c r="K34" s="5"/>
    </row>
    <row r="35" spans="1:11" ht="12.75">
      <c r="A35" s="1" t="s">
        <v>119</v>
      </c>
      <c r="B35" s="1" t="s">
        <v>69</v>
      </c>
      <c r="C35" s="1">
        <v>96.69</v>
      </c>
      <c r="D35" s="1">
        <v>1</v>
      </c>
      <c r="E35" s="1">
        <v>96.69</v>
      </c>
      <c r="F35" s="1">
        <v>89.9217</v>
      </c>
      <c r="G35" s="1">
        <v>103.409955</v>
      </c>
      <c r="I35" s="1">
        <v>800</v>
      </c>
      <c r="J35" s="5"/>
      <c r="K35" s="5"/>
    </row>
    <row r="36" spans="1:11" ht="12.75">
      <c r="A36" s="1" t="s">
        <v>132</v>
      </c>
      <c r="B36" s="1" t="s">
        <v>69</v>
      </c>
      <c r="C36" s="1">
        <v>96.69</v>
      </c>
      <c r="D36" s="1">
        <v>2</v>
      </c>
      <c r="E36" s="1">
        <v>193.38</v>
      </c>
      <c r="F36" s="1">
        <v>179.8434</v>
      </c>
      <c r="G36" s="1">
        <v>206.81991</v>
      </c>
      <c r="I36" s="1">
        <v>1600</v>
      </c>
      <c r="J36" s="5"/>
      <c r="K36" s="5"/>
    </row>
    <row r="37" spans="1:11" ht="12.75">
      <c r="A37" s="1" t="s">
        <v>184</v>
      </c>
      <c r="B37" s="1" t="s">
        <v>69</v>
      </c>
      <c r="C37" s="1">
        <v>96.69</v>
      </c>
      <c r="D37" s="1">
        <v>2</v>
      </c>
      <c r="E37" s="1">
        <v>193.38</v>
      </c>
      <c r="F37" s="1">
        <v>179.8434</v>
      </c>
      <c r="G37" s="1">
        <v>206.81991</v>
      </c>
      <c r="I37" s="1">
        <v>1600</v>
      </c>
      <c r="J37" s="5"/>
      <c r="K37" s="5"/>
    </row>
    <row r="38" spans="1:11" ht="12.75">
      <c r="A38" s="1" t="s">
        <v>220</v>
      </c>
      <c r="B38" s="1" t="s">
        <v>69</v>
      </c>
      <c r="C38" s="1">
        <v>96.69</v>
      </c>
      <c r="D38" s="1">
        <v>2</v>
      </c>
      <c r="E38" s="1">
        <v>193.38</v>
      </c>
      <c r="F38" s="1">
        <v>179.8434</v>
      </c>
      <c r="G38" s="1">
        <v>206.81991</v>
      </c>
      <c r="I38" s="1">
        <v>1600</v>
      </c>
      <c r="J38" s="5"/>
      <c r="K38" s="5"/>
    </row>
    <row r="39" spans="1:11" ht="12.75">
      <c r="A39" s="1" t="s">
        <v>215</v>
      </c>
      <c r="B39" s="1" t="s">
        <v>216</v>
      </c>
      <c r="C39" s="1">
        <v>96.69</v>
      </c>
      <c r="D39" s="1">
        <v>1</v>
      </c>
      <c r="E39" s="1">
        <v>96.69</v>
      </c>
      <c r="F39" s="1">
        <v>89.9217</v>
      </c>
      <c r="G39" s="1">
        <v>103.409955</v>
      </c>
      <c r="I39" s="1">
        <v>800</v>
      </c>
      <c r="J39" s="5"/>
      <c r="K39" s="5"/>
    </row>
    <row r="40" spans="1:11" s="2" customFormat="1" ht="12.75">
      <c r="A40" s="1" t="s">
        <v>110</v>
      </c>
      <c r="B40" s="1" t="s">
        <v>111</v>
      </c>
      <c r="C40" s="1">
        <v>96.69</v>
      </c>
      <c r="D40" s="1">
        <v>1</v>
      </c>
      <c r="E40" s="1">
        <v>96.69</v>
      </c>
      <c r="F40" s="1">
        <v>89.9217</v>
      </c>
      <c r="G40" s="1">
        <v>103.409955</v>
      </c>
      <c r="H40" s="1"/>
      <c r="I40" s="1">
        <v>800</v>
      </c>
      <c r="J40" s="5"/>
      <c r="K40" s="5"/>
    </row>
    <row r="41" spans="1:11" ht="12.75">
      <c r="A41" s="1" t="s">
        <v>137</v>
      </c>
      <c r="B41" s="1" t="s">
        <v>111</v>
      </c>
      <c r="C41" s="1">
        <v>96.69</v>
      </c>
      <c r="D41" s="1">
        <v>1</v>
      </c>
      <c r="E41" s="1">
        <v>96.69</v>
      </c>
      <c r="F41" s="1">
        <v>89.9217</v>
      </c>
      <c r="G41" s="1">
        <v>103.409955</v>
      </c>
      <c r="I41" s="1">
        <v>800</v>
      </c>
      <c r="J41" s="5"/>
      <c r="K41" s="5"/>
    </row>
    <row r="42" spans="1:11" ht="12.75">
      <c r="A42" s="1" t="s">
        <v>132</v>
      </c>
      <c r="B42" s="1" t="s">
        <v>133</v>
      </c>
      <c r="C42" s="1">
        <v>96.69</v>
      </c>
      <c r="D42" s="1">
        <v>1</v>
      </c>
      <c r="E42" s="1">
        <v>96.69</v>
      </c>
      <c r="F42" s="1">
        <v>89.9217</v>
      </c>
      <c r="G42" s="1">
        <v>103.409955</v>
      </c>
      <c r="I42" s="1">
        <v>800</v>
      </c>
      <c r="J42" s="5"/>
      <c r="K42" s="5"/>
    </row>
    <row r="43" spans="1:11" ht="12.75">
      <c r="A43" s="1" t="s">
        <v>210</v>
      </c>
      <c r="B43" s="1" t="s">
        <v>133</v>
      </c>
      <c r="C43" s="1">
        <v>96.69</v>
      </c>
      <c r="D43" s="1">
        <v>1</v>
      </c>
      <c r="E43" s="1">
        <v>96.69</v>
      </c>
      <c r="F43" s="1">
        <v>89.9217</v>
      </c>
      <c r="G43" s="1">
        <v>103.409955</v>
      </c>
      <c r="I43" s="1">
        <v>800</v>
      </c>
      <c r="J43" s="5"/>
      <c r="K43" s="5"/>
    </row>
    <row r="44" spans="1:11" ht="12.75">
      <c r="A44" s="1" t="s">
        <v>215</v>
      </c>
      <c r="B44" s="1" t="s">
        <v>133</v>
      </c>
      <c r="C44" s="1">
        <v>96.69</v>
      </c>
      <c r="D44" s="1">
        <v>1</v>
      </c>
      <c r="E44" s="1">
        <v>96.69</v>
      </c>
      <c r="F44" s="1">
        <v>89.9217</v>
      </c>
      <c r="G44" s="1">
        <v>103.409955</v>
      </c>
      <c r="I44" s="1">
        <v>800</v>
      </c>
      <c r="J44" s="5"/>
      <c r="K44" s="5"/>
    </row>
    <row r="45" spans="1:11" ht="12.75">
      <c r="A45" s="1" t="s">
        <v>186</v>
      </c>
      <c r="B45" s="1" t="s">
        <v>187</v>
      </c>
      <c r="C45" s="1">
        <v>96.69</v>
      </c>
      <c r="D45" s="1">
        <v>1</v>
      </c>
      <c r="E45" s="1">
        <v>96.69</v>
      </c>
      <c r="F45" s="1">
        <v>89.9217</v>
      </c>
      <c r="G45" s="1">
        <v>103.409955</v>
      </c>
      <c r="I45" s="1">
        <v>800</v>
      </c>
      <c r="J45" s="5"/>
      <c r="K45" s="5"/>
    </row>
    <row r="46" spans="1:11" ht="12.75">
      <c r="A46" s="1" t="s">
        <v>138</v>
      </c>
      <c r="B46" s="1" t="s">
        <v>139</v>
      </c>
      <c r="C46" s="1">
        <v>96.69</v>
      </c>
      <c r="D46" s="1">
        <v>1</v>
      </c>
      <c r="E46" s="1">
        <v>96.69</v>
      </c>
      <c r="F46" s="1">
        <v>89.9217</v>
      </c>
      <c r="G46" s="1">
        <v>103.409955</v>
      </c>
      <c r="I46" s="1">
        <v>800</v>
      </c>
      <c r="J46" s="5"/>
      <c r="K46" s="5"/>
    </row>
    <row r="47" spans="1:11" ht="12.75">
      <c r="A47" s="1" t="s">
        <v>24</v>
      </c>
      <c r="B47" s="1" t="s">
        <v>27</v>
      </c>
      <c r="C47" s="1">
        <v>96.69</v>
      </c>
      <c r="D47" s="1">
        <v>1</v>
      </c>
      <c r="E47" s="1">
        <v>96.69</v>
      </c>
      <c r="F47" s="1">
        <v>89.9217</v>
      </c>
      <c r="G47" s="1">
        <v>103.409955</v>
      </c>
      <c r="I47" s="1">
        <v>800</v>
      </c>
      <c r="J47" s="5"/>
      <c r="K47" s="5"/>
    </row>
    <row r="48" spans="1:11" ht="12.75">
      <c r="A48" s="1" t="s">
        <v>68</v>
      </c>
      <c r="B48" s="1" t="s">
        <v>27</v>
      </c>
      <c r="C48" s="1">
        <v>96.69</v>
      </c>
      <c r="D48" s="1">
        <v>1</v>
      </c>
      <c r="E48" s="1">
        <v>96.69</v>
      </c>
      <c r="F48" s="1">
        <v>89.9217</v>
      </c>
      <c r="G48" s="1">
        <v>103.409955</v>
      </c>
      <c r="I48" s="1">
        <v>800</v>
      </c>
      <c r="J48" s="5"/>
      <c r="K48" s="5"/>
    </row>
    <row r="49" spans="1:11" ht="12.75">
      <c r="A49" s="1" t="s">
        <v>110</v>
      </c>
      <c r="B49" s="1" t="s">
        <v>27</v>
      </c>
      <c r="C49" s="1">
        <v>96.69</v>
      </c>
      <c r="D49" s="1">
        <v>1</v>
      </c>
      <c r="E49" s="1">
        <v>96.69</v>
      </c>
      <c r="F49" s="1">
        <v>89.9217</v>
      </c>
      <c r="G49" s="1">
        <v>103.409955</v>
      </c>
      <c r="I49" s="1">
        <v>800</v>
      </c>
      <c r="J49" s="5"/>
      <c r="K49" s="5"/>
    </row>
    <row r="50" spans="1:11" ht="12.75">
      <c r="A50" s="1" t="s">
        <v>164</v>
      </c>
      <c r="B50" s="1" t="s">
        <v>27</v>
      </c>
      <c r="C50" s="1">
        <v>96.69</v>
      </c>
      <c r="D50" s="1">
        <v>1</v>
      </c>
      <c r="E50" s="1">
        <v>96.69</v>
      </c>
      <c r="F50" s="1">
        <v>89.9217</v>
      </c>
      <c r="G50" s="1">
        <v>103.409955</v>
      </c>
      <c r="I50" s="1">
        <v>800</v>
      </c>
      <c r="J50" s="5"/>
      <c r="K50" s="5"/>
    </row>
    <row r="51" spans="1:11" ht="12.75">
      <c r="A51" s="1" t="s">
        <v>24</v>
      </c>
      <c r="B51" s="1" t="s">
        <v>28</v>
      </c>
      <c r="C51" s="1">
        <v>96.69</v>
      </c>
      <c r="D51" s="1">
        <v>1</v>
      </c>
      <c r="E51" s="1">
        <v>96.69</v>
      </c>
      <c r="F51" s="1">
        <v>89.9217</v>
      </c>
      <c r="G51" s="1">
        <v>103.409955</v>
      </c>
      <c r="I51" s="1">
        <v>800</v>
      </c>
      <c r="J51" s="5"/>
      <c r="K51" s="5"/>
    </row>
    <row r="52" spans="1:11" ht="12.75">
      <c r="A52" s="1" t="s">
        <v>119</v>
      </c>
      <c r="B52" s="1" t="s">
        <v>28</v>
      </c>
      <c r="C52" s="1">
        <v>96.69</v>
      </c>
      <c r="D52" s="1">
        <v>1</v>
      </c>
      <c r="E52" s="1">
        <v>96.69</v>
      </c>
      <c r="F52" s="1">
        <v>89.9217</v>
      </c>
      <c r="G52" s="1">
        <v>103.409955</v>
      </c>
      <c r="I52" s="1">
        <v>800</v>
      </c>
      <c r="J52" s="5"/>
      <c r="K52" s="5"/>
    </row>
    <row r="53" spans="1:11" ht="12.75">
      <c r="A53" s="1" t="s">
        <v>163</v>
      </c>
      <c r="B53" s="1" t="s">
        <v>28</v>
      </c>
      <c r="C53" s="1">
        <v>96.69</v>
      </c>
      <c r="D53" s="1">
        <v>1</v>
      </c>
      <c r="E53" s="1">
        <v>96.69</v>
      </c>
      <c r="F53" s="1">
        <v>89.9217</v>
      </c>
      <c r="G53" s="1">
        <v>103.409955</v>
      </c>
      <c r="I53" s="1">
        <v>800</v>
      </c>
      <c r="J53" s="5"/>
      <c r="K53" s="5"/>
    </row>
    <row r="54" spans="1:11" ht="12.75">
      <c r="A54" s="1" t="s">
        <v>68</v>
      </c>
      <c r="B54" s="1" t="s">
        <v>70</v>
      </c>
      <c r="C54" s="1">
        <v>96.69</v>
      </c>
      <c r="D54" s="1">
        <v>2</v>
      </c>
      <c r="E54" s="1">
        <v>193.38</v>
      </c>
      <c r="F54" s="1">
        <v>179.8434</v>
      </c>
      <c r="G54" s="1">
        <v>206.81991</v>
      </c>
      <c r="I54" s="1">
        <v>1600</v>
      </c>
      <c r="J54" s="5"/>
      <c r="K54" s="5"/>
    </row>
    <row r="55" spans="1:11" ht="12.75">
      <c r="A55" s="1" t="s">
        <v>110</v>
      </c>
      <c r="B55" s="1" t="s">
        <v>70</v>
      </c>
      <c r="C55" s="1">
        <v>96.69</v>
      </c>
      <c r="D55" s="1">
        <v>1</v>
      </c>
      <c r="E55" s="1">
        <v>96.69</v>
      </c>
      <c r="F55" s="1">
        <v>89.9217</v>
      </c>
      <c r="G55" s="1">
        <v>103.409955</v>
      </c>
      <c r="I55" s="1">
        <v>800</v>
      </c>
      <c r="J55" s="5"/>
      <c r="K55" s="5"/>
    </row>
    <row r="56" spans="1:11" s="2" customFormat="1" ht="12.75">
      <c r="A56" s="1" t="s">
        <v>160</v>
      </c>
      <c r="B56" s="1" t="s">
        <v>70</v>
      </c>
      <c r="C56" s="1">
        <v>96.69</v>
      </c>
      <c r="D56" s="1">
        <v>1</v>
      </c>
      <c r="E56" s="1">
        <v>96.69</v>
      </c>
      <c r="F56" s="1">
        <v>89.9217</v>
      </c>
      <c r="G56" s="1">
        <v>103.409955</v>
      </c>
      <c r="H56" s="1"/>
      <c r="I56" s="1">
        <v>800</v>
      </c>
      <c r="J56" s="5"/>
      <c r="K56" s="5"/>
    </row>
    <row r="57" spans="1:11" ht="12.75">
      <c r="A57" s="1" t="s">
        <v>186</v>
      </c>
      <c r="B57" s="1" t="s">
        <v>70</v>
      </c>
      <c r="C57" s="1">
        <v>96.69</v>
      </c>
      <c r="D57" s="1">
        <v>1</v>
      </c>
      <c r="E57" s="1">
        <v>96.69</v>
      </c>
      <c r="F57" s="1">
        <v>89.9217</v>
      </c>
      <c r="G57" s="1">
        <v>103.409955</v>
      </c>
      <c r="I57" s="1">
        <v>800</v>
      </c>
      <c r="J57" s="5"/>
      <c r="K57" s="5"/>
    </row>
    <row r="58" spans="1:11" ht="12.75">
      <c r="A58" s="1" t="s">
        <v>224</v>
      </c>
      <c r="B58" s="1" t="s">
        <v>70</v>
      </c>
      <c r="C58" s="1">
        <v>96.69</v>
      </c>
      <c r="D58" s="1">
        <v>2</v>
      </c>
      <c r="E58" s="1">
        <f>D58*C58</f>
        <v>193.38</v>
      </c>
      <c r="F58" s="1">
        <f>E58*0.93</f>
        <v>179.8434</v>
      </c>
      <c r="G58" s="1">
        <f>F58*1.15</f>
        <v>206.81991</v>
      </c>
      <c r="I58" s="1">
        <v>1600</v>
      </c>
      <c r="J58" s="5"/>
      <c r="K58" s="5"/>
    </row>
    <row r="59" spans="1:11" ht="12.75">
      <c r="A59" s="1" t="s">
        <v>232</v>
      </c>
      <c r="B59" s="1" t="s">
        <v>70</v>
      </c>
      <c r="C59" s="1">
        <v>96.69</v>
      </c>
      <c r="D59" s="1">
        <v>2</v>
      </c>
      <c r="E59" s="1">
        <v>193.38</v>
      </c>
      <c r="F59" s="1">
        <v>179.8434</v>
      </c>
      <c r="G59" s="1">
        <v>206.81991</v>
      </c>
      <c r="I59" s="1">
        <v>1600</v>
      </c>
      <c r="J59" s="5"/>
      <c r="K59" s="5"/>
    </row>
    <row r="60" spans="1:11" ht="25.5">
      <c r="A60" s="1" t="s">
        <v>164</v>
      </c>
      <c r="B60" s="1" t="s">
        <v>165</v>
      </c>
      <c r="C60" s="1">
        <v>61.2</v>
      </c>
      <c r="D60" s="1">
        <v>1</v>
      </c>
      <c r="E60" s="1">
        <v>61.2</v>
      </c>
      <c r="F60" s="1">
        <v>56.916000000000004</v>
      </c>
      <c r="G60" s="1">
        <v>65.4534</v>
      </c>
      <c r="I60" s="1">
        <v>370</v>
      </c>
      <c r="J60" s="5"/>
      <c r="K60" s="5"/>
    </row>
    <row r="61" spans="1:11" ht="12.75">
      <c r="A61" s="1" t="s">
        <v>221</v>
      </c>
      <c r="B61" s="1" t="s">
        <v>222</v>
      </c>
      <c r="C61" s="1">
        <v>61.2</v>
      </c>
      <c r="D61" s="1">
        <v>2</v>
      </c>
      <c r="E61" s="1">
        <v>122.4</v>
      </c>
      <c r="F61" s="1">
        <v>113.83200000000001</v>
      </c>
      <c r="G61" s="1">
        <v>130.9068</v>
      </c>
      <c r="I61" s="1">
        <v>740</v>
      </c>
      <c r="J61" s="5"/>
      <c r="K61" s="5"/>
    </row>
    <row r="62" spans="1:11" ht="12.75">
      <c r="A62" s="1" t="s">
        <v>110</v>
      </c>
      <c r="B62" s="1" t="s">
        <v>112</v>
      </c>
      <c r="C62" s="1">
        <v>61.2</v>
      </c>
      <c r="D62" s="1">
        <v>1</v>
      </c>
      <c r="E62" s="1">
        <v>61.2</v>
      </c>
      <c r="F62" s="1">
        <v>56.916000000000004</v>
      </c>
      <c r="G62" s="1">
        <v>65.4534</v>
      </c>
      <c r="I62" s="1">
        <v>370</v>
      </c>
      <c r="J62" s="5"/>
      <c r="K62" s="5"/>
    </row>
    <row r="63" spans="1:11" ht="12.75">
      <c r="A63" s="1" t="s">
        <v>113</v>
      </c>
      <c r="B63" s="1" t="s">
        <v>112</v>
      </c>
      <c r="C63" s="1">
        <v>61.2</v>
      </c>
      <c r="D63" s="1">
        <v>1</v>
      </c>
      <c r="E63" s="1">
        <v>61.2</v>
      </c>
      <c r="F63" s="1">
        <v>56.916000000000004</v>
      </c>
      <c r="G63" s="1">
        <v>65.4534</v>
      </c>
      <c r="I63" s="1">
        <v>370</v>
      </c>
      <c r="J63" s="5"/>
      <c r="K63" s="5"/>
    </row>
    <row r="64" spans="1:11" ht="12.75">
      <c r="A64" s="1" t="s">
        <v>164</v>
      </c>
      <c r="B64" s="1" t="s">
        <v>112</v>
      </c>
      <c r="C64" s="1">
        <v>61.2</v>
      </c>
      <c r="D64" s="1">
        <v>1</v>
      </c>
      <c r="E64" s="1">
        <v>61.2</v>
      </c>
      <c r="F64" s="1">
        <v>56.916000000000004</v>
      </c>
      <c r="G64" s="1">
        <v>65.4534</v>
      </c>
      <c r="I64" s="1">
        <v>370</v>
      </c>
      <c r="J64" s="5"/>
      <c r="K64" s="5"/>
    </row>
    <row r="65" spans="1:11" ht="12.75">
      <c r="A65" s="1" t="s">
        <v>215</v>
      </c>
      <c r="B65" s="1" t="s">
        <v>217</v>
      </c>
      <c r="C65" s="1">
        <v>61.2</v>
      </c>
      <c r="D65" s="1">
        <v>1</v>
      </c>
      <c r="E65" s="1">
        <v>61.2</v>
      </c>
      <c r="F65" s="1">
        <v>56.916000000000004</v>
      </c>
      <c r="G65" s="1">
        <v>65.4534</v>
      </c>
      <c r="I65" s="1">
        <v>370</v>
      </c>
      <c r="J65" s="5"/>
      <c r="K65" s="5"/>
    </row>
    <row r="66" spans="1:9" ht="12.75">
      <c r="A66" s="1" t="s">
        <v>11</v>
      </c>
      <c r="B66" s="1" t="s">
        <v>12</v>
      </c>
      <c r="C66" s="1">
        <v>61.2</v>
      </c>
      <c r="D66" s="1">
        <v>1</v>
      </c>
      <c r="E66" s="1">
        <v>61.2</v>
      </c>
      <c r="F66" s="1">
        <v>56.916000000000004</v>
      </c>
      <c r="G66" s="1">
        <v>65.4534</v>
      </c>
      <c r="I66" s="1">
        <v>370</v>
      </c>
    </row>
    <row r="67" spans="1:11" s="2" customFormat="1" ht="12.75">
      <c r="A67" s="1" t="s">
        <v>62</v>
      </c>
      <c r="B67" s="1" t="s">
        <v>12</v>
      </c>
      <c r="C67" s="1">
        <v>61.2</v>
      </c>
      <c r="D67" s="1">
        <v>1</v>
      </c>
      <c r="E67" s="1">
        <v>61.2</v>
      </c>
      <c r="F67" s="1">
        <v>56.916000000000004</v>
      </c>
      <c r="G67" s="1">
        <v>65.4534</v>
      </c>
      <c r="H67" s="1"/>
      <c r="I67" s="1">
        <v>370</v>
      </c>
      <c r="J67" s="5"/>
      <c r="K67" s="5"/>
    </row>
    <row r="68" spans="1:11" ht="12.75">
      <c r="A68" s="1" t="s">
        <v>118</v>
      </c>
      <c r="B68" s="1" t="s">
        <v>12</v>
      </c>
      <c r="C68" s="1">
        <v>61.2</v>
      </c>
      <c r="D68" s="1">
        <v>1</v>
      </c>
      <c r="E68" s="1">
        <v>61.2</v>
      </c>
      <c r="F68" s="1">
        <v>56.916000000000004</v>
      </c>
      <c r="G68" s="1">
        <v>65.4534</v>
      </c>
      <c r="I68" s="1">
        <v>370</v>
      </c>
      <c r="J68" s="5"/>
      <c r="K68" s="5"/>
    </row>
    <row r="69" spans="1:11" ht="12.75">
      <c r="A69" s="1" t="s">
        <v>130</v>
      </c>
      <c r="B69" s="1" t="s">
        <v>12</v>
      </c>
      <c r="C69" s="1">
        <v>61.2</v>
      </c>
      <c r="D69" s="1">
        <v>1</v>
      </c>
      <c r="E69" s="1">
        <v>61.2</v>
      </c>
      <c r="F69" s="1">
        <v>56.916000000000004</v>
      </c>
      <c r="G69" s="1">
        <v>65.4534</v>
      </c>
      <c r="I69" s="1">
        <v>370</v>
      </c>
      <c r="J69" s="5"/>
      <c r="K69" s="5"/>
    </row>
    <row r="70" spans="1:11" ht="12.75">
      <c r="A70" s="1" t="s">
        <v>219</v>
      </c>
      <c r="B70" s="1" t="s">
        <v>12</v>
      </c>
      <c r="C70" s="1">
        <v>61.2</v>
      </c>
      <c r="D70" s="1">
        <v>1</v>
      </c>
      <c r="E70" s="1">
        <v>61.2</v>
      </c>
      <c r="F70" s="1">
        <v>56.916000000000004</v>
      </c>
      <c r="G70" s="1">
        <v>65.4534</v>
      </c>
      <c r="I70" s="1">
        <v>370</v>
      </c>
      <c r="J70" s="5"/>
      <c r="K70" s="5"/>
    </row>
    <row r="71" spans="1:11" ht="12.75">
      <c r="A71" s="1" t="s">
        <v>223</v>
      </c>
      <c r="B71" s="1" t="s">
        <v>12</v>
      </c>
      <c r="C71" s="1">
        <v>61.2</v>
      </c>
      <c r="D71" s="1">
        <v>1</v>
      </c>
      <c r="E71" s="1">
        <v>61.2</v>
      </c>
      <c r="F71" s="1">
        <v>56.916000000000004</v>
      </c>
      <c r="G71" s="1">
        <v>65.4534</v>
      </c>
      <c r="I71" s="1">
        <v>370</v>
      </c>
      <c r="J71" s="5"/>
      <c r="K71" s="5"/>
    </row>
    <row r="72" spans="1:11" ht="12.75">
      <c r="A72" s="1" t="s">
        <v>178</v>
      </c>
      <c r="B72" s="1" t="s">
        <v>179</v>
      </c>
      <c r="C72" s="1">
        <v>61.2</v>
      </c>
      <c r="D72" s="1">
        <v>1</v>
      </c>
      <c r="E72" s="1">
        <v>61.2</v>
      </c>
      <c r="F72" s="1">
        <v>56.916000000000004</v>
      </c>
      <c r="G72" s="1">
        <v>65.4534</v>
      </c>
      <c r="I72" s="1">
        <v>370</v>
      </c>
      <c r="J72" s="5"/>
      <c r="K72" s="5"/>
    </row>
    <row r="73" spans="1:11" ht="12.75">
      <c r="A73" s="1" t="s">
        <v>219</v>
      </c>
      <c r="B73" s="1" t="s">
        <v>179</v>
      </c>
      <c r="C73" s="1">
        <v>61.2</v>
      </c>
      <c r="D73" s="1">
        <v>1</v>
      </c>
      <c r="E73" s="1">
        <v>61.2</v>
      </c>
      <c r="F73" s="1">
        <v>56.916000000000004</v>
      </c>
      <c r="G73" s="1">
        <v>65.4534</v>
      </c>
      <c r="I73" s="1">
        <v>370</v>
      </c>
      <c r="J73" s="5"/>
      <c r="K73" s="5"/>
    </row>
    <row r="74" spans="1:11" ht="12.75">
      <c r="A74" s="1" t="s">
        <v>114</v>
      </c>
      <c r="B74" s="1" t="s">
        <v>115</v>
      </c>
      <c r="C74" s="1">
        <v>61.2</v>
      </c>
      <c r="D74" s="1">
        <v>1</v>
      </c>
      <c r="E74" s="1">
        <v>61.2</v>
      </c>
      <c r="F74" s="1">
        <v>56.916000000000004</v>
      </c>
      <c r="G74" s="1">
        <v>65.4534</v>
      </c>
      <c r="I74" s="1">
        <v>370</v>
      </c>
      <c r="J74" s="5"/>
      <c r="K74" s="5"/>
    </row>
    <row r="75" spans="1:11" ht="12.75">
      <c r="A75" s="1" t="s">
        <v>146</v>
      </c>
      <c r="B75" s="1" t="s">
        <v>115</v>
      </c>
      <c r="C75" s="1">
        <v>61.2</v>
      </c>
      <c r="D75" s="1">
        <v>1</v>
      </c>
      <c r="E75" s="1">
        <v>61.2</v>
      </c>
      <c r="F75" s="1">
        <v>56.916000000000004</v>
      </c>
      <c r="G75" s="1">
        <v>65.4534</v>
      </c>
      <c r="I75" s="1">
        <v>370</v>
      </c>
      <c r="J75" s="5"/>
      <c r="K75" s="5"/>
    </row>
    <row r="76" spans="1:11" ht="12.75">
      <c r="A76" s="1" t="s">
        <v>163</v>
      </c>
      <c r="B76" s="1" t="s">
        <v>115</v>
      </c>
      <c r="C76" s="1">
        <v>61.2</v>
      </c>
      <c r="D76" s="1">
        <v>1</v>
      </c>
      <c r="E76" s="1">
        <v>61.2</v>
      </c>
      <c r="F76" s="1">
        <v>56.916000000000004</v>
      </c>
      <c r="G76" s="1">
        <v>65.4534</v>
      </c>
      <c r="I76" s="1">
        <v>370</v>
      </c>
      <c r="J76" s="5"/>
      <c r="K76" s="5"/>
    </row>
    <row r="77" spans="1:11" ht="25.5">
      <c r="A77" s="1" t="s">
        <v>114</v>
      </c>
      <c r="B77" s="1" t="s">
        <v>116</v>
      </c>
      <c r="C77" s="1">
        <v>61.2</v>
      </c>
      <c r="D77" s="1">
        <v>1</v>
      </c>
      <c r="E77" s="1">
        <v>61.2</v>
      </c>
      <c r="F77" s="1">
        <v>56.916000000000004</v>
      </c>
      <c r="G77" s="1">
        <v>65.4534</v>
      </c>
      <c r="I77" s="1">
        <v>370</v>
      </c>
      <c r="J77" s="5"/>
      <c r="K77" s="5"/>
    </row>
    <row r="78" spans="1:11" ht="12.75">
      <c r="A78" s="1" t="s">
        <v>103</v>
      </c>
      <c r="B78" s="1" t="s">
        <v>104</v>
      </c>
      <c r="C78" s="1">
        <v>61.2</v>
      </c>
      <c r="D78" s="1">
        <v>1</v>
      </c>
      <c r="E78" s="1">
        <v>61.2</v>
      </c>
      <c r="F78" s="1">
        <v>56.916000000000004</v>
      </c>
      <c r="G78" s="1">
        <v>65.4534</v>
      </c>
      <c r="I78" s="1">
        <v>370</v>
      </c>
      <c r="J78" s="5"/>
      <c r="K78" s="5"/>
    </row>
    <row r="79" spans="1:11" ht="12.75">
      <c r="A79" s="1" t="s">
        <v>110</v>
      </c>
      <c r="B79" s="1" t="s">
        <v>104</v>
      </c>
      <c r="C79" s="1">
        <v>61.2</v>
      </c>
      <c r="D79" s="1">
        <v>1</v>
      </c>
      <c r="E79" s="1">
        <v>61.2</v>
      </c>
      <c r="F79" s="1">
        <v>56.916000000000004</v>
      </c>
      <c r="G79" s="1">
        <v>65.4534</v>
      </c>
      <c r="I79" s="1">
        <v>370</v>
      </c>
      <c r="J79" s="5"/>
      <c r="K79" s="5"/>
    </row>
    <row r="80" spans="1:11" ht="12.75">
      <c r="A80" s="1" t="s">
        <v>160</v>
      </c>
      <c r="B80" s="1" t="s">
        <v>104</v>
      </c>
      <c r="C80" s="1">
        <v>61.2</v>
      </c>
      <c r="D80" s="1">
        <v>1</v>
      </c>
      <c r="E80" s="1">
        <v>61.2</v>
      </c>
      <c r="F80" s="1">
        <v>56.916000000000004</v>
      </c>
      <c r="G80" s="1">
        <v>65.4534</v>
      </c>
      <c r="I80" s="1">
        <v>370</v>
      </c>
      <c r="J80" s="5"/>
      <c r="K80" s="5"/>
    </row>
    <row r="81" spans="1:11" ht="12.75">
      <c r="A81" s="1" t="s">
        <v>170</v>
      </c>
      <c r="B81" s="1" t="s">
        <v>104</v>
      </c>
      <c r="C81" s="1">
        <v>61.2</v>
      </c>
      <c r="D81" s="1">
        <v>1</v>
      </c>
      <c r="E81" s="1">
        <v>61.2</v>
      </c>
      <c r="F81" s="1">
        <v>56.916000000000004</v>
      </c>
      <c r="G81" s="1">
        <v>65.4534</v>
      </c>
      <c r="I81" s="1">
        <v>370</v>
      </c>
      <c r="J81" s="5"/>
      <c r="K81" s="5"/>
    </row>
    <row r="82" spans="1:11" ht="12.75">
      <c r="A82" s="1" t="s">
        <v>172</v>
      </c>
      <c r="B82" s="1" t="s">
        <v>104</v>
      </c>
      <c r="C82" s="1">
        <v>61.2</v>
      </c>
      <c r="D82" s="1">
        <v>1</v>
      </c>
      <c r="E82" s="1">
        <v>61.2</v>
      </c>
      <c r="F82" s="1">
        <v>56.916000000000004</v>
      </c>
      <c r="G82" s="1">
        <v>65.4534</v>
      </c>
      <c r="I82" s="1">
        <v>370</v>
      </c>
      <c r="J82" s="5"/>
      <c r="K82" s="5"/>
    </row>
    <row r="83" spans="1:11" ht="12.75">
      <c r="A83" s="1" t="s">
        <v>188</v>
      </c>
      <c r="B83" s="1" t="s">
        <v>104</v>
      </c>
      <c r="C83" s="1">
        <v>61.2</v>
      </c>
      <c r="D83" s="1">
        <v>1</v>
      </c>
      <c r="E83" s="1">
        <v>61.2</v>
      </c>
      <c r="F83" s="1">
        <v>56.916000000000004</v>
      </c>
      <c r="G83" s="1">
        <v>65.4534</v>
      </c>
      <c r="I83" s="1">
        <v>370</v>
      </c>
      <c r="J83" s="5"/>
      <c r="K83" s="5"/>
    </row>
    <row r="84" spans="1:11" ht="12.75">
      <c r="A84" s="1" t="s">
        <v>213</v>
      </c>
      <c r="B84" s="1" t="s">
        <v>104</v>
      </c>
      <c r="C84" s="1">
        <v>61.2</v>
      </c>
      <c r="D84" s="1">
        <v>1</v>
      </c>
      <c r="E84" s="1">
        <v>61.2</v>
      </c>
      <c r="F84" s="1">
        <v>56.916000000000004</v>
      </c>
      <c r="G84" s="1">
        <v>65.4534</v>
      </c>
      <c r="I84" s="1">
        <v>370</v>
      </c>
      <c r="J84" s="5"/>
      <c r="K84" s="5"/>
    </row>
    <row r="85" spans="1:11" ht="12.75">
      <c r="A85" s="1" t="s">
        <v>164</v>
      </c>
      <c r="B85" s="1" t="s">
        <v>166</v>
      </c>
      <c r="C85" s="1">
        <v>99</v>
      </c>
      <c r="D85" s="1">
        <v>1</v>
      </c>
      <c r="E85" s="1">
        <v>99</v>
      </c>
      <c r="F85" s="1">
        <v>92.07000000000001</v>
      </c>
      <c r="G85" s="1">
        <v>105.8805</v>
      </c>
      <c r="I85" s="1">
        <v>450</v>
      </c>
      <c r="J85" s="5"/>
      <c r="K85" s="5"/>
    </row>
    <row r="86" spans="1:11" ht="12.75">
      <c r="A86" s="1" t="s">
        <v>184</v>
      </c>
      <c r="B86" s="1" t="s">
        <v>166</v>
      </c>
      <c r="C86" s="1">
        <v>99</v>
      </c>
      <c r="D86" s="1">
        <v>1</v>
      </c>
      <c r="E86" s="1">
        <v>99</v>
      </c>
      <c r="F86" s="1">
        <v>92.07000000000001</v>
      </c>
      <c r="G86" s="1">
        <v>105.8805</v>
      </c>
      <c r="I86" s="1">
        <v>450</v>
      </c>
      <c r="J86" s="5"/>
      <c r="K86" s="5"/>
    </row>
    <row r="87" spans="1:11" ht="12.75">
      <c r="A87" s="1" t="s">
        <v>193</v>
      </c>
      <c r="B87" s="1" t="s">
        <v>166</v>
      </c>
      <c r="C87" s="1">
        <v>99</v>
      </c>
      <c r="D87" s="1">
        <v>1</v>
      </c>
      <c r="E87" s="1">
        <v>99</v>
      </c>
      <c r="F87" s="1">
        <v>92.07000000000001</v>
      </c>
      <c r="G87" s="1">
        <v>105.8805</v>
      </c>
      <c r="I87" s="1">
        <v>450</v>
      </c>
      <c r="J87" s="5"/>
      <c r="K87" s="5"/>
    </row>
    <row r="88" spans="1:11" ht="12.75">
      <c r="A88" s="1" t="s">
        <v>196</v>
      </c>
      <c r="B88" s="1" t="s">
        <v>166</v>
      </c>
      <c r="C88" s="1">
        <v>99</v>
      </c>
      <c r="D88" s="1">
        <v>1</v>
      </c>
      <c r="E88" s="1">
        <v>99</v>
      </c>
      <c r="F88" s="1">
        <v>92.07000000000001</v>
      </c>
      <c r="G88" s="1">
        <v>105.8805</v>
      </c>
      <c r="I88" s="1">
        <v>450</v>
      </c>
      <c r="J88" s="5"/>
      <c r="K88" s="5"/>
    </row>
    <row r="89" spans="1:11" ht="12.75">
      <c r="A89" s="1" t="s">
        <v>213</v>
      </c>
      <c r="B89" s="1" t="s">
        <v>214</v>
      </c>
      <c r="C89" s="1">
        <v>99</v>
      </c>
      <c r="D89" s="1">
        <v>1</v>
      </c>
      <c r="E89" s="1">
        <v>99</v>
      </c>
      <c r="F89" s="1">
        <v>92.07000000000001</v>
      </c>
      <c r="G89" s="1">
        <v>105.8805</v>
      </c>
      <c r="I89" s="1">
        <v>450</v>
      </c>
      <c r="J89" s="5"/>
      <c r="K89" s="5"/>
    </row>
    <row r="90" spans="1:11" ht="12.75">
      <c r="A90" s="1" t="s">
        <v>24</v>
      </c>
      <c r="B90" s="1" t="s">
        <v>29</v>
      </c>
      <c r="C90" s="1">
        <v>99</v>
      </c>
      <c r="D90" s="1">
        <v>1</v>
      </c>
      <c r="E90" s="1">
        <v>99</v>
      </c>
      <c r="F90" s="1">
        <v>92.07000000000001</v>
      </c>
      <c r="G90" s="1">
        <v>105.8805</v>
      </c>
      <c r="I90" s="1">
        <v>450</v>
      </c>
      <c r="J90" s="5"/>
      <c r="K90" s="5"/>
    </row>
    <row r="91" spans="1:11" ht="12.75">
      <c r="A91" s="1" t="s">
        <v>130</v>
      </c>
      <c r="B91" s="1" t="s">
        <v>29</v>
      </c>
      <c r="C91" s="1">
        <v>99</v>
      </c>
      <c r="D91" s="1">
        <v>1</v>
      </c>
      <c r="E91" s="1">
        <v>99</v>
      </c>
      <c r="F91" s="1">
        <v>92.07000000000001</v>
      </c>
      <c r="G91" s="1">
        <v>105.8805</v>
      </c>
      <c r="I91" s="1">
        <v>450</v>
      </c>
      <c r="J91" s="5"/>
      <c r="K91" s="5"/>
    </row>
    <row r="92" spans="1:11" ht="12.75">
      <c r="A92" s="1" t="s">
        <v>137</v>
      </c>
      <c r="B92" s="1" t="s">
        <v>29</v>
      </c>
      <c r="C92" s="1">
        <v>99</v>
      </c>
      <c r="D92" s="1">
        <v>1</v>
      </c>
      <c r="E92" s="1">
        <v>99</v>
      </c>
      <c r="F92" s="1">
        <v>92.07000000000001</v>
      </c>
      <c r="G92" s="1">
        <v>105.8805</v>
      </c>
      <c r="I92" s="1">
        <v>450</v>
      </c>
      <c r="J92" s="5"/>
      <c r="K92" s="5"/>
    </row>
    <row r="93" spans="1:11" ht="12.75">
      <c r="A93" s="1" t="s">
        <v>164</v>
      </c>
      <c r="B93" s="1" t="s">
        <v>29</v>
      </c>
      <c r="C93" s="1">
        <v>99</v>
      </c>
      <c r="D93" s="1">
        <v>1</v>
      </c>
      <c r="E93" s="1">
        <v>99</v>
      </c>
      <c r="F93" s="1">
        <v>92.07000000000001</v>
      </c>
      <c r="G93" s="1">
        <v>105.8805</v>
      </c>
      <c r="I93" s="1">
        <v>450</v>
      </c>
      <c r="J93" s="5"/>
      <c r="K93" s="5"/>
    </row>
    <row r="94" spans="1:11" ht="12.75">
      <c r="A94" s="1" t="s">
        <v>207</v>
      </c>
      <c r="B94" s="1" t="s">
        <v>29</v>
      </c>
      <c r="C94" s="1">
        <v>99</v>
      </c>
      <c r="D94" s="1">
        <v>1</v>
      </c>
      <c r="E94" s="1">
        <v>99</v>
      </c>
      <c r="F94" s="1">
        <v>92.07000000000001</v>
      </c>
      <c r="G94" s="1">
        <v>105.8805</v>
      </c>
      <c r="I94" s="1">
        <v>450</v>
      </c>
      <c r="J94" s="5"/>
      <c r="K94" s="5"/>
    </row>
    <row r="95" spans="1:11" ht="12.75">
      <c r="A95" s="1" t="s">
        <v>184</v>
      </c>
      <c r="B95" s="1" t="s">
        <v>185</v>
      </c>
      <c r="C95" s="1">
        <v>99</v>
      </c>
      <c r="D95" s="1">
        <v>3</v>
      </c>
      <c r="E95" s="1">
        <v>297</v>
      </c>
      <c r="F95" s="1">
        <v>276.21000000000004</v>
      </c>
      <c r="G95" s="1">
        <v>317.6415</v>
      </c>
      <c r="I95" s="1">
        <v>1350</v>
      </c>
      <c r="J95" s="5"/>
      <c r="K95" s="5"/>
    </row>
    <row r="96" spans="1:11" ht="12.75">
      <c r="A96" s="1" t="s">
        <v>193</v>
      </c>
      <c r="B96" s="1" t="s">
        <v>185</v>
      </c>
      <c r="C96" s="1">
        <v>99</v>
      </c>
      <c r="D96" s="1">
        <v>1</v>
      </c>
      <c r="E96" s="1">
        <v>99</v>
      </c>
      <c r="F96" s="1">
        <v>92.07000000000001</v>
      </c>
      <c r="G96" s="1">
        <v>105.8805</v>
      </c>
      <c r="I96" s="1">
        <v>450</v>
      </c>
      <c r="J96" s="5"/>
      <c r="K96" s="5"/>
    </row>
    <row r="97" spans="1:11" ht="12.75">
      <c r="A97" s="1" t="s">
        <v>57</v>
      </c>
      <c r="B97" s="1" t="s">
        <v>58</v>
      </c>
      <c r="C97" s="1">
        <v>99</v>
      </c>
      <c r="D97" s="1">
        <v>1</v>
      </c>
      <c r="E97" s="1">
        <v>99</v>
      </c>
      <c r="F97" s="1">
        <v>92.07000000000001</v>
      </c>
      <c r="G97" s="1">
        <v>105.8805</v>
      </c>
      <c r="I97" s="1">
        <v>450</v>
      </c>
      <c r="J97" s="5"/>
      <c r="K97" s="5"/>
    </row>
    <row r="98" spans="1:11" ht="12.75">
      <c r="A98" s="1" t="s">
        <v>215</v>
      </c>
      <c r="B98" s="1" t="s">
        <v>218</v>
      </c>
      <c r="C98" s="1">
        <v>99</v>
      </c>
      <c r="D98" s="1">
        <v>1</v>
      </c>
      <c r="E98" s="1">
        <v>99</v>
      </c>
      <c r="F98" s="1">
        <v>92.07000000000001</v>
      </c>
      <c r="G98" s="1">
        <v>105.8805</v>
      </c>
      <c r="I98" s="1">
        <v>450</v>
      </c>
      <c r="J98" s="5"/>
      <c r="K98" s="5"/>
    </row>
    <row r="99" spans="1:11" ht="12.75">
      <c r="A99" s="1" t="s">
        <v>94</v>
      </c>
      <c r="B99" s="1" t="s">
        <v>97</v>
      </c>
      <c r="C99" s="1">
        <v>99</v>
      </c>
      <c r="D99" s="1">
        <v>1</v>
      </c>
      <c r="E99" s="1">
        <v>99</v>
      </c>
      <c r="F99" s="1">
        <v>92.07000000000001</v>
      </c>
      <c r="G99" s="1">
        <v>105.8805</v>
      </c>
      <c r="I99" s="1">
        <v>450</v>
      </c>
      <c r="J99" s="5"/>
      <c r="K99" s="5"/>
    </row>
    <row r="100" spans="1:11" ht="12.75">
      <c r="A100" s="1" t="s">
        <v>184</v>
      </c>
      <c r="B100" s="1" t="s">
        <v>97</v>
      </c>
      <c r="C100" s="1">
        <v>99</v>
      </c>
      <c r="D100" s="1">
        <v>1</v>
      </c>
      <c r="E100" s="1">
        <v>99</v>
      </c>
      <c r="F100" s="1">
        <v>92.07000000000001</v>
      </c>
      <c r="G100" s="1">
        <v>105.8805</v>
      </c>
      <c r="I100" s="1">
        <v>450</v>
      </c>
      <c r="J100" s="5"/>
      <c r="K100" s="5"/>
    </row>
    <row r="101" spans="1:11" ht="12.75">
      <c r="A101" s="1" t="s">
        <v>190</v>
      </c>
      <c r="B101" s="1" t="s">
        <v>191</v>
      </c>
      <c r="C101" s="1">
        <v>99</v>
      </c>
      <c r="D101" s="1">
        <v>1</v>
      </c>
      <c r="E101" s="1">
        <v>99</v>
      </c>
      <c r="F101" s="1">
        <v>92.07000000000001</v>
      </c>
      <c r="G101" s="1">
        <v>105.8805</v>
      </c>
      <c r="I101" s="1">
        <v>450</v>
      </c>
      <c r="J101" s="5"/>
      <c r="K101" s="5"/>
    </row>
    <row r="102" spans="1:11" ht="12.75">
      <c r="A102" s="1" t="s">
        <v>68</v>
      </c>
      <c r="B102" s="1" t="s">
        <v>71</v>
      </c>
      <c r="C102" s="1">
        <v>50</v>
      </c>
      <c r="D102" s="1">
        <v>1</v>
      </c>
      <c r="E102" s="1">
        <v>50</v>
      </c>
      <c r="F102" s="1">
        <v>46.5</v>
      </c>
      <c r="G102" s="1">
        <v>53.474999999999994</v>
      </c>
      <c r="I102" s="1">
        <v>180</v>
      </c>
      <c r="J102" s="5"/>
      <c r="K102" s="5"/>
    </row>
    <row r="103" spans="1:11" s="2" customFormat="1" ht="12.75">
      <c r="A103" s="1" t="s">
        <v>119</v>
      </c>
      <c r="B103" s="1" t="s">
        <v>71</v>
      </c>
      <c r="C103" s="1">
        <v>50</v>
      </c>
      <c r="D103" s="1">
        <v>3</v>
      </c>
      <c r="E103" s="1">
        <v>150</v>
      </c>
      <c r="F103" s="1">
        <v>139.5</v>
      </c>
      <c r="G103" s="1">
        <v>160.42499999999998</v>
      </c>
      <c r="H103" s="1"/>
      <c r="I103" s="1">
        <v>540</v>
      </c>
      <c r="J103" s="5"/>
      <c r="K103" s="5"/>
    </row>
    <row r="104" spans="1:11" ht="12.75">
      <c r="A104" s="1" t="s">
        <v>129</v>
      </c>
      <c r="B104" s="1" t="s">
        <v>71</v>
      </c>
      <c r="C104" s="1">
        <v>50</v>
      </c>
      <c r="D104" s="1">
        <v>1</v>
      </c>
      <c r="E104" s="1">
        <v>50</v>
      </c>
      <c r="F104" s="1">
        <v>46.5</v>
      </c>
      <c r="G104" s="1">
        <v>53.474999999999994</v>
      </c>
      <c r="I104" s="1">
        <v>180</v>
      </c>
      <c r="J104" s="5"/>
      <c r="K104" s="5"/>
    </row>
    <row r="105" spans="1:11" ht="12.75">
      <c r="A105" s="1" t="s">
        <v>160</v>
      </c>
      <c r="B105" s="1" t="s">
        <v>71</v>
      </c>
      <c r="C105" s="1">
        <v>50</v>
      </c>
      <c r="D105" s="1">
        <v>2</v>
      </c>
      <c r="E105" s="1">
        <v>100</v>
      </c>
      <c r="F105" s="1">
        <v>93</v>
      </c>
      <c r="G105" s="1">
        <v>106.94999999999999</v>
      </c>
      <c r="I105" s="1">
        <v>360</v>
      </c>
      <c r="J105" s="5"/>
      <c r="K105" s="5"/>
    </row>
    <row r="106" spans="1:11" ht="12.75">
      <c r="A106" s="1" t="s">
        <v>164</v>
      </c>
      <c r="B106" s="1" t="s">
        <v>71</v>
      </c>
      <c r="C106" s="1">
        <v>50</v>
      </c>
      <c r="D106" s="1">
        <v>1</v>
      </c>
      <c r="E106" s="1">
        <v>50</v>
      </c>
      <c r="F106" s="1">
        <v>46.5</v>
      </c>
      <c r="G106" s="1">
        <v>53.474999999999994</v>
      </c>
      <c r="I106" s="1">
        <v>180</v>
      </c>
      <c r="J106" s="5"/>
      <c r="K106" s="5"/>
    </row>
    <row r="107" spans="1:11" ht="12.75">
      <c r="A107" s="1" t="s">
        <v>174</v>
      </c>
      <c r="B107" s="1" t="s">
        <v>71</v>
      </c>
      <c r="C107" s="1">
        <v>50</v>
      </c>
      <c r="D107" s="1">
        <v>1</v>
      </c>
      <c r="E107" s="1">
        <v>50</v>
      </c>
      <c r="F107" s="1">
        <v>46.5</v>
      </c>
      <c r="G107" s="1">
        <v>53.474999999999994</v>
      </c>
      <c r="I107" s="1">
        <v>180</v>
      </c>
      <c r="J107" s="5"/>
      <c r="K107" s="5"/>
    </row>
    <row r="108" spans="1:11" ht="12.75">
      <c r="A108" s="1" t="s">
        <v>193</v>
      </c>
      <c r="B108" s="1" t="s">
        <v>71</v>
      </c>
      <c r="C108" s="1">
        <v>50</v>
      </c>
      <c r="D108" s="1">
        <v>1</v>
      </c>
      <c r="E108" s="1">
        <v>50</v>
      </c>
      <c r="F108" s="1">
        <v>46.5</v>
      </c>
      <c r="G108" s="1">
        <v>53.474999999999994</v>
      </c>
      <c r="I108" s="1">
        <v>180</v>
      </c>
      <c r="J108" s="5"/>
      <c r="K108" s="5"/>
    </row>
    <row r="109" spans="1:11" ht="12.75">
      <c r="A109" s="1" t="s">
        <v>213</v>
      </c>
      <c r="B109" s="1" t="s">
        <v>71</v>
      </c>
      <c r="C109" s="1">
        <v>50</v>
      </c>
      <c r="D109" s="1">
        <v>1</v>
      </c>
      <c r="E109" s="1">
        <v>50</v>
      </c>
      <c r="F109" s="1">
        <v>46.5</v>
      </c>
      <c r="G109" s="1">
        <v>53.474999999999994</v>
      </c>
      <c r="I109" s="1">
        <v>180</v>
      </c>
      <c r="J109" s="5"/>
      <c r="K109" s="5"/>
    </row>
    <row r="110" spans="1:11" ht="12.75">
      <c r="A110" s="1" t="s">
        <v>119</v>
      </c>
      <c r="B110" s="1" t="s">
        <v>121</v>
      </c>
      <c r="C110" s="1">
        <v>50</v>
      </c>
      <c r="D110" s="1">
        <v>3</v>
      </c>
      <c r="E110" s="1">
        <v>150</v>
      </c>
      <c r="F110" s="1">
        <v>139.5</v>
      </c>
      <c r="G110" s="1">
        <v>160.42499999999998</v>
      </c>
      <c r="I110" s="1">
        <v>540</v>
      </c>
      <c r="J110" s="5"/>
      <c r="K110" s="5"/>
    </row>
    <row r="111" spans="1:11" ht="12.75">
      <c r="A111" s="1" t="s">
        <v>160</v>
      </c>
      <c r="B111" s="1" t="s">
        <v>121</v>
      </c>
      <c r="C111" s="1">
        <v>50</v>
      </c>
      <c r="D111" s="1">
        <v>2</v>
      </c>
      <c r="E111" s="1">
        <v>100</v>
      </c>
      <c r="F111" s="1">
        <v>93</v>
      </c>
      <c r="G111" s="1">
        <v>106.94999999999999</v>
      </c>
      <c r="I111" s="1">
        <v>360</v>
      </c>
      <c r="J111" s="5"/>
      <c r="K111" s="5"/>
    </row>
    <row r="112" spans="1:11" ht="12.75">
      <c r="A112" s="1" t="s">
        <v>38</v>
      </c>
      <c r="B112" s="1" t="s">
        <v>39</v>
      </c>
      <c r="C112" s="1">
        <v>50</v>
      </c>
      <c r="D112" s="1">
        <v>1</v>
      </c>
      <c r="E112" s="1">
        <v>50</v>
      </c>
      <c r="F112" s="1">
        <v>46.5</v>
      </c>
      <c r="G112" s="1">
        <v>46.5</v>
      </c>
      <c r="I112" s="1">
        <v>180</v>
      </c>
      <c r="J112" s="5"/>
      <c r="K112" s="5"/>
    </row>
    <row r="113" spans="1:11" ht="12.75">
      <c r="A113" s="1" t="s">
        <v>50</v>
      </c>
      <c r="B113" s="1" t="s">
        <v>39</v>
      </c>
      <c r="C113" s="1">
        <v>50</v>
      </c>
      <c r="D113" s="1">
        <v>1</v>
      </c>
      <c r="E113" s="1">
        <v>50</v>
      </c>
      <c r="F113" s="1">
        <v>46.5</v>
      </c>
      <c r="G113" s="1">
        <v>53.474999999999994</v>
      </c>
      <c r="I113" s="1">
        <v>180</v>
      </c>
      <c r="J113" s="5"/>
      <c r="K113" s="5"/>
    </row>
    <row r="114" spans="1:11" ht="12.75">
      <c r="A114" s="1" t="s">
        <v>68</v>
      </c>
      <c r="B114" s="1" t="s">
        <v>39</v>
      </c>
      <c r="C114" s="1">
        <v>50</v>
      </c>
      <c r="D114" s="1">
        <v>2</v>
      </c>
      <c r="E114" s="1">
        <v>100</v>
      </c>
      <c r="F114" s="1">
        <v>93</v>
      </c>
      <c r="G114" s="1">
        <v>106.94999999999999</v>
      </c>
      <c r="I114" s="1">
        <v>360</v>
      </c>
      <c r="J114" s="5"/>
      <c r="K114" s="5"/>
    </row>
    <row r="115" spans="1:11" ht="12.75">
      <c r="A115" s="1" t="s">
        <v>101</v>
      </c>
      <c r="B115" s="1" t="s">
        <v>39</v>
      </c>
      <c r="C115" s="1">
        <v>50</v>
      </c>
      <c r="D115" s="1">
        <v>2</v>
      </c>
      <c r="E115" s="1">
        <v>100</v>
      </c>
      <c r="F115" s="1">
        <v>93</v>
      </c>
      <c r="G115" s="1">
        <v>106.94999999999999</v>
      </c>
      <c r="I115" s="1">
        <v>360</v>
      </c>
      <c r="J115" s="5"/>
      <c r="K115" s="5"/>
    </row>
    <row r="116" spans="1:11" ht="12.75">
      <c r="A116" s="1" t="s">
        <v>113</v>
      </c>
      <c r="B116" s="1" t="s">
        <v>39</v>
      </c>
      <c r="C116" s="1">
        <v>50</v>
      </c>
      <c r="D116" s="1">
        <v>1</v>
      </c>
      <c r="E116" s="1">
        <v>50</v>
      </c>
      <c r="F116" s="1">
        <v>46.5</v>
      </c>
      <c r="G116" s="1">
        <v>53.474999999999994</v>
      </c>
      <c r="I116" s="1">
        <v>180</v>
      </c>
      <c r="J116" s="5"/>
      <c r="K116" s="5"/>
    </row>
    <row r="117" spans="1:11" s="2" customFormat="1" ht="12.75">
      <c r="A117" s="1" t="s">
        <v>119</v>
      </c>
      <c r="B117" s="1" t="s">
        <v>39</v>
      </c>
      <c r="C117" s="1">
        <v>50</v>
      </c>
      <c r="D117" s="1">
        <v>3</v>
      </c>
      <c r="E117" s="1">
        <v>150</v>
      </c>
      <c r="F117" s="1">
        <v>139.5</v>
      </c>
      <c r="G117" s="1">
        <v>160.42499999999998</v>
      </c>
      <c r="H117" s="1"/>
      <c r="I117" s="1">
        <v>540</v>
      </c>
      <c r="J117" s="5"/>
      <c r="K117" s="5"/>
    </row>
    <row r="118" spans="1:11" ht="12.75">
      <c r="A118" s="1" t="s">
        <v>131</v>
      </c>
      <c r="B118" s="1" t="s">
        <v>39</v>
      </c>
      <c r="C118" s="1">
        <v>50</v>
      </c>
      <c r="D118" s="1">
        <v>1</v>
      </c>
      <c r="E118" s="1">
        <v>50</v>
      </c>
      <c r="F118" s="1">
        <v>46.5</v>
      </c>
      <c r="G118" s="1">
        <v>53.474999999999994</v>
      </c>
      <c r="I118" s="1">
        <v>180</v>
      </c>
      <c r="J118" s="5"/>
      <c r="K118" s="5"/>
    </row>
    <row r="119" spans="1:11" ht="12.75">
      <c r="A119" s="1" t="s">
        <v>141</v>
      </c>
      <c r="B119" s="1" t="s">
        <v>39</v>
      </c>
      <c r="C119" s="1">
        <v>50</v>
      </c>
      <c r="D119" s="1">
        <v>3</v>
      </c>
      <c r="E119" s="1">
        <v>150</v>
      </c>
      <c r="F119" s="1">
        <v>139.5</v>
      </c>
      <c r="G119" s="1">
        <v>160.42499999999998</v>
      </c>
      <c r="I119" s="1">
        <v>540</v>
      </c>
      <c r="J119" s="5"/>
      <c r="K119" s="5"/>
    </row>
    <row r="120" spans="1:11" ht="12.75">
      <c r="A120" s="1" t="s">
        <v>147</v>
      </c>
      <c r="B120" s="1" t="s">
        <v>39</v>
      </c>
      <c r="C120" s="1">
        <v>50</v>
      </c>
      <c r="D120" s="1">
        <v>1</v>
      </c>
      <c r="E120" s="1">
        <v>50</v>
      </c>
      <c r="F120" s="1">
        <v>46.5</v>
      </c>
      <c r="G120" s="1">
        <v>53.474999999999994</v>
      </c>
      <c r="I120" s="1">
        <v>180</v>
      </c>
      <c r="J120" s="5"/>
      <c r="K120" s="5"/>
    </row>
    <row r="121" spans="1:11" ht="12.75">
      <c r="A121" s="1" t="s">
        <v>148</v>
      </c>
      <c r="B121" s="1" t="s">
        <v>39</v>
      </c>
      <c r="C121" s="1">
        <v>50</v>
      </c>
      <c r="D121" s="1">
        <v>1</v>
      </c>
      <c r="E121" s="1">
        <v>50</v>
      </c>
      <c r="F121" s="1">
        <v>46.5</v>
      </c>
      <c r="G121" s="1">
        <v>53.474999999999994</v>
      </c>
      <c r="I121" s="1">
        <v>180</v>
      </c>
      <c r="J121" s="5"/>
      <c r="K121" s="5"/>
    </row>
    <row r="122" spans="1:11" ht="12.75">
      <c r="A122" s="1" t="s">
        <v>152</v>
      </c>
      <c r="B122" s="1" t="s">
        <v>39</v>
      </c>
      <c r="C122" s="1">
        <v>50</v>
      </c>
      <c r="D122" s="1">
        <v>1</v>
      </c>
      <c r="E122" s="1">
        <v>50</v>
      </c>
      <c r="F122" s="1">
        <v>46.5</v>
      </c>
      <c r="G122" s="1">
        <v>53.474999999999994</v>
      </c>
      <c r="I122" s="1">
        <v>180</v>
      </c>
      <c r="J122" s="5"/>
      <c r="K122" s="5"/>
    </row>
    <row r="123" spans="1:11" s="2" customFormat="1" ht="12.75">
      <c r="A123" s="1" t="s">
        <v>160</v>
      </c>
      <c r="B123" s="1" t="s">
        <v>39</v>
      </c>
      <c r="C123" s="1">
        <v>50</v>
      </c>
      <c r="D123" s="1">
        <v>2</v>
      </c>
      <c r="E123" s="1">
        <v>100</v>
      </c>
      <c r="F123" s="1">
        <v>93</v>
      </c>
      <c r="G123" s="1">
        <v>106.94999999999999</v>
      </c>
      <c r="H123" s="1"/>
      <c r="I123" s="1">
        <v>360</v>
      </c>
      <c r="J123" s="5"/>
      <c r="K123" s="5"/>
    </row>
    <row r="124" spans="1:11" ht="12.75">
      <c r="A124" s="1" t="s">
        <v>170</v>
      </c>
      <c r="B124" s="1" t="s">
        <v>39</v>
      </c>
      <c r="C124" s="1">
        <v>50</v>
      </c>
      <c r="D124" s="1">
        <v>1</v>
      </c>
      <c r="E124" s="1">
        <v>50</v>
      </c>
      <c r="F124" s="1">
        <v>46.5</v>
      </c>
      <c r="G124" s="1">
        <v>53.474999999999994</v>
      </c>
      <c r="I124" s="1">
        <v>180</v>
      </c>
      <c r="J124" s="5"/>
      <c r="K124" s="5"/>
    </row>
    <row r="125" spans="1:11" ht="12.75">
      <c r="A125" s="1" t="s">
        <v>174</v>
      </c>
      <c r="B125" s="1" t="s">
        <v>39</v>
      </c>
      <c r="C125" s="1">
        <v>50</v>
      </c>
      <c r="D125" s="1">
        <v>1</v>
      </c>
      <c r="E125" s="1">
        <v>50</v>
      </c>
      <c r="F125" s="1">
        <v>46.5</v>
      </c>
      <c r="G125" s="1">
        <v>53.474999999999994</v>
      </c>
      <c r="I125" s="1">
        <v>180</v>
      </c>
      <c r="J125" s="5"/>
      <c r="K125" s="5"/>
    </row>
    <row r="126" spans="1:11" ht="12.75">
      <c r="A126" s="1" t="s">
        <v>177</v>
      </c>
      <c r="B126" s="1" t="s">
        <v>39</v>
      </c>
      <c r="C126" s="1">
        <v>50</v>
      </c>
      <c r="D126" s="1">
        <v>1</v>
      </c>
      <c r="E126" s="1">
        <v>50</v>
      </c>
      <c r="F126" s="1">
        <v>46.5</v>
      </c>
      <c r="G126" s="1">
        <v>53.474999999999994</v>
      </c>
      <c r="I126" s="1">
        <v>180</v>
      </c>
      <c r="J126" s="5"/>
      <c r="K126" s="5"/>
    </row>
    <row r="127" spans="1:11" ht="12.75">
      <c r="A127" s="1" t="s">
        <v>195</v>
      </c>
      <c r="B127" s="1" t="s">
        <v>39</v>
      </c>
      <c r="C127" s="1">
        <v>50</v>
      </c>
      <c r="D127" s="1">
        <v>1</v>
      </c>
      <c r="E127" s="1">
        <v>50</v>
      </c>
      <c r="F127" s="1">
        <v>46.5</v>
      </c>
      <c r="G127" s="1">
        <v>53.474999999999994</v>
      </c>
      <c r="I127" s="1">
        <v>180</v>
      </c>
      <c r="J127" s="5"/>
      <c r="K127" s="5"/>
    </row>
    <row r="128" spans="1:11" ht="12.75">
      <c r="A128" s="1" t="s">
        <v>196</v>
      </c>
      <c r="B128" s="1" t="s">
        <v>39</v>
      </c>
      <c r="C128" s="1">
        <v>50</v>
      </c>
      <c r="D128" s="1">
        <v>1</v>
      </c>
      <c r="E128" s="1">
        <v>50</v>
      </c>
      <c r="F128" s="1">
        <v>46.5</v>
      </c>
      <c r="G128" s="1">
        <v>53.474999999999994</v>
      </c>
      <c r="I128" s="1">
        <v>180</v>
      </c>
      <c r="J128" s="5"/>
      <c r="K128" s="5"/>
    </row>
    <row r="129" spans="1:11" ht="12.75">
      <c r="A129" s="1" t="s">
        <v>200</v>
      </c>
      <c r="B129" s="1" t="s">
        <v>39</v>
      </c>
      <c r="C129" s="1">
        <v>50</v>
      </c>
      <c r="D129" s="1">
        <v>2</v>
      </c>
      <c r="E129" s="1">
        <v>100</v>
      </c>
      <c r="F129" s="1">
        <v>93</v>
      </c>
      <c r="G129" s="1">
        <v>106.94999999999999</v>
      </c>
      <c r="I129" s="1">
        <v>360</v>
      </c>
      <c r="J129" s="5"/>
      <c r="K129" s="5"/>
    </row>
    <row r="130" spans="1:11" ht="12.75">
      <c r="A130" s="1" t="s">
        <v>211</v>
      </c>
      <c r="B130" s="1" t="s">
        <v>39</v>
      </c>
      <c r="C130" s="1">
        <v>50</v>
      </c>
      <c r="D130" s="1">
        <v>1</v>
      </c>
      <c r="E130" s="1">
        <v>50</v>
      </c>
      <c r="F130" s="1">
        <v>46.5</v>
      </c>
      <c r="G130" s="1">
        <v>53.474999999999994</v>
      </c>
      <c r="I130" s="1">
        <v>180</v>
      </c>
      <c r="J130" s="5"/>
      <c r="K130" s="5"/>
    </row>
    <row r="131" spans="1:11" ht="12.75">
      <c r="A131" s="1" t="s">
        <v>219</v>
      </c>
      <c r="B131" s="1" t="s">
        <v>39</v>
      </c>
      <c r="C131" s="1">
        <v>50</v>
      </c>
      <c r="D131" s="1">
        <v>1</v>
      </c>
      <c r="E131" s="1">
        <v>50</v>
      </c>
      <c r="F131" s="1">
        <v>46.5</v>
      </c>
      <c r="G131" s="1">
        <v>53.474999999999994</v>
      </c>
      <c r="I131" s="1">
        <v>180</v>
      </c>
      <c r="J131" s="5"/>
      <c r="K131" s="5"/>
    </row>
    <row r="132" spans="1:11" ht="12.75">
      <c r="A132" s="1" t="s">
        <v>232</v>
      </c>
      <c r="B132" s="1" t="s">
        <v>39</v>
      </c>
      <c r="C132" s="1">
        <v>50</v>
      </c>
      <c r="D132" s="1">
        <v>2</v>
      </c>
      <c r="E132" s="1">
        <v>100</v>
      </c>
      <c r="F132" s="1">
        <v>93</v>
      </c>
      <c r="G132" s="1">
        <v>106.94999999999999</v>
      </c>
      <c r="I132" s="1">
        <v>360</v>
      </c>
      <c r="J132" s="5"/>
      <c r="K132" s="5"/>
    </row>
    <row r="133" spans="1:11" ht="12.75">
      <c r="A133" s="1" t="s">
        <v>43</v>
      </c>
      <c r="B133" s="1" t="s">
        <v>45</v>
      </c>
      <c r="C133" s="1">
        <v>50</v>
      </c>
      <c r="D133" s="1">
        <v>1</v>
      </c>
      <c r="E133" s="1">
        <v>50</v>
      </c>
      <c r="F133" s="1">
        <v>46.5</v>
      </c>
      <c r="G133" s="1">
        <v>53.474999999999994</v>
      </c>
      <c r="I133" s="1">
        <v>180</v>
      </c>
      <c r="J133" s="5"/>
      <c r="K133" s="5"/>
    </row>
    <row r="134" spans="1:11" ht="12.75">
      <c r="A134" s="1" t="s">
        <v>50</v>
      </c>
      <c r="B134" s="1" t="s">
        <v>45</v>
      </c>
      <c r="C134" s="1">
        <v>50</v>
      </c>
      <c r="D134" s="1">
        <v>1</v>
      </c>
      <c r="E134" s="1">
        <v>50</v>
      </c>
      <c r="F134" s="1">
        <v>46.5</v>
      </c>
      <c r="G134" s="1">
        <v>53.474999999999994</v>
      </c>
      <c r="I134" s="1">
        <v>180</v>
      </c>
      <c r="J134" s="5"/>
      <c r="K134" s="5"/>
    </row>
    <row r="135" spans="1:11" ht="12.75">
      <c r="A135" s="1" t="s">
        <v>101</v>
      </c>
      <c r="B135" s="1" t="s">
        <v>45</v>
      </c>
      <c r="C135" s="1">
        <v>50</v>
      </c>
      <c r="D135" s="1">
        <v>2</v>
      </c>
      <c r="E135" s="1">
        <v>100</v>
      </c>
      <c r="F135" s="1">
        <v>93</v>
      </c>
      <c r="G135" s="1">
        <v>106.94999999999999</v>
      </c>
      <c r="I135" s="1">
        <v>360</v>
      </c>
      <c r="J135" s="5"/>
      <c r="K135" s="5"/>
    </row>
    <row r="136" spans="1:11" ht="12.75">
      <c r="A136" s="1" t="s">
        <v>119</v>
      </c>
      <c r="B136" s="1" t="s">
        <v>45</v>
      </c>
      <c r="C136" s="1">
        <v>50</v>
      </c>
      <c r="D136" s="1">
        <v>3</v>
      </c>
      <c r="E136" s="1">
        <v>150</v>
      </c>
      <c r="F136" s="1">
        <v>139.5</v>
      </c>
      <c r="G136" s="1">
        <v>160.42499999999998</v>
      </c>
      <c r="I136" s="1">
        <v>540</v>
      </c>
      <c r="J136" s="5"/>
      <c r="K136" s="5"/>
    </row>
    <row r="137" spans="1:11" ht="12.75">
      <c r="A137" s="1" t="s">
        <v>129</v>
      </c>
      <c r="B137" s="1" t="s">
        <v>45</v>
      </c>
      <c r="C137" s="1">
        <v>50</v>
      </c>
      <c r="D137" s="1">
        <v>1</v>
      </c>
      <c r="E137" s="1">
        <v>50</v>
      </c>
      <c r="F137" s="1">
        <v>46.5</v>
      </c>
      <c r="G137" s="1">
        <v>53.474999999999994</v>
      </c>
      <c r="I137" s="1">
        <v>180</v>
      </c>
      <c r="J137" s="5"/>
      <c r="K137" s="5"/>
    </row>
    <row r="138" spans="1:11" s="2" customFormat="1" ht="12.75">
      <c r="A138" s="1" t="s">
        <v>141</v>
      </c>
      <c r="B138" s="1" t="s">
        <v>45</v>
      </c>
      <c r="C138" s="1">
        <v>50</v>
      </c>
      <c r="D138" s="1">
        <v>3</v>
      </c>
      <c r="E138" s="1">
        <v>150</v>
      </c>
      <c r="F138" s="1">
        <v>139.5</v>
      </c>
      <c r="G138" s="1">
        <v>160.42499999999998</v>
      </c>
      <c r="H138" s="1"/>
      <c r="I138" s="1">
        <v>540</v>
      </c>
      <c r="J138" s="5"/>
      <c r="K138" s="5"/>
    </row>
    <row r="139" spans="1:11" ht="12.75">
      <c r="A139" s="1" t="s">
        <v>145</v>
      </c>
      <c r="B139" s="1" t="s">
        <v>45</v>
      </c>
      <c r="C139" s="1">
        <v>50</v>
      </c>
      <c r="D139" s="1">
        <v>1</v>
      </c>
      <c r="E139" s="1">
        <v>50</v>
      </c>
      <c r="F139" s="1">
        <v>46.5</v>
      </c>
      <c r="G139" s="1">
        <v>53.474999999999994</v>
      </c>
      <c r="I139" s="1">
        <v>180</v>
      </c>
      <c r="J139" s="5"/>
      <c r="K139" s="5"/>
    </row>
    <row r="140" spans="1:11" ht="12.75">
      <c r="A140" s="1" t="s">
        <v>152</v>
      </c>
      <c r="B140" s="1" t="s">
        <v>45</v>
      </c>
      <c r="C140" s="1">
        <v>50</v>
      </c>
      <c r="D140" s="1">
        <v>1</v>
      </c>
      <c r="E140" s="1">
        <v>50</v>
      </c>
      <c r="F140" s="1">
        <v>46.5</v>
      </c>
      <c r="G140" s="1">
        <v>53.474999999999994</v>
      </c>
      <c r="I140" s="1">
        <v>180</v>
      </c>
      <c r="J140" s="5"/>
      <c r="K140" s="5"/>
    </row>
    <row r="141" spans="1:11" ht="12.75">
      <c r="A141" s="1" t="s">
        <v>160</v>
      </c>
      <c r="B141" s="1" t="s">
        <v>45</v>
      </c>
      <c r="C141" s="1">
        <v>50</v>
      </c>
      <c r="D141" s="1">
        <v>2</v>
      </c>
      <c r="E141" s="1">
        <v>100</v>
      </c>
      <c r="F141" s="1">
        <v>93</v>
      </c>
      <c r="G141" s="1">
        <v>106.94999999999999</v>
      </c>
      <c r="I141" s="1">
        <v>360</v>
      </c>
      <c r="J141" s="5"/>
      <c r="K141" s="5"/>
    </row>
    <row r="142" spans="1:11" ht="12.75">
      <c r="A142" s="1" t="s">
        <v>172</v>
      </c>
      <c r="B142" s="1" t="s">
        <v>45</v>
      </c>
      <c r="C142" s="1">
        <v>50</v>
      </c>
      <c r="D142" s="1">
        <v>1</v>
      </c>
      <c r="E142" s="1">
        <v>50</v>
      </c>
      <c r="F142" s="1">
        <v>46.5</v>
      </c>
      <c r="G142" s="1">
        <v>53.474999999999994</v>
      </c>
      <c r="I142" s="1">
        <v>180</v>
      </c>
      <c r="J142" s="5"/>
      <c r="K142" s="5"/>
    </row>
    <row r="143" spans="1:11" ht="12.75">
      <c r="A143" s="1" t="s">
        <v>174</v>
      </c>
      <c r="B143" s="1" t="s">
        <v>45</v>
      </c>
      <c r="C143" s="1">
        <v>50</v>
      </c>
      <c r="D143" s="1">
        <v>3</v>
      </c>
      <c r="E143" s="1">
        <v>150</v>
      </c>
      <c r="F143" s="1">
        <v>139.5</v>
      </c>
      <c r="G143" s="1">
        <v>160.42499999999998</v>
      </c>
      <c r="I143" s="1">
        <v>540</v>
      </c>
      <c r="J143" s="5"/>
      <c r="K143" s="5"/>
    </row>
    <row r="144" spans="1:11" ht="12.75">
      <c r="A144" s="1" t="s">
        <v>180</v>
      </c>
      <c r="B144" s="1" t="s">
        <v>45</v>
      </c>
      <c r="C144" s="1">
        <v>50</v>
      </c>
      <c r="D144" s="1">
        <v>1</v>
      </c>
      <c r="E144" s="1">
        <v>50</v>
      </c>
      <c r="F144" s="1">
        <v>46.5</v>
      </c>
      <c r="G144" s="1">
        <v>53.474999999999994</v>
      </c>
      <c r="I144" s="1">
        <v>180</v>
      </c>
      <c r="J144" s="5"/>
      <c r="K144" s="5"/>
    </row>
    <row r="145" spans="1:11" ht="12.75">
      <c r="A145" s="1" t="s">
        <v>184</v>
      </c>
      <c r="B145" s="1" t="s">
        <v>45</v>
      </c>
      <c r="C145" s="1">
        <v>50</v>
      </c>
      <c r="D145" s="1">
        <v>3</v>
      </c>
      <c r="E145" s="1">
        <v>150</v>
      </c>
      <c r="F145" s="1">
        <v>139.5</v>
      </c>
      <c r="G145" s="1">
        <v>160.42499999999998</v>
      </c>
      <c r="I145" s="1">
        <v>540</v>
      </c>
      <c r="J145" s="5"/>
      <c r="K145" s="5"/>
    </row>
    <row r="146" spans="1:11" ht="12.75">
      <c r="A146" s="1" t="s">
        <v>193</v>
      </c>
      <c r="B146" s="1" t="s">
        <v>45</v>
      </c>
      <c r="C146" s="1">
        <v>50</v>
      </c>
      <c r="D146" s="1">
        <v>1</v>
      </c>
      <c r="E146" s="1">
        <v>50</v>
      </c>
      <c r="F146" s="1">
        <v>46.5</v>
      </c>
      <c r="G146" s="1">
        <v>53.474999999999994</v>
      </c>
      <c r="I146" s="1">
        <v>180</v>
      </c>
      <c r="J146" s="5"/>
      <c r="K146" s="5"/>
    </row>
    <row r="147" spans="1:11" ht="12.75">
      <c r="A147" s="1" t="s">
        <v>195</v>
      </c>
      <c r="B147" s="1" t="s">
        <v>45</v>
      </c>
      <c r="C147" s="1">
        <v>50</v>
      </c>
      <c r="D147" s="1">
        <v>1</v>
      </c>
      <c r="E147" s="1">
        <v>50</v>
      </c>
      <c r="F147" s="1">
        <v>46.5</v>
      </c>
      <c r="G147" s="1">
        <v>53.474999999999994</v>
      </c>
      <c r="I147" s="1">
        <v>180</v>
      </c>
      <c r="J147" s="5"/>
      <c r="K147" s="5"/>
    </row>
    <row r="148" spans="1:11" ht="12.75">
      <c r="A148" s="1" t="s">
        <v>196</v>
      </c>
      <c r="B148" s="1" t="s">
        <v>45</v>
      </c>
      <c r="C148" s="1">
        <v>50</v>
      </c>
      <c r="D148" s="1">
        <v>1</v>
      </c>
      <c r="E148" s="1">
        <v>50</v>
      </c>
      <c r="F148" s="1">
        <v>46.5</v>
      </c>
      <c r="G148" s="1">
        <v>53.474999999999994</v>
      </c>
      <c r="I148" s="1">
        <v>180</v>
      </c>
      <c r="J148" s="5"/>
      <c r="K148" s="5"/>
    </row>
    <row r="149" spans="1:11" ht="12.75">
      <c r="A149" s="1" t="s">
        <v>202</v>
      </c>
      <c r="B149" s="1" t="s">
        <v>45</v>
      </c>
      <c r="C149" s="1">
        <v>50</v>
      </c>
      <c r="D149" s="1">
        <v>1</v>
      </c>
      <c r="E149" s="1">
        <v>50</v>
      </c>
      <c r="F149" s="1">
        <v>46.5</v>
      </c>
      <c r="G149" s="1">
        <v>53.474999999999994</v>
      </c>
      <c r="I149" s="1">
        <v>180</v>
      </c>
      <c r="J149" s="5"/>
      <c r="K149" s="5"/>
    </row>
    <row r="150" spans="1:11" ht="12.75">
      <c r="A150" s="1" t="s">
        <v>210</v>
      </c>
      <c r="B150" s="1" t="s">
        <v>45</v>
      </c>
      <c r="C150" s="1">
        <v>50</v>
      </c>
      <c r="D150" s="1">
        <v>1</v>
      </c>
      <c r="E150" s="1">
        <v>50</v>
      </c>
      <c r="F150" s="1">
        <v>46.5</v>
      </c>
      <c r="G150" s="1">
        <v>53.474999999999994</v>
      </c>
      <c r="I150" s="1">
        <v>180</v>
      </c>
      <c r="J150" s="5"/>
      <c r="K150" s="5"/>
    </row>
    <row r="151" spans="1:11" ht="12.75">
      <c r="A151" s="1" t="s">
        <v>211</v>
      </c>
      <c r="B151" s="1" t="s">
        <v>45</v>
      </c>
      <c r="C151" s="1">
        <v>50</v>
      </c>
      <c r="D151" s="1">
        <v>1</v>
      </c>
      <c r="E151" s="1">
        <v>50</v>
      </c>
      <c r="F151" s="1">
        <v>46.5</v>
      </c>
      <c r="G151" s="1">
        <v>53.474999999999994</v>
      </c>
      <c r="I151" s="1">
        <v>180</v>
      </c>
      <c r="J151" s="5"/>
      <c r="K151" s="5"/>
    </row>
    <row r="152" spans="1:11" ht="12.75">
      <c r="A152" s="1" t="s">
        <v>219</v>
      </c>
      <c r="B152" s="1" t="s">
        <v>45</v>
      </c>
      <c r="C152" s="1">
        <v>50</v>
      </c>
      <c r="D152" s="1">
        <v>1</v>
      </c>
      <c r="E152" s="1">
        <v>50</v>
      </c>
      <c r="F152" s="1">
        <v>46.5</v>
      </c>
      <c r="G152" s="1">
        <v>53.474999999999994</v>
      </c>
      <c r="I152" s="1">
        <v>180</v>
      </c>
      <c r="J152" s="5"/>
      <c r="K152" s="5"/>
    </row>
    <row r="153" spans="1:11" ht="12.75">
      <c r="A153" s="1" t="s">
        <v>221</v>
      </c>
      <c r="B153" s="1" t="s">
        <v>45</v>
      </c>
      <c r="C153" s="1">
        <v>50</v>
      </c>
      <c r="D153" s="1">
        <v>1</v>
      </c>
      <c r="E153" s="1">
        <v>50</v>
      </c>
      <c r="F153" s="1">
        <v>46.5</v>
      </c>
      <c r="G153" s="1">
        <v>53.474999999999994</v>
      </c>
      <c r="I153" s="1">
        <v>180</v>
      </c>
      <c r="J153" s="5"/>
      <c r="K153" s="5"/>
    </row>
    <row r="154" spans="1:11" ht="12.75">
      <c r="A154" s="1" t="s">
        <v>224</v>
      </c>
      <c r="B154" s="1" t="s">
        <v>45</v>
      </c>
      <c r="C154" s="1">
        <v>50</v>
      </c>
      <c r="D154" s="1">
        <v>1</v>
      </c>
      <c r="E154" s="1">
        <v>50</v>
      </c>
      <c r="F154" s="1">
        <v>46.5</v>
      </c>
      <c r="G154" s="1">
        <v>53.474999999999994</v>
      </c>
      <c r="I154" s="1">
        <v>180</v>
      </c>
      <c r="J154" s="5"/>
      <c r="K154" s="5"/>
    </row>
    <row r="155" spans="1:11" ht="12.75">
      <c r="A155" s="1" t="s">
        <v>38</v>
      </c>
      <c r="B155" s="1" t="s">
        <v>40</v>
      </c>
      <c r="C155" s="1">
        <v>50</v>
      </c>
      <c r="D155" s="1">
        <v>1</v>
      </c>
      <c r="E155" s="1">
        <v>50</v>
      </c>
      <c r="F155" s="1">
        <v>46.5</v>
      </c>
      <c r="G155" s="1">
        <v>53.474999999999994</v>
      </c>
      <c r="I155" s="1">
        <v>180</v>
      </c>
      <c r="J155" s="5"/>
      <c r="K155" s="5"/>
    </row>
    <row r="156" spans="1:11" ht="12.75">
      <c r="A156" s="1" t="s">
        <v>68</v>
      </c>
      <c r="B156" s="1" t="s">
        <v>40</v>
      </c>
      <c r="C156" s="1">
        <v>50</v>
      </c>
      <c r="D156" s="1">
        <v>1</v>
      </c>
      <c r="E156" s="1">
        <v>50</v>
      </c>
      <c r="F156" s="1">
        <v>46.5</v>
      </c>
      <c r="G156" s="1">
        <v>53.474999999999994</v>
      </c>
      <c r="I156" s="1">
        <v>180</v>
      </c>
      <c r="J156" s="5"/>
      <c r="K156" s="5"/>
    </row>
    <row r="157" spans="1:11" ht="12.75">
      <c r="A157" s="1" t="s">
        <v>113</v>
      </c>
      <c r="B157" s="1" t="s">
        <v>40</v>
      </c>
      <c r="C157" s="1">
        <v>50</v>
      </c>
      <c r="D157" s="1">
        <v>1</v>
      </c>
      <c r="E157" s="1">
        <v>50</v>
      </c>
      <c r="F157" s="1">
        <v>46.5</v>
      </c>
      <c r="G157" s="1">
        <v>53.474999999999994</v>
      </c>
      <c r="I157" s="1">
        <v>180</v>
      </c>
      <c r="J157" s="5"/>
      <c r="K157" s="5"/>
    </row>
    <row r="158" spans="1:11" ht="12.75">
      <c r="A158" s="1" t="s">
        <v>119</v>
      </c>
      <c r="B158" s="1" t="s">
        <v>40</v>
      </c>
      <c r="C158" s="1">
        <v>50</v>
      </c>
      <c r="D158" s="1">
        <v>3</v>
      </c>
      <c r="E158" s="1">
        <v>150</v>
      </c>
      <c r="F158" s="1">
        <v>139.5</v>
      </c>
      <c r="G158" s="1">
        <v>160.42499999999998</v>
      </c>
      <c r="I158" s="1">
        <v>540</v>
      </c>
      <c r="J158" s="5"/>
      <c r="K158" s="5"/>
    </row>
    <row r="159" spans="1:11" ht="12.75">
      <c r="A159" s="1" t="s">
        <v>141</v>
      </c>
      <c r="B159" s="1" t="s">
        <v>40</v>
      </c>
      <c r="C159" s="1">
        <v>50</v>
      </c>
      <c r="D159" s="1">
        <v>2</v>
      </c>
      <c r="E159" s="1">
        <v>100</v>
      </c>
      <c r="F159" s="1">
        <v>93</v>
      </c>
      <c r="G159" s="1">
        <v>106.94999999999999</v>
      </c>
      <c r="I159" s="1">
        <v>360</v>
      </c>
      <c r="J159" s="5"/>
      <c r="K159" s="5"/>
    </row>
    <row r="160" spans="1:11" ht="12.75">
      <c r="A160" s="1" t="s">
        <v>160</v>
      </c>
      <c r="B160" s="1" t="s">
        <v>40</v>
      </c>
      <c r="C160" s="1">
        <v>50</v>
      </c>
      <c r="D160" s="1">
        <v>2</v>
      </c>
      <c r="E160" s="1">
        <v>100</v>
      </c>
      <c r="F160" s="1">
        <v>93</v>
      </c>
      <c r="G160" s="1">
        <v>106.94999999999999</v>
      </c>
      <c r="I160" s="1">
        <v>360</v>
      </c>
      <c r="J160" s="5"/>
      <c r="K160" s="5"/>
    </row>
    <row r="161" spans="1:11" ht="12.75">
      <c r="A161" s="1" t="s">
        <v>174</v>
      </c>
      <c r="B161" s="1" t="s">
        <v>40</v>
      </c>
      <c r="C161" s="1">
        <v>50</v>
      </c>
      <c r="D161" s="1">
        <v>1</v>
      </c>
      <c r="E161" s="1">
        <v>50</v>
      </c>
      <c r="F161" s="1">
        <v>46.5</v>
      </c>
      <c r="G161" s="1">
        <v>53.474999999999994</v>
      </c>
      <c r="I161" s="1">
        <v>180</v>
      </c>
      <c r="J161" s="5"/>
      <c r="K161" s="5"/>
    </row>
    <row r="162" spans="1:11" ht="12.75">
      <c r="A162" s="1" t="s">
        <v>184</v>
      </c>
      <c r="B162" s="1" t="s">
        <v>40</v>
      </c>
      <c r="C162" s="1">
        <v>50</v>
      </c>
      <c r="D162" s="1">
        <v>3</v>
      </c>
      <c r="E162" s="1">
        <v>150</v>
      </c>
      <c r="F162" s="1">
        <v>139.5</v>
      </c>
      <c r="G162" s="1">
        <v>160.42499999999998</v>
      </c>
      <c r="I162" s="1">
        <v>540</v>
      </c>
      <c r="J162" s="5"/>
      <c r="K162" s="5"/>
    </row>
    <row r="163" spans="1:11" ht="12.75">
      <c r="A163" s="1" t="s">
        <v>202</v>
      </c>
      <c r="B163" s="1" t="s">
        <v>40</v>
      </c>
      <c r="C163" s="1">
        <v>50</v>
      </c>
      <c r="D163" s="1">
        <v>1</v>
      </c>
      <c r="E163" s="1">
        <v>50</v>
      </c>
      <c r="F163" s="1">
        <v>46.5</v>
      </c>
      <c r="G163" s="1">
        <v>53.474999999999994</v>
      </c>
      <c r="I163" s="1">
        <v>180</v>
      </c>
      <c r="J163" s="5"/>
      <c r="K163" s="5"/>
    </row>
    <row r="164" spans="1:11" ht="12.75">
      <c r="A164" s="1" t="s">
        <v>209</v>
      </c>
      <c r="B164" s="1" t="s">
        <v>40</v>
      </c>
      <c r="C164" s="1">
        <v>50</v>
      </c>
      <c r="D164" s="1">
        <v>1</v>
      </c>
      <c r="E164" s="1">
        <v>50</v>
      </c>
      <c r="F164" s="1">
        <v>46.5</v>
      </c>
      <c r="G164" s="1">
        <v>53.474999999999994</v>
      </c>
      <c r="I164" s="1">
        <v>180</v>
      </c>
      <c r="J164" s="5"/>
      <c r="K164" s="5"/>
    </row>
    <row r="165" spans="1:11" ht="12.75">
      <c r="A165" s="1" t="s">
        <v>211</v>
      </c>
      <c r="B165" s="1" t="s">
        <v>40</v>
      </c>
      <c r="C165" s="1">
        <v>50</v>
      </c>
      <c r="D165" s="1">
        <v>1</v>
      </c>
      <c r="E165" s="1">
        <v>50</v>
      </c>
      <c r="F165" s="1">
        <v>46.5</v>
      </c>
      <c r="G165" s="1">
        <v>53.474999999999994</v>
      </c>
      <c r="I165" s="1">
        <v>180</v>
      </c>
      <c r="J165" s="5"/>
      <c r="K165" s="5"/>
    </row>
    <row r="166" spans="1:11" ht="12.75">
      <c r="A166" s="1" t="s">
        <v>232</v>
      </c>
      <c r="B166" s="1" t="s">
        <v>40</v>
      </c>
      <c r="C166" s="1">
        <v>50</v>
      </c>
      <c r="D166" s="1">
        <v>2</v>
      </c>
      <c r="E166" s="1">
        <v>100</v>
      </c>
      <c r="F166" s="1">
        <v>93</v>
      </c>
      <c r="G166" s="1">
        <v>106.94999999999999</v>
      </c>
      <c r="I166" s="1">
        <v>360</v>
      </c>
      <c r="J166" s="5"/>
      <c r="K166" s="5"/>
    </row>
    <row r="167" spans="1:11" ht="12.75">
      <c r="A167" s="1" t="s">
        <v>68</v>
      </c>
      <c r="B167" s="1" t="s">
        <v>72</v>
      </c>
      <c r="C167" s="1">
        <v>50</v>
      </c>
      <c r="D167" s="1">
        <v>1</v>
      </c>
      <c r="E167" s="1">
        <v>50</v>
      </c>
      <c r="F167" s="1">
        <v>46.5</v>
      </c>
      <c r="G167" s="1">
        <v>53.474999999999994</v>
      </c>
      <c r="I167" s="1">
        <v>180</v>
      </c>
      <c r="J167" s="5"/>
      <c r="K167" s="5"/>
    </row>
    <row r="168" spans="1:11" ht="12.75">
      <c r="A168" s="1" t="s">
        <v>102</v>
      </c>
      <c r="B168" s="1" t="s">
        <v>72</v>
      </c>
      <c r="C168" s="1">
        <v>50</v>
      </c>
      <c r="D168" s="1">
        <v>2</v>
      </c>
      <c r="E168" s="1">
        <v>100</v>
      </c>
      <c r="F168" s="1">
        <v>93</v>
      </c>
      <c r="G168" s="1">
        <v>106.94999999999999</v>
      </c>
      <c r="I168" s="1">
        <v>360</v>
      </c>
      <c r="J168" s="5"/>
      <c r="K168" s="5"/>
    </row>
    <row r="169" spans="1:11" ht="12.75">
      <c r="A169" s="1" t="s">
        <v>119</v>
      </c>
      <c r="B169" s="1" t="s">
        <v>72</v>
      </c>
      <c r="C169" s="1">
        <v>50</v>
      </c>
      <c r="D169" s="1">
        <v>3</v>
      </c>
      <c r="E169" s="1">
        <v>150</v>
      </c>
      <c r="F169" s="1">
        <v>139.5</v>
      </c>
      <c r="G169" s="1">
        <v>160.42499999999998</v>
      </c>
      <c r="I169" s="1">
        <v>540</v>
      </c>
      <c r="J169" s="5"/>
      <c r="K169" s="5"/>
    </row>
    <row r="170" spans="1:11" s="2" customFormat="1" ht="12.75">
      <c r="A170" s="1" t="s">
        <v>160</v>
      </c>
      <c r="B170" s="1" t="s">
        <v>72</v>
      </c>
      <c r="C170" s="1">
        <v>50</v>
      </c>
      <c r="D170" s="1">
        <v>2</v>
      </c>
      <c r="E170" s="1">
        <v>100</v>
      </c>
      <c r="F170" s="1">
        <v>93</v>
      </c>
      <c r="G170" s="1">
        <v>106.94999999999999</v>
      </c>
      <c r="H170" s="1"/>
      <c r="I170" s="1">
        <v>360</v>
      </c>
      <c r="J170" s="5"/>
      <c r="K170" s="5"/>
    </row>
    <row r="171" spans="1:11" ht="12.75">
      <c r="A171" s="1" t="s">
        <v>174</v>
      </c>
      <c r="B171" s="1" t="s">
        <v>72</v>
      </c>
      <c r="C171" s="1">
        <v>50</v>
      </c>
      <c r="D171" s="1">
        <v>1</v>
      </c>
      <c r="E171" s="1">
        <v>50</v>
      </c>
      <c r="F171" s="1">
        <v>46.5</v>
      </c>
      <c r="G171" s="1">
        <v>53.474999999999994</v>
      </c>
      <c r="I171" s="1">
        <v>180</v>
      </c>
      <c r="J171" s="5"/>
      <c r="K171" s="5"/>
    </row>
    <row r="172" spans="1:11" ht="12.75">
      <c r="A172" s="1" t="s">
        <v>184</v>
      </c>
      <c r="B172" s="1" t="s">
        <v>72</v>
      </c>
      <c r="C172" s="1">
        <v>50</v>
      </c>
      <c r="D172" s="1">
        <v>3</v>
      </c>
      <c r="E172" s="1">
        <v>150</v>
      </c>
      <c r="F172" s="1">
        <v>139.5</v>
      </c>
      <c r="G172" s="1">
        <v>160.42499999999998</v>
      </c>
      <c r="I172" s="1">
        <v>540</v>
      </c>
      <c r="J172" s="5"/>
      <c r="K172" s="5"/>
    </row>
    <row r="173" spans="1:11" ht="12.75">
      <c r="A173" s="1" t="s">
        <v>193</v>
      </c>
      <c r="B173" s="1" t="s">
        <v>72</v>
      </c>
      <c r="C173" s="1">
        <v>50</v>
      </c>
      <c r="D173" s="1">
        <v>1</v>
      </c>
      <c r="E173" s="1">
        <v>50</v>
      </c>
      <c r="F173" s="1">
        <v>46.5</v>
      </c>
      <c r="G173" s="1">
        <v>53.474999999999994</v>
      </c>
      <c r="I173" s="1">
        <v>180</v>
      </c>
      <c r="J173" s="5"/>
      <c r="K173" s="5"/>
    </row>
    <row r="174" spans="1:11" s="2" customFormat="1" ht="12.75">
      <c r="A174" s="1" t="s">
        <v>202</v>
      </c>
      <c r="B174" s="1" t="s">
        <v>72</v>
      </c>
      <c r="C174" s="1">
        <v>50</v>
      </c>
      <c r="D174" s="1">
        <v>1</v>
      </c>
      <c r="E174" s="1">
        <v>50</v>
      </c>
      <c r="F174" s="1">
        <v>46.5</v>
      </c>
      <c r="G174" s="1">
        <v>53.474999999999994</v>
      </c>
      <c r="H174" s="1"/>
      <c r="I174" s="1">
        <v>180</v>
      </c>
      <c r="J174" s="5"/>
      <c r="K174" s="5"/>
    </row>
    <row r="175" spans="1:11" ht="12.75">
      <c r="A175" s="1" t="s">
        <v>213</v>
      </c>
      <c r="B175" s="1" t="s">
        <v>72</v>
      </c>
      <c r="C175" s="1">
        <v>50</v>
      </c>
      <c r="D175" s="1">
        <v>1</v>
      </c>
      <c r="E175" s="1">
        <v>50</v>
      </c>
      <c r="F175" s="1">
        <v>46.5</v>
      </c>
      <c r="G175" s="1">
        <v>53.474999999999994</v>
      </c>
      <c r="I175" s="1">
        <v>180</v>
      </c>
      <c r="J175" s="5"/>
      <c r="K175" s="5"/>
    </row>
    <row r="176" spans="1:11" ht="12.75">
      <c r="A176" s="1" t="s">
        <v>221</v>
      </c>
      <c r="B176" s="1" t="s">
        <v>72</v>
      </c>
      <c r="C176" s="1">
        <v>50</v>
      </c>
      <c r="D176" s="1">
        <v>1</v>
      </c>
      <c r="E176" s="1">
        <v>50</v>
      </c>
      <c r="F176" s="1">
        <v>46.5</v>
      </c>
      <c r="G176" s="1">
        <v>53.474999999999994</v>
      </c>
      <c r="I176" s="1">
        <v>180</v>
      </c>
      <c r="J176" s="5"/>
      <c r="K176" s="5"/>
    </row>
    <row r="177" spans="1:11" ht="12.75">
      <c r="A177" s="1" t="s">
        <v>50</v>
      </c>
      <c r="B177" s="1" t="s">
        <v>52</v>
      </c>
      <c r="C177" s="1">
        <v>50</v>
      </c>
      <c r="D177" s="1">
        <v>1</v>
      </c>
      <c r="E177" s="1">
        <v>50</v>
      </c>
      <c r="F177" s="1">
        <v>46.5</v>
      </c>
      <c r="G177" s="1">
        <v>53.474999999999994</v>
      </c>
      <c r="I177" s="1">
        <v>180</v>
      </c>
      <c r="J177" s="5"/>
      <c r="K177" s="5"/>
    </row>
    <row r="178" spans="1:11" ht="12.75">
      <c r="A178" s="1" t="s">
        <v>68</v>
      </c>
      <c r="B178" s="1" t="s">
        <v>52</v>
      </c>
      <c r="C178" s="1">
        <v>50</v>
      </c>
      <c r="D178" s="1">
        <v>2</v>
      </c>
      <c r="E178" s="1">
        <v>100</v>
      </c>
      <c r="F178" s="1">
        <v>93</v>
      </c>
      <c r="G178" s="1">
        <v>106.94999999999999</v>
      </c>
      <c r="I178" s="1">
        <v>360</v>
      </c>
      <c r="J178" s="5"/>
      <c r="K178" s="5"/>
    </row>
    <row r="179" spans="1:11" ht="12.75">
      <c r="A179" s="1" t="s">
        <v>113</v>
      </c>
      <c r="B179" s="1" t="s">
        <v>52</v>
      </c>
      <c r="C179" s="1">
        <v>50</v>
      </c>
      <c r="D179" s="1">
        <v>1</v>
      </c>
      <c r="E179" s="1">
        <v>50</v>
      </c>
      <c r="F179" s="1">
        <v>46.5</v>
      </c>
      <c r="G179" s="1">
        <v>53.474999999999994</v>
      </c>
      <c r="I179" s="1">
        <v>180</v>
      </c>
      <c r="J179" s="5"/>
      <c r="K179" s="5"/>
    </row>
    <row r="180" spans="1:11" ht="12.75">
      <c r="A180" s="1" t="s">
        <v>119</v>
      </c>
      <c r="B180" s="1" t="s">
        <v>52</v>
      </c>
      <c r="C180" s="1">
        <v>50</v>
      </c>
      <c r="D180" s="1">
        <v>3</v>
      </c>
      <c r="E180" s="1">
        <v>150</v>
      </c>
      <c r="F180" s="1">
        <v>139.5</v>
      </c>
      <c r="G180" s="1">
        <v>160.42499999999998</v>
      </c>
      <c r="I180" s="1">
        <v>540</v>
      </c>
      <c r="J180" s="5"/>
      <c r="K180" s="5"/>
    </row>
    <row r="181" spans="1:11" ht="12.75">
      <c r="A181" s="1" t="s">
        <v>129</v>
      </c>
      <c r="B181" s="1" t="s">
        <v>52</v>
      </c>
      <c r="C181" s="1">
        <v>50</v>
      </c>
      <c r="D181" s="1">
        <v>1</v>
      </c>
      <c r="E181" s="1">
        <v>50</v>
      </c>
      <c r="F181" s="1">
        <v>46.5</v>
      </c>
      <c r="G181" s="1">
        <v>53.474999999999994</v>
      </c>
      <c r="I181" s="1">
        <v>180</v>
      </c>
      <c r="J181" s="5"/>
      <c r="K181" s="5"/>
    </row>
    <row r="182" spans="1:11" ht="12.75">
      <c r="A182" s="1" t="s">
        <v>141</v>
      </c>
      <c r="B182" s="1" t="s">
        <v>52</v>
      </c>
      <c r="C182" s="1">
        <v>50</v>
      </c>
      <c r="D182" s="1">
        <v>3</v>
      </c>
      <c r="E182" s="1">
        <v>150</v>
      </c>
      <c r="F182" s="1">
        <v>139.5</v>
      </c>
      <c r="G182" s="1">
        <v>160.42499999999998</v>
      </c>
      <c r="I182" s="1">
        <v>540</v>
      </c>
      <c r="J182" s="5"/>
      <c r="K182" s="5"/>
    </row>
    <row r="183" spans="1:11" ht="12.75">
      <c r="A183" s="1" t="s">
        <v>147</v>
      </c>
      <c r="B183" s="1" t="s">
        <v>52</v>
      </c>
      <c r="C183" s="1">
        <v>50</v>
      </c>
      <c r="D183" s="1">
        <v>1</v>
      </c>
      <c r="E183" s="1">
        <v>50</v>
      </c>
      <c r="F183" s="1">
        <v>46.5</v>
      </c>
      <c r="G183" s="1">
        <v>53.474999999999994</v>
      </c>
      <c r="I183" s="1">
        <v>180</v>
      </c>
      <c r="J183" s="5"/>
      <c r="K183" s="5"/>
    </row>
    <row r="184" spans="1:11" ht="12.75">
      <c r="A184" s="1" t="s">
        <v>157</v>
      </c>
      <c r="B184" s="1" t="s">
        <v>52</v>
      </c>
      <c r="C184" s="1">
        <v>50</v>
      </c>
      <c r="D184" s="1">
        <v>1</v>
      </c>
      <c r="E184" s="1">
        <v>50</v>
      </c>
      <c r="F184" s="1">
        <v>46.5</v>
      </c>
      <c r="G184" s="1">
        <v>53.474999999999994</v>
      </c>
      <c r="I184" s="1">
        <v>180</v>
      </c>
      <c r="J184" s="5"/>
      <c r="K184" s="5"/>
    </row>
    <row r="185" spans="1:11" ht="12.75">
      <c r="A185" s="1" t="s">
        <v>160</v>
      </c>
      <c r="B185" s="1" t="s">
        <v>52</v>
      </c>
      <c r="C185" s="1">
        <v>50</v>
      </c>
      <c r="D185" s="1">
        <v>2</v>
      </c>
      <c r="E185" s="1">
        <v>100</v>
      </c>
      <c r="F185" s="1">
        <v>93</v>
      </c>
      <c r="G185" s="1">
        <v>106.94999999999999</v>
      </c>
      <c r="I185" s="1">
        <v>360</v>
      </c>
      <c r="J185" s="5"/>
      <c r="K185" s="5"/>
    </row>
    <row r="186" spans="1:11" ht="12.75">
      <c r="A186" s="1" t="s">
        <v>174</v>
      </c>
      <c r="B186" s="1" t="s">
        <v>52</v>
      </c>
      <c r="C186" s="1">
        <v>50</v>
      </c>
      <c r="D186" s="1">
        <v>1</v>
      </c>
      <c r="E186" s="1">
        <v>50</v>
      </c>
      <c r="F186" s="1">
        <v>46.5</v>
      </c>
      <c r="G186" s="1">
        <v>53.474999999999994</v>
      </c>
      <c r="I186" s="1">
        <v>180</v>
      </c>
      <c r="J186" s="5"/>
      <c r="K186" s="5"/>
    </row>
    <row r="187" spans="1:11" ht="12.75">
      <c r="A187" s="1" t="s">
        <v>177</v>
      </c>
      <c r="B187" s="1" t="s">
        <v>52</v>
      </c>
      <c r="C187" s="1">
        <v>50</v>
      </c>
      <c r="D187" s="1">
        <v>1</v>
      </c>
      <c r="E187" s="1">
        <v>50</v>
      </c>
      <c r="F187" s="1">
        <v>46.5</v>
      </c>
      <c r="G187" s="1">
        <v>53.474999999999994</v>
      </c>
      <c r="I187" s="1">
        <v>180</v>
      </c>
      <c r="J187" s="5"/>
      <c r="K187" s="5"/>
    </row>
    <row r="188" spans="1:11" ht="12.75">
      <c r="A188" s="1" t="s">
        <v>196</v>
      </c>
      <c r="B188" s="1" t="s">
        <v>52</v>
      </c>
      <c r="C188" s="1">
        <v>50</v>
      </c>
      <c r="D188" s="1">
        <v>1</v>
      </c>
      <c r="E188" s="1">
        <v>50</v>
      </c>
      <c r="F188" s="1">
        <v>46.5</v>
      </c>
      <c r="G188" s="1">
        <v>53.474999999999994</v>
      </c>
      <c r="I188" s="1">
        <v>180</v>
      </c>
      <c r="J188" s="5"/>
      <c r="K188" s="5"/>
    </row>
    <row r="189" spans="1:11" ht="12.75">
      <c r="A189" s="1" t="s">
        <v>202</v>
      </c>
      <c r="B189" s="1" t="s">
        <v>52</v>
      </c>
      <c r="C189" s="1">
        <v>50</v>
      </c>
      <c r="D189" s="1">
        <v>1</v>
      </c>
      <c r="E189" s="1">
        <v>50</v>
      </c>
      <c r="F189" s="1">
        <v>46.5</v>
      </c>
      <c r="G189" s="1">
        <v>53.474999999999994</v>
      </c>
      <c r="I189" s="1">
        <v>180</v>
      </c>
      <c r="J189" s="5"/>
      <c r="K189" s="5"/>
    </row>
    <row r="190" spans="1:11" ht="12.75">
      <c r="A190" s="1" t="s">
        <v>210</v>
      </c>
      <c r="B190" s="1" t="s">
        <v>52</v>
      </c>
      <c r="C190" s="1">
        <v>50</v>
      </c>
      <c r="D190" s="1">
        <v>1</v>
      </c>
      <c r="E190" s="1">
        <v>50</v>
      </c>
      <c r="F190" s="1">
        <v>46.5</v>
      </c>
      <c r="G190" s="1">
        <v>53.474999999999994</v>
      </c>
      <c r="I190" s="1">
        <v>180</v>
      </c>
      <c r="J190" s="5"/>
      <c r="K190" s="5"/>
    </row>
    <row r="191" spans="1:11" ht="12.75">
      <c r="A191" s="1" t="s">
        <v>211</v>
      </c>
      <c r="B191" s="1" t="s">
        <v>52</v>
      </c>
      <c r="C191" s="1">
        <v>50</v>
      </c>
      <c r="D191" s="1">
        <v>1</v>
      </c>
      <c r="E191" s="1">
        <v>50</v>
      </c>
      <c r="F191" s="1">
        <v>46.5</v>
      </c>
      <c r="G191" s="1">
        <v>53.474999999999994</v>
      </c>
      <c r="I191" s="1">
        <v>180</v>
      </c>
      <c r="J191" s="5"/>
      <c r="K191" s="5"/>
    </row>
    <row r="192" spans="1:11" ht="12.75">
      <c r="A192" s="1" t="s">
        <v>213</v>
      </c>
      <c r="B192" s="1" t="s">
        <v>52</v>
      </c>
      <c r="C192" s="1">
        <v>50</v>
      </c>
      <c r="D192" s="1">
        <v>2</v>
      </c>
      <c r="E192" s="1">
        <v>100</v>
      </c>
      <c r="F192" s="1">
        <v>93</v>
      </c>
      <c r="G192" s="1">
        <v>106.94999999999999</v>
      </c>
      <c r="I192" s="1">
        <v>360</v>
      </c>
      <c r="J192" s="5"/>
      <c r="K192" s="5"/>
    </row>
    <row r="193" spans="1:11" ht="12.75">
      <c r="A193" s="1" t="s">
        <v>143</v>
      </c>
      <c r="B193" s="1" t="s">
        <v>144</v>
      </c>
      <c r="C193" s="1">
        <v>73</v>
      </c>
      <c r="D193" s="1">
        <v>1</v>
      </c>
      <c r="E193" s="1">
        <v>73</v>
      </c>
      <c r="F193" s="1">
        <v>67.89</v>
      </c>
      <c r="G193" s="1">
        <v>78.0735</v>
      </c>
      <c r="I193" s="1">
        <v>80</v>
      </c>
      <c r="J193" s="5"/>
      <c r="K193" s="5"/>
    </row>
    <row r="194" spans="1:11" ht="12.75">
      <c r="A194" s="1" t="s">
        <v>87</v>
      </c>
      <c r="B194" s="1" t="s">
        <v>89</v>
      </c>
      <c r="C194" s="1">
        <v>73</v>
      </c>
      <c r="D194" s="1">
        <v>2</v>
      </c>
      <c r="E194" s="1">
        <v>146</v>
      </c>
      <c r="F194" s="1">
        <v>135.78</v>
      </c>
      <c r="G194" s="1">
        <v>156.147</v>
      </c>
      <c r="I194" s="1">
        <v>160</v>
      </c>
      <c r="J194" s="5"/>
      <c r="K194" s="5"/>
    </row>
    <row r="195" spans="1:11" ht="12.75">
      <c r="A195" s="1" t="s">
        <v>109</v>
      </c>
      <c r="B195" s="1" t="s">
        <v>89</v>
      </c>
      <c r="C195" s="1">
        <v>73</v>
      </c>
      <c r="D195" s="1">
        <v>1</v>
      </c>
      <c r="E195" s="1">
        <v>73</v>
      </c>
      <c r="F195" s="1">
        <v>67.89</v>
      </c>
      <c r="G195" s="1">
        <v>78.0735</v>
      </c>
      <c r="I195" s="1">
        <v>80</v>
      </c>
      <c r="J195" s="5"/>
      <c r="K195" s="5"/>
    </row>
    <row r="196" spans="1:11" ht="12.75">
      <c r="A196" s="1" t="s">
        <v>129</v>
      </c>
      <c r="B196" s="1" t="s">
        <v>89</v>
      </c>
      <c r="C196" s="1">
        <v>73</v>
      </c>
      <c r="D196" s="1">
        <v>1</v>
      </c>
      <c r="E196" s="1">
        <v>73</v>
      </c>
      <c r="F196" s="1">
        <v>67.89</v>
      </c>
      <c r="G196" s="1">
        <v>78.0735</v>
      </c>
      <c r="I196" s="1">
        <v>80</v>
      </c>
      <c r="J196" s="5"/>
      <c r="K196" s="5"/>
    </row>
    <row r="197" spans="1:11" ht="12.75">
      <c r="A197" s="1" t="s">
        <v>135</v>
      </c>
      <c r="B197" s="1" t="s">
        <v>89</v>
      </c>
      <c r="C197" s="1">
        <v>73</v>
      </c>
      <c r="D197" s="1">
        <v>1</v>
      </c>
      <c r="E197" s="1">
        <v>73</v>
      </c>
      <c r="F197" s="1">
        <v>67.89</v>
      </c>
      <c r="G197" s="1">
        <v>78.0735</v>
      </c>
      <c r="I197" s="1">
        <v>80</v>
      </c>
      <c r="J197" s="5"/>
      <c r="K197" s="5"/>
    </row>
    <row r="198" spans="1:11" ht="12.75">
      <c r="A198" s="1" t="s">
        <v>146</v>
      </c>
      <c r="B198" s="1" t="s">
        <v>89</v>
      </c>
      <c r="C198" s="1">
        <v>73</v>
      </c>
      <c r="D198" s="1">
        <v>1</v>
      </c>
      <c r="E198" s="1">
        <v>73</v>
      </c>
      <c r="F198" s="1">
        <v>67.89</v>
      </c>
      <c r="G198" s="1">
        <v>78.0735</v>
      </c>
      <c r="I198" s="1">
        <v>80</v>
      </c>
      <c r="J198" s="5"/>
      <c r="K198" s="5"/>
    </row>
    <row r="199" spans="1:11" ht="12.75">
      <c r="A199" s="1" t="s">
        <v>188</v>
      </c>
      <c r="B199" s="1" t="s">
        <v>89</v>
      </c>
      <c r="C199" s="1">
        <v>73</v>
      </c>
      <c r="D199" s="1">
        <v>1</v>
      </c>
      <c r="E199" s="1">
        <v>73</v>
      </c>
      <c r="F199" s="1">
        <v>67.89</v>
      </c>
      <c r="G199" s="1">
        <v>78.0735</v>
      </c>
      <c r="I199" s="1">
        <v>80</v>
      </c>
      <c r="J199" s="5"/>
      <c r="K199" s="5"/>
    </row>
    <row r="200" spans="1:11" ht="12.75">
      <c r="A200" s="1" t="s">
        <v>193</v>
      </c>
      <c r="B200" s="1" t="s">
        <v>89</v>
      </c>
      <c r="C200" s="1">
        <v>73</v>
      </c>
      <c r="D200" s="1">
        <v>1</v>
      </c>
      <c r="E200" s="1">
        <v>73</v>
      </c>
      <c r="F200" s="1">
        <v>67.89</v>
      </c>
      <c r="G200" s="1">
        <v>78.0735</v>
      </c>
      <c r="I200" s="1">
        <v>80</v>
      </c>
      <c r="J200" s="5"/>
      <c r="K200" s="5"/>
    </row>
    <row r="201" spans="1:11" s="2" customFormat="1" ht="12.75">
      <c r="A201" s="1" t="s">
        <v>196</v>
      </c>
      <c r="B201" s="1" t="s">
        <v>89</v>
      </c>
      <c r="C201" s="1">
        <v>73</v>
      </c>
      <c r="D201" s="1">
        <v>1</v>
      </c>
      <c r="E201" s="1">
        <v>73</v>
      </c>
      <c r="F201" s="1">
        <v>67.89</v>
      </c>
      <c r="G201" s="1">
        <v>78.0735</v>
      </c>
      <c r="H201" s="1"/>
      <c r="I201" s="1">
        <v>80</v>
      </c>
      <c r="J201" s="5"/>
      <c r="K201" s="5"/>
    </row>
    <row r="202" spans="1:11" ht="12.75" customHeight="1">
      <c r="A202" s="1" t="s">
        <v>212</v>
      </c>
      <c r="B202" s="1" t="s">
        <v>89</v>
      </c>
      <c r="C202" s="1">
        <v>73</v>
      </c>
      <c r="D202" s="1">
        <v>1</v>
      </c>
      <c r="E202" s="1">
        <v>73</v>
      </c>
      <c r="F202" s="1">
        <v>67.89</v>
      </c>
      <c r="G202" s="1">
        <v>78.0735</v>
      </c>
      <c r="I202" s="1">
        <v>80</v>
      </c>
      <c r="J202" s="5"/>
      <c r="K202" s="5"/>
    </row>
    <row r="203" spans="1:11" ht="15" customHeight="1">
      <c r="A203" s="1" t="s">
        <v>62</v>
      </c>
      <c r="B203" s="1" t="s">
        <v>63</v>
      </c>
      <c r="C203" s="1">
        <v>73</v>
      </c>
      <c r="D203" s="1">
        <v>1</v>
      </c>
      <c r="E203" s="1">
        <v>73</v>
      </c>
      <c r="F203" s="1">
        <v>67.89</v>
      </c>
      <c r="G203" s="1">
        <v>78.0735</v>
      </c>
      <c r="I203" s="1">
        <v>80</v>
      </c>
      <c r="J203" s="5"/>
      <c r="K203" s="5"/>
    </row>
    <row r="204" spans="1:11" ht="15.75" customHeight="1">
      <c r="A204" s="1" t="s">
        <v>68</v>
      </c>
      <c r="B204" s="1" t="s">
        <v>63</v>
      </c>
      <c r="C204" s="1">
        <v>73</v>
      </c>
      <c r="D204" s="1">
        <v>1</v>
      </c>
      <c r="E204" s="1">
        <v>73</v>
      </c>
      <c r="F204" s="1">
        <v>67.89</v>
      </c>
      <c r="G204" s="1">
        <v>78.0735</v>
      </c>
      <c r="I204" s="1">
        <v>80</v>
      </c>
      <c r="J204" s="5"/>
      <c r="K204" s="5"/>
    </row>
    <row r="205" spans="1:11" ht="15.75" customHeight="1">
      <c r="A205" s="1" t="s">
        <v>143</v>
      </c>
      <c r="B205" s="1" t="s">
        <v>63</v>
      </c>
      <c r="C205" s="1">
        <v>73</v>
      </c>
      <c r="D205" s="1">
        <v>1</v>
      </c>
      <c r="E205" s="1">
        <v>73</v>
      </c>
      <c r="F205" s="1">
        <v>67.89</v>
      </c>
      <c r="G205" s="1">
        <v>78.0735</v>
      </c>
      <c r="I205" s="1">
        <v>80</v>
      </c>
      <c r="J205" s="5"/>
      <c r="K205" s="5"/>
    </row>
    <row r="206" spans="1:11" ht="15" customHeight="1">
      <c r="A206" s="1" t="s">
        <v>189</v>
      </c>
      <c r="B206" s="1" t="s">
        <v>63</v>
      </c>
      <c r="C206" s="1">
        <v>73</v>
      </c>
      <c r="D206" s="1">
        <v>1</v>
      </c>
      <c r="E206" s="1">
        <v>73</v>
      </c>
      <c r="F206" s="1">
        <v>67.89</v>
      </c>
      <c r="G206" s="1">
        <v>78.0735</v>
      </c>
      <c r="I206" s="1">
        <v>80</v>
      </c>
      <c r="J206" s="5"/>
      <c r="K206" s="5"/>
    </row>
    <row r="207" spans="1:11" ht="15" customHeight="1">
      <c r="A207" s="1" t="s">
        <v>158</v>
      </c>
      <c r="B207" s="1" t="s">
        <v>159</v>
      </c>
      <c r="C207" s="1">
        <v>73</v>
      </c>
      <c r="D207" s="1">
        <v>1</v>
      </c>
      <c r="E207" s="1">
        <v>73</v>
      </c>
      <c r="F207" s="1">
        <v>67.89</v>
      </c>
      <c r="G207" s="1">
        <v>78.0735</v>
      </c>
      <c r="I207" s="1">
        <v>80</v>
      </c>
      <c r="J207" s="5"/>
      <c r="K207" s="5"/>
    </row>
    <row r="208" spans="1:11" ht="10.5" customHeight="1">
      <c r="A208" s="1" t="s">
        <v>132</v>
      </c>
      <c r="B208" s="1" t="s">
        <v>134</v>
      </c>
      <c r="C208" s="1">
        <v>73</v>
      </c>
      <c r="D208" s="1">
        <v>1</v>
      </c>
      <c r="E208" s="1">
        <v>73</v>
      </c>
      <c r="F208" s="1">
        <v>67.89</v>
      </c>
      <c r="G208" s="1">
        <v>78.0735</v>
      </c>
      <c r="I208" s="1">
        <v>80</v>
      </c>
      <c r="J208" s="5"/>
      <c r="K208" s="5"/>
    </row>
    <row r="209" spans="1:11" ht="12" customHeight="1">
      <c r="A209" s="1" t="s">
        <v>193</v>
      </c>
      <c r="B209" s="1" t="s">
        <v>134</v>
      </c>
      <c r="C209" s="1">
        <v>73</v>
      </c>
      <c r="D209" s="1">
        <v>1</v>
      </c>
      <c r="E209" s="1">
        <v>73</v>
      </c>
      <c r="F209" s="1">
        <v>67.89</v>
      </c>
      <c r="G209" s="1">
        <v>78.0735</v>
      </c>
      <c r="I209" s="1">
        <v>80</v>
      </c>
      <c r="J209" s="5"/>
      <c r="K209" s="5"/>
    </row>
    <row r="210" spans="1:11" ht="14.25" customHeight="1">
      <c r="A210" s="1" t="s">
        <v>195</v>
      </c>
      <c r="B210" s="1" t="s">
        <v>134</v>
      </c>
      <c r="C210" s="1">
        <v>73</v>
      </c>
      <c r="D210" s="1">
        <v>1</v>
      </c>
      <c r="E210" s="1">
        <v>73</v>
      </c>
      <c r="F210" s="1">
        <v>67.89</v>
      </c>
      <c r="G210" s="1">
        <v>78.0735</v>
      </c>
      <c r="I210" s="1">
        <v>80</v>
      </c>
      <c r="J210" s="5"/>
      <c r="K210" s="5"/>
    </row>
    <row r="211" spans="1:11" ht="12.75" customHeight="1">
      <c r="A211" s="1" t="s">
        <v>68</v>
      </c>
      <c r="B211" s="1" t="s">
        <v>73</v>
      </c>
      <c r="C211" s="1">
        <v>73</v>
      </c>
      <c r="D211" s="1">
        <v>1</v>
      </c>
      <c r="E211" s="1">
        <v>73</v>
      </c>
      <c r="F211" s="1">
        <v>67.89</v>
      </c>
      <c r="G211" s="1">
        <v>78.0735</v>
      </c>
      <c r="I211" s="1">
        <v>80</v>
      </c>
      <c r="J211" s="5"/>
      <c r="K211" s="5"/>
    </row>
    <row r="212" spans="1:11" s="2" customFormat="1" ht="16.5" customHeight="1">
      <c r="A212" s="1" t="s">
        <v>193</v>
      </c>
      <c r="B212" s="1" t="s">
        <v>73</v>
      </c>
      <c r="C212" s="1">
        <v>73</v>
      </c>
      <c r="D212" s="1">
        <v>1</v>
      </c>
      <c r="E212" s="1">
        <v>73</v>
      </c>
      <c r="F212" s="1">
        <v>67.89</v>
      </c>
      <c r="G212" s="1">
        <v>78.0735</v>
      </c>
      <c r="H212" s="1"/>
      <c r="I212" s="1">
        <v>80</v>
      </c>
      <c r="J212" s="5"/>
      <c r="K212" s="5"/>
    </row>
    <row r="213" spans="1:11" ht="16.5" customHeight="1">
      <c r="A213" s="1" t="s">
        <v>91</v>
      </c>
      <c r="B213" s="1" t="s">
        <v>92</v>
      </c>
      <c r="C213" s="1">
        <v>73</v>
      </c>
      <c r="D213" s="1">
        <v>1</v>
      </c>
      <c r="E213" s="1">
        <v>73</v>
      </c>
      <c r="F213" s="1">
        <v>67.89</v>
      </c>
      <c r="G213" s="1">
        <v>78.0735</v>
      </c>
      <c r="I213" s="1">
        <v>80</v>
      </c>
      <c r="J213" s="5"/>
      <c r="K213" s="5"/>
    </row>
    <row r="214" spans="1:11" ht="13.5" customHeight="1">
      <c r="A214" s="1" t="s">
        <v>103</v>
      </c>
      <c r="B214" s="1" t="s">
        <v>92</v>
      </c>
      <c r="C214" s="1">
        <v>73</v>
      </c>
      <c r="D214" s="1">
        <v>1</v>
      </c>
      <c r="E214" s="1">
        <v>73</v>
      </c>
      <c r="F214" s="1">
        <v>67.89</v>
      </c>
      <c r="G214" s="1">
        <v>78.0735</v>
      </c>
      <c r="I214" s="1">
        <v>80</v>
      </c>
      <c r="J214" s="5"/>
      <c r="K214" s="5"/>
    </row>
    <row r="215" spans="1:11" ht="12" customHeight="1">
      <c r="A215" s="1" t="s">
        <v>132</v>
      </c>
      <c r="B215" s="1" t="s">
        <v>92</v>
      </c>
      <c r="C215" s="1">
        <v>73</v>
      </c>
      <c r="D215" s="1">
        <v>1</v>
      </c>
      <c r="E215" s="1">
        <v>73</v>
      </c>
      <c r="F215" s="1">
        <v>67.89</v>
      </c>
      <c r="G215" s="1">
        <v>78.0735</v>
      </c>
      <c r="I215" s="1">
        <v>80</v>
      </c>
      <c r="J215" s="5"/>
      <c r="K215" s="5"/>
    </row>
    <row r="216" spans="1:11" ht="12.75" customHeight="1">
      <c r="A216" s="1" t="s">
        <v>145</v>
      </c>
      <c r="B216" s="1" t="s">
        <v>92</v>
      </c>
      <c r="C216" s="1">
        <v>73</v>
      </c>
      <c r="D216" s="1">
        <v>1</v>
      </c>
      <c r="E216" s="1">
        <v>73</v>
      </c>
      <c r="F216" s="1">
        <v>67.89</v>
      </c>
      <c r="G216" s="1">
        <v>78.0735</v>
      </c>
      <c r="I216" s="1">
        <v>80</v>
      </c>
      <c r="J216" s="5"/>
      <c r="K216" s="5"/>
    </row>
    <row r="217" spans="1:11" s="2" customFormat="1" ht="13.5" customHeight="1">
      <c r="A217" s="1" t="s">
        <v>157</v>
      </c>
      <c r="B217" s="1" t="s">
        <v>92</v>
      </c>
      <c r="C217" s="1">
        <v>73</v>
      </c>
      <c r="D217" s="1">
        <v>1</v>
      </c>
      <c r="E217" s="1">
        <v>73</v>
      </c>
      <c r="F217" s="1">
        <v>67.89</v>
      </c>
      <c r="G217" s="1">
        <v>78.0735</v>
      </c>
      <c r="H217" s="1"/>
      <c r="I217" s="1">
        <v>80</v>
      </c>
      <c r="J217" s="5"/>
      <c r="K217" s="5"/>
    </row>
    <row r="218" spans="1:11" ht="12.75">
      <c r="A218" s="1" t="s">
        <v>160</v>
      </c>
      <c r="B218" s="1" t="s">
        <v>92</v>
      </c>
      <c r="C218" s="1">
        <v>73</v>
      </c>
      <c r="D218" s="1">
        <v>2</v>
      </c>
      <c r="E218" s="1">
        <v>146</v>
      </c>
      <c r="F218" s="1">
        <v>135.78</v>
      </c>
      <c r="G218" s="1">
        <v>156.147</v>
      </c>
      <c r="I218" s="1">
        <v>160</v>
      </c>
      <c r="J218" s="5"/>
      <c r="K218" s="5"/>
    </row>
    <row r="219" spans="1:11" ht="12.75">
      <c r="A219" s="1" t="s">
        <v>202</v>
      </c>
      <c r="B219" s="1" t="s">
        <v>92</v>
      </c>
      <c r="C219" s="1">
        <v>73</v>
      </c>
      <c r="D219" s="1">
        <v>1</v>
      </c>
      <c r="E219" s="1">
        <v>73</v>
      </c>
      <c r="F219" s="1">
        <v>67.89</v>
      </c>
      <c r="G219" s="1">
        <v>78.0735</v>
      </c>
      <c r="I219" s="1">
        <v>80</v>
      </c>
      <c r="J219" s="5"/>
      <c r="K219" s="5"/>
    </row>
    <row r="220" spans="1:11" ht="12.75">
      <c r="A220" s="1" t="s">
        <v>232</v>
      </c>
      <c r="B220" s="1" t="s">
        <v>92</v>
      </c>
      <c r="C220" s="1">
        <v>73</v>
      </c>
      <c r="D220" s="1">
        <v>1</v>
      </c>
      <c r="E220" s="1">
        <v>73</v>
      </c>
      <c r="F220" s="1">
        <v>67.89</v>
      </c>
      <c r="G220" s="1">
        <v>78.0735</v>
      </c>
      <c r="I220" s="1">
        <v>80</v>
      </c>
      <c r="J220" s="5"/>
      <c r="K220" s="5"/>
    </row>
    <row r="221" spans="1:11" ht="12.75">
      <c r="A221" s="1" t="s">
        <v>43</v>
      </c>
      <c r="B221" s="1" t="s">
        <v>46</v>
      </c>
      <c r="C221" s="1">
        <v>73</v>
      </c>
      <c r="D221" s="1">
        <v>1</v>
      </c>
      <c r="E221" s="1">
        <v>73</v>
      </c>
      <c r="F221" s="1">
        <v>67.89</v>
      </c>
      <c r="G221" s="1">
        <v>78.0735</v>
      </c>
      <c r="I221" s="1">
        <v>80</v>
      </c>
      <c r="J221" s="5"/>
      <c r="K221" s="5"/>
    </row>
    <row r="222" spans="1:11" ht="12.75">
      <c r="A222" s="1" t="s">
        <v>68</v>
      </c>
      <c r="B222" s="1" t="s">
        <v>46</v>
      </c>
      <c r="C222" s="1">
        <v>73</v>
      </c>
      <c r="D222" s="1">
        <v>1</v>
      </c>
      <c r="E222" s="1">
        <v>73</v>
      </c>
      <c r="F222" s="1">
        <v>67.89</v>
      </c>
      <c r="G222" s="1">
        <v>78.0735</v>
      </c>
      <c r="I222" s="1">
        <v>80</v>
      </c>
      <c r="J222" s="5"/>
      <c r="K222" s="5"/>
    </row>
    <row r="223" spans="1:11" ht="15.75" customHeight="1">
      <c r="A223" s="1" t="s">
        <v>103</v>
      </c>
      <c r="B223" s="1" t="s">
        <v>46</v>
      </c>
      <c r="C223" s="1">
        <v>73</v>
      </c>
      <c r="D223" s="1">
        <v>1</v>
      </c>
      <c r="E223" s="1">
        <v>73</v>
      </c>
      <c r="F223" s="1">
        <v>67.89</v>
      </c>
      <c r="G223" s="1">
        <v>78.0735</v>
      </c>
      <c r="I223" s="1">
        <v>80</v>
      </c>
      <c r="J223" s="5"/>
      <c r="K223" s="5"/>
    </row>
    <row r="224" spans="1:11" ht="12.75">
      <c r="A224" s="1" t="s">
        <v>129</v>
      </c>
      <c r="B224" s="1" t="s">
        <v>46</v>
      </c>
      <c r="C224" s="1">
        <v>73</v>
      </c>
      <c r="D224" s="1">
        <v>1</v>
      </c>
      <c r="E224" s="1">
        <v>73</v>
      </c>
      <c r="F224" s="1">
        <v>67.89</v>
      </c>
      <c r="G224" s="1">
        <v>78.0735</v>
      </c>
      <c r="I224" s="1">
        <v>80</v>
      </c>
      <c r="J224" s="5"/>
      <c r="K224" s="5"/>
    </row>
    <row r="225" spans="1:11" ht="12.75">
      <c r="A225" s="1" t="s">
        <v>132</v>
      </c>
      <c r="B225" s="1" t="s">
        <v>46</v>
      </c>
      <c r="C225" s="1">
        <v>73</v>
      </c>
      <c r="D225" s="1">
        <v>1</v>
      </c>
      <c r="E225" s="1">
        <v>73</v>
      </c>
      <c r="F225" s="1">
        <v>67.89</v>
      </c>
      <c r="G225" s="1">
        <v>78.0735</v>
      </c>
      <c r="I225" s="1">
        <v>80</v>
      </c>
      <c r="J225" s="5"/>
      <c r="K225" s="5"/>
    </row>
    <row r="226" spans="1:11" ht="12.75">
      <c r="A226" s="1" t="s">
        <v>188</v>
      </c>
      <c r="B226" s="1" t="s">
        <v>46</v>
      </c>
      <c r="C226" s="1">
        <v>73</v>
      </c>
      <c r="D226" s="1">
        <v>1</v>
      </c>
      <c r="E226" s="1">
        <v>73</v>
      </c>
      <c r="F226" s="1">
        <v>67.89</v>
      </c>
      <c r="G226" s="1">
        <v>78.0735</v>
      </c>
      <c r="I226" s="1">
        <v>80</v>
      </c>
      <c r="J226" s="5"/>
      <c r="K226" s="5"/>
    </row>
    <row r="227" spans="1:11" ht="12.75">
      <c r="A227" s="1" t="s">
        <v>190</v>
      </c>
      <c r="B227" s="1" t="s">
        <v>46</v>
      </c>
      <c r="C227" s="1">
        <v>73</v>
      </c>
      <c r="D227" s="1">
        <v>1</v>
      </c>
      <c r="E227" s="1">
        <v>73</v>
      </c>
      <c r="F227" s="1">
        <v>67.89</v>
      </c>
      <c r="G227" s="1">
        <v>78.0735</v>
      </c>
      <c r="I227" s="1">
        <v>80</v>
      </c>
      <c r="J227" s="5"/>
      <c r="K227" s="5"/>
    </row>
    <row r="228" spans="1:11" ht="12.75">
      <c r="A228" s="1" t="s">
        <v>57</v>
      </c>
      <c r="B228" s="1" t="s">
        <v>59</v>
      </c>
      <c r="C228" s="1">
        <v>73</v>
      </c>
      <c r="D228" s="1">
        <v>1</v>
      </c>
      <c r="E228" s="1">
        <v>73</v>
      </c>
      <c r="F228" s="1">
        <v>67.89</v>
      </c>
      <c r="G228" s="1">
        <v>78.0735</v>
      </c>
      <c r="I228" s="1">
        <v>80</v>
      </c>
      <c r="J228" s="5"/>
      <c r="K228" s="5"/>
    </row>
    <row r="229" spans="1:11" ht="12.75">
      <c r="A229" s="1" t="s">
        <v>189</v>
      </c>
      <c r="B229" s="1" t="s">
        <v>59</v>
      </c>
      <c r="C229" s="1">
        <v>73</v>
      </c>
      <c r="D229" s="1">
        <v>1</v>
      </c>
      <c r="E229" s="1">
        <v>73</v>
      </c>
      <c r="F229" s="1">
        <v>67.89</v>
      </c>
      <c r="G229" s="1">
        <v>78.0735</v>
      </c>
      <c r="I229" s="1">
        <v>80</v>
      </c>
      <c r="J229" s="5"/>
      <c r="K229" s="5"/>
    </row>
    <row r="230" spans="1:11" ht="12.75">
      <c r="A230" s="1" t="s">
        <v>212</v>
      </c>
      <c r="B230" s="1" t="s">
        <v>59</v>
      </c>
      <c r="C230" s="1">
        <v>73</v>
      </c>
      <c r="D230" s="1">
        <v>1</v>
      </c>
      <c r="E230" s="1">
        <v>73</v>
      </c>
      <c r="F230" s="1">
        <v>67.89</v>
      </c>
      <c r="G230" s="1">
        <v>78.0735</v>
      </c>
      <c r="I230" s="1">
        <v>80</v>
      </c>
      <c r="J230" s="5"/>
      <c r="K230" s="5"/>
    </row>
    <row r="231" spans="1:11" s="2" customFormat="1" ht="12.75">
      <c r="A231" s="1" t="s">
        <v>68</v>
      </c>
      <c r="B231" s="1" t="s">
        <v>74</v>
      </c>
      <c r="C231" s="1">
        <v>73</v>
      </c>
      <c r="D231" s="1">
        <v>2</v>
      </c>
      <c r="E231" s="1">
        <v>146</v>
      </c>
      <c r="F231" s="1">
        <v>135.78</v>
      </c>
      <c r="G231" s="1">
        <v>156.147</v>
      </c>
      <c r="H231" s="1"/>
      <c r="I231" s="1">
        <v>160</v>
      </c>
      <c r="J231" s="5"/>
      <c r="K231" s="5"/>
    </row>
    <row r="232" spans="1:11" ht="12.75">
      <c r="A232" s="1" t="s">
        <v>43</v>
      </c>
      <c r="B232" s="1" t="s">
        <v>47</v>
      </c>
      <c r="C232" s="1">
        <v>73</v>
      </c>
      <c r="D232" s="1">
        <v>1</v>
      </c>
      <c r="E232" s="1">
        <v>73</v>
      </c>
      <c r="F232" s="1">
        <v>67.89</v>
      </c>
      <c r="G232" s="1">
        <v>78.0735</v>
      </c>
      <c r="I232" s="1">
        <v>80</v>
      </c>
      <c r="J232" s="5"/>
      <c r="K232" s="5"/>
    </row>
    <row r="233" spans="1:11" ht="12.75">
      <c r="A233" s="1" t="s">
        <v>62</v>
      </c>
      <c r="B233" s="1" t="s">
        <v>47</v>
      </c>
      <c r="C233" s="1">
        <v>73</v>
      </c>
      <c r="D233" s="1">
        <v>1</v>
      </c>
      <c r="E233" s="1">
        <v>73</v>
      </c>
      <c r="F233" s="1">
        <v>67.89</v>
      </c>
      <c r="G233" s="1">
        <v>78.0735</v>
      </c>
      <c r="I233" s="1">
        <v>80</v>
      </c>
      <c r="J233" s="5"/>
      <c r="K233" s="5"/>
    </row>
    <row r="234" spans="1:11" ht="12.75">
      <c r="A234" s="1" t="s">
        <v>160</v>
      </c>
      <c r="B234" s="1" t="s">
        <v>47</v>
      </c>
      <c r="C234" s="1">
        <v>73</v>
      </c>
      <c r="D234" s="1">
        <v>2</v>
      </c>
      <c r="E234" s="1">
        <v>146</v>
      </c>
      <c r="F234" s="1">
        <v>135.78</v>
      </c>
      <c r="G234" s="1">
        <v>156.147</v>
      </c>
      <c r="I234" s="1">
        <v>160</v>
      </c>
      <c r="J234" s="5"/>
      <c r="K234" s="5"/>
    </row>
    <row r="235" spans="1:11" ht="12.75">
      <c r="A235" s="1" t="s">
        <v>227</v>
      </c>
      <c r="B235" s="1" t="s">
        <v>47</v>
      </c>
      <c r="C235" s="1">
        <v>73</v>
      </c>
      <c r="D235" s="1">
        <v>1</v>
      </c>
      <c r="E235" s="1">
        <v>73</v>
      </c>
      <c r="F235" s="1">
        <v>67.89</v>
      </c>
      <c r="G235" s="1">
        <v>78.0735</v>
      </c>
      <c r="I235" s="1">
        <v>80</v>
      </c>
      <c r="J235" s="5"/>
      <c r="K235" s="5"/>
    </row>
    <row r="236" spans="1:11" ht="12.75">
      <c r="A236" s="1" t="s">
        <v>87</v>
      </c>
      <c r="B236" s="1" t="s">
        <v>90</v>
      </c>
      <c r="C236" s="1">
        <v>73</v>
      </c>
      <c r="D236" s="1">
        <v>1</v>
      </c>
      <c r="E236" s="1">
        <v>73</v>
      </c>
      <c r="F236" s="1">
        <v>67.89</v>
      </c>
      <c r="G236" s="1">
        <v>78.0735</v>
      </c>
      <c r="I236" s="1">
        <v>80</v>
      </c>
      <c r="J236" s="5"/>
      <c r="K236" s="5"/>
    </row>
    <row r="237" spans="1:11" ht="12.75">
      <c r="A237" s="1" t="s">
        <v>68</v>
      </c>
      <c r="B237" s="1" t="s">
        <v>75</v>
      </c>
      <c r="C237" s="1">
        <v>40</v>
      </c>
      <c r="D237" s="1">
        <v>2</v>
      </c>
      <c r="E237" s="1">
        <v>80</v>
      </c>
      <c r="F237" s="1">
        <v>74.4</v>
      </c>
      <c r="G237" s="1">
        <v>85.56</v>
      </c>
      <c r="I237" s="1">
        <v>186</v>
      </c>
      <c r="J237" s="5"/>
      <c r="K237" s="5"/>
    </row>
    <row r="238" spans="1:11" ht="12.75">
      <c r="A238" s="1" t="s">
        <v>200</v>
      </c>
      <c r="B238" s="1" t="s">
        <v>75</v>
      </c>
      <c r="C238" s="1">
        <v>40</v>
      </c>
      <c r="D238" s="1">
        <v>2</v>
      </c>
      <c r="E238" s="1">
        <v>80</v>
      </c>
      <c r="F238" s="1">
        <v>74.4</v>
      </c>
      <c r="G238" s="1">
        <v>85.56</v>
      </c>
      <c r="I238" s="1">
        <v>186</v>
      </c>
      <c r="J238" s="5"/>
      <c r="K238" s="5"/>
    </row>
    <row r="239" spans="1:11" ht="12.75">
      <c r="A239" s="1" t="s">
        <v>209</v>
      </c>
      <c r="B239" s="1" t="s">
        <v>75</v>
      </c>
      <c r="C239" s="1">
        <v>40</v>
      </c>
      <c r="D239" s="1">
        <v>2</v>
      </c>
      <c r="E239" s="1">
        <v>80</v>
      </c>
      <c r="F239" s="1">
        <v>74.4</v>
      </c>
      <c r="G239" s="1">
        <v>85.56</v>
      </c>
      <c r="I239" s="1">
        <v>186</v>
      </c>
      <c r="J239" s="5"/>
      <c r="K239" s="5"/>
    </row>
    <row r="240" spans="1:11" ht="12.75">
      <c r="A240" s="1" t="s">
        <v>210</v>
      </c>
      <c r="B240" s="1" t="s">
        <v>75</v>
      </c>
      <c r="C240" s="1">
        <v>40</v>
      </c>
      <c r="D240" s="1">
        <v>1</v>
      </c>
      <c r="E240" s="1">
        <v>40</v>
      </c>
      <c r="F240" s="1">
        <v>37.2</v>
      </c>
      <c r="G240" s="1">
        <v>42.78</v>
      </c>
      <c r="I240" s="1">
        <v>93</v>
      </c>
      <c r="J240" s="5"/>
      <c r="K240" s="5"/>
    </row>
    <row r="241" spans="1:11" s="2" customFormat="1" ht="12.75">
      <c r="A241" s="1" t="s">
        <v>211</v>
      </c>
      <c r="B241" s="1" t="s">
        <v>75</v>
      </c>
      <c r="C241" s="1">
        <v>40</v>
      </c>
      <c r="D241" s="1">
        <v>1</v>
      </c>
      <c r="E241" s="1">
        <v>40</v>
      </c>
      <c r="F241" s="1">
        <v>37.2</v>
      </c>
      <c r="G241" s="1">
        <v>42.78</v>
      </c>
      <c r="H241" s="1"/>
      <c r="I241" s="1">
        <v>93</v>
      </c>
      <c r="J241" s="5"/>
      <c r="K241" s="5"/>
    </row>
    <row r="242" spans="1:11" ht="12.75">
      <c r="A242" s="1" t="s">
        <v>68</v>
      </c>
      <c r="B242" s="1" t="s">
        <v>76</v>
      </c>
      <c r="C242" s="1">
        <v>40</v>
      </c>
      <c r="D242" s="1">
        <v>1</v>
      </c>
      <c r="E242" s="1">
        <v>40</v>
      </c>
      <c r="F242" s="1">
        <v>37.2</v>
      </c>
      <c r="G242" s="1">
        <v>42.78</v>
      </c>
      <c r="I242" s="1">
        <v>93</v>
      </c>
      <c r="J242" s="5"/>
      <c r="K242" s="5"/>
    </row>
    <row r="243" spans="1:11" ht="12.75">
      <c r="A243" s="1" t="s">
        <v>148</v>
      </c>
      <c r="B243" s="1" t="s">
        <v>149</v>
      </c>
      <c r="C243" s="1">
        <v>40</v>
      </c>
      <c r="D243" s="1">
        <v>1</v>
      </c>
      <c r="E243" s="1">
        <v>40</v>
      </c>
      <c r="F243" s="1">
        <v>37.2</v>
      </c>
      <c r="G243" s="1">
        <v>42.78</v>
      </c>
      <c r="I243" s="1">
        <v>93</v>
      </c>
      <c r="J243" s="5"/>
      <c r="K243" s="5"/>
    </row>
    <row r="244" spans="1:11" ht="12.75">
      <c r="A244" s="1" t="s">
        <v>164</v>
      </c>
      <c r="B244" s="1" t="s">
        <v>149</v>
      </c>
      <c r="C244" s="1">
        <v>40</v>
      </c>
      <c r="D244" s="1">
        <v>1</v>
      </c>
      <c r="E244" s="1">
        <v>40</v>
      </c>
      <c r="F244" s="1">
        <v>37.2</v>
      </c>
      <c r="G244" s="1">
        <v>42.78</v>
      </c>
      <c r="I244" s="1">
        <v>93</v>
      </c>
      <c r="J244" s="5"/>
      <c r="K244" s="5"/>
    </row>
    <row r="245" spans="1:11" ht="12.75">
      <c r="A245" s="1" t="s">
        <v>65</v>
      </c>
      <c r="B245" s="1" t="s">
        <v>66</v>
      </c>
      <c r="C245" s="1">
        <v>40</v>
      </c>
      <c r="D245" s="1">
        <v>1</v>
      </c>
      <c r="E245" s="1">
        <v>40</v>
      </c>
      <c r="F245" s="1">
        <v>37.2</v>
      </c>
      <c r="G245" s="1">
        <v>42.78</v>
      </c>
      <c r="I245" s="1">
        <v>93</v>
      </c>
      <c r="J245" s="5"/>
      <c r="K245" s="5"/>
    </row>
    <row r="246" spans="1:11" ht="12.75">
      <c r="A246" s="1" t="s">
        <v>113</v>
      </c>
      <c r="B246" s="1" t="s">
        <v>66</v>
      </c>
      <c r="C246" s="1">
        <v>40</v>
      </c>
      <c r="D246" s="1">
        <v>1</v>
      </c>
      <c r="E246" s="1">
        <v>40</v>
      </c>
      <c r="F246" s="1">
        <v>37.2</v>
      </c>
      <c r="G246" s="1">
        <v>42.78</v>
      </c>
      <c r="I246" s="1">
        <v>93</v>
      </c>
      <c r="J246" s="5"/>
      <c r="K246" s="5"/>
    </row>
    <row r="247" spans="1:11" ht="12.75">
      <c r="A247" s="1" t="s">
        <v>211</v>
      </c>
      <c r="B247" s="1" t="s">
        <v>66</v>
      </c>
      <c r="C247" s="1">
        <v>40</v>
      </c>
      <c r="D247" s="1">
        <v>1</v>
      </c>
      <c r="E247" s="1">
        <v>40</v>
      </c>
      <c r="F247" s="1">
        <v>37.2</v>
      </c>
      <c r="G247" s="1">
        <v>42.78</v>
      </c>
      <c r="I247" s="1">
        <v>93</v>
      </c>
      <c r="J247" s="5"/>
      <c r="K247" s="5"/>
    </row>
    <row r="248" spans="1:11" ht="12.75">
      <c r="A248" s="1" t="s">
        <v>232</v>
      </c>
      <c r="B248" s="1" t="s">
        <v>66</v>
      </c>
      <c r="C248" s="1">
        <v>40</v>
      </c>
      <c r="D248" s="1">
        <v>1</v>
      </c>
      <c r="E248" s="1">
        <v>40</v>
      </c>
      <c r="F248" s="1">
        <v>37.2</v>
      </c>
      <c r="G248" s="1">
        <v>42.78</v>
      </c>
      <c r="I248" s="1">
        <v>93</v>
      </c>
      <c r="J248" s="5"/>
      <c r="K248" s="5"/>
    </row>
    <row r="249" spans="1:11" ht="12.75">
      <c r="A249" s="1" t="s">
        <v>114</v>
      </c>
      <c r="B249" s="1" t="s">
        <v>117</v>
      </c>
      <c r="C249" s="1">
        <v>40</v>
      </c>
      <c r="D249" s="1">
        <v>1</v>
      </c>
      <c r="E249" s="1">
        <v>40</v>
      </c>
      <c r="F249" s="1">
        <v>37.2</v>
      </c>
      <c r="G249" s="1">
        <v>42.78</v>
      </c>
      <c r="I249" s="1">
        <v>93</v>
      </c>
      <c r="J249" s="5"/>
      <c r="K249" s="5"/>
    </row>
    <row r="250" spans="1:11" s="2" customFormat="1" ht="12.75">
      <c r="A250" s="1" t="s">
        <v>68</v>
      </c>
      <c r="B250" s="1" t="s">
        <v>77</v>
      </c>
      <c r="C250" s="1">
        <v>40</v>
      </c>
      <c r="D250" s="1">
        <v>1</v>
      </c>
      <c r="E250" s="1">
        <v>40</v>
      </c>
      <c r="F250" s="1">
        <v>37.2</v>
      </c>
      <c r="G250" s="1">
        <v>42.78</v>
      </c>
      <c r="H250" s="1"/>
      <c r="I250" s="1">
        <v>93</v>
      </c>
      <c r="J250" s="5"/>
      <c r="K250" s="5"/>
    </row>
    <row r="251" spans="1:11" ht="12.75">
      <c r="A251" s="1" t="s">
        <v>173</v>
      </c>
      <c r="B251" s="1" t="s">
        <v>77</v>
      </c>
      <c r="C251" s="1">
        <v>40</v>
      </c>
      <c r="D251" s="1">
        <v>1</v>
      </c>
      <c r="E251" s="1">
        <v>40</v>
      </c>
      <c r="F251" s="1">
        <v>37.2</v>
      </c>
      <c r="G251" s="1">
        <v>42.78</v>
      </c>
      <c r="I251" s="1">
        <v>93</v>
      </c>
      <c r="J251" s="5"/>
      <c r="K251" s="5"/>
    </row>
    <row r="252" spans="1:11" ht="25.5">
      <c r="A252" s="1" t="s">
        <v>103</v>
      </c>
      <c r="B252" s="1" t="s">
        <v>105</v>
      </c>
      <c r="C252" s="1">
        <v>40</v>
      </c>
      <c r="D252" s="1">
        <v>1</v>
      </c>
      <c r="E252" s="1">
        <v>40</v>
      </c>
      <c r="F252" s="1">
        <v>37.2</v>
      </c>
      <c r="G252" s="1">
        <v>42.78</v>
      </c>
      <c r="I252" s="1">
        <v>93</v>
      </c>
      <c r="J252" s="5"/>
      <c r="K252" s="5"/>
    </row>
    <row r="253" spans="1:11" s="2" customFormat="1" ht="25.5">
      <c r="A253" s="1" t="s">
        <v>213</v>
      </c>
      <c r="B253" s="1" t="s">
        <v>105</v>
      </c>
      <c r="C253" s="1">
        <v>40</v>
      </c>
      <c r="D253" s="1">
        <v>1</v>
      </c>
      <c r="E253" s="1">
        <v>40</v>
      </c>
      <c r="F253" s="1">
        <v>37.2</v>
      </c>
      <c r="G253" s="1">
        <v>42.78</v>
      </c>
      <c r="H253" s="1"/>
      <c r="I253" s="1">
        <v>93</v>
      </c>
      <c r="J253" s="5"/>
      <c r="K253" s="5"/>
    </row>
    <row r="254" spans="1:11" ht="12.75">
      <c r="A254" s="1" t="s">
        <v>103</v>
      </c>
      <c r="B254" s="1" t="s">
        <v>106</v>
      </c>
      <c r="C254" s="1">
        <v>40</v>
      </c>
      <c r="D254" s="1">
        <v>1</v>
      </c>
      <c r="E254" s="1">
        <v>40</v>
      </c>
      <c r="F254" s="1">
        <v>37.2</v>
      </c>
      <c r="G254" s="1">
        <v>42.78</v>
      </c>
      <c r="I254" s="1">
        <v>93</v>
      </c>
      <c r="J254" s="5"/>
      <c r="K254" s="5"/>
    </row>
    <row r="255" spans="1:11" ht="12.75">
      <c r="A255" s="1" t="s">
        <v>113</v>
      </c>
      <c r="B255" s="1" t="s">
        <v>106</v>
      </c>
      <c r="C255" s="1">
        <v>40</v>
      </c>
      <c r="D255" s="1">
        <v>1</v>
      </c>
      <c r="E255" s="1">
        <v>40</v>
      </c>
      <c r="F255" s="1">
        <v>37.2</v>
      </c>
      <c r="G255" s="1">
        <v>42.78</v>
      </c>
      <c r="I255" s="1">
        <v>93</v>
      </c>
      <c r="J255" s="5"/>
      <c r="K255" s="5"/>
    </row>
    <row r="256" spans="1:11" ht="12.75">
      <c r="A256" s="1" t="s">
        <v>157</v>
      </c>
      <c r="B256" s="1" t="s">
        <v>106</v>
      </c>
      <c r="C256" s="1">
        <v>40</v>
      </c>
      <c r="D256" s="1">
        <v>1</v>
      </c>
      <c r="E256" s="1">
        <v>40</v>
      </c>
      <c r="F256" s="1">
        <v>37.2</v>
      </c>
      <c r="G256" s="1">
        <v>42.78</v>
      </c>
      <c r="I256" s="1">
        <v>93</v>
      </c>
      <c r="J256" s="5"/>
      <c r="K256" s="5"/>
    </row>
    <row r="257" spans="1:11" ht="12.75">
      <c r="A257" s="1" t="s">
        <v>164</v>
      </c>
      <c r="B257" s="1" t="s">
        <v>106</v>
      </c>
      <c r="C257" s="1">
        <v>40</v>
      </c>
      <c r="D257" s="1">
        <v>2</v>
      </c>
      <c r="E257" s="1">
        <v>80</v>
      </c>
      <c r="F257" s="1">
        <v>74.4</v>
      </c>
      <c r="G257" s="1">
        <v>85.56</v>
      </c>
      <c r="I257" s="1">
        <v>186</v>
      </c>
      <c r="J257" s="5"/>
      <c r="K257" s="5"/>
    </row>
    <row r="258" spans="1:11" ht="12.75">
      <c r="A258" s="1" t="s">
        <v>180</v>
      </c>
      <c r="B258" s="1" t="s">
        <v>106</v>
      </c>
      <c r="C258" s="1">
        <v>40</v>
      </c>
      <c r="D258" s="1">
        <v>1</v>
      </c>
      <c r="E258" s="1">
        <v>40</v>
      </c>
      <c r="F258" s="1">
        <v>37.2</v>
      </c>
      <c r="G258" s="1">
        <v>42.78</v>
      </c>
      <c r="I258" s="1">
        <v>93</v>
      </c>
      <c r="J258" s="5"/>
      <c r="K258" s="5"/>
    </row>
    <row r="259" spans="1:11" ht="12.75">
      <c r="A259" s="1" t="s">
        <v>213</v>
      </c>
      <c r="B259" s="1" t="s">
        <v>106</v>
      </c>
      <c r="C259" s="1">
        <v>40</v>
      </c>
      <c r="D259" s="1">
        <v>1</v>
      </c>
      <c r="E259" s="1">
        <v>40</v>
      </c>
      <c r="F259" s="1">
        <v>37.2</v>
      </c>
      <c r="G259" s="1">
        <v>42.78</v>
      </c>
      <c r="I259" s="1">
        <v>93</v>
      </c>
      <c r="J259" s="5"/>
      <c r="K259" s="5"/>
    </row>
    <row r="260" spans="1:11" ht="12.75">
      <c r="A260" s="1" t="s">
        <v>94</v>
      </c>
      <c r="B260" s="1" t="s">
        <v>98</v>
      </c>
      <c r="C260" s="1">
        <v>40</v>
      </c>
      <c r="D260" s="1">
        <v>1</v>
      </c>
      <c r="E260" s="1">
        <v>40</v>
      </c>
      <c r="F260" s="1">
        <v>37.2</v>
      </c>
      <c r="G260" s="1">
        <v>42.78</v>
      </c>
      <c r="I260" s="1">
        <v>93</v>
      </c>
      <c r="J260" s="5"/>
      <c r="K260" s="5"/>
    </row>
    <row r="261" spans="1:11" ht="12.75">
      <c r="A261" s="1" t="s">
        <v>119</v>
      </c>
      <c r="B261" s="1" t="s">
        <v>98</v>
      </c>
      <c r="C261" s="1">
        <v>40</v>
      </c>
      <c r="D261" s="1">
        <v>1</v>
      </c>
      <c r="E261" s="1">
        <v>40</v>
      </c>
      <c r="F261" s="1">
        <v>37.2</v>
      </c>
      <c r="G261" s="1">
        <v>42.78</v>
      </c>
      <c r="I261" s="1">
        <v>93</v>
      </c>
      <c r="J261" s="5"/>
      <c r="K261" s="5"/>
    </row>
    <row r="262" spans="1:11" ht="12.75">
      <c r="A262" s="1" t="s">
        <v>164</v>
      </c>
      <c r="B262" s="1" t="s">
        <v>167</v>
      </c>
      <c r="C262" s="1">
        <v>40</v>
      </c>
      <c r="D262" s="1">
        <v>1</v>
      </c>
      <c r="E262" s="1">
        <v>40</v>
      </c>
      <c r="F262" s="1">
        <v>37.2</v>
      </c>
      <c r="G262" s="1">
        <v>42.78</v>
      </c>
      <c r="I262" s="1">
        <v>93</v>
      </c>
      <c r="J262" s="5"/>
      <c r="K262" s="5"/>
    </row>
    <row r="263" spans="1:11" s="2" customFormat="1" ht="12.75">
      <c r="A263" s="1" t="s">
        <v>200</v>
      </c>
      <c r="B263" s="1" t="s">
        <v>167</v>
      </c>
      <c r="C263" s="1">
        <v>40</v>
      </c>
      <c r="D263" s="1">
        <v>2</v>
      </c>
      <c r="E263" s="1">
        <v>80</v>
      </c>
      <c r="F263" s="1">
        <v>74.4</v>
      </c>
      <c r="G263" s="1">
        <v>85.56</v>
      </c>
      <c r="H263" s="1"/>
      <c r="I263" s="1">
        <v>186</v>
      </c>
      <c r="J263" s="5"/>
      <c r="K263" s="5"/>
    </row>
    <row r="264" spans="1:11" ht="12.75">
      <c r="A264" s="1" t="s">
        <v>211</v>
      </c>
      <c r="B264" s="1" t="s">
        <v>167</v>
      </c>
      <c r="C264" s="1">
        <v>40</v>
      </c>
      <c r="D264" s="1">
        <v>1</v>
      </c>
      <c r="E264" s="1">
        <v>40</v>
      </c>
      <c r="F264" s="1">
        <v>37.2</v>
      </c>
      <c r="G264" s="1">
        <v>42.78</v>
      </c>
      <c r="I264" s="1">
        <v>93</v>
      </c>
      <c r="J264" s="5"/>
      <c r="K264" s="5"/>
    </row>
    <row r="265" spans="1:11" ht="12.75">
      <c r="A265" s="1" t="s">
        <v>68</v>
      </c>
      <c r="B265" s="1" t="s">
        <v>78</v>
      </c>
      <c r="C265" s="1">
        <v>40</v>
      </c>
      <c r="D265" s="1">
        <v>1</v>
      </c>
      <c r="E265" s="1">
        <v>40</v>
      </c>
      <c r="F265" s="1">
        <v>37.2</v>
      </c>
      <c r="G265" s="1">
        <v>42.78</v>
      </c>
      <c r="I265" s="1">
        <v>93</v>
      </c>
      <c r="J265" s="5"/>
      <c r="K265" s="5"/>
    </row>
    <row r="266" spans="1:11" ht="12.75">
      <c r="A266" s="1" t="s">
        <v>113</v>
      </c>
      <c r="B266" s="1" t="s">
        <v>78</v>
      </c>
      <c r="C266" s="1">
        <v>40</v>
      </c>
      <c r="D266" s="1">
        <v>1</v>
      </c>
      <c r="E266" s="1">
        <v>40</v>
      </c>
      <c r="F266" s="1">
        <v>37.2</v>
      </c>
      <c r="G266" s="1">
        <v>42.78</v>
      </c>
      <c r="I266" s="1">
        <v>93</v>
      </c>
      <c r="J266" s="5"/>
      <c r="K266" s="5"/>
    </row>
    <row r="267" spans="1:11" ht="12.75">
      <c r="A267" s="1" t="s">
        <v>135</v>
      </c>
      <c r="B267" s="1" t="s">
        <v>136</v>
      </c>
      <c r="C267" s="1">
        <v>40</v>
      </c>
      <c r="D267" s="1">
        <v>1</v>
      </c>
      <c r="E267" s="1">
        <v>40</v>
      </c>
      <c r="F267" s="1">
        <v>37.2</v>
      </c>
      <c r="G267" s="1">
        <v>42.78</v>
      </c>
      <c r="I267" s="1">
        <v>93</v>
      </c>
      <c r="J267" s="5"/>
      <c r="K267" s="5"/>
    </row>
    <row r="268" spans="1:11" s="2" customFormat="1" ht="12.75">
      <c r="A268" s="1" t="s">
        <v>13</v>
      </c>
      <c r="B268" s="1" t="s">
        <v>14</v>
      </c>
      <c r="C268" s="1">
        <v>40</v>
      </c>
      <c r="D268" s="1">
        <v>1</v>
      </c>
      <c r="E268" s="1">
        <v>40</v>
      </c>
      <c r="F268" s="1">
        <v>37.2</v>
      </c>
      <c r="G268" s="1">
        <v>42.78</v>
      </c>
      <c r="H268" s="1"/>
      <c r="I268" s="1">
        <v>93</v>
      </c>
      <c r="J268" s="5"/>
      <c r="K268" s="5"/>
    </row>
    <row r="269" spans="1:11" ht="12.75">
      <c r="A269" s="1" t="s">
        <v>114</v>
      </c>
      <c r="B269" s="1" t="s">
        <v>14</v>
      </c>
      <c r="C269" s="1">
        <v>40</v>
      </c>
      <c r="D269" s="1">
        <v>1</v>
      </c>
      <c r="E269" s="1">
        <v>40</v>
      </c>
      <c r="F269" s="1">
        <v>37.2</v>
      </c>
      <c r="G269" s="1">
        <v>42.78</v>
      </c>
      <c r="I269" s="1">
        <v>93</v>
      </c>
      <c r="J269" s="5"/>
      <c r="K269" s="5"/>
    </row>
    <row r="270" spans="1:11" ht="12.75">
      <c r="A270" s="1" t="s">
        <v>141</v>
      </c>
      <c r="B270" s="1" t="s">
        <v>14</v>
      </c>
      <c r="C270" s="1">
        <v>40</v>
      </c>
      <c r="D270" s="1">
        <v>1</v>
      </c>
      <c r="E270" s="1">
        <v>40</v>
      </c>
      <c r="F270" s="1">
        <v>37.2</v>
      </c>
      <c r="G270" s="1">
        <v>42.78</v>
      </c>
      <c r="I270" s="1">
        <v>93</v>
      </c>
      <c r="J270" s="5"/>
      <c r="K270" s="5"/>
    </row>
    <row r="271" spans="1:11" ht="12.75">
      <c r="A271" s="1" t="s">
        <v>148</v>
      </c>
      <c r="B271" s="1" t="s">
        <v>14</v>
      </c>
      <c r="C271" s="1">
        <v>40</v>
      </c>
      <c r="D271" s="1">
        <v>1</v>
      </c>
      <c r="E271" s="1">
        <v>40</v>
      </c>
      <c r="F271" s="1">
        <v>37.2</v>
      </c>
      <c r="G271" s="1">
        <v>42.78</v>
      </c>
      <c r="I271" s="1">
        <v>93</v>
      </c>
      <c r="J271" s="5"/>
      <c r="K271" s="5"/>
    </row>
    <row r="272" spans="1:11" ht="12.75">
      <c r="A272" s="1" t="s">
        <v>164</v>
      </c>
      <c r="B272" s="1" t="s">
        <v>14</v>
      </c>
      <c r="C272" s="1">
        <v>40</v>
      </c>
      <c r="D272" s="1">
        <v>1</v>
      </c>
      <c r="E272" s="1">
        <v>40</v>
      </c>
      <c r="F272" s="1">
        <v>37.2</v>
      </c>
      <c r="G272" s="1">
        <v>42.78</v>
      </c>
      <c r="I272" s="1">
        <v>93</v>
      </c>
      <c r="J272" s="5"/>
      <c r="K272" s="5"/>
    </row>
    <row r="273" spans="1:11" ht="12.75">
      <c r="A273" s="1" t="s">
        <v>170</v>
      </c>
      <c r="B273" s="1" t="s">
        <v>14</v>
      </c>
      <c r="C273" s="1">
        <v>40</v>
      </c>
      <c r="D273" s="1">
        <v>1</v>
      </c>
      <c r="E273" s="1">
        <v>40</v>
      </c>
      <c r="F273" s="1">
        <v>37.2</v>
      </c>
      <c r="G273" s="1">
        <v>42.78</v>
      </c>
      <c r="I273" s="1">
        <v>93</v>
      </c>
      <c r="J273" s="5"/>
      <c r="K273" s="5"/>
    </row>
    <row r="274" spans="1:11" ht="12.75">
      <c r="A274" s="1" t="s">
        <v>180</v>
      </c>
      <c r="B274" s="1" t="s">
        <v>14</v>
      </c>
      <c r="C274" s="1">
        <v>40</v>
      </c>
      <c r="D274" s="1">
        <v>1</v>
      </c>
      <c r="E274" s="1">
        <v>40</v>
      </c>
      <c r="F274" s="1">
        <v>37.2</v>
      </c>
      <c r="G274" s="1">
        <v>42.78</v>
      </c>
      <c r="I274" s="1">
        <v>93</v>
      </c>
      <c r="J274" s="5"/>
      <c r="K274" s="5"/>
    </row>
    <row r="275" spans="1:11" ht="12.75">
      <c r="A275" s="1" t="s">
        <v>196</v>
      </c>
      <c r="B275" s="1" t="s">
        <v>14</v>
      </c>
      <c r="C275" s="1">
        <v>40</v>
      </c>
      <c r="D275" s="1">
        <v>1</v>
      </c>
      <c r="E275" s="1">
        <v>40</v>
      </c>
      <c r="F275" s="1">
        <v>37.2</v>
      </c>
      <c r="G275" s="1">
        <v>42.78</v>
      </c>
      <c r="I275" s="1">
        <v>93</v>
      </c>
      <c r="J275" s="5"/>
      <c r="K275" s="5"/>
    </row>
    <row r="276" spans="1:11" s="2" customFormat="1" ht="12.75">
      <c r="A276" s="1" t="s">
        <v>207</v>
      </c>
      <c r="B276" s="1" t="s">
        <v>14</v>
      </c>
      <c r="C276" s="1">
        <v>40</v>
      </c>
      <c r="D276" s="1">
        <v>2</v>
      </c>
      <c r="E276" s="1">
        <v>80</v>
      </c>
      <c r="F276" s="1">
        <v>74.4</v>
      </c>
      <c r="G276" s="1">
        <v>85.56</v>
      </c>
      <c r="H276" s="1"/>
      <c r="I276" s="1">
        <v>186</v>
      </c>
      <c r="J276" s="5"/>
      <c r="K276" s="5"/>
    </row>
    <row r="277" spans="1:11" ht="12.75">
      <c r="A277" s="1" t="s">
        <v>209</v>
      </c>
      <c r="B277" s="1" t="s">
        <v>14</v>
      </c>
      <c r="C277" s="1">
        <v>40</v>
      </c>
      <c r="D277" s="1">
        <v>1</v>
      </c>
      <c r="E277" s="1">
        <v>40</v>
      </c>
      <c r="F277" s="1">
        <v>37.2</v>
      </c>
      <c r="G277" s="1">
        <v>42.78</v>
      </c>
      <c r="I277" s="1">
        <v>93</v>
      </c>
      <c r="J277" s="5"/>
      <c r="K277" s="5"/>
    </row>
    <row r="278" spans="1:11" ht="12.75">
      <c r="A278" s="1" t="s">
        <v>210</v>
      </c>
      <c r="B278" s="1" t="s">
        <v>14</v>
      </c>
      <c r="C278" s="1">
        <v>40</v>
      </c>
      <c r="D278" s="1">
        <v>1</v>
      </c>
      <c r="E278" s="1">
        <v>40</v>
      </c>
      <c r="F278" s="1">
        <v>37.2</v>
      </c>
      <c r="G278" s="1">
        <v>42.78</v>
      </c>
      <c r="I278" s="1">
        <v>93</v>
      </c>
      <c r="J278" s="5"/>
      <c r="K278" s="5"/>
    </row>
    <row r="279" spans="1:11" ht="12.75">
      <c r="A279" s="1" t="s">
        <v>230</v>
      </c>
      <c r="B279" s="1" t="s">
        <v>14</v>
      </c>
      <c r="C279" s="1">
        <v>40</v>
      </c>
      <c r="D279" s="1">
        <v>1</v>
      </c>
      <c r="E279" s="1">
        <v>40</v>
      </c>
      <c r="F279" s="1">
        <v>37.2</v>
      </c>
      <c r="G279" s="1">
        <v>42.78</v>
      </c>
      <c r="I279" s="1">
        <v>93</v>
      </c>
      <c r="J279" s="5"/>
      <c r="K279" s="5"/>
    </row>
    <row r="280" spans="1:11" ht="25.5">
      <c r="A280" s="1" t="s">
        <v>68</v>
      </c>
      <c r="B280" s="1" t="s">
        <v>79</v>
      </c>
      <c r="C280" s="1">
        <v>40</v>
      </c>
      <c r="D280" s="1">
        <v>1</v>
      </c>
      <c r="E280" s="1">
        <v>40</v>
      </c>
      <c r="F280" s="1">
        <v>37.2</v>
      </c>
      <c r="G280" s="1">
        <v>42.78</v>
      </c>
      <c r="I280" s="1">
        <v>93</v>
      </c>
      <c r="J280" s="5"/>
      <c r="K280" s="5"/>
    </row>
    <row r="281" spans="1:11" ht="25.5">
      <c r="A281" s="1" t="s">
        <v>132</v>
      </c>
      <c r="B281" s="1" t="s">
        <v>79</v>
      </c>
      <c r="C281" s="1">
        <v>40</v>
      </c>
      <c r="D281" s="1">
        <v>2</v>
      </c>
      <c r="E281" s="1">
        <v>80</v>
      </c>
      <c r="F281" s="1">
        <v>74.4</v>
      </c>
      <c r="G281" s="1">
        <v>85.56</v>
      </c>
      <c r="I281" s="1">
        <v>186</v>
      </c>
      <c r="J281" s="5"/>
      <c r="K281" s="5"/>
    </row>
    <row r="282" spans="1:11" ht="12.75">
      <c r="A282" s="1" t="s">
        <v>68</v>
      </c>
      <c r="B282" s="1" t="s">
        <v>80</v>
      </c>
      <c r="C282" s="1">
        <v>40</v>
      </c>
      <c r="D282" s="1">
        <v>1</v>
      </c>
      <c r="E282" s="1">
        <v>40</v>
      </c>
      <c r="F282" s="1">
        <v>37.2</v>
      </c>
      <c r="G282" s="1">
        <v>42.78</v>
      </c>
      <c r="I282" s="1">
        <v>93</v>
      </c>
      <c r="J282" s="5"/>
      <c r="K282" s="5"/>
    </row>
    <row r="283" spans="1:11" ht="12.75">
      <c r="A283" s="1" t="s">
        <v>91</v>
      </c>
      <c r="B283" s="1" t="s">
        <v>80</v>
      </c>
      <c r="C283" s="1">
        <v>40</v>
      </c>
      <c r="D283" s="1">
        <v>1</v>
      </c>
      <c r="E283" s="1">
        <v>40</v>
      </c>
      <c r="F283" s="1">
        <v>37.2</v>
      </c>
      <c r="G283" s="1">
        <v>42.78</v>
      </c>
      <c r="I283" s="1">
        <v>93</v>
      </c>
      <c r="J283" s="5"/>
      <c r="K283" s="5"/>
    </row>
    <row r="284" spans="1:11" ht="12.75">
      <c r="A284" s="1" t="s">
        <v>103</v>
      </c>
      <c r="B284" s="1" t="s">
        <v>80</v>
      </c>
      <c r="C284" s="1">
        <v>40</v>
      </c>
      <c r="D284" s="1">
        <v>1</v>
      </c>
      <c r="E284" s="1">
        <v>40</v>
      </c>
      <c r="F284" s="1">
        <v>37.2</v>
      </c>
      <c r="G284" s="1">
        <v>42.78</v>
      </c>
      <c r="I284" s="1">
        <v>93</v>
      </c>
      <c r="J284" s="5"/>
      <c r="K284" s="5"/>
    </row>
    <row r="285" spans="1:11" s="2" customFormat="1" ht="12.75">
      <c r="A285" s="1" t="s">
        <v>113</v>
      </c>
      <c r="B285" s="1" t="s">
        <v>80</v>
      </c>
      <c r="C285" s="1">
        <v>40</v>
      </c>
      <c r="D285" s="1">
        <v>1</v>
      </c>
      <c r="E285" s="1">
        <v>40</v>
      </c>
      <c r="F285" s="1">
        <v>37.2</v>
      </c>
      <c r="G285" s="1">
        <v>42.78</v>
      </c>
      <c r="H285" s="1"/>
      <c r="I285" s="1">
        <v>93</v>
      </c>
      <c r="J285" s="5"/>
      <c r="K285" s="5"/>
    </row>
    <row r="286" spans="1:11" ht="12.75">
      <c r="A286" s="1" t="s">
        <v>152</v>
      </c>
      <c r="B286" s="1" t="s">
        <v>80</v>
      </c>
      <c r="C286" s="1">
        <v>40</v>
      </c>
      <c r="D286" s="1">
        <v>1</v>
      </c>
      <c r="E286" s="1">
        <v>40</v>
      </c>
      <c r="F286" s="1">
        <v>37.2</v>
      </c>
      <c r="G286" s="1">
        <v>42.78</v>
      </c>
      <c r="I286" s="1">
        <v>93</v>
      </c>
      <c r="J286" s="5"/>
      <c r="K286" s="5"/>
    </row>
    <row r="287" spans="1:11" s="2" customFormat="1" ht="12.75">
      <c r="A287" s="1" t="s">
        <v>210</v>
      </c>
      <c r="B287" s="1" t="s">
        <v>80</v>
      </c>
      <c r="C287" s="1">
        <v>40</v>
      </c>
      <c r="D287" s="1">
        <v>1</v>
      </c>
      <c r="E287" s="1">
        <v>40</v>
      </c>
      <c r="F287" s="1">
        <v>37.2</v>
      </c>
      <c r="G287" s="1">
        <v>42.78</v>
      </c>
      <c r="H287" s="1"/>
      <c r="I287" s="1">
        <v>93</v>
      </c>
      <c r="J287" s="5"/>
      <c r="K287" s="5"/>
    </row>
    <row r="288" spans="1:11" ht="12.75">
      <c r="A288" s="1" t="s">
        <v>211</v>
      </c>
      <c r="B288" s="1" t="s">
        <v>80</v>
      </c>
      <c r="C288" s="1">
        <v>40</v>
      </c>
      <c r="D288" s="1">
        <v>1</v>
      </c>
      <c r="E288" s="1">
        <v>40</v>
      </c>
      <c r="F288" s="1">
        <v>37.2</v>
      </c>
      <c r="G288" s="1">
        <v>42.78</v>
      </c>
      <c r="I288" s="1">
        <v>93</v>
      </c>
      <c r="J288" s="5"/>
      <c r="K288" s="5"/>
    </row>
    <row r="289" spans="1:11" ht="12.75">
      <c r="A289" s="1" t="s">
        <v>231</v>
      </c>
      <c r="B289" s="1" t="s">
        <v>80</v>
      </c>
      <c r="C289" s="1">
        <v>40</v>
      </c>
      <c r="D289" s="1">
        <v>1</v>
      </c>
      <c r="E289" s="1">
        <v>40</v>
      </c>
      <c r="F289" s="1">
        <v>37.2</v>
      </c>
      <c r="G289" s="1">
        <v>42.78</v>
      </c>
      <c r="I289" s="1">
        <v>93</v>
      </c>
      <c r="J289" s="5"/>
      <c r="K289" s="5"/>
    </row>
    <row r="290" spans="1:11" ht="12.75">
      <c r="A290" s="1" t="s">
        <v>68</v>
      </c>
      <c r="B290" s="1" t="s">
        <v>81</v>
      </c>
      <c r="C290" s="1">
        <v>40</v>
      </c>
      <c r="D290" s="1">
        <v>1</v>
      </c>
      <c r="E290" s="1">
        <v>40</v>
      </c>
      <c r="F290" s="1">
        <v>37.2</v>
      </c>
      <c r="G290" s="1">
        <v>42.78</v>
      </c>
      <c r="I290" s="1">
        <v>93</v>
      </c>
      <c r="J290" s="5"/>
      <c r="K290" s="5"/>
    </row>
    <row r="291" spans="1:11" ht="12.75">
      <c r="A291" s="1" t="s">
        <v>113</v>
      </c>
      <c r="B291" s="1" t="s">
        <v>81</v>
      </c>
      <c r="C291" s="1">
        <v>40</v>
      </c>
      <c r="D291" s="1">
        <v>1</v>
      </c>
      <c r="E291" s="1">
        <v>40</v>
      </c>
      <c r="F291" s="1">
        <v>37.2</v>
      </c>
      <c r="G291" s="1">
        <v>42.78</v>
      </c>
      <c r="I291" s="1">
        <v>93</v>
      </c>
      <c r="J291" s="5"/>
      <c r="K291" s="5"/>
    </row>
    <row r="292" spans="1:11" ht="12.75">
      <c r="A292" s="1" t="s">
        <v>132</v>
      </c>
      <c r="B292" s="1" t="s">
        <v>81</v>
      </c>
      <c r="C292" s="1">
        <v>40</v>
      </c>
      <c r="D292" s="1">
        <v>1</v>
      </c>
      <c r="E292" s="1">
        <v>40</v>
      </c>
      <c r="F292" s="1">
        <v>37.2</v>
      </c>
      <c r="G292" s="1">
        <v>42.78</v>
      </c>
      <c r="I292" s="1">
        <v>93</v>
      </c>
      <c r="J292" s="5"/>
      <c r="K292" s="5"/>
    </row>
    <row r="293" spans="1:11" ht="12.75">
      <c r="A293" s="1" t="s">
        <v>170</v>
      </c>
      <c r="B293" s="1" t="s">
        <v>81</v>
      </c>
      <c r="C293" s="1">
        <v>40</v>
      </c>
      <c r="D293" s="1">
        <v>1</v>
      </c>
      <c r="E293" s="1">
        <v>40</v>
      </c>
      <c r="F293" s="1">
        <v>37.2</v>
      </c>
      <c r="G293" s="1">
        <v>42.78</v>
      </c>
      <c r="I293" s="1">
        <v>93</v>
      </c>
      <c r="J293" s="5"/>
      <c r="K293" s="5"/>
    </row>
    <row r="294" spans="1:11" ht="12.75">
      <c r="A294" s="1" t="s">
        <v>38</v>
      </c>
      <c r="B294" s="1" t="s">
        <v>41</v>
      </c>
      <c r="C294" s="1">
        <v>40</v>
      </c>
      <c r="D294" s="1">
        <v>1</v>
      </c>
      <c r="E294" s="1">
        <v>40</v>
      </c>
      <c r="F294" s="1">
        <v>37.2</v>
      </c>
      <c r="G294" s="1">
        <v>42.78</v>
      </c>
      <c r="I294" s="1">
        <v>93</v>
      </c>
      <c r="J294" s="5"/>
      <c r="K294" s="5"/>
    </row>
    <row r="295" spans="1:11" s="2" customFormat="1" ht="12.75">
      <c r="A295" s="1" t="s">
        <v>103</v>
      </c>
      <c r="B295" s="1" t="s">
        <v>41</v>
      </c>
      <c r="C295" s="1">
        <v>40</v>
      </c>
      <c r="D295" s="1">
        <v>1</v>
      </c>
      <c r="E295" s="1">
        <v>40</v>
      </c>
      <c r="F295" s="1">
        <v>37.2</v>
      </c>
      <c r="G295" s="1">
        <v>42.78</v>
      </c>
      <c r="H295" s="1"/>
      <c r="I295" s="1">
        <v>93</v>
      </c>
      <c r="J295" s="5"/>
      <c r="K295" s="5"/>
    </row>
    <row r="296" spans="1:11" ht="12.75">
      <c r="A296" s="1" t="s">
        <v>197</v>
      </c>
      <c r="B296" s="1" t="s">
        <v>41</v>
      </c>
      <c r="C296" s="1">
        <v>40</v>
      </c>
      <c r="D296" s="1">
        <v>1</v>
      </c>
      <c r="E296" s="1">
        <v>40</v>
      </c>
      <c r="F296" s="1">
        <v>37.2</v>
      </c>
      <c r="G296" s="1">
        <v>42.78</v>
      </c>
      <c r="I296" s="1">
        <v>93</v>
      </c>
      <c r="J296" s="5"/>
      <c r="K296" s="5"/>
    </row>
    <row r="297" spans="1:11" ht="12.75">
      <c r="A297" s="1" t="s">
        <v>213</v>
      </c>
      <c r="B297" s="1" t="s">
        <v>41</v>
      </c>
      <c r="C297" s="1">
        <v>40</v>
      </c>
      <c r="D297" s="1">
        <v>1</v>
      </c>
      <c r="E297" s="1">
        <v>40</v>
      </c>
      <c r="F297" s="1">
        <v>37.2</v>
      </c>
      <c r="G297" s="1">
        <v>42.78</v>
      </c>
      <c r="I297" s="1">
        <v>93</v>
      </c>
      <c r="J297" s="5"/>
      <c r="K297" s="5"/>
    </row>
    <row r="298" spans="1:11" ht="12.75">
      <c r="A298" s="1" t="s">
        <v>154</v>
      </c>
      <c r="B298" s="1" t="s">
        <v>155</v>
      </c>
      <c r="C298" s="1">
        <v>40</v>
      </c>
      <c r="D298" s="1">
        <v>1</v>
      </c>
      <c r="E298" s="1">
        <v>40</v>
      </c>
      <c r="F298" s="1">
        <v>37.2</v>
      </c>
      <c r="G298" s="1">
        <v>42.78</v>
      </c>
      <c r="I298" s="1">
        <v>93</v>
      </c>
      <c r="J298" s="5"/>
      <c r="K298" s="5"/>
    </row>
    <row r="299" spans="1:11" ht="12.75">
      <c r="A299" s="1" t="s">
        <v>48</v>
      </c>
      <c r="B299" s="1" t="s">
        <v>49</v>
      </c>
      <c r="C299" s="1">
        <v>40</v>
      </c>
      <c r="D299" s="1">
        <v>1</v>
      </c>
      <c r="E299" s="1">
        <v>40</v>
      </c>
      <c r="F299" s="1">
        <v>37.2</v>
      </c>
      <c r="G299" s="1">
        <v>42.78</v>
      </c>
      <c r="I299" s="1">
        <v>93</v>
      </c>
      <c r="J299" s="5"/>
      <c r="K299" s="5"/>
    </row>
    <row r="300" spans="1:11" ht="12.75">
      <c r="A300" s="1" t="s">
        <v>68</v>
      </c>
      <c r="B300" s="1" t="s">
        <v>82</v>
      </c>
      <c r="C300" s="1">
        <v>40</v>
      </c>
      <c r="D300" s="1">
        <v>2</v>
      </c>
      <c r="E300" s="1">
        <v>80</v>
      </c>
      <c r="F300" s="1">
        <v>74.4</v>
      </c>
      <c r="G300" s="1">
        <v>85.56</v>
      </c>
      <c r="I300" s="1">
        <v>186</v>
      </c>
      <c r="J300" s="5"/>
      <c r="K300" s="5"/>
    </row>
    <row r="301" spans="1:11" ht="12.75">
      <c r="A301" s="1" t="s">
        <v>113</v>
      </c>
      <c r="B301" s="1" t="s">
        <v>82</v>
      </c>
      <c r="C301" s="1">
        <v>40</v>
      </c>
      <c r="D301" s="1">
        <v>1</v>
      </c>
      <c r="E301" s="1">
        <v>40</v>
      </c>
      <c r="F301" s="1">
        <v>37.2</v>
      </c>
      <c r="G301" s="1">
        <v>42.78</v>
      </c>
      <c r="I301" s="1">
        <v>93</v>
      </c>
      <c r="J301" s="5"/>
      <c r="K301" s="5"/>
    </row>
    <row r="302" spans="1:11" ht="12.75">
      <c r="A302" s="1" t="s">
        <v>211</v>
      </c>
      <c r="B302" s="1" t="s">
        <v>82</v>
      </c>
      <c r="C302" s="1">
        <v>40</v>
      </c>
      <c r="D302" s="1">
        <v>1</v>
      </c>
      <c r="E302" s="1">
        <v>40</v>
      </c>
      <c r="F302" s="1">
        <v>37.2</v>
      </c>
      <c r="G302" s="1">
        <v>42.78</v>
      </c>
      <c r="I302" s="1">
        <v>93</v>
      </c>
      <c r="J302" s="5"/>
      <c r="K302" s="5"/>
    </row>
    <row r="303" spans="1:11" ht="12.75">
      <c r="A303" s="1" t="s">
        <v>232</v>
      </c>
      <c r="B303" s="1" t="s">
        <v>82</v>
      </c>
      <c r="C303" s="1">
        <v>40</v>
      </c>
      <c r="D303" s="1">
        <v>1</v>
      </c>
      <c r="E303" s="1">
        <v>40</v>
      </c>
      <c r="F303" s="1">
        <v>37.2</v>
      </c>
      <c r="G303" s="1">
        <v>42.78</v>
      </c>
      <c r="I303" s="1">
        <v>93</v>
      </c>
      <c r="J303" s="5"/>
      <c r="K303" s="5"/>
    </row>
    <row r="304" spans="1:11" ht="25.5">
      <c r="A304" s="1" t="s">
        <v>68</v>
      </c>
      <c r="B304" s="1" t="s">
        <v>83</v>
      </c>
      <c r="C304" s="1">
        <v>40</v>
      </c>
      <c r="D304" s="1">
        <v>1</v>
      </c>
      <c r="E304" s="1">
        <v>40</v>
      </c>
      <c r="F304" s="1">
        <v>37.2</v>
      </c>
      <c r="G304" s="1">
        <v>42.78</v>
      </c>
      <c r="I304" s="1">
        <v>93</v>
      </c>
      <c r="J304" s="5"/>
      <c r="K304" s="5"/>
    </row>
    <row r="305" spans="1:11" ht="25.5">
      <c r="A305" s="1" t="s">
        <v>152</v>
      </c>
      <c r="B305" s="1" t="s">
        <v>153</v>
      </c>
      <c r="C305" s="1">
        <v>40</v>
      </c>
      <c r="D305" s="1">
        <v>1</v>
      </c>
      <c r="E305" s="1">
        <v>40</v>
      </c>
      <c r="F305" s="1">
        <v>37.2</v>
      </c>
      <c r="G305" s="1">
        <v>42.78</v>
      </c>
      <c r="I305" s="1">
        <v>93</v>
      </c>
      <c r="J305" s="5"/>
      <c r="K305" s="5"/>
    </row>
    <row r="306" spans="1:11" ht="12.75">
      <c r="A306" s="1" t="s">
        <v>68</v>
      </c>
      <c r="B306" s="1" t="s">
        <v>84</v>
      </c>
      <c r="C306" s="1">
        <v>40</v>
      </c>
      <c r="D306" s="1">
        <v>2</v>
      </c>
      <c r="E306" s="1">
        <v>80</v>
      </c>
      <c r="F306" s="1">
        <v>74.4</v>
      </c>
      <c r="G306" s="1">
        <v>85.56</v>
      </c>
      <c r="I306" s="1">
        <v>186</v>
      </c>
      <c r="J306" s="5"/>
      <c r="K306" s="5"/>
    </row>
    <row r="307" spans="1:11" ht="12.75">
      <c r="A307" s="1" t="s">
        <v>170</v>
      </c>
      <c r="B307" s="1" t="s">
        <v>84</v>
      </c>
      <c r="C307" s="1">
        <v>40</v>
      </c>
      <c r="D307" s="1">
        <v>1</v>
      </c>
      <c r="E307" s="1">
        <v>40</v>
      </c>
      <c r="F307" s="1">
        <v>37.2</v>
      </c>
      <c r="G307" s="1">
        <v>42.78</v>
      </c>
      <c r="I307" s="1">
        <v>93</v>
      </c>
      <c r="J307" s="5"/>
      <c r="K307" s="5"/>
    </row>
    <row r="308" spans="1:11" ht="12.75">
      <c r="A308" s="1" t="s">
        <v>213</v>
      </c>
      <c r="B308" s="1" t="s">
        <v>84</v>
      </c>
      <c r="C308" s="1">
        <v>40</v>
      </c>
      <c r="D308" s="1">
        <v>1</v>
      </c>
      <c r="E308" s="1">
        <v>40</v>
      </c>
      <c r="F308" s="1">
        <v>37.2</v>
      </c>
      <c r="G308" s="1">
        <v>42.78</v>
      </c>
      <c r="I308" s="1">
        <v>93</v>
      </c>
      <c r="J308" s="5"/>
      <c r="K308" s="5"/>
    </row>
    <row r="309" spans="1:11" ht="25.5">
      <c r="A309" s="1" t="s">
        <v>197</v>
      </c>
      <c r="B309" s="1" t="s">
        <v>198</v>
      </c>
      <c r="C309" s="1">
        <v>40</v>
      </c>
      <c r="D309" s="1">
        <v>1</v>
      </c>
      <c r="E309" s="1">
        <v>40</v>
      </c>
      <c r="F309" s="1">
        <v>37.2</v>
      </c>
      <c r="G309" s="1">
        <v>42.78</v>
      </c>
      <c r="I309" s="1">
        <v>93</v>
      </c>
      <c r="J309" s="5"/>
      <c r="K309" s="5"/>
    </row>
    <row r="310" spans="1:11" ht="12.75">
      <c r="A310" s="1" t="s">
        <v>68</v>
      </c>
      <c r="B310" s="1" t="s">
        <v>85</v>
      </c>
      <c r="C310" s="1">
        <v>40</v>
      </c>
      <c r="D310" s="1">
        <v>1</v>
      </c>
      <c r="E310" s="1">
        <v>40</v>
      </c>
      <c r="F310" s="1">
        <v>37.2</v>
      </c>
      <c r="G310" s="1">
        <v>42.78</v>
      </c>
      <c r="I310" s="1">
        <v>93</v>
      </c>
      <c r="J310" s="5"/>
      <c r="K310" s="5"/>
    </row>
    <row r="311" spans="1:11" ht="12.75">
      <c r="A311" s="1" t="s">
        <v>230</v>
      </c>
      <c r="B311" s="1" t="s">
        <v>85</v>
      </c>
      <c r="C311" s="1">
        <v>40</v>
      </c>
      <c r="D311" s="1">
        <v>2</v>
      </c>
      <c r="E311" s="1">
        <v>80</v>
      </c>
      <c r="F311" s="1">
        <v>74.4</v>
      </c>
      <c r="G311" s="1">
        <v>85.56</v>
      </c>
      <c r="I311" s="1">
        <v>186</v>
      </c>
      <c r="J311" s="5"/>
      <c r="K311" s="5"/>
    </row>
    <row r="312" spans="1:11" ht="12.75">
      <c r="A312" s="1" t="s">
        <v>13</v>
      </c>
      <c r="B312" s="1" t="s">
        <v>15</v>
      </c>
      <c r="C312" s="1">
        <v>40</v>
      </c>
      <c r="D312" s="1">
        <v>1</v>
      </c>
      <c r="E312" s="1">
        <v>40</v>
      </c>
      <c r="F312" s="1">
        <v>37.2</v>
      </c>
      <c r="G312" s="1">
        <v>42.78</v>
      </c>
      <c r="I312" s="1">
        <v>93</v>
      </c>
      <c r="J312" s="5"/>
      <c r="K312" s="5"/>
    </row>
    <row r="313" spans="1:11" ht="12.75">
      <c r="A313" s="1" t="s">
        <v>62</v>
      </c>
      <c r="B313" s="1" t="s">
        <v>15</v>
      </c>
      <c r="C313" s="1">
        <v>40</v>
      </c>
      <c r="D313" s="1">
        <v>1</v>
      </c>
      <c r="E313" s="1">
        <v>40</v>
      </c>
      <c r="F313" s="1">
        <v>37.2</v>
      </c>
      <c r="G313" s="1">
        <v>42.78</v>
      </c>
      <c r="I313" s="1">
        <v>93</v>
      </c>
      <c r="J313" s="5"/>
      <c r="K313" s="5"/>
    </row>
    <row r="314" spans="1:11" ht="12.75">
      <c r="A314" s="1" t="s">
        <v>91</v>
      </c>
      <c r="B314" s="1" t="s">
        <v>15</v>
      </c>
      <c r="C314" s="1">
        <v>40</v>
      </c>
      <c r="D314" s="1">
        <v>1</v>
      </c>
      <c r="E314" s="1">
        <v>40</v>
      </c>
      <c r="F314" s="1">
        <v>37.2</v>
      </c>
      <c r="G314" s="1">
        <v>42.78</v>
      </c>
      <c r="I314" s="1">
        <v>93</v>
      </c>
      <c r="J314" s="5"/>
      <c r="K314" s="5"/>
    </row>
    <row r="315" spans="1:11" ht="12.75">
      <c r="A315" s="1" t="s">
        <v>132</v>
      </c>
      <c r="B315" s="1" t="s">
        <v>15</v>
      </c>
      <c r="C315" s="1">
        <v>40</v>
      </c>
      <c r="D315" s="1">
        <v>3</v>
      </c>
      <c r="E315" s="1">
        <v>120</v>
      </c>
      <c r="F315" s="1">
        <v>111.60000000000001</v>
      </c>
      <c r="G315" s="1">
        <v>128.34</v>
      </c>
      <c r="I315" s="1">
        <v>279</v>
      </c>
      <c r="J315" s="5"/>
      <c r="K315" s="5"/>
    </row>
    <row r="316" spans="1:11" ht="12.75">
      <c r="A316" s="1" t="s">
        <v>174</v>
      </c>
      <c r="B316" s="1" t="s">
        <v>15</v>
      </c>
      <c r="C316" s="1">
        <v>40</v>
      </c>
      <c r="D316" s="1">
        <v>1</v>
      </c>
      <c r="E316" s="1">
        <v>40</v>
      </c>
      <c r="F316" s="1">
        <v>37.2</v>
      </c>
      <c r="G316" s="1">
        <v>42.78</v>
      </c>
      <c r="I316" s="1">
        <v>93</v>
      </c>
      <c r="J316" s="5"/>
      <c r="K316" s="5"/>
    </row>
    <row r="317" spans="1:11" ht="12.75">
      <c r="A317" s="1" t="s">
        <v>205</v>
      </c>
      <c r="B317" s="1" t="s">
        <v>15</v>
      </c>
      <c r="C317" s="1">
        <v>40</v>
      </c>
      <c r="D317" s="1">
        <v>1</v>
      </c>
      <c r="E317" s="1">
        <v>40</v>
      </c>
      <c r="F317" s="1">
        <v>37.2</v>
      </c>
      <c r="G317" s="1">
        <v>42.78</v>
      </c>
      <c r="I317" s="1">
        <v>93</v>
      </c>
      <c r="J317" s="5"/>
      <c r="K317" s="5"/>
    </row>
    <row r="318" spans="1:11" ht="25.5">
      <c r="A318" s="1" t="s">
        <v>160</v>
      </c>
      <c r="B318" s="1" t="s">
        <v>161</v>
      </c>
      <c r="C318" s="1">
        <v>40</v>
      </c>
      <c r="D318" s="1">
        <v>2</v>
      </c>
      <c r="E318" s="1">
        <v>80</v>
      </c>
      <c r="F318" s="1">
        <v>74.4</v>
      </c>
      <c r="G318" s="1">
        <v>85.56</v>
      </c>
      <c r="I318" s="1">
        <v>186</v>
      </c>
      <c r="J318" s="5"/>
      <c r="K318" s="5"/>
    </row>
    <row r="319" spans="1:11" ht="25.5">
      <c r="A319" s="1" t="s">
        <v>215</v>
      </c>
      <c r="B319" s="1" t="s">
        <v>161</v>
      </c>
      <c r="C319" s="1">
        <v>40</v>
      </c>
      <c r="D319" s="1">
        <v>1</v>
      </c>
      <c r="E319" s="1">
        <v>40</v>
      </c>
      <c r="F319" s="1">
        <v>37.2</v>
      </c>
      <c r="G319" s="1">
        <v>42.78</v>
      </c>
      <c r="I319" s="1">
        <v>93</v>
      </c>
      <c r="J319" s="5"/>
      <c r="K319" s="5"/>
    </row>
    <row r="320" spans="1:11" s="2" customFormat="1" ht="25.5">
      <c r="A320" s="1" t="s">
        <v>38</v>
      </c>
      <c r="B320" s="1" t="s">
        <v>42</v>
      </c>
      <c r="C320" s="1">
        <v>40</v>
      </c>
      <c r="D320" s="1">
        <v>1</v>
      </c>
      <c r="E320" s="1">
        <v>40</v>
      </c>
      <c r="F320" s="1">
        <v>37.2</v>
      </c>
      <c r="G320" s="1">
        <v>42.78</v>
      </c>
      <c r="H320" s="1"/>
      <c r="I320" s="1">
        <v>93</v>
      </c>
      <c r="J320" s="5"/>
      <c r="K320" s="5"/>
    </row>
    <row r="321" spans="1:11" ht="25.5">
      <c r="A321" s="1" t="s">
        <v>87</v>
      </c>
      <c r="B321" s="1" t="s">
        <v>42</v>
      </c>
      <c r="C321" s="1">
        <v>40</v>
      </c>
      <c r="D321" s="1">
        <v>2</v>
      </c>
      <c r="E321" s="1">
        <v>80</v>
      </c>
      <c r="F321" s="1">
        <v>74.4</v>
      </c>
      <c r="G321" s="1">
        <v>85.56</v>
      </c>
      <c r="I321" s="1">
        <v>186</v>
      </c>
      <c r="J321" s="5"/>
      <c r="K321" s="5"/>
    </row>
    <row r="322" spans="1:11" ht="25.5">
      <c r="A322" s="1" t="s">
        <v>103</v>
      </c>
      <c r="B322" s="1" t="s">
        <v>42</v>
      </c>
      <c r="C322" s="1">
        <v>40</v>
      </c>
      <c r="D322" s="1">
        <v>1</v>
      </c>
      <c r="E322" s="1">
        <v>40</v>
      </c>
      <c r="F322" s="1">
        <v>37.2</v>
      </c>
      <c r="G322" s="1">
        <v>42.78</v>
      </c>
      <c r="I322" s="1">
        <v>93</v>
      </c>
      <c r="J322" s="5"/>
      <c r="K322" s="5"/>
    </row>
    <row r="323" spans="1:11" ht="25.5">
      <c r="A323" s="1" t="s">
        <v>113</v>
      </c>
      <c r="B323" s="1" t="s">
        <v>42</v>
      </c>
      <c r="C323" s="1">
        <v>40</v>
      </c>
      <c r="D323" s="1">
        <v>1</v>
      </c>
      <c r="E323" s="1">
        <v>40</v>
      </c>
      <c r="F323" s="1">
        <v>37.2</v>
      </c>
      <c r="G323" s="1">
        <v>42.78</v>
      </c>
      <c r="I323" s="1">
        <v>93</v>
      </c>
      <c r="J323" s="5"/>
      <c r="K323" s="5"/>
    </row>
    <row r="324" spans="1:11" ht="25.5">
      <c r="A324" s="1" t="s">
        <v>119</v>
      </c>
      <c r="B324" s="1" t="s">
        <v>42</v>
      </c>
      <c r="C324" s="1">
        <v>40</v>
      </c>
      <c r="D324" s="1">
        <v>2</v>
      </c>
      <c r="E324" s="1">
        <v>80</v>
      </c>
      <c r="F324" s="1">
        <v>74.4</v>
      </c>
      <c r="G324" s="1">
        <v>85.56</v>
      </c>
      <c r="I324" s="1">
        <v>186</v>
      </c>
      <c r="J324" s="5"/>
      <c r="K324" s="5"/>
    </row>
    <row r="325" spans="1:11" ht="25.5">
      <c r="A325" s="1" t="s">
        <v>145</v>
      </c>
      <c r="B325" s="1" t="s">
        <v>42</v>
      </c>
      <c r="C325" s="1">
        <v>40</v>
      </c>
      <c r="D325" s="1">
        <v>1</v>
      </c>
      <c r="E325" s="1">
        <v>40</v>
      </c>
      <c r="F325" s="1">
        <v>37.2</v>
      </c>
      <c r="G325" s="1">
        <v>42.78</v>
      </c>
      <c r="I325" s="1">
        <v>93</v>
      </c>
      <c r="J325" s="5"/>
      <c r="K325" s="5"/>
    </row>
    <row r="326" spans="1:11" ht="25.5">
      <c r="A326" s="1" t="s">
        <v>152</v>
      </c>
      <c r="B326" s="1" t="s">
        <v>42</v>
      </c>
      <c r="C326" s="1">
        <v>40</v>
      </c>
      <c r="D326" s="1">
        <v>3</v>
      </c>
      <c r="E326" s="1">
        <v>120</v>
      </c>
      <c r="F326" s="1">
        <v>111.60000000000001</v>
      </c>
      <c r="G326" s="1">
        <v>128.34</v>
      </c>
      <c r="I326" s="1">
        <v>279</v>
      </c>
      <c r="J326" s="5"/>
      <c r="K326" s="5"/>
    </row>
    <row r="327" spans="1:11" ht="25.5">
      <c r="A327" s="1" t="s">
        <v>160</v>
      </c>
      <c r="B327" s="1" t="s">
        <v>42</v>
      </c>
      <c r="C327" s="1">
        <v>40</v>
      </c>
      <c r="D327" s="1">
        <v>2</v>
      </c>
      <c r="E327" s="1">
        <v>80</v>
      </c>
      <c r="F327" s="1">
        <v>74.4</v>
      </c>
      <c r="G327" s="1">
        <v>85.56</v>
      </c>
      <c r="I327" s="1">
        <v>186</v>
      </c>
      <c r="J327" s="5"/>
      <c r="K327" s="5"/>
    </row>
    <row r="328" spans="1:11" ht="25.5">
      <c r="A328" s="1" t="s">
        <v>164</v>
      </c>
      <c r="B328" s="1" t="s">
        <v>42</v>
      </c>
      <c r="C328" s="1">
        <v>40</v>
      </c>
      <c r="D328" s="1">
        <v>3</v>
      </c>
      <c r="E328" s="1">
        <v>120</v>
      </c>
      <c r="F328" s="1">
        <v>111.60000000000001</v>
      </c>
      <c r="G328" s="1">
        <v>128.34</v>
      </c>
      <c r="I328" s="1">
        <v>279</v>
      </c>
      <c r="J328" s="5"/>
      <c r="K328" s="5"/>
    </row>
    <row r="329" spans="1:11" ht="25.5">
      <c r="A329" s="1" t="s">
        <v>180</v>
      </c>
      <c r="B329" s="1" t="s">
        <v>42</v>
      </c>
      <c r="C329" s="1">
        <v>40</v>
      </c>
      <c r="D329" s="1">
        <v>1</v>
      </c>
      <c r="E329" s="1">
        <v>40</v>
      </c>
      <c r="F329" s="1">
        <v>37.2</v>
      </c>
      <c r="G329" s="1">
        <v>42.78</v>
      </c>
      <c r="I329" s="1">
        <v>93</v>
      </c>
      <c r="J329" s="5"/>
      <c r="K329" s="5"/>
    </row>
    <row r="330" spans="1:11" ht="25.5">
      <c r="A330" s="1" t="s">
        <v>193</v>
      </c>
      <c r="B330" s="1" t="s">
        <v>42</v>
      </c>
      <c r="C330" s="1">
        <v>40</v>
      </c>
      <c r="D330" s="1">
        <v>1</v>
      </c>
      <c r="E330" s="1">
        <v>40</v>
      </c>
      <c r="F330" s="1">
        <v>37.2</v>
      </c>
      <c r="G330" s="1">
        <v>42.78</v>
      </c>
      <c r="I330" s="1">
        <v>93</v>
      </c>
      <c r="J330" s="5"/>
      <c r="K330" s="5"/>
    </row>
    <row r="331" spans="1:11" ht="25.5">
      <c r="A331" s="1" t="s">
        <v>200</v>
      </c>
      <c r="B331" s="1" t="s">
        <v>42</v>
      </c>
      <c r="C331" s="1">
        <v>40</v>
      </c>
      <c r="D331" s="1">
        <v>2</v>
      </c>
      <c r="E331" s="1">
        <v>80</v>
      </c>
      <c r="F331" s="1">
        <v>74.4</v>
      </c>
      <c r="G331" s="1">
        <v>85.56</v>
      </c>
      <c r="I331" s="1">
        <v>186</v>
      </c>
      <c r="J331" s="5"/>
      <c r="K331" s="5"/>
    </row>
    <row r="332" spans="1:11" ht="25.5">
      <c r="A332" s="1" t="s">
        <v>209</v>
      </c>
      <c r="B332" s="1" t="s">
        <v>42</v>
      </c>
      <c r="C332" s="1">
        <v>40</v>
      </c>
      <c r="D332" s="1">
        <v>1</v>
      </c>
      <c r="E332" s="1">
        <v>40</v>
      </c>
      <c r="F332" s="1">
        <v>37.2</v>
      </c>
      <c r="G332" s="1">
        <v>42.78</v>
      </c>
      <c r="I332" s="1">
        <v>93</v>
      </c>
      <c r="J332" s="5"/>
      <c r="K332" s="5"/>
    </row>
    <row r="333" spans="1:11" ht="25.5">
      <c r="A333" s="1" t="s">
        <v>213</v>
      </c>
      <c r="B333" s="1" t="s">
        <v>42</v>
      </c>
      <c r="C333" s="1">
        <v>40</v>
      </c>
      <c r="D333" s="1">
        <v>1</v>
      </c>
      <c r="E333" s="1">
        <v>40</v>
      </c>
      <c r="F333" s="1">
        <v>37.2</v>
      </c>
      <c r="G333" s="1">
        <v>42.78</v>
      </c>
      <c r="I333" s="1">
        <v>93</v>
      </c>
      <c r="J333" s="5"/>
      <c r="K333" s="5"/>
    </row>
    <row r="334" spans="1:11" ht="25.5">
      <c r="A334" s="1" t="s">
        <v>164</v>
      </c>
      <c r="B334" s="1" t="s">
        <v>168</v>
      </c>
      <c r="C334" s="1">
        <v>40</v>
      </c>
      <c r="D334" s="1">
        <v>1</v>
      </c>
      <c r="E334" s="1">
        <v>40</v>
      </c>
      <c r="F334" s="1">
        <v>37.2</v>
      </c>
      <c r="G334" s="1">
        <v>42.78</v>
      </c>
      <c r="I334" s="1">
        <v>93</v>
      </c>
      <c r="J334" s="5"/>
      <c r="K334" s="5"/>
    </row>
    <row r="335" spans="1:11" ht="25.5">
      <c r="A335" s="1" t="s">
        <v>213</v>
      </c>
      <c r="B335" s="1" t="s">
        <v>168</v>
      </c>
      <c r="C335" s="1">
        <v>40</v>
      </c>
      <c r="D335" s="1">
        <v>1</v>
      </c>
      <c r="E335" s="1">
        <v>40</v>
      </c>
      <c r="F335" s="1">
        <v>37.2</v>
      </c>
      <c r="G335" s="1">
        <v>42.78</v>
      </c>
      <c r="I335" s="1">
        <v>93</v>
      </c>
      <c r="J335" s="5"/>
      <c r="K335" s="5"/>
    </row>
    <row r="336" spans="1:11" ht="25.5">
      <c r="A336" s="1" t="s">
        <v>223</v>
      </c>
      <c r="B336" s="1" t="s">
        <v>168</v>
      </c>
      <c r="C336" s="1">
        <v>40</v>
      </c>
      <c r="D336" s="1">
        <v>1</v>
      </c>
      <c r="E336" s="1">
        <v>40</v>
      </c>
      <c r="F336" s="1">
        <v>37.2</v>
      </c>
      <c r="G336" s="1">
        <v>42.78</v>
      </c>
      <c r="I336" s="1">
        <v>93</v>
      </c>
      <c r="J336" s="5"/>
      <c r="K336" s="5"/>
    </row>
    <row r="337" spans="1:11" ht="12.75">
      <c r="A337" s="1" t="s">
        <v>94</v>
      </c>
      <c r="B337" s="1" t="s">
        <v>99</v>
      </c>
      <c r="C337" s="1">
        <v>40</v>
      </c>
      <c r="D337" s="1">
        <v>1</v>
      </c>
      <c r="E337" s="1">
        <v>40</v>
      </c>
      <c r="F337" s="1">
        <v>37.2</v>
      </c>
      <c r="G337" s="1">
        <v>42.78</v>
      </c>
      <c r="I337" s="1">
        <v>93</v>
      </c>
      <c r="J337" s="5"/>
      <c r="K337" s="5"/>
    </row>
    <row r="338" spans="1:11" ht="12.75">
      <c r="A338" s="1" t="s">
        <v>103</v>
      </c>
      <c r="B338" s="1" t="s">
        <v>99</v>
      </c>
      <c r="C338" s="1">
        <v>40</v>
      </c>
      <c r="D338" s="1">
        <v>1</v>
      </c>
      <c r="E338" s="1">
        <v>40</v>
      </c>
      <c r="F338" s="1">
        <v>37.2</v>
      </c>
      <c r="G338" s="1">
        <v>42.78</v>
      </c>
      <c r="I338" s="1">
        <v>93</v>
      </c>
      <c r="J338" s="5"/>
      <c r="K338" s="5"/>
    </row>
    <row r="339" spans="1:11" ht="12.75">
      <c r="A339" s="1" t="s">
        <v>132</v>
      </c>
      <c r="B339" s="1" t="s">
        <v>99</v>
      </c>
      <c r="C339" s="1">
        <v>40</v>
      </c>
      <c r="D339" s="1">
        <v>1</v>
      </c>
      <c r="E339" s="1">
        <v>40</v>
      </c>
      <c r="F339" s="1">
        <v>37.2</v>
      </c>
      <c r="G339" s="1">
        <v>42.78</v>
      </c>
      <c r="I339" s="1">
        <v>93</v>
      </c>
      <c r="J339" s="5"/>
      <c r="K339" s="5"/>
    </row>
    <row r="340" spans="1:11" ht="12.75">
      <c r="A340" s="1" t="s">
        <v>145</v>
      </c>
      <c r="B340" s="1" t="s">
        <v>99</v>
      </c>
      <c r="C340" s="1">
        <v>40</v>
      </c>
      <c r="D340" s="1">
        <v>1</v>
      </c>
      <c r="E340" s="1">
        <v>40</v>
      </c>
      <c r="F340" s="1">
        <v>37.2</v>
      </c>
      <c r="G340" s="1">
        <v>42.78</v>
      </c>
      <c r="I340" s="1">
        <v>93</v>
      </c>
      <c r="J340" s="5"/>
      <c r="K340" s="5"/>
    </row>
    <row r="341" spans="1:11" ht="12.75">
      <c r="A341" s="1" t="s">
        <v>180</v>
      </c>
      <c r="B341" s="1" t="s">
        <v>99</v>
      </c>
      <c r="C341" s="1">
        <v>40</v>
      </c>
      <c r="D341" s="1">
        <v>1</v>
      </c>
      <c r="E341" s="1">
        <v>40</v>
      </c>
      <c r="F341" s="1">
        <v>37.2</v>
      </c>
      <c r="G341" s="1">
        <v>42.78</v>
      </c>
      <c r="I341" s="1">
        <v>93</v>
      </c>
      <c r="J341" s="5"/>
      <c r="K341" s="5"/>
    </row>
    <row r="342" spans="1:11" ht="12.75">
      <c r="A342" s="1" t="s">
        <v>200</v>
      </c>
      <c r="B342" s="1" t="s">
        <v>99</v>
      </c>
      <c r="C342" s="1">
        <v>40</v>
      </c>
      <c r="D342" s="1">
        <v>2</v>
      </c>
      <c r="E342" s="1">
        <v>80</v>
      </c>
      <c r="F342" s="1">
        <v>74.4</v>
      </c>
      <c r="G342" s="1">
        <v>85.56</v>
      </c>
      <c r="I342" s="1">
        <v>186</v>
      </c>
      <c r="J342" s="5"/>
      <c r="K342" s="5"/>
    </row>
    <row r="343" spans="1:11" ht="12.75">
      <c r="A343" s="1" t="s">
        <v>208</v>
      </c>
      <c r="B343" s="1" t="s">
        <v>99</v>
      </c>
      <c r="C343" s="1">
        <v>40</v>
      </c>
      <c r="D343" s="1">
        <v>1</v>
      </c>
      <c r="E343" s="1">
        <v>40</v>
      </c>
      <c r="F343" s="1">
        <v>37.2</v>
      </c>
      <c r="G343" s="1">
        <v>42.78</v>
      </c>
      <c r="I343" s="1">
        <v>93</v>
      </c>
      <c r="J343" s="5"/>
      <c r="K343" s="5"/>
    </row>
    <row r="344" spans="1:11" ht="12.75">
      <c r="A344" s="1" t="s">
        <v>190</v>
      </c>
      <c r="B344" s="1" t="s">
        <v>192</v>
      </c>
      <c r="C344" s="1">
        <v>40</v>
      </c>
      <c r="D344" s="1">
        <v>1</v>
      </c>
      <c r="E344" s="1">
        <v>40</v>
      </c>
      <c r="F344" s="1">
        <v>37.2</v>
      </c>
      <c r="G344" s="1">
        <v>42.78</v>
      </c>
      <c r="I344" s="1">
        <v>93</v>
      </c>
      <c r="J344" s="5"/>
      <c r="K344" s="5"/>
    </row>
    <row r="345" spans="1:11" ht="12.75">
      <c r="A345" s="1" t="s">
        <v>232</v>
      </c>
      <c r="B345" s="1" t="s">
        <v>192</v>
      </c>
      <c r="C345" s="1">
        <v>40</v>
      </c>
      <c r="D345" s="1">
        <v>1</v>
      </c>
      <c r="E345" s="1">
        <v>40</v>
      </c>
      <c r="F345" s="1">
        <v>37.2</v>
      </c>
      <c r="G345" s="1">
        <v>42.78</v>
      </c>
      <c r="I345" s="1">
        <v>93</v>
      </c>
      <c r="J345" s="5"/>
      <c r="K345" s="5"/>
    </row>
    <row r="346" spans="1:11" ht="12.75">
      <c r="A346" s="1" t="s">
        <v>200</v>
      </c>
      <c r="B346" s="1" t="s">
        <v>201</v>
      </c>
      <c r="C346" s="1">
        <v>40</v>
      </c>
      <c r="D346" s="1">
        <v>2</v>
      </c>
      <c r="E346" s="1">
        <v>80</v>
      </c>
      <c r="F346" s="1">
        <v>74.4</v>
      </c>
      <c r="G346" s="1">
        <v>85.56</v>
      </c>
      <c r="I346" s="1">
        <v>186</v>
      </c>
      <c r="J346" s="5"/>
      <c r="K346" s="5"/>
    </row>
    <row r="347" spans="1:11" ht="12.75">
      <c r="A347" s="1" t="s">
        <v>213</v>
      </c>
      <c r="B347" s="1" t="s">
        <v>201</v>
      </c>
      <c r="C347" s="1">
        <v>40</v>
      </c>
      <c r="D347" s="1">
        <v>1</v>
      </c>
      <c r="E347" s="1">
        <v>40</v>
      </c>
      <c r="F347" s="1">
        <v>37.2</v>
      </c>
      <c r="G347" s="1">
        <v>42.78</v>
      </c>
      <c r="I347" s="1">
        <v>93</v>
      </c>
      <c r="J347" s="5"/>
      <c r="K347" s="5"/>
    </row>
    <row r="348" spans="1:11" ht="12.75">
      <c r="A348" s="1" t="s">
        <v>223</v>
      </c>
      <c r="B348" s="1" t="s">
        <v>201</v>
      </c>
      <c r="C348" s="1">
        <v>40</v>
      </c>
      <c r="D348" s="1">
        <v>1</v>
      </c>
      <c r="E348" s="1">
        <v>40</v>
      </c>
      <c r="F348" s="1">
        <v>37.2</v>
      </c>
      <c r="G348" s="1">
        <v>42.78</v>
      </c>
      <c r="I348" s="1">
        <v>93</v>
      </c>
      <c r="J348" s="5"/>
      <c r="K348" s="5"/>
    </row>
    <row r="349" spans="1:11" ht="12.75">
      <c r="A349" s="1" t="s">
        <v>50</v>
      </c>
      <c r="B349" s="1" t="s">
        <v>53</v>
      </c>
      <c r="C349" s="1">
        <v>40</v>
      </c>
      <c r="D349" s="1">
        <v>1</v>
      </c>
      <c r="E349" s="1">
        <v>40</v>
      </c>
      <c r="F349" s="1">
        <v>37.2</v>
      </c>
      <c r="G349" s="1">
        <v>42.78</v>
      </c>
      <c r="I349" s="1">
        <v>93</v>
      </c>
      <c r="J349" s="5"/>
      <c r="K349" s="5"/>
    </row>
    <row r="350" spans="1:11" ht="12.75">
      <c r="A350" s="1" t="s">
        <v>119</v>
      </c>
      <c r="B350" s="1" t="s">
        <v>53</v>
      </c>
      <c r="C350" s="1">
        <v>40</v>
      </c>
      <c r="D350" s="1">
        <v>2</v>
      </c>
      <c r="E350" s="1">
        <v>80</v>
      </c>
      <c r="F350" s="1">
        <v>74.4</v>
      </c>
      <c r="G350" s="1">
        <v>85.56</v>
      </c>
      <c r="I350" s="1">
        <v>186</v>
      </c>
      <c r="J350" s="5"/>
      <c r="K350" s="5"/>
    </row>
    <row r="351" spans="1:11" s="2" customFormat="1" ht="12.75">
      <c r="A351" s="1" t="s">
        <v>152</v>
      </c>
      <c r="B351" s="1" t="s">
        <v>53</v>
      </c>
      <c r="C351" s="1">
        <v>40</v>
      </c>
      <c r="D351" s="1">
        <v>2</v>
      </c>
      <c r="E351" s="1">
        <v>80</v>
      </c>
      <c r="F351" s="1">
        <v>74.4</v>
      </c>
      <c r="G351" s="1">
        <v>85.56</v>
      </c>
      <c r="H351" s="1"/>
      <c r="I351" s="1">
        <v>186</v>
      </c>
      <c r="J351" s="5"/>
      <c r="K351" s="5"/>
    </row>
    <row r="352" spans="1:11" ht="12.75">
      <c r="A352" s="1" t="s">
        <v>157</v>
      </c>
      <c r="B352" s="1" t="s">
        <v>53</v>
      </c>
      <c r="C352" s="1">
        <v>40</v>
      </c>
      <c r="D352" s="1">
        <v>1</v>
      </c>
      <c r="E352" s="1">
        <v>40</v>
      </c>
      <c r="F352" s="1">
        <v>37.2</v>
      </c>
      <c r="G352" s="1">
        <v>42.78</v>
      </c>
      <c r="I352" s="1">
        <v>93</v>
      </c>
      <c r="J352" s="5"/>
      <c r="K352" s="5"/>
    </row>
    <row r="353" spans="1:11" ht="12.75">
      <c r="A353" s="1" t="s">
        <v>160</v>
      </c>
      <c r="B353" s="1" t="s">
        <v>53</v>
      </c>
      <c r="C353" s="1">
        <v>40</v>
      </c>
      <c r="D353" s="1">
        <v>2</v>
      </c>
      <c r="E353" s="1">
        <v>80</v>
      </c>
      <c r="F353" s="1">
        <v>74.4</v>
      </c>
      <c r="G353" s="1">
        <v>85.56</v>
      </c>
      <c r="I353" s="1">
        <v>186</v>
      </c>
      <c r="J353" s="5"/>
      <c r="K353" s="5"/>
    </row>
    <row r="354" spans="1:11" ht="12.75">
      <c r="A354" s="1" t="s">
        <v>164</v>
      </c>
      <c r="B354" s="1" t="s">
        <v>53</v>
      </c>
      <c r="C354" s="1">
        <v>40</v>
      </c>
      <c r="D354" s="1">
        <v>2</v>
      </c>
      <c r="E354" s="1">
        <v>80</v>
      </c>
      <c r="F354" s="1">
        <v>74.4</v>
      </c>
      <c r="G354" s="1">
        <v>85.56</v>
      </c>
      <c r="I354" s="1">
        <v>186</v>
      </c>
      <c r="J354" s="5"/>
      <c r="K354" s="5"/>
    </row>
    <row r="355" spans="1:11" ht="12.75">
      <c r="A355" s="1" t="s">
        <v>196</v>
      </c>
      <c r="B355" s="1" t="s">
        <v>53</v>
      </c>
      <c r="C355" s="1">
        <v>40</v>
      </c>
      <c r="D355" s="1">
        <v>1</v>
      </c>
      <c r="E355" s="1">
        <v>40</v>
      </c>
      <c r="F355" s="1">
        <v>37.2</v>
      </c>
      <c r="G355" s="1">
        <v>42.78</v>
      </c>
      <c r="I355" s="1">
        <v>93</v>
      </c>
      <c r="J355" s="5"/>
      <c r="K355" s="5"/>
    </row>
    <row r="356" spans="1:11" ht="12.75">
      <c r="A356" s="1" t="s">
        <v>204</v>
      </c>
      <c r="B356" s="1" t="s">
        <v>53</v>
      </c>
      <c r="C356" s="1">
        <v>40</v>
      </c>
      <c r="D356" s="1">
        <v>2</v>
      </c>
      <c r="E356" s="1">
        <v>80</v>
      </c>
      <c r="F356" s="1">
        <v>74.4</v>
      </c>
      <c r="G356" s="1">
        <v>85.56</v>
      </c>
      <c r="I356" s="1">
        <v>186</v>
      </c>
      <c r="J356" s="5"/>
      <c r="K356" s="5"/>
    </row>
    <row r="357" spans="1:11" s="2" customFormat="1" ht="12.75">
      <c r="A357" s="1" t="s">
        <v>209</v>
      </c>
      <c r="B357" s="1" t="s">
        <v>53</v>
      </c>
      <c r="C357" s="1">
        <v>40</v>
      </c>
      <c r="D357" s="1">
        <v>1</v>
      </c>
      <c r="E357" s="1">
        <v>40</v>
      </c>
      <c r="F357" s="1">
        <v>37.2</v>
      </c>
      <c r="G357" s="1">
        <v>42.78</v>
      </c>
      <c r="H357" s="1"/>
      <c r="I357" s="1">
        <v>93</v>
      </c>
      <c r="J357" s="5"/>
      <c r="K357" s="5"/>
    </row>
    <row r="358" spans="1:11" ht="12.75">
      <c r="A358" s="1" t="s">
        <v>210</v>
      </c>
      <c r="B358" s="1" t="s">
        <v>53</v>
      </c>
      <c r="C358" s="1">
        <v>40</v>
      </c>
      <c r="D358" s="1">
        <v>1</v>
      </c>
      <c r="E358" s="1">
        <v>40</v>
      </c>
      <c r="F358" s="1">
        <v>37.2</v>
      </c>
      <c r="G358" s="1">
        <v>42.78</v>
      </c>
      <c r="I358" s="1">
        <v>93</v>
      </c>
      <c r="J358" s="5"/>
      <c r="K358" s="5"/>
    </row>
    <row r="359" spans="1:11" ht="12.75">
      <c r="A359" s="1" t="s">
        <v>213</v>
      </c>
      <c r="B359" s="1" t="s">
        <v>53</v>
      </c>
      <c r="C359" s="1">
        <v>40</v>
      </c>
      <c r="D359" s="1">
        <v>1</v>
      </c>
      <c r="E359" s="1">
        <v>40</v>
      </c>
      <c r="F359" s="1">
        <v>37.2</v>
      </c>
      <c r="G359" s="1">
        <v>42.78</v>
      </c>
      <c r="I359" s="1">
        <v>93</v>
      </c>
      <c r="J359" s="5"/>
      <c r="K359" s="5"/>
    </row>
    <row r="360" spans="1:11" ht="25.5">
      <c r="A360" s="1" t="s">
        <v>103</v>
      </c>
      <c r="B360" s="1" t="s">
        <v>107</v>
      </c>
      <c r="C360" s="1">
        <v>40</v>
      </c>
      <c r="D360" s="1">
        <v>1</v>
      </c>
      <c r="E360" s="1">
        <v>40</v>
      </c>
      <c r="F360" s="1">
        <v>37.2</v>
      </c>
      <c r="G360" s="1">
        <v>42.78</v>
      </c>
      <c r="I360" s="1">
        <v>93</v>
      </c>
      <c r="J360" s="5"/>
      <c r="K360" s="5"/>
    </row>
    <row r="361" spans="1:11" ht="25.5">
      <c r="A361" s="1" t="s">
        <v>119</v>
      </c>
      <c r="B361" s="1" t="s">
        <v>107</v>
      </c>
      <c r="C361" s="1">
        <v>40</v>
      </c>
      <c r="D361" s="1">
        <v>3</v>
      </c>
      <c r="E361" s="1">
        <v>120</v>
      </c>
      <c r="F361" s="1">
        <v>111.60000000000001</v>
      </c>
      <c r="G361" s="1">
        <v>128.34</v>
      </c>
      <c r="I361" s="1">
        <v>279</v>
      </c>
      <c r="J361" s="5"/>
      <c r="K361" s="5"/>
    </row>
    <row r="362" spans="1:11" ht="25.5">
      <c r="A362" s="1" t="s">
        <v>132</v>
      </c>
      <c r="B362" s="1" t="s">
        <v>107</v>
      </c>
      <c r="C362" s="1">
        <v>40</v>
      </c>
      <c r="D362" s="1">
        <v>3</v>
      </c>
      <c r="E362" s="1">
        <v>120</v>
      </c>
      <c r="F362" s="1">
        <v>111.60000000000001</v>
      </c>
      <c r="G362" s="1">
        <v>128.34</v>
      </c>
      <c r="I362" s="1">
        <v>279</v>
      </c>
      <c r="J362" s="5"/>
      <c r="K362" s="5"/>
    </row>
    <row r="363" spans="1:11" ht="25.5">
      <c r="A363" s="1" t="s">
        <v>160</v>
      </c>
      <c r="B363" s="1" t="s">
        <v>107</v>
      </c>
      <c r="C363" s="1">
        <v>40</v>
      </c>
      <c r="D363" s="1">
        <v>2</v>
      </c>
      <c r="E363" s="1">
        <v>80</v>
      </c>
      <c r="F363" s="1">
        <v>74.4</v>
      </c>
      <c r="G363" s="1">
        <v>85.56</v>
      </c>
      <c r="I363" s="1">
        <v>186</v>
      </c>
      <c r="J363" s="5"/>
      <c r="K363" s="5"/>
    </row>
    <row r="364" spans="1:11" ht="25.5">
      <c r="A364" s="1" t="s">
        <v>174</v>
      </c>
      <c r="B364" s="1" t="s">
        <v>107</v>
      </c>
      <c r="C364" s="1">
        <v>40</v>
      </c>
      <c r="D364" s="1">
        <v>1</v>
      </c>
      <c r="E364" s="1">
        <v>40</v>
      </c>
      <c r="F364" s="1">
        <v>37.2</v>
      </c>
      <c r="G364" s="1">
        <v>42.78</v>
      </c>
      <c r="I364" s="1">
        <v>93</v>
      </c>
      <c r="J364" s="5"/>
      <c r="K364" s="5"/>
    </row>
    <row r="365" spans="1:11" ht="25.5">
      <c r="A365" s="1" t="s">
        <v>204</v>
      </c>
      <c r="B365" s="1" t="s">
        <v>107</v>
      </c>
      <c r="C365" s="1">
        <v>40</v>
      </c>
      <c r="D365" s="1">
        <v>2</v>
      </c>
      <c r="E365" s="1">
        <v>80</v>
      </c>
      <c r="F365" s="1">
        <v>74.4</v>
      </c>
      <c r="G365" s="1">
        <v>85.56</v>
      </c>
      <c r="I365" s="1">
        <v>186</v>
      </c>
      <c r="J365" s="5"/>
      <c r="K365" s="5"/>
    </row>
    <row r="366" spans="1:11" ht="25.5">
      <c r="A366" s="1" t="s">
        <v>224</v>
      </c>
      <c r="B366" s="1" t="s">
        <v>107</v>
      </c>
      <c r="C366" s="1">
        <v>40</v>
      </c>
      <c r="D366" s="1">
        <v>1</v>
      </c>
      <c r="E366" s="1">
        <v>40</v>
      </c>
      <c r="F366" s="1">
        <v>37.2</v>
      </c>
      <c r="G366" s="1">
        <v>42.78</v>
      </c>
      <c r="I366" s="1">
        <v>93</v>
      </c>
      <c r="J366" s="5"/>
      <c r="K366" s="5"/>
    </row>
    <row r="367" spans="1:11" ht="25.5">
      <c r="A367" s="1" t="s">
        <v>119</v>
      </c>
      <c r="B367" s="1" t="s">
        <v>122</v>
      </c>
      <c r="C367" s="1">
        <v>40</v>
      </c>
      <c r="D367" s="1">
        <v>1</v>
      </c>
      <c r="E367" s="1">
        <v>40</v>
      </c>
      <c r="F367" s="1">
        <v>37.2</v>
      </c>
      <c r="G367" s="1">
        <v>42.78</v>
      </c>
      <c r="I367" s="1">
        <v>93</v>
      </c>
      <c r="J367" s="5"/>
      <c r="K367" s="5"/>
    </row>
    <row r="368" spans="1:11" ht="25.5">
      <c r="A368" s="1" t="s">
        <v>233</v>
      </c>
      <c r="B368" s="1" t="s">
        <v>122</v>
      </c>
      <c r="C368" s="1">
        <v>40</v>
      </c>
      <c r="D368" s="1">
        <v>1</v>
      </c>
      <c r="E368" s="1">
        <v>40</v>
      </c>
      <c r="F368" s="1">
        <v>37.2</v>
      </c>
      <c r="G368" s="1">
        <v>42.78</v>
      </c>
      <c r="I368" s="1">
        <v>93</v>
      </c>
      <c r="J368" s="5"/>
      <c r="K368" s="5"/>
    </row>
    <row r="369" spans="1:11" ht="12.75">
      <c r="A369" s="1" t="s">
        <v>193</v>
      </c>
      <c r="B369" s="1" t="s">
        <v>194</v>
      </c>
      <c r="C369" s="1">
        <v>40</v>
      </c>
      <c r="D369" s="1">
        <v>1</v>
      </c>
      <c r="E369" s="1">
        <v>40</v>
      </c>
      <c r="F369" s="1">
        <v>37.2</v>
      </c>
      <c r="G369" s="1">
        <v>42.78</v>
      </c>
      <c r="I369" s="1">
        <v>93</v>
      </c>
      <c r="J369" s="5"/>
      <c r="K369" s="5"/>
    </row>
    <row r="370" spans="1:11" ht="12.75">
      <c r="A370" s="1" t="s">
        <v>221</v>
      </c>
      <c r="B370" s="1" t="s">
        <v>194</v>
      </c>
      <c r="C370" s="1">
        <v>40</v>
      </c>
      <c r="D370" s="1">
        <v>1</v>
      </c>
      <c r="E370" s="1">
        <v>40</v>
      </c>
      <c r="F370" s="1">
        <v>37.2</v>
      </c>
      <c r="G370" s="1">
        <v>42.78</v>
      </c>
      <c r="I370" s="1">
        <v>93</v>
      </c>
      <c r="J370" s="5"/>
      <c r="K370" s="5"/>
    </row>
    <row r="371" spans="1:11" ht="25.5">
      <c r="A371" s="1" t="s">
        <v>119</v>
      </c>
      <c r="B371" s="1" t="s">
        <v>123</v>
      </c>
      <c r="C371" s="1">
        <v>40</v>
      </c>
      <c r="D371" s="1">
        <v>1</v>
      </c>
      <c r="E371" s="1">
        <v>40</v>
      </c>
      <c r="F371" s="1">
        <v>37.2</v>
      </c>
      <c r="G371" s="1">
        <v>42.78</v>
      </c>
      <c r="I371" s="1">
        <v>93</v>
      </c>
      <c r="J371" s="5"/>
      <c r="K371" s="5"/>
    </row>
    <row r="372" spans="1:11" ht="25.5">
      <c r="A372" s="1" t="s">
        <v>170</v>
      </c>
      <c r="B372" s="1" t="s">
        <v>123</v>
      </c>
      <c r="C372" s="1">
        <v>40</v>
      </c>
      <c r="D372" s="1">
        <v>1</v>
      </c>
      <c r="E372" s="1">
        <v>40</v>
      </c>
      <c r="F372" s="1">
        <v>37.2</v>
      </c>
      <c r="G372" s="1">
        <v>42.78</v>
      </c>
      <c r="I372" s="1">
        <v>93</v>
      </c>
      <c r="J372" s="5"/>
      <c r="K372" s="5"/>
    </row>
    <row r="373" spans="1:11" ht="25.5">
      <c r="A373" s="1" t="s">
        <v>180</v>
      </c>
      <c r="B373" s="1" t="s">
        <v>123</v>
      </c>
      <c r="C373" s="1">
        <v>40</v>
      </c>
      <c r="D373" s="1">
        <v>1</v>
      </c>
      <c r="E373" s="1">
        <v>40</v>
      </c>
      <c r="F373" s="1">
        <v>37.2</v>
      </c>
      <c r="G373" s="1">
        <v>42.78</v>
      </c>
      <c r="I373" s="1">
        <v>93</v>
      </c>
      <c r="J373" s="5"/>
      <c r="K373" s="5"/>
    </row>
    <row r="374" spans="1:11" s="2" customFormat="1" ht="25.5">
      <c r="A374" s="1" t="s">
        <v>200</v>
      </c>
      <c r="B374" s="1" t="s">
        <v>123</v>
      </c>
      <c r="C374" s="1">
        <v>40</v>
      </c>
      <c r="D374" s="1">
        <v>2</v>
      </c>
      <c r="E374" s="1">
        <v>80</v>
      </c>
      <c r="F374" s="1">
        <v>74.4</v>
      </c>
      <c r="G374" s="1">
        <v>85.56</v>
      </c>
      <c r="H374" s="1"/>
      <c r="I374" s="1">
        <v>186</v>
      </c>
      <c r="J374" s="5"/>
      <c r="K374" s="5"/>
    </row>
    <row r="375" spans="1:11" ht="25.5">
      <c r="A375" s="1" t="s">
        <v>119</v>
      </c>
      <c r="B375" s="1" t="s">
        <v>124</v>
      </c>
      <c r="C375" s="1">
        <v>40</v>
      </c>
      <c r="D375" s="1">
        <v>1</v>
      </c>
      <c r="E375" s="1">
        <v>40</v>
      </c>
      <c r="F375" s="1">
        <v>37.2</v>
      </c>
      <c r="G375" s="1">
        <v>42.78</v>
      </c>
      <c r="I375" s="1">
        <v>93</v>
      </c>
      <c r="J375" s="5"/>
      <c r="K375" s="5"/>
    </row>
    <row r="376" spans="1:11" ht="25.5">
      <c r="A376" s="1" t="s">
        <v>148</v>
      </c>
      <c r="B376" s="1" t="s">
        <v>124</v>
      </c>
      <c r="C376" s="1">
        <v>40</v>
      </c>
      <c r="D376" s="1">
        <v>1</v>
      </c>
      <c r="E376" s="1">
        <v>40</v>
      </c>
      <c r="F376" s="1">
        <v>37.2</v>
      </c>
      <c r="G376" s="1">
        <v>42.78</v>
      </c>
      <c r="I376" s="1">
        <v>93</v>
      </c>
      <c r="J376" s="5"/>
      <c r="K376" s="5"/>
    </row>
    <row r="377" spans="1:11" ht="25.5">
      <c r="A377" s="1" t="s">
        <v>160</v>
      </c>
      <c r="B377" s="1" t="s">
        <v>124</v>
      </c>
      <c r="C377" s="1">
        <v>40</v>
      </c>
      <c r="D377" s="1">
        <v>2</v>
      </c>
      <c r="E377" s="1">
        <v>80</v>
      </c>
      <c r="F377" s="1">
        <v>74.4</v>
      </c>
      <c r="G377" s="1">
        <v>85.56</v>
      </c>
      <c r="I377" s="1">
        <v>186</v>
      </c>
      <c r="J377" s="5"/>
      <c r="K377" s="5"/>
    </row>
    <row r="378" spans="1:11" ht="25.5">
      <c r="A378" s="1" t="s">
        <v>232</v>
      </c>
      <c r="B378" s="1" t="s">
        <v>124</v>
      </c>
      <c r="C378" s="1">
        <v>40</v>
      </c>
      <c r="D378" s="1">
        <v>1</v>
      </c>
      <c r="E378" s="1">
        <v>40</v>
      </c>
      <c r="F378" s="1">
        <v>37.2</v>
      </c>
      <c r="G378" s="1">
        <v>42.78</v>
      </c>
      <c r="I378" s="1">
        <v>93</v>
      </c>
      <c r="J378" s="5"/>
      <c r="K378" s="5"/>
    </row>
    <row r="379" spans="1:11" ht="25.5">
      <c r="A379" s="1" t="s">
        <v>103</v>
      </c>
      <c r="B379" s="1" t="s">
        <v>108</v>
      </c>
      <c r="C379" s="1">
        <v>40</v>
      </c>
      <c r="D379" s="1">
        <v>1</v>
      </c>
      <c r="E379" s="1">
        <v>40</v>
      </c>
      <c r="F379" s="1">
        <v>37.2</v>
      </c>
      <c r="G379" s="1">
        <v>42.78</v>
      </c>
      <c r="I379" s="1">
        <v>93</v>
      </c>
      <c r="J379" s="5"/>
      <c r="K379" s="5"/>
    </row>
    <row r="380" spans="1:11" s="2" customFormat="1" ht="25.5">
      <c r="A380" s="1" t="s">
        <v>119</v>
      </c>
      <c r="B380" s="1" t="s">
        <v>108</v>
      </c>
      <c r="C380" s="1">
        <v>40</v>
      </c>
      <c r="D380" s="1">
        <v>1</v>
      </c>
      <c r="E380" s="1">
        <v>40</v>
      </c>
      <c r="F380" s="1">
        <v>37.2</v>
      </c>
      <c r="G380" s="1">
        <v>42.78</v>
      </c>
      <c r="H380" s="1"/>
      <c r="I380" s="1">
        <v>93</v>
      </c>
      <c r="J380" s="5"/>
      <c r="K380" s="5"/>
    </row>
    <row r="381" spans="1:11" ht="25.5">
      <c r="A381" s="1" t="s">
        <v>132</v>
      </c>
      <c r="B381" s="1" t="s">
        <v>108</v>
      </c>
      <c r="C381" s="1">
        <v>40</v>
      </c>
      <c r="D381" s="1">
        <v>3</v>
      </c>
      <c r="E381" s="1">
        <v>120</v>
      </c>
      <c r="F381" s="1">
        <v>111.60000000000001</v>
      </c>
      <c r="G381" s="1">
        <v>128.34</v>
      </c>
      <c r="I381" s="1">
        <v>279</v>
      </c>
      <c r="J381" s="5"/>
      <c r="K381" s="5"/>
    </row>
    <row r="382" spans="1:11" ht="25.5">
      <c r="A382" s="1" t="s">
        <v>160</v>
      </c>
      <c r="B382" s="1" t="s">
        <v>108</v>
      </c>
      <c r="C382" s="1">
        <v>40</v>
      </c>
      <c r="D382" s="1">
        <v>2</v>
      </c>
      <c r="E382" s="1">
        <v>80</v>
      </c>
      <c r="F382" s="1">
        <v>74.4</v>
      </c>
      <c r="G382" s="1">
        <v>85.56</v>
      </c>
      <c r="I382" s="1">
        <v>186</v>
      </c>
      <c r="J382" s="5"/>
      <c r="K382" s="5"/>
    </row>
    <row r="383" spans="1:11" ht="25.5">
      <c r="A383" s="1" t="s">
        <v>174</v>
      </c>
      <c r="B383" s="1" t="s">
        <v>108</v>
      </c>
      <c r="C383" s="1">
        <v>40</v>
      </c>
      <c r="D383" s="1">
        <v>1</v>
      </c>
      <c r="E383" s="1">
        <v>40</v>
      </c>
      <c r="F383" s="1">
        <v>37.2</v>
      </c>
      <c r="G383" s="1">
        <v>42.78</v>
      </c>
      <c r="I383" s="1">
        <v>93</v>
      </c>
      <c r="J383" s="5"/>
      <c r="K383" s="5"/>
    </row>
    <row r="384" spans="1:11" ht="25.5">
      <c r="A384" s="1" t="s">
        <v>190</v>
      </c>
      <c r="B384" s="1" t="s">
        <v>108</v>
      </c>
      <c r="C384" s="1">
        <v>40</v>
      </c>
      <c r="D384" s="1">
        <v>1</v>
      </c>
      <c r="E384" s="1">
        <v>40</v>
      </c>
      <c r="F384" s="1">
        <v>37.2</v>
      </c>
      <c r="G384" s="1">
        <v>42.78</v>
      </c>
      <c r="I384" s="1">
        <v>93</v>
      </c>
      <c r="J384" s="5"/>
      <c r="K384" s="5"/>
    </row>
    <row r="385" spans="1:11" ht="25.5">
      <c r="A385" s="1" t="s">
        <v>205</v>
      </c>
      <c r="B385" s="1" t="s">
        <v>108</v>
      </c>
      <c r="C385" s="1">
        <v>40</v>
      </c>
      <c r="D385" s="1">
        <v>1</v>
      </c>
      <c r="E385" s="1">
        <v>40</v>
      </c>
      <c r="F385" s="1">
        <v>37.2</v>
      </c>
      <c r="G385" s="1">
        <v>42.78</v>
      </c>
      <c r="I385" s="1">
        <v>93</v>
      </c>
      <c r="J385" s="5"/>
      <c r="K385" s="5"/>
    </row>
    <row r="386" spans="1:11" ht="25.5">
      <c r="A386" s="1" t="s">
        <v>207</v>
      </c>
      <c r="B386" s="1" t="s">
        <v>108</v>
      </c>
      <c r="C386" s="1">
        <v>40</v>
      </c>
      <c r="D386" s="1">
        <v>2</v>
      </c>
      <c r="E386" s="1">
        <v>80</v>
      </c>
      <c r="F386" s="1">
        <v>74.4</v>
      </c>
      <c r="G386" s="1">
        <v>85.56</v>
      </c>
      <c r="I386" s="1">
        <v>186</v>
      </c>
      <c r="J386" s="5"/>
      <c r="K386" s="5"/>
    </row>
    <row r="387" spans="1:11" s="2" customFormat="1" ht="25.5">
      <c r="A387" s="1" t="s">
        <v>160</v>
      </c>
      <c r="B387" s="1" t="s">
        <v>162</v>
      </c>
      <c r="C387" s="1">
        <v>40</v>
      </c>
      <c r="D387" s="1">
        <v>2</v>
      </c>
      <c r="E387" s="1">
        <v>80</v>
      </c>
      <c r="F387" s="1">
        <v>74.4</v>
      </c>
      <c r="G387" s="1">
        <v>85.56</v>
      </c>
      <c r="H387" s="1"/>
      <c r="I387" s="1">
        <v>186</v>
      </c>
      <c r="J387" s="5"/>
      <c r="K387" s="5"/>
    </row>
    <row r="388" spans="1:11" ht="25.5">
      <c r="A388" s="1" t="s">
        <v>91</v>
      </c>
      <c r="B388" s="1" t="s">
        <v>93</v>
      </c>
      <c r="C388" s="1">
        <v>40</v>
      </c>
      <c r="D388" s="1">
        <v>1</v>
      </c>
      <c r="E388" s="1">
        <v>40</v>
      </c>
      <c r="F388" s="1">
        <v>37.2</v>
      </c>
      <c r="G388" s="1">
        <v>42.78</v>
      </c>
      <c r="I388" s="1">
        <v>93</v>
      </c>
      <c r="J388" s="5"/>
      <c r="K388" s="5"/>
    </row>
    <row r="389" spans="1:11" ht="25.5">
      <c r="A389" s="1" t="s">
        <v>113</v>
      </c>
      <c r="B389" s="1" t="s">
        <v>93</v>
      </c>
      <c r="C389" s="1">
        <v>40</v>
      </c>
      <c r="D389" s="1">
        <v>1</v>
      </c>
      <c r="E389" s="1">
        <v>40</v>
      </c>
      <c r="F389" s="1">
        <v>37.2</v>
      </c>
      <c r="G389" s="1">
        <v>42.78</v>
      </c>
      <c r="I389" s="1">
        <v>93</v>
      </c>
      <c r="J389" s="5"/>
      <c r="K389" s="5"/>
    </row>
    <row r="390" spans="1:11" ht="25.5">
      <c r="A390" s="1" t="s">
        <v>145</v>
      </c>
      <c r="B390" s="1" t="s">
        <v>93</v>
      </c>
      <c r="C390" s="1">
        <v>40</v>
      </c>
      <c r="D390" s="1">
        <v>1</v>
      </c>
      <c r="E390" s="1">
        <v>40</v>
      </c>
      <c r="F390" s="1">
        <v>37.2</v>
      </c>
      <c r="G390" s="1">
        <v>42.78</v>
      </c>
      <c r="I390" s="1">
        <v>93</v>
      </c>
      <c r="J390" s="5"/>
      <c r="K390" s="5"/>
    </row>
    <row r="391" spans="1:11" s="2" customFormat="1" ht="25.5">
      <c r="A391" s="1" t="s">
        <v>160</v>
      </c>
      <c r="B391" s="1" t="s">
        <v>93</v>
      </c>
      <c r="C391" s="1">
        <v>40</v>
      </c>
      <c r="D391" s="1">
        <v>2</v>
      </c>
      <c r="E391" s="1">
        <v>80</v>
      </c>
      <c r="F391" s="1">
        <v>74.4</v>
      </c>
      <c r="G391" s="1">
        <v>85.56</v>
      </c>
      <c r="H391" s="1"/>
      <c r="I391" s="1">
        <v>186</v>
      </c>
      <c r="J391" s="5"/>
      <c r="K391" s="5"/>
    </row>
    <row r="392" spans="1:11" ht="25.5">
      <c r="A392" s="1" t="s">
        <v>170</v>
      </c>
      <c r="B392" s="1" t="s">
        <v>93</v>
      </c>
      <c r="C392" s="1">
        <v>40</v>
      </c>
      <c r="D392" s="1">
        <v>1</v>
      </c>
      <c r="E392" s="1">
        <v>40</v>
      </c>
      <c r="F392" s="1">
        <v>37.2</v>
      </c>
      <c r="G392" s="1">
        <v>42.78</v>
      </c>
      <c r="I392" s="1">
        <v>93</v>
      </c>
      <c r="J392" s="5"/>
      <c r="K392" s="5"/>
    </row>
    <row r="393" spans="1:11" ht="25.5">
      <c r="A393" s="1" t="s">
        <v>200</v>
      </c>
      <c r="B393" s="1" t="s">
        <v>93</v>
      </c>
      <c r="C393" s="1">
        <v>40</v>
      </c>
      <c r="D393" s="1">
        <v>2</v>
      </c>
      <c r="E393" s="1">
        <v>80</v>
      </c>
      <c r="F393" s="1">
        <v>74.4</v>
      </c>
      <c r="G393" s="1">
        <v>85.56</v>
      </c>
      <c r="I393" s="1">
        <v>186</v>
      </c>
      <c r="J393" s="5"/>
      <c r="K393" s="5"/>
    </row>
    <row r="394" spans="1:11" ht="25.5">
      <c r="A394" s="1" t="s">
        <v>208</v>
      </c>
      <c r="B394" s="1" t="s">
        <v>93</v>
      </c>
      <c r="C394" s="1">
        <v>40</v>
      </c>
      <c r="D394" s="1">
        <v>1</v>
      </c>
      <c r="E394" s="1">
        <v>40</v>
      </c>
      <c r="F394" s="1">
        <v>37.2</v>
      </c>
      <c r="G394" s="1">
        <v>42.78</v>
      </c>
      <c r="I394" s="1">
        <v>93</v>
      </c>
      <c r="J394" s="5"/>
      <c r="K394" s="5"/>
    </row>
    <row r="395" spans="1:11" ht="25.5">
      <c r="A395" s="1" t="s">
        <v>221</v>
      </c>
      <c r="B395" s="1" t="s">
        <v>93</v>
      </c>
      <c r="C395" s="1">
        <v>40</v>
      </c>
      <c r="D395" s="1">
        <v>2</v>
      </c>
      <c r="E395" s="1">
        <v>80</v>
      </c>
      <c r="F395" s="1">
        <v>74.4</v>
      </c>
      <c r="G395" s="1">
        <v>85.56</v>
      </c>
      <c r="I395" s="1">
        <v>186</v>
      </c>
      <c r="J395" s="5"/>
      <c r="K395" s="5"/>
    </row>
    <row r="396" spans="1:11" ht="25.5">
      <c r="A396" s="1" t="s">
        <v>227</v>
      </c>
      <c r="B396" s="1" t="s">
        <v>93</v>
      </c>
      <c r="C396" s="1">
        <v>40</v>
      </c>
      <c r="D396" s="1">
        <v>1</v>
      </c>
      <c r="E396" s="1">
        <v>40</v>
      </c>
      <c r="F396" s="1">
        <v>37.2</v>
      </c>
      <c r="G396" s="1">
        <v>42.78</v>
      </c>
      <c r="I396" s="1">
        <v>93</v>
      </c>
      <c r="J396" s="5"/>
      <c r="K396" s="5"/>
    </row>
    <row r="397" spans="1:11" ht="12.75">
      <c r="A397" s="1" t="s">
        <v>62</v>
      </c>
      <c r="B397" s="1" t="s">
        <v>64</v>
      </c>
      <c r="C397" s="1">
        <v>40</v>
      </c>
      <c r="D397" s="1">
        <v>1</v>
      </c>
      <c r="E397" s="1">
        <v>40</v>
      </c>
      <c r="F397" s="1">
        <v>37.2</v>
      </c>
      <c r="G397" s="1">
        <v>42.78</v>
      </c>
      <c r="I397" s="1">
        <v>93</v>
      </c>
      <c r="J397" s="5"/>
      <c r="K397" s="5"/>
    </row>
    <row r="398" spans="1:11" ht="12.75">
      <c r="A398" s="1" t="s">
        <v>160</v>
      </c>
      <c r="B398" s="1" t="s">
        <v>64</v>
      </c>
      <c r="C398" s="1">
        <v>40</v>
      </c>
      <c r="D398" s="1">
        <v>2</v>
      </c>
      <c r="E398" s="1">
        <v>80</v>
      </c>
      <c r="F398" s="1">
        <v>74.4</v>
      </c>
      <c r="G398" s="1">
        <v>85.56</v>
      </c>
      <c r="I398" s="1">
        <v>186</v>
      </c>
      <c r="J398" s="5"/>
      <c r="K398" s="5"/>
    </row>
    <row r="399" spans="1:11" ht="12.75">
      <c r="A399" s="1" t="s">
        <v>176</v>
      </c>
      <c r="B399" s="1" t="s">
        <v>64</v>
      </c>
      <c r="C399" s="1">
        <v>40</v>
      </c>
      <c r="D399" s="1">
        <v>1</v>
      </c>
      <c r="E399" s="1">
        <v>40</v>
      </c>
      <c r="F399" s="1">
        <v>37.2</v>
      </c>
      <c r="G399" s="1">
        <v>42.78</v>
      </c>
      <c r="I399" s="1">
        <v>93</v>
      </c>
      <c r="J399" s="5"/>
      <c r="K399" s="5"/>
    </row>
    <row r="400" spans="1:11" ht="12.75">
      <c r="A400" s="1" t="s">
        <v>208</v>
      </c>
      <c r="B400" s="1" t="s">
        <v>64</v>
      </c>
      <c r="C400" s="1">
        <v>40</v>
      </c>
      <c r="D400" s="1">
        <v>1</v>
      </c>
      <c r="E400" s="1">
        <v>40</v>
      </c>
      <c r="F400" s="1">
        <v>37.2</v>
      </c>
      <c r="G400" s="1">
        <v>42.78</v>
      </c>
      <c r="I400" s="1">
        <v>93</v>
      </c>
      <c r="J400" s="5"/>
      <c r="K400" s="5"/>
    </row>
    <row r="401" spans="1:11" s="2" customFormat="1" ht="25.5">
      <c r="A401" s="1" t="s">
        <v>65</v>
      </c>
      <c r="B401" s="1" t="s">
        <v>67</v>
      </c>
      <c r="C401" s="1">
        <v>40</v>
      </c>
      <c r="D401" s="1">
        <v>1</v>
      </c>
      <c r="E401" s="1">
        <v>40</v>
      </c>
      <c r="F401" s="1">
        <v>37.2</v>
      </c>
      <c r="G401" s="1">
        <v>42.78</v>
      </c>
      <c r="H401" s="1"/>
      <c r="I401" s="1">
        <v>93</v>
      </c>
      <c r="J401" s="5"/>
      <c r="K401" s="5"/>
    </row>
    <row r="402" spans="1:11" ht="12.75">
      <c r="A402" s="1" t="s">
        <v>150</v>
      </c>
      <c r="B402" s="1" t="s">
        <v>151</v>
      </c>
      <c r="C402" s="1">
        <v>40</v>
      </c>
      <c r="D402" s="1">
        <v>1</v>
      </c>
      <c r="E402" s="1">
        <v>40</v>
      </c>
      <c r="F402" s="1">
        <v>37.2</v>
      </c>
      <c r="G402" s="1">
        <v>42.78</v>
      </c>
      <c r="I402" s="1">
        <v>93</v>
      </c>
      <c r="J402" s="5"/>
      <c r="K402" s="5"/>
    </row>
    <row r="403" spans="1:11" ht="12.75">
      <c r="A403" s="1" t="s">
        <v>160</v>
      </c>
      <c r="B403" s="1" t="s">
        <v>151</v>
      </c>
      <c r="C403" s="1">
        <v>40</v>
      </c>
      <c r="D403" s="1">
        <v>2</v>
      </c>
      <c r="E403" s="1">
        <v>80</v>
      </c>
      <c r="F403" s="1">
        <v>74.4</v>
      </c>
      <c r="G403" s="1">
        <v>85.56</v>
      </c>
      <c r="I403" s="1">
        <v>186</v>
      </c>
      <c r="J403" s="5"/>
      <c r="K403" s="5"/>
    </row>
    <row r="404" spans="1:11" ht="12.75">
      <c r="A404" s="1" t="s">
        <v>205</v>
      </c>
      <c r="B404" s="1" t="s">
        <v>206</v>
      </c>
      <c r="C404" s="1">
        <v>40</v>
      </c>
      <c r="D404" s="1">
        <v>1</v>
      </c>
      <c r="E404" s="1">
        <v>40</v>
      </c>
      <c r="F404" s="1">
        <v>37.2</v>
      </c>
      <c r="G404" s="1">
        <v>42.78</v>
      </c>
      <c r="I404" s="1">
        <v>93</v>
      </c>
      <c r="J404" s="5"/>
      <c r="K404" s="5"/>
    </row>
    <row r="405" spans="1:11" ht="12.75">
      <c r="A405" s="1" t="s">
        <v>207</v>
      </c>
      <c r="B405" s="1" t="s">
        <v>206</v>
      </c>
      <c r="C405" s="1">
        <v>40</v>
      </c>
      <c r="D405" s="1">
        <v>2</v>
      </c>
      <c r="E405" s="1">
        <v>80</v>
      </c>
      <c r="F405" s="1">
        <v>74.4</v>
      </c>
      <c r="G405" s="1">
        <v>85.56</v>
      </c>
      <c r="I405" s="1">
        <v>186</v>
      </c>
      <c r="J405" s="5"/>
      <c r="K405" s="5"/>
    </row>
    <row r="406" spans="1:11" ht="25.5">
      <c r="A406" s="1" t="s">
        <v>170</v>
      </c>
      <c r="B406" s="1" t="s">
        <v>171</v>
      </c>
      <c r="C406" s="1">
        <v>40.97</v>
      </c>
      <c r="D406" s="1">
        <v>1</v>
      </c>
      <c r="E406" s="1">
        <v>40.97</v>
      </c>
      <c r="F406" s="1">
        <v>38.1021</v>
      </c>
      <c r="G406" s="1">
        <v>43.817415</v>
      </c>
      <c r="I406" s="1">
        <v>1000</v>
      </c>
      <c r="J406" s="5"/>
      <c r="K406" s="5"/>
    </row>
    <row r="407" spans="1:11" ht="25.5">
      <c r="A407" s="1" t="s">
        <v>31</v>
      </c>
      <c r="B407" s="1" t="s">
        <v>33</v>
      </c>
      <c r="C407" s="1">
        <v>40.97</v>
      </c>
      <c r="D407" s="1">
        <v>1</v>
      </c>
      <c r="E407" s="1">
        <v>40.97</v>
      </c>
      <c r="F407" s="1">
        <v>38.1021</v>
      </c>
      <c r="G407" s="1">
        <v>47.1155</v>
      </c>
      <c r="I407" s="1">
        <v>1000</v>
      </c>
      <c r="J407" s="5"/>
      <c r="K407" s="5"/>
    </row>
    <row r="408" spans="1:11" s="2" customFormat="1" ht="25.5">
      <c r="A408" s="1" t="s">
        <v>68</v>
      </c>
      <c r="B408" s="1" t="s">
        <v>33</v>
      </c>
      <c r="C408" s="1">
        <v>40.97</v>
      </c>
      <c r="D408" s="1">
        <v>1</v>
      </c>
      <c r="E408" s="1">
        <v>40.97</v>
      </c>
      <c r="F408" s="1">
        <v>38.1021</v>
      </c>
      <c r="G408" s="1">
        <v>43.817415</v>
      </c>
      <c r="H408" s="1"/>
      <c r="I408" s="1">
        <v>1000</v>
      </c>
      <c r="J408" s="5"/>
      <c r="K408" s="5"/>
    </row>
    <row r="409" spans="1:11" ht="25.5">
      <c r="A409" s="1" t="s">
        <v>113</v>
      </c>
      <c r="B409" s="1" t="s">
        <v>33</v>
      </c>
      <c r="C409" s="1">
        <v>40.97</v>
      </c>
      <c r="D409" s="1">
        <v>1</v>
      </c>
      <c r="E409" s="1">
        <v>40.97</v>
      </c>
      <c r="F409" s="1">
        <v>38.1021</v>
      </c>
      <c r="G409" s="1">
        <v>43.817415</v>
      </c>
      <c r="I409" s="1">
        <v>1000</v>
      </c>
      <c r="J409" s="5"/>
      <c r="K409" s="5"/>
    </row>
    <row r="410" spans="1:11" ht="25.5">
      <c r="A410" s="1" t="s">
        <v>164</v>
      </c>
      <c r="B410" s="1" t="s">
        <v>33</v>
      </c>
      <c r="C410" s="1">
        <v>40.97</v>
      </c>
      <c r="D410" s="1">
        <v>2</v>
      </c>
      <c r="E410" s="1">
        <v>81.94</v>
      </c>
      <c r="F410" s="1">
        <v>76.2042</v>
      </c>
      <c r="G410" s="1">
        <v>87.63483</v>
      </c>
      <c r="I410" s="1">
        <v>2000</v>
      </c>
      <c r="J410" s="5"/>
      <c r="K410" s="5"/>
    </row>
    <row r="411" spans="1:11" ht="25.5">
      <c r="A411" s="1" t="s">
        <v>181</v>
      </c>
      <c r="B411" s="1" t="s">
        <v>33</v>
      </c>
      <c r="C411" s="1">
        <v>40.97</v>
      </c>
      <c r="D411" s="1">
        <v>1</v>
      </c>
      <c r="E411" s="1">
        <v>40.97</v>
      </c>
      <c r="F411" s="1">
        <v>38.1021</v>
      </c>
      <c r="G411" s="1">
        <v>43.817415</v>
      </c>
      <c r="I411" s="1">
        <v>1000</v>
      </c>
      <c r="J411" s="5"/>
      <c r="K411" s="5"/>
    </row>
    <row r="412" spans="1:11" ht="25.5">
      <c r="A412" s="1" t="s">
        <v>190</v>
      </c>
      <c r="B412" s="1" t="s">
        <v>33</v>
      </c>
      <c r="C412" s="1">
        <v>40.97</v>
      </c>
      <c r="D412" s="1">
        <v>1</v>
      </c>
      <c r="E412" s="1">
        <v>40.97</v>
      </c>
      <c r="F412" s="1">
        <v>38.1021</v>
      </c>
      <c r="G412" s="1">
        <v>43.817415</v>
      </c>
      <c r="I412" s="1">
        <v>1000</v>
      </c>
      <c r="J412" s="5"/>
      <c r="K412" s="5"/>
    </row>
    <row r="413" spans="1:11" ht="25.5">
      <c r="A413" s="1" t="s">
        <v>31</v>
      </c>
      <c r="B413" s="1" t="s">
        <v>34</v>
      </c>
      <c r="C413" s="1">
        <v>40.97</v>
      </c>
      <c r="D413" s="1">
        <v>1</v>
      </c>
      <c r="E413" s="1">
        <v>40.97</v>
      </c>
      <c r="F413" s="1">
        <v>38.1021</v>
      </c>
      <c r="G413" s="1">
        <v>43.817415</v>
      </c>
      <c r="I413" s="1">
        <v>1000</v>
      </c>
      <c r="J413" s="5"/>
      <c r="K413" s="5"/>
    </row>
    <row r="414" spans="1:11" ht="25.5">
      <c r="A414" s="1" t="s">
        <v>68</v>
      </c>
      <c r="B414" s="1" t="s">
        <v>34</v>
      </c>
      <c r="C414" s="1">
        <v>40.97</v>
      </c>
      <c r="D414" s="1">
        <v>2</v>
      </c>
      <c r="E414" s="1">
        <v>81.94</v>
      </c>
      <c r="F414" s="1">
        <v>76.2042</v>
      </c>
      <c r="G414" s="1">
        <v>87.63483</v>
      </c>
      <c r="I414" s="1">
        <v>2000</v>
      </c>
      <c r="J414" s="5"/>
      <c r="K414" s="5"/>
    </row>
    <row r="415" spans="1:11" ht="25.5">
      <c r="A415" s="1" t="s">
        <v>113</v>
      </c>
      <c r="B415" s="1" t="s">
        <v>34</v>
      </c>
      <c r="C415" s="1">
        <v>40.97</v>
      </c>
      <c r="D415" s="1">
        <v>1</v>
      </c>
      <c r="E415" s="1">
        <v>40.97</v>
      </c>
      <c r="F415" s="1">
        <v>38.1021</v>
      </c>
      <c r="G415" s="1">
        <v>43.817415</v>
      </c>
      <c r="I415" s="1">
        <v>1000</v>
      </c>
      <c r="J415" s="5"/>
      <c r="K415" s="5"/>
    </row>
    <row r="416" spans="1:11" ht="25.5">
      <c r="A416" s="1" t="s">
        <v>164</v>
      </c>
      <c r="B416" s="1" t="s">
        <v>34</v>
      </c>
      <c r="C416" s="1">
        <v>40.97</v>
      </c>
      <c r="D416" s="1">
        <v>2</v>
      </c>
      <c r="E416" s="1">
        <v>81.94</v>
      </c>
      <c r="F416" s="1">
        <v>76.2042</v>
      </c>
      <c r="G416" s="1">
        <v>87.63483</v>
      </c>
      <c r="I416" s="1">
        <v>2000</v>
      </c>
      <c r="J416" s="5"/>
      <c r="K416" s="5"/>
    </row>
    <row r="417" spans="1:11" ht="25.5">
      <c r="A417" s="1" t="s">
        <v>209</v>
      </c>
      <c r="B417" s="1" t="s">
        <v>34</v>
      </c>
      <c r="C417" s="1">
        <v>40.97</v>
      </c>
      <c r="D417" s="1">
        <v>1</v>
      </c>
      <c r="E417" s="1">
        <v>40.97</v>
      </c>
      <c r="F417" s="1">
        <v>38.1021</v>
      </c>
      <c r="G417" s="1">
        <v>43.817415</v>
      </c>
      <c r="I417" s="1">
        <v>1000</v>
      </c>
      <c r="J417" s="5"/>
      <c r="K417" s="5"/>
    </row>
    <row r="418" spans="1:11" ht="25.5">
      <c r="A418" s="1" t="s">
        <v>31</v>
      </c>
      <c r="B418" s="1" t="s">
        <v>35</v>
      </c>
      <c r="C418" s="1">
        <v>40.97</v>
      </c>
      <c r="D418" s="1">
        <v>1</v>
      </c>
      <c r="E418" s="1">
        <v>40.97</v>
      </c>
      <c r="F418" s="1">
        <v>38.1021</v>
      </c>
      <c r="G418" s="1">
        <v>47.1155</v>
      </c>
      <c r="I418" s="1">
        <v>1000</v>
      </c>
      <c r="J418" s="5"/>
      <c r="K418" s="5"/>
    </row>
    <row r="419" spans="1:11" ht="25.5">
      <c r="A419" s="1" t="s">
        <v>113</v>
      </c>
      <c r="B419" s="1" t="s">
        <v>35</v>
      </c>
      <c r="C419" s="1">
        <v>40.97</v>
      </c>
      <c r="D419" s="1">
        <v>1</v>
      </c>
      <c r="E419" s="1">
        <v>40.97</v>
      </c>
      <c r="F419" s="1">
        <v>38.1021</v>
      </c>
      <c r="G419" s="1">
        <v>43.817415</v>
      </c>
      <c r="I419" s="1">
        <v>1000</v>
      </c>
      <c r="J419" s="5"/>
      <c r="K419" s="5"/>
    </row>
    <row r="420" spans="1:11" ht="25.5">
      <c r="A420" s="1" t="s">
        <v>164</v>
      </c>
      <c r="B420" s="1" t="s">
        <v>35</v>
      </c>
      <c r="C420" s="1">
        <v>40.97</v>
      </c>
      <c r="D420" s="1">
        <v>1</v>
      </c>
      <c r="E420" s="1">
        <v>40.97</v>
      </c>
      <c r="F420" s="1">
        <v>38.1021</v>
      </c>
      <c r="G420" s="1">
        <v>43.817415</v>
      </c>
      <c r="I420" s="1">
        <v>1000</v>
      </c>
      <c r="J420" s="5"/>
      <c r="K420" s="5"/>
    </row>
    <row r="421" spans="1:11" ht="25.5">
      <c r="A421" s="1" t="s">
        <v>172</v>
      </c>
      <c r="B421" s="1" t="s">
        <v>35</v>
      </c>
      <c r="C421" s="1">
        <v>40.97</v>
      </c>
      <c r="D421" s="1">
        <v>1</v>
      </c>
      <c r="E421" s="1">
        <v>40.97</v>
      </c>
      <c r="F421" s="1">
        <v>38.1021</v>
      </c>
      <c r="G421" s="1">
        <v>43.817415</v>
      </c>
      <c r="I421" s="1">
        <v>1000</v>
      </c>
      <c r="J421" s="5"/>
      <c r="K421" s="5"/>
    </row>
    <row r="422" spans="1:11" ht="25.5">
      <c r="A422" s="1" t="s">
        <v>164</v>
      </c>
      <c r="B422" s="1" t="s">
        <v>169</v>
      </c>
      <c r="C422" s="1">
        <v>40.97</v>
      </c>
      <c r="D422" s="1">
        <v>2</v>
      </c>
      <c r="E422" s="1">
        <v>81.94</v>
      </c>
      <c r="F422" s="1">
        <v>76.2042</v>
      </c>
      <c r="G422" s="1">
        <v>87.63483</v>
      </c>
      <c r="I422" s="1">
        <v>2000</v>
      </c>
      <c r="J422" s="5"/>
      <c r="K422" s="5"/>
    </row>
    <row r="423" spans="1:11" ht="25.5">
      <c r="A423" s="1" t="s">
        <v>182</v>
      </c>
      <c r="B423" s="1" t="s">
        <v>183</v>
      </c>
      <c r="C423" s="1">
        <v>40.97</v>
      </c>
      <c r="D423" s="1">
        <v>1</v>
      </c>
      <c r="E423" s="1">
        <v>40.97</v>
      </c>
      <c r="F423" s="1">
        <v>38.1021</v>
      </c>
      <c r="G423" s="1">
        <v>43.817415</v>
      </c>
      <c r="I423" s="1">
        <v>1400</v>
      </c>
      <c r="J423" s="5"/>
      <c r="K423" s="5"/>
    </row>
    <row r="424" spans="1:11" s="2" customFormat="1" ht="25.5">
      <c r="A424" s="1" t="s">
        <v>50</v>
      </c>
      <c r="B424" s="1" t="s">
        <v>54</v>
      </c>
      <c r="C424" s="1">
        <v>40.97</v>
      </c>
      <c r="D424" s="1">
        <v>1</v>
      </c>
      <c r="E424" s="1">
        <v>40.97</v>
      </c>
      <c r="F424" s="1">
        <v>38.1021</v>
      </c>
      <c r="G424" s="1">
        <v>43.817415</v>
      </c>
      <c r="H424" s="1"/>
      <c r="I424" s="1">
        <v>1400</v>
      </c>
      <c r="J424" s="5"/>
      <c r="K424" s="5"/>
    </row>
    <row r="425" spans="1:11" ht="25.5">
      <c r="A425" s="1" t="s">
        <v>68</v>
      </c>
      <c r="B425" s="1" t="s">
        <v>54</v>
      </c>
      <c r="C425" s="1">
        <v>40.97</v>
      </c>
      <c r="D425" s="1">
        <v>1</v>
      </c>
      <c r="E425" s="1">
        <v>40.97</v>
      </c>
      <c r="F425" s="1">
        <v>38.1021</v>
      </c>
      <c r="G425" s="1">
        <v>43.817415</v>
      </c>
      <c r="I425" s="1">
        <v>1400</v>
      </c>
      <c r="J425" s="5"/>
      <c r="K425" s="5"/>
    </row>
    <row r="426" spans="1:11" ht="25.5">
      <c r="A426" s="1" t="s">
        <v>223</v>
      </c>
      <c r="B426" s="1" t="s">
        <v>54</v>
      </c>
      <c r="C426" s="1">
        <v>40.97</v>
      </c>
      <c r="D426" s="1">
        <v>1</v>
      </c>
      <c r="E426" s="1">
        <v>40.97</v>
      </c>
      <c r="F426" s="1">
        <v>38.1021</v>
      </c>
      <c r="G426" s="1">
        <v>43.817415</v>
      </c>
      <c r="I426" s="1">
        <v>1400</v>
      </c>
      <c r="J426" s="5"/>
      <c r="K426" s="5"/>
    </row>
    <row r="427" spans="1:11" ht="25.5">
      <c r="A427" s="1" t="s">
        <v>127</v>
      </c>
      <c r="B427" s="1" t="s">
        <v>128</v>
      </c>
      <c r="C427" s="1">
        <v>40.97</v>
      </c>
      <c r="D427" s="1">
        <v>1</v>
      </c>
      <c r="E427" s="1">
        <v>40.97</v>
      </c>
      <c r="F427" s="1">
        <v>38.1021</v>
      </c>
      <c r="G427" s="1">
        <v>43.817415</v>
      </c>
      <c r="I427" s="1">
        <v>1400</v>
      </c>
      <c r="J427" s="5"/>
      <c r="K427" s="5"/>
    </row>
    <row r="428" spans="1:11" ht="25.5">
      <c r="A428" s="1" t="s">
        <v>68</v>
      </c>
      <c r="B428" s="1" t="s">
        <v>86</v>
      </c>
      <c r="C428" s="1">
        <v>40.97</v>
      </c>
      <c r="D428" s="1">
        <v>1</v>
      </c>
      <c r="E428" s="1">
        <v>40.97</v>
      </c>
      <c r="F428" s="1">
        <v>38.1021</v>
      </c>
      <c r="G428" s="1">
        <v>43.817415</v>
      </c>
      <c r="I428" s="1">
        <v>1400</v>
      </c>
      <c r="J428" s="5"/>
      <c r="K428" s="5"/>
    </row>
    <row r="429" spans="1:11" ht="25.5">
      <c r="A429" s="1" t="s">
        <v>138</v>
      </c>
      <c r="B429" s="1" t="s">
        <v>86</v>
      </c>
      <c r="C429" s="1">
        <v>40.97</v>
      </c>
      <c r="D429" s="1">
        <v>1</v>
      </c>
      <c r="E429" s="1">
        <v>40.97</v>
      </c>
      <c r="F429" s="1">
        <v>38.1021</v>
      </c>
      <c r="G429" s="1">
        <v>43.817415</v>
      </c>
      <c r="I429" s="1">
        <v>1400</v>
      </c>
      <c r="J429" s="5"/>
      <c r="K429" s="5"/>
    </row>
    <row r="430" spans="1:11" ht="25.5">
      <c r="A430" s="1" t="s">
        <v>152</v>
      </c>
      <c r="B430" s="1" t="s">
        <v>86</v>
      </c>
      <c r="C430" s="1">
        <v>40.97</v>
      </c>
      <c r="D430" s="1">
        <v>1</v>
      </c>
      <c r="E430" s="1">
        <v>40.97</v>
      </c>
      <c r="F430" s="1">
        <v>38.1021</v>
      </c>
      <c r="G430" s="1">
        <v>43.817415</v>
      </c>
      <c r="I430" s="1">
        <v>1400</v>
      </c>
      <c r="J430" s="5"/>
      <c r="K430" s="5"/>
    </row>
    <row r="431" spans="1:11" s="2" customFormat="1" ht="25.5">
      <c r="A431" s="1" t="s">
        <v>182</v>
      </c>
      <c r="B431" s="1" t="s">
        <v>86</v>
      </c>
      <c r="C431" s="1">
        <v>40.97</v>
      </c>
      <c r="D431" s="1">
        <v>1</v>
      </c>
      <c r="E431" s="1">
        <v>40.97</v>
      </c>
      <c r="F431" s="1">
        <v>38.1021</v>
      </c>
      <c r="G431" s="1">
        <v>43.817415</v>
      </c>
      <c r="H431" s="1"/>
      <c r="I431" s="1">
        <v>1400</v>
      </c>
      <c r="J431" s="5"/>
      <c r="K431" s="5"/>
    </row>
    <row r="432" spans="1:11" ht="25.5">
      <c r="A432" s="1" t="s">
        <v>24</v>
      </c>
      <c r="B432" s="1" t="s">
        <v>30</v>
      </c>
      <c r="C432" s="1">
        <v>26.16</v>
      </c>
      <c r="D432" s="1">
        <v>1</v>
      </c>
      <c r="E432" s="1">
        <v>26.16</v>
      </c>
      <c r="F432" s="1">
        <v>24.3288</v>
      </c>
      <c r="G432" s="1">
        <v>27.97812</v>
      </c>
      <c r="I432" s="1">
        <v>680</v>
      </c>
      <c r="J432" s="5"/>
      <c r="K432" s="5"/>
    </row>
    <row r="433" spans="1:11" ht="25.5">
      <c r="A433" s="1" t="s">
        <v>235</v>
      </c>
      <c r="B433" s="1" t="s">
        <v>236</v>
      </c>
      <c r="C433" s="1">
        <v>26.16</v>
      </c>
      <c r="D433" s="1">
        <v>1</v>
      </c>
      <c r="E433" s="1">
        <v>26.16</v>
      </c>
      <c r="F433" s="1">
        <v>24.3288</v>
      </c>
      <c r="G433" s="1">
        <v>27.97812</v>
      </c>
      <c r="I433" s="1">
        <v>680</v>
      </c>
      <c r="J433" s="5"/>
      <c r="K433" s="5"/>
    </row>
    <row r="434" spans="1:11" ht="25.5">
      <c r="A434" s="1" t="s">
        <v>235</v>
      </c>
      <c r="B434" s="1" t="s">
        <v>237</v>
      </c>
      <c r="C434" s="1">
        <v>26.16</v>
      </c>
      <c r="D434" s="1">
        <v>1</v>
      </c>
      <c r="E434" s="1">
        <v>26.16</v>
      </c>
      <c r="F434" s="1">
        <v>24.3288</v>
      </c>
      <c r="G434" s="1">
        <v>27.97812</v>
      </c>
      <c r="I434" s="1">
        <v>680</v>
      </c>
      <c r="J434" s="5"/>
      <c r="K434" s="5"/>
    </row>
    <row r="435" spans="1:11" ht="25.5">
      <c r="A435" s="1" t="s">
        <v>31</v>
      </c>
      <c r="B435" s="1" t="s">
        <v>36</v>
      </c>
      <c r="C435" s="1">
        <v>39.4</v>
      </c>
      <c r="D435" s="1">
        <v>2</v>
      </c>
      <c r="E435" s="1">
        <v>78.8</v>
      </c>
      <c r="F435" s="1">
        <v>73.284</v>
      </c>
      <c r="G435" s="1">
        <v>84.2766</v>
      </c>
      <c r="I435" s="1">
        <v>1800</v>
      </c>
      <c r="J435" s="5"/>
      <c r="K435" s="5"/>
    </row>
    <row r="436" spans="1:11" ht="25.5">
      <c r="A436" s="1" t="s">
        <v>68</v>
      </c>
      <c r="B436" s="1" t="s">
        <v>36</v>
      </c>
      <c r="C436" s="1">
        <v>39.4</v>
      </c>
      <c r="D436" s="1">
        <v>1</v>
      </c>
      <c r="E436" s="1">
        <v>39.4</v>
      </c>
      <c r="F436" s="1">
        <v>36.642</v>
      </c>
      <c r="G436" s="1">
        <v>42.1383</v>
      </c>
      <c r="I436" s="1">
        <v>900</v>
      </c>
      <c r="J436" s="5"/>
      <c r="K436" s="5"/>
    </row>
    <row r="437" spans="1:11" ht="25.5">
      <c r="A437" s="1" t="s">
        <v>113</v>
      </c>
      <c r="B437" s="1" t="s">
        <v>36</v>
      </c>
      <c r="C437" s="1">
        <v>39.4</v>
      </c>
      <c r="D437" s="1">
        <v>1</v>
      </c>
      <c r="E437" s="1">
        <v>39.4</v>
      </c>
      <c r="F437" s="1">
        <v>36.642</v>
      </c>
      <c r="G437" s="1">
        <v>42.1383</v>
      </c>
      <c r="I437" s="1">
        <v>900</v>
      </c>
      <c r="J437" s="5"/>
      <c r="K437" s="5"/>
    </row>
    <row r="438" spans="1:11" ht="25.5">
      <c r="A438" s="1" t="s">
        <v>164</v>
      </c>
      <c r="B438" s="1" t="s">
        <v>36</v>
      </c>
      <c r="C438" s="1">
        <v>39.4</v>
      </c>
      <c r="D438" s="1">
        <v>2</v>
      </c>
      <c r="E438" s="1">
        <v>78.8</v>
      </c>
      <c r="F438" s="1">
        <v>73.284</v>
      </c>
      <c r="G438" s="1">
        <v>84.2766</v>
      </c>
      <c r="I438" s="1">
        <v>1800</v>
      </c>
      <c r="J438" s="5"/>
      <c r="K438" s="5"/>
    </row>
    <row r="439" spans="1:11" ht="25.5">
      <c r="A439" s="1" t="s">
        <v>94</v>
      </c>
      <c r="B439" s="1" t="s">
        <v>100</v>
      </c>
      <c r="C439" s="1">
        <v>39.4</v>
      </c>
      <c r="D439" s="1">
        <v>1</v>
      </c>
      <c r="E439" s="1">
        <v>39.4</v>
      </c>
      <c r="F439" s="1">
        <v>36.642</v>
      </c>
      <c r="G439" s="1">
        <v>42.1383</v>
      </c>
      <c r="I439" s="1">
        <v>900</v>
      </c>
      <c r="J439" s="5"/>
      <c r="K439" s="5"/>
    </row>
    <row r="440" spans="1:11" ht="25.5">
      <c r="A440" s="1" t="s">
        <v>174</v>
      </c>
      <c r="B440" s="1" t="s">
        <v>100</v>
      </c>
      <c r="C440" s="1">
        <v>39.4</v>
      </c>
      <c r="D440" s="1">
        <v>1</v>
      </c>
      <c r="E440" s="1">
        <v>39.4</v>
      </c>
      <c r="F440" s="1">
        <v>36.642</v>
      </c>
      <c r="G440" s="1">
        <v>42.1383</v>
      </c>
      <c r="I440" s="1">
        <v>900</v>
      </c>
      <c r="J440" s="5"/>
      <c r="K440" s="5"/>
    </row>
    <row r="441" spans="1:11" ht="25.5">
      <c r="A441" s="1" t="s">
        <v>50</v>
      </c>
      <c r="B441" s="1" t="s">
        <v>55</v>
      </c>
      <c r="C441" s="1">
        <v>39.4</v>
      </c>
      <c r="D441" s="1">
        <v>1</v>
      </c>
      <c r="E441" s="1">
        <v>39.4</v>
      </c>
      <c r="F441" s="1">
        <v>36.642</v>
      </c>
      <c r="G441" s="1">
        <v>42.1383</v>
      </c>
      <c r="I441" s="1">
        <v>900</v>
      </c>
      <c r="J441" s="5"/>
      <c r="K441" s="5"/>
    </row>
    <row r="442" spans="1:11" ht="25.5">
      <c r="A442" s="1" t="s">
        <v>113</v>
      </c>
      <c r="B442" s="1" t="s">
        <v>55</v>
      </c>
      <c r="C442" s="1">
        <v>39.4</v>
      </c>
      <c r="D442" s="1">
        <v>1</v>
      </c>
      <c r="E442" s="1">
        <v>39.4</v>
      </c>
      <c r="F442" s="1">
        <v>36.642</v>
      </c>
      <c r="G442" s="1">
        <v>42.1383</v>
      </c>
      <c r="I442" s="1">
        <v>900</v>
      </c>
      <c r="J442" s="5"/>
      <c r="K442" s="5"/>
    </row>
    <row r="443" spans="1:11" ht="25.5">
      <c r="A443" s="1" t="s">
        <v>147</v>
      </c>
      <c r="B443" s="1" t="s">
        <v>55</v>
      </c>
      <c r="C443" s="1">
        <v>39.4</v>
      </c>
      <c r="D443" s="1">
        <v>1</v>
      </c>
      <c r="E443" s="1">
        <v>39.4</v>
      </c>
      <c r="F443" s="1">
        <v>36.642</v>
      </c>
      <c r="G443" s="1">
        <v>42.1383</v>
      </c>
      <c r="I443" s="1">
        <v>900</v>
      </c>
      <c r="J443" s="5"/>
      <c r="K443" s="5"/>
    </row>
    <row r="444" spans="1:11" ht="25.5">
      <c r="A444" s="1" t="s">
        <v>164</v>
      </c>
      <c r="B444" s="1" t="s">
        <v>55</v>
      </c>
      <c r="C444" s="1">
        <v>39.4</v>
      </c>
      <c r="D444" s="1">
        <v>2</v>
      </c>
      <c r="E444" s="1">
        <v>78.8</v>
      </c>
      <c r="F444" s="1">
        <v>73.284</v>
      </c>
      <c r="G444" s="1">
        <v>84.2766</v>
      </c>
      <c r="I444" s="1">
        <v>1800</v>
      </c>
      <c r="J444" s="5"/>
      <c r="K444" s="5"/>
    </row>
    <row r="445" spans="1:11" ht="25.5">
      <c r="A445" s="1" t="s">
        <v>174</v>
      </c>
      <c r="B445" s="1" t="s">
        <v>55</v>
      </c>
      <c r="C445" s="1">
        <v>39.4</v>
      </c>
      <c r="D445" s="1">
        <v>1</v>
      </c>
      <c r="E445" s="1">
        <v>39.4</v>
      </c>
      <c r="F445" s="1">
        <v>36.642</v>
      </c>
      <c r="G445" s="1">
        <v>42.1383</v>
      </c>
      <c r="I445" s="1">
        <v>900</v>
      </c>
      <c r="J445" s="5"/>
      <c r="K445" s="5"/>
    </row>
    <row r="446" spans="1:11" ht="25.5">
      <c r="A446" s="1" t="s">
        <v>196</v>
      </c>
      <c r="B446" s="1" t="s">
        <v>55</v>
      </c>
      <c r="C446" s="1">
        <v>39.4</v>
      </c>
      <c r="D446" s="1">
        <v>1</v>
      </c>
      <c r="E446" s="1">
        <v>39.4</v>
      </c>
      <c r="F446" s="1">
        <v>36.642</v>
      </c>
      <c r="G446" s="1">
        <v>42.1383</v>
      </c>
      <c r="I446" s="1">
        <v>900</v>
      </c>
      <c r="J446" s="5"/>
      <c r="K446" s="5"/>
    </row>
    <row r="447" spans="1:11" ht="25.5">
      <c r="A447" s="1" t="s">
        <v>31</v>
      </c>
      <c r="B447" s="1" t="s">
        <v>37</v>
      </c>
      <c r="C447" s="1">
        <v>39.4</v>
      </c>
      <c r="D447" s="1">
        <v>1</v>
      </c>
      <c r="E447" s="1">
        <v>39.4</v>
      </c>
      <c r="F447" s="1">
        <v>36.642</v>
      </c>
      <c r="G447" s="1">
        <v>42.1383</v>
      </c>
      <c r="I447" s="1">
        <v>900</v>
      </c>
      <c r="J447" s="5"/>
      <c r="K447" s="5"/>
    </row>
    <row r="448" spans="1:11" ht="25.5">
      <c r="A448" s="1" t="s">
        <v>57</v>
      </c>
      <c r="B448" s="1" t="s">
        <v>37</v>
      </c>
      <c r="C448" s="1">
        <v>39.4</v>
      </c>
      <c r="D448" s="1">
        <v>1</v>
      </c>
      <c r="E448" s="1">
        <v>39.4</v>
      </c>
      <c r="F448" s="1">
        <v>36.642</v>
      </c>
      <c r="G448" s="1">
        <v>42.1383</v>
      </c>
      <c r="I448" s="1">
        <v>900</v>
      </c>
      <c r="J448" s="5"/>
      <c r="K448" s="5"/>
    </row>
    <row r="449" spans="1:11" s="2" customFormat="1" ht="25.5">
      <c r="A449" s="1" t="s">
        <v>87</v>
      </c>
      <c r="B449" s="1" t="s">
        <v>37</v>
      </c>
      <c r="C449" s="1">
        <v>39.4</v>
      </c>
      <c r="D449" s="1">
        <v>2</v>
      </c>
      <c r="E449" s="1">
        <v>78.8</v>
      </c>
      <c r="F449" s="1">
        <v>73.284</v>
      </c>
      <c r="G449" s="1">
        <v>84.2766</v>
      </c>
      <c r="H449" s="1"/>
      <c r="I449" s="1">
        <v>1800</v>
      </c>
      <c r="J449" s="5"/>
      <c r="K449" s="5"/>
    </row>
    <row r="450" spans="1:11" ht="25.5">
      <c r="A450" s="1" t="s">
        <v>91</v>
      </c>
      <c r="B450" s="1" t="s">
        <v>37</v>
      </c>
      <c r="C450" s="1">
        <v>39.4</v>
      </c>
      <c r="D450" s="1">
        <v>1</v>
      </c>
      <c r="E450" s="1">
        <v>39.4</v>
      </c>
      <c r="F450" s="1">
        <v>36.642</v>
      </c>
      <c r="G450" s="1">
        <v>42.1383</v>
      </c>
      <c r="I450" s="1">
        <v>900</v>
      </c>
      <c r="J450" s="5"/>
      <c r="K450" s="5"/>
    </row>
    <row r="451" spans="1:11" ht="25.5">
      <c r="A451" s="1" t="s">
        <v>103</v>
      </c>
      <c r="B451" s="1" t="s">
        <v>37</v>
      </c>
      <c r="C451" s="1">
        <v>39.4</v>
      </c>
      <c r="D451" s="1">
        <v>1</v>
      </c>
      <c r="E451" s="1">
        <v>39.4</v>
      </c>
      <c r="F451" s="1">
        <v>36.642</v>
      </c>
      <c r="G451" s="1">
        <v>42.1383</v>
      </c>
      <c r="I451" s="1">
        <v>900</v>
      </c>
      <c r="J451" s="5"/>
      <c r="K451" s="5"/>
    </row>
    <row r="452" spans="1:11" ht="25.5">
      <c r="A452" s="1" t="s">
        <v>118</v>
      </c>
      <c r="B452" s="1" t="s">
        <v>37</v>
      </c>
      <c r="C452" s="1">
        <v>39.4</v>
      </c>
      <c r="D452" s="1">
        <v>2</v>
      </c>
      <c r="E452" s="1">
        <v>78.8</v>
      </c>
      <c r="F452" s="1">
        <v>73.284</v>
      </c>
      <c r="G452" s="1">
        <v>84.2766</v>
      </c>
      <c r="I452" s="1">
        <v>1800</v>
      </c>
      <c r="J452" s="5"/>
      <c r="K452" s="5"/>
    </row>
    <row r="453" spans="1:11" ht="25.5">
      <c r="A453" s="1" t="s">
        <v>147</v>
      </c>
      <c r="B453" s="1" t="s">
        <v>37</v>
      </c>
      <c r="C453" s="1">
        <v>39.4</v>
      </c>
      <c r="D453" s="1">
        <v>1</v>
      </c>
      <c r="E453" s="1">
        <v>39.4</v>
      </c>
      <c r="F453" s="1">
        <v>36.642</v>
      </c>
      <c r="G453" s="1">
        <v>42.1383</v>
      </c>
      <c r="I453" s="1">
        <v>900</v>
      </c>
      <c r="J453" s="5"/>
      <c r="K453" s="5"/>
    </row>
    <row r="454" spans="1:11" ht="25.5">
      <c r="A454" s="1" t="s">
        <v>164</v>
      </c>
      <c r="B454" s="1" t="s">
        <v>37</v>
      </c>
      <c r="C454" s="1">
        <v>39.4</v>
      </c>
      <c r="D454" s="1">
        <v>3</v>
      </c>
      <c r="E454" s="1">
        <v>118.19999999999999</v>
      </c>
      <c r="F454" s="1">
        <v>109.926</v>
      </c>
      <c r="G454" s="1">
        <v>126.41489999999999</v>
      </c>
      <c r="I454" s="1">
        <v>2700</v>
      </c>
      <c r="J454" s="5"/>
      <c r="K454" s="5"/>
    </row>
    <row r="455" spans="1:11" ht="25.5">
      <c r="A455" s="1" t="s">
        <v>174</v>
      </c>
      <c r="B455" s="1" t="s">
        <v>37</v>
      </c>
      <c r="C455" s="1">
        <v>39.4</v>
      </c>
      <c r="D455" s="1">
        <v>1</v>
      </c>
      <c r="E455" s="1">
        <v>39.4</v>
      </c>
      <c r="F455" s="1">
        <v>36.642</v>
      </c>
      <c r="G455" s="1">
        <v>42.1383</v>
      </c>
      <c r="I455" s="1">
        <v>900</v>
      </c>
      <c r="J455" s="5"/>
      <c r="K455" s="5"/>
    </row>
    <row r="456" spans="1:11" ht="25.5">
      <c r="A456" s="1" t="s">
        <v>177</v>
      </c>
      <c r="B456" s="1" t="s">
        <v>37</v>
      </c>
      <c r="C456" s="1">
        <v>39.4</v>
      </c>
      <c r="D456" s="1">
        <v>1</v>
      </c>
      <c r="E456" s="1">
        <v>39.4</v>
      </c>
      <c r="F456" s="1">
        <v>36.642</v>
      </c>
      <c r="G456" s="1">
        <v>42.1383</v>
      </c>
      <c r="I456" s="1">
        <v>900</v>
      </c>
      <c r="J456" s="5"/>
      <c r="K456" s="5"/>
    </row>
    <row r="457" spans="1:11" ht="25.5">
      <c r="A457" s="1" t="s">
        <v>196</v>
      </c>
      <c r="B457" s="1" t="s">
        <v>37</v>
      </c>
      <c r="C457" s="1">
        <v>39.4</v>
      </c>
      <c r="D457" s="1">
        <v>1</v>
      </c>
      <c r="E457" s="1">
        <v>39.4</v>
      </c>
      <c r="F457" s="1">
        <v>36.642</v>
      </c>
      <c r="G457" s="1">
        <v>42.1383</v>
      </c>
      <c r="I457" s="1">
        <v>900</v>
      </c>
      <c r="J457" s="5"/>
      <c r="K457" s="5"/>
    </row>
    <row r="458" spans="1:11" ht="25.5">
      <c r="A458" s="1" t="s">
        <v>221</v>
      </c>
      <c r="B458" s="1" t="s">
        <v>37</v>
      </c>
      <c r="C458" s="1">
        <v>39.4</v>
      </c>
      <c r="D458" s="1">
        <v>2</v>
      </c>
      <c r="E458" s="1">
        <v>78.8</v>
      </c>
      <c r="F458" s="1">
        <v>73.284</v>
      </c>
      <c r="G458" s="1">
        <v>84.2766</v>
      </c>
      <c r="I458" s="1">
        <v>1800</v>
      </c>
      <c r="J458" s="5"/>
      <c r="K458" s="5"/>
    </row>
    <row r="459" spans="1:11" s="2" customFormat="1" ht="25.5">
      <c r="A459" s="1" t="s">
        <v>174</v>
      </c>
      <c r="B459" s="1" t="s">
        <v>175</v>
      </c>
      <c r="C459" s="1">
        <v>36.53</v>
      </c>
      <c r="D459" s="1">
        <v>2</v>
      </c>
      <c r="E459" s="1">
        <v>73.06</v>
      </c>
      <c r="F459" s="1">
        <v>67.9458</v>
      </c>
      <c r="G459" s="1">
        <v>78.13767</v>
      </c>
      <c r="H459" s="1"/>
      <c r="I459" s="1">
        <v>1800</v>
      </c>
      <c r="J459" s="5"/>
      <c r="K459" s="5"/>
    </row>
    <row r="460" spans="1:11" ht="12.75">
      <c r="A460" s="1" t="s">
        <v>57</v>
      </c>
      <c r="B460" s="1" t="s">
        <v>60</v>
      </c>
      <c r="C460" s="1">
        <v>41.37</v>
      </c>
      <c r="D460" s="1">
        <v>1</v>
      </c>
      <c r="E460" s="1">
        <v>41.37</v>
      </c>
      <c r="F460" s="1">
        <v>38.4741</v>
      </c>
      <c r="G460" s="1">
        <v>44.245214999999995</v>
      </c>
      <c r="I460" s="1">
        <v>900</v>
      </c>
      <c r="J460" s="5"/>
      <c r="K460" s="5"/>
    </row>
    <row r="461" spans="1:11" ht="12.75">
      <c r="A461" s="1" t="s">
        <v>138</v>
      </c>
      <c r="B461" s="1" t="s">
        <v>140</v>
      </c>
      <c r="C461" s="1">
        <v>41.37</v>
      </c>
      <c r="D461" s="1">
        <v>1</v>
      </c>
      <c r="E461" s="1">
        <v>41.37</v>
      </c>
      <c r="F461" s="1">
        <v>38.4741</v>
      </c>
      <c r="G461" s="1">
        <v>44.245214999999995</v>
      </c>
      <c r="I461" s="1">
        <v>900</v>
      </c>
      <c r="J461" s="5"/>
      <c r="K461" s="5"/>
    </row>
    <row r="462" spans="1:11" ht="25.5">
      <c r="A462" s="1" t="s">
        <v>119</v>
      </c>
      <c r="B462" s="1" t="s">
        <v>125</v>
      </c>
      <c r="C462" s="1">
        <v>96.69</v>
      </c>
      <c r="D462" s="1">
        <v>2</v>
      </c>
      <c r="E462" s="1">
        <v>193.38</v>
      </c>
      <c r="F462" s="1">
        <v>179.8434</v>
      </c>
      <c r="G462" s="1">
        <v>206.81991</v>
      </c>
      <c r="I462" s="1">
        <v>2640</v>
      </c>
      <c r="J462" s="5"/>
      <c r="K462" s="5"/>
    </row>
    <row r="463" spans="1:11" ht="25.5">
      <c r="A463" s="1" t="s">
        <v>119</v>
      </c>
      <c r="B463" s="1" t="s">
        <v>126</v>
      </c>
      <c r="C463" s="1">
        <v>96.69</v>
      </c>
      <c r="D463" s="1">
        <v>3</v>
      </c>
      <c r="E463" s="1">
        <v>290.07</v>
      </c>
      <c r="F463" s="1">
        <v>269.7651</v>
      </c>
      <c r="G463" s="1">
        <v>310.229865</v>
      </c>
      <c r="I463" s="1">
        <v>3960</v>
      </c>
      <c r="J463" s="5"/>
      <c r="K463" s="5"/>
    </row>
    <row r="464" spans="1:11" ht="25.5">
      <c r="A464" s="1" t="s">
        <v>203</v>
      </c>
      <c r="B464" s="1" t="s">
        <v>126</v>
      </c>
      <c r="C464" s="1">
        <v>96.69</v>
      </c>
      <c r="D464" s="1">
        <v>1</v>
      </c>
      <c r="E464" s="1">
        <v>96.69</v>
      </c>
      <c r="F464" s="1">
        <v>89.9217</v>
      </c>
      <c r="G464" s="1">
        <v>103.409955</v>
      </c>
      <c r="I464" s="1">
        <v>1320</v>
      </c>
      <c r="J464" s="5"/>
      <c r="K464" s="5"/>
    </row>
    <row r="465" spans="1:11" ht="25.5">
      <c r="A465" s="1" t="s">
        <v>57</v>
      </c>
      <c r="B465" s="1" t="s">
        <v>61</v>
      </c>
      <c r="C465" s="1">
        <v>96.69</v>
      </c>
      <c r="D465" s="1">
        <v>1</v>
      </c>
      <c r="E465" s="1">
        <v>96.69</v>
      </c>
      <c r="F465" s="1">
        <v>89.9217</v>
      </c>
      <c r="G465" s="1">
        <v>103.409955</v>
      </c>
      <c r="I465" s="1">
        <v>1320</v>
      </c>
      <c r="J465" s="5"/>
      <c r="K465" s="5"/>
    </row>
    <row r="466" spans="1:11" ht="25.5">
      <c r="A466" s="1" t="s">
        <v>202</v>
      </c>
      <c r="B466" s="1" t="s">
        <v>61</v>
      </c>
      <c r="C466" s="1">
        <v>96.69</v>
      </c>
      <c r="D466" s="1">
        <v>1</v>
      </c>
      <c r="E466" s="1">
        <v>96.69</v>
      </c>
      <c r="F466" s="1">
        <v>89.9217</v>
      </c>
      <c r="G466" s="1">
        <v>103.409955</v>
      </c>
      <c r="I466" s="1">
        <v>1320</v>
      </c>
      <c r="J466" s="5"/>
      <c r="K466" s="5"/>
    </row>
    <row r="467" spans="1:11" s="2" customFormat="1" ht="25.5">
      <c r="A467" s="1" t="s">
        <v>197</v>
      </c>
      <c r="B467" s="1" t="s">
        <v>199</v>
      </c>
      <c r="C467" s="1">
        <v>96.69</v>
      </c>
      <c r="D467" s="1">
        <v>1</v>
      </c>
      <c r="E467" s="1">
        <v>96.69</v>
      </c>
      <c r="F467" s="1">
        <v>89.9217</v>
      </c>
      <c r="G467" s="1">
        <v>103.409955</v>
      </c>
      <c r="H467" s="1"/>
      <c r="I467" s="1">
        <v>1320</v>
      </c>
      <c r="J467" s="5"/>
      <c r="K467" s="5"/>
    </row>
    <row r="468" spans="1:11" ht="25.5">
      <c r="A468" s="1" t="s">
        <v>207</v>
      </c>
      <c r="B468" s="1" t="s">
        <v>199</v>
      </c>
      <c r="C468" s="1">
        <v>96.69</v>
      </c>
      <c r="D468" s="1">
        <v>1</v>
      </c>
      <c r="E468" s="1">
        <v>96.69</v>
      </c>
      <c r="F468" s="1">
        <v>89.9217</v>
      </c>
      <c r="G468" s="1">
        <v>103.409955</v>
      </c>
      <c r="I468" s="1">
        <v>1320</v>
      </c>
      <c r="J468" s="5"/>
      <c r="K468" s="5"/>
    </row>
    <row r="469" spans="1:11" ht="25.5">
      <c r="A469" s="1" t="s">
        <v>50</v>
      </c>
      <c r="B469" s="1" t="s">
        <v>56</v>
      </c>
      <c r="C469" s="1">
        <v>96.69</v>
      </c>
      <c r="D469" s="1">
        <v>1</v>
      </c>
      <c r="E469" s="1">
        <v>96.69</v>
      </c>
      <c r="F469" s="1">
        <v>89.9217</v>
      </c>
      <c r="G469" s="1">
        <v>103.409955</v>
      </c>
      <c r="I469" s="1">
        <v>1320</v>
      </c>
      <c r="J469" s="5"/>
      <c r="K469" s="5"/>
    </row>
    <row r="470" spans="1:11" ht="25.5">
      <c r="A470" s="1" t="s">
        <v>196</v>
      </c>
      <c r="B470" s="1" t="s">
        <v>56</v>
      </c>
      <c r="C470" s="1">
        <v>96.69</v>
      </c>
      <c r="D470" s="1">
        <v>1</v>
      </c>
      <c r="E470" s="1">
        <v>96.69</v>
      </c>
      <c r="F470" s="1">
        <v>89.9217</v>
      </c>
      <c r="G470" s="1">
        <v>103.409955</v>
      </c>
      <c r="I470" s="1">
        <v>1320</v>
      </c>
      <c r="J470" s="5"/>
      <c r="K470" s="5"/>
    </row>
    <row r="471" spans="1:11" ht="12.75">
      <c r="A471" s="1" t="s">
        <v>17</v>
      </c>
      <c r="B471" s="1" t="s">
        <v>19</v>
      </c>
      <c r="C471" s="1">
        <v>40</v>
      </c>
      <c r="D471" s="1">
        <v>1</v>
      </c>
      <c r="E471" s="1">
        <v>40</v>
      </c>
      <c r="F471" s="1">
        <v>37.2</v>
      </c>
      <c r="G471" s="1">
        <v>42.78</v>
      </c>
      <c r="I471" s="1">
        <v>93</v>
      </c>
      <c r="J471" s="5"/>
      <c r="K471" s="5"/>
    </row>
    <row r="472" spans="1:11" ht="12.75">
      <c r="A472" s="1" t="s">
        <v>113</v>
      </c>
      <c r="B472" s="1" t="s">
        <v>19</v>
      </c>
      <c r="C472" s="1">
        <v>40</v>
      </c>
      <c r="D472" s="1">
        <v>1</v>
      </c>
      <c r="E472" s="1">
        <v>40</v>
      </c>
      <c r="F472" s="1">
        <v>37.2</v>
      </c>
      <c r="G472" s="1">
        <v>42.78</v>
      </c>
      <c r="I472" s="1">
        <v>93</v>
      </c>
      <c r="J472" s="5"/>
      <c r="K472" s="5"/>
    </row>
    <row r="473" spans="1:11" s="2" customFormat="1" ht="12.75">
      <c r="A473" s="1" t="s">
        <v>129</v>
      </c>
      <c r="B473" s="1" t="s">
        <v>19</v>
      </c>
      <c r="C473" s="1">
        <v>40</v>
      </c>
      <c r="D473" s="1">
        <v>1</v>
      </c>
      <c r="E473" s="1">
        <v>40</v>
      </c>
      <c r="F473" s="1">
        <v>37.2</v>
      </c>
      <c r="G473" s="1">
        <v>42.78</v>
      </c>
      <c r="H473" s="1"/>
      <c r="I473" s="1">
        <v>93</v>
      </c>
      <c r="J473" s="5"/>
      <c r="K473" s="5"/>
    </row>
    <row r="474" spans="1:11" ht="12.75">
      <c r="A474" s="1" t="s">
        <v>137</v>
      </c>
      <c r="B474" s="1" t="s">
        <v>19</v>
      </c>
      <c r="C474" s="1">
        <v>40</v>
      </c>
      <c r="D474" s="1">
        <v>2</v>
      </c>
      <c r="E474" s="1">
        <v>80</v>
      </c>
      <c r="F474" s="1">
        <v>74.4</v>
      </c>
      <c r="G474" s="1">
        <v>85.56</v>
      </c>
      <c r="I474" s="1">
        <v>186</v>
      </c>
      <c r="J474" s="5"/>
      <c r="K474" s="5"/>
    </row>
    <row r="475" spans="1:11" ht="12.75">
      <c r="A475" s="1" t="s">
        <v>148</v>
      </c>
      <c r="B475" s="1" t="s">
        <v>19</v>
      </c>
      <c r="C475" s="1">
        <v>40</v>
      </c>
      <c r="D475" s="1">
        <v>1</v>
      </c>
      <c r="E475" s="1">
        <v>40</v>
      </c>
      <c r="F475" s="1">
        <v>37.2</v>
      </c>
      <c r="G475" s="1">
        <v>42.78</v>
      </c>
      <c r="I475" s="1">
        <v>93</v>
      </c>
      <c r="J475" s="5"/>
      <c r="K475" s="5"/>
    </row>
    <row r="476" spans="1:11" ht="12.75">
      <c r="A476" s="1" t="s">
        <v>172</v>
      </c>
      <c r="B476" s="1" t="s">
        <v>19</v>
      </c>
      <c r="C476" s="1">
        <v>40</v>
      </c>
      <c r="D476" s="1">
        <v>1</v>
      </c>
      <c r="E476" s="1">
        <v>40</v>
      </c>
      <c r="F476" s="1">
        <v>37.2</v>
      </c>
      <c r="G476" s="1">
        <v>42.78</v>
      </c>
      <c r="I476" s="1">
        <v>93</v>
      </c>
      <c r="J476" s="5"/>
      <c r="K476" s="5"/>
    </row>
    <row r="477" spans="1:11" ht="12.75">
      <c r="A477" s="1" t="s">
        <v>174</v>
      </c>
      <c r="B477" s="1" t="s">
        <v>19</v>
      </c>
      <c r="C477" s="1">
        <v>40</v>
      </c>
      <c r="D477" s="1">
        <v>1</v>
      </c>
      <c r="E477" s="1">
        <v>40</v>
      </c>
      <c r="F477" s="1">
        <v>37.2</v>
      </c>
      <c r="G477" s="1">
        <v>42.78</v>
      </c>
      <c r="I477" s="1">
        <v>93</v>
      </c>
      <c r="J477" s="5"/>
      <c r="K477" s="5"/>
    </row>
    <row r="478" spans="1:11" ht="12.75">
      <c r="A478" s="1" t="s">
        <v>208</v>
      </c>
      <c r="B478" s="1" t="s">
        <v>19</v>
      </c>
      <c r="C478" s="1">
        <v>40</v>
      </c>
      <c r="D478" s="1">
        <v>1</v>
      </c>
      <c r="E478" s="1">
        <v>40</v>
      </c>
      <c r="F478" s="1">
        <v>37.2</v>
      </c>
      <c r="G478" s="1">
        <v>42.78</v>
      </c>
      <c r="I478" s="1">
        <v>93</v>
      </c>
      <c r="J478" s="5"/>
      <c r="K478" s="5"/>
    </row>
    <row r="479" spans="1:11" s="2" customFormat="1" ht="12.75">
      <c r="A479" s="1" t="s">
        <v>209</v>
      </c>
      <c r="B479" s="1" t="s">
        <v>19</v>
      </c>
      <c r="C479" s="1">
        <v>40</v>
      </c>
      <c r="D479" s="1">
        <v>1</v>
      </c>
      <c r="E479" s="1">
        <v>40</v>
      </c>
      <c r="F479" s="1">
        <v>37.2</v>
      </c>
      <c r="G479" s="1">
        <v>42.78</v>
      </c>
      <c r="H479" s="1"/>
      <c r="I479" s="1">
        <v>93</v>
      </c>
      <c r="J479" s="5"/>
      <c r="K479" s="5"/>
    </row>
    <row r="480" spans="1:11" ht="12.75">
      <c r="A480" s="1" t="s">
        <v>225</v>
      </c>
      <c r="B480" s="1" t="s">
        <v>19</v>
      </c>
      <c r="C480" s="1">
        <v>40</v>
      </c>
      <c r="D480" s="1">
        <v>1</v>
      </c>
      <c r="E480" s="1">
        <v>40</v>
      </c>
      <c r="F480" s="1">
        <v>37.2</v>
      </c>
      <c r="G480" s="1">
        <v>42.78</v>
      </c>
      <c r="I480" s="1">
        <v>93</v>
      </c>
      <c r="J480" s="5"/>
      <c r="K480" s="5"/>
    </row>
    <row r="481" spans="1:11" ht="12.75">
      <c r="A481" s="1" t="s">
        <v>17</v>
      </c>
      <c r="B481" s="1" t="s">
        <v>20</v>
      </c>
      <c r="C481" s="1">
        <v>40</v>
      </c>
      <c r="D481" s="1">
        <v>1</v>
      </c>
      <c r="E481" s="1">
        <v>40</v>
      </c>
      <c r="F481" s="1">
        <v>37.2</v>
      </c>
      <c r="G481" s="1">
        <v>42.78</v>
      </c>
      <c r="I481" s="1">
        <v>93</v>
      </c>
      <c r="J481" s="5"/>
      <c r="K481" s="5"/>
    </row>
    <row r="482" spans="1:11" ht="12.75">
      <c r="A482" s="1" t="s">
        <v>38</v>
      </c>
      <c r="B482" s="1" t="s">
        <v>20</v>
      </c>
      <c r="C482" s="1">
        <v>40</v>
      </c>
      <c r="D482" s="1">
        <v>1</v>
      </c>
      <c r="E482" s="1">
        <v>40</v>
      </c>
      <c r="F482" s="1">
        <v>37.2</v>
      </c>
      <c r="G482" s="1">
        <v>42.78</v>
      </c>
      <c r="I482" s="1">
        <v>93</v>
      </c>
      <c r="J482" s="5"/>
      <c r="K482" s="5"/>
    </row>
    <row r="483" spans="1:11" ht="12.75">
      <c r="A483" s="1" t="s">
        <v>68</v>
      </c>
      <c r="B483" s="1" t="s">
        <v>20</v>
      </c>
      <c r="C483" s="1">
        <v>40</v>
      </c>
      <c r="D483" s="1">
        <v>1</v>
      </c>
      <c r="E483" s="1">
        <v>40</v>
      </c>
      <c r="F483" s="1">
        <v>37.2</v>
      </c>
      <c r="G483" s="1">
        <v>42.78</v>
      </c>
      <c r="I483" s="1">
        <v>93</v>
      </c>
      <c r="J483" s="5"/>
      <c r="K483" s="5"/>
    </row>
    <row r="484" spans="1:11" ht="12.75">
      <c r="A484" s="1" t="s">
        <v>129</v>
      </c>
      <c r="B484" s="1" t="s">
        <v>20</v>
      </c>
      <c r="C484" s="1">
        <v>40</v>
      </c>
      <c r="D484" s="1">
        <v>1</v>
      </c>
      <c r="E484" s="1">
        <v>40</v>
      </c>
      <c r="F484" s="1">
        <v>37.2</v>
      </c>
      <c r="G484" s="1">
        <v>42.78</v>
      </c>
      <c r="I484" s="1">
        <v>93</v>
      </c>
      <c r="J484" s="5"/>
      <c r="K484" s="5"/>
    </row>
    <row r="485" spans="1:11" ht="12.75">
      <c r="A485" s="1" t="s">
        <v>177</v>
      </c>
      <c r="B485" s="1" t="s">
        <v>20</v>
      </c>
      <c r="C485" s="1">
        <v>40</v>
      </c>
      <c r="D485" s="1">
        <v>1</v>
      </c>
      <c r="E485" s="1">
        <v>40</v>
      </c>
      <c r="F485" s="1">
        <v>37.2</v>
      </c>
      <c r="G485" s="1">
        <v>42.78</v>
      </c>
      <c r="I485" s="1">
        <v>93</v>
      </c>
      <c r="J485" s="5"/>
      <c r="K485" s="5"/>
    </row>
    <row r="486" spans="1:11" s="2" customFormat="1" ht="12.75">
      <c r="A486" s="1" t="s">
        <v>196</v>
      </c>
      <c r="B486" s="1" t="s">
        <v>20</v>
      </c>
      <c r="C486" s="1">
        <v>40</v>
      </c>
      <c r="D486" s="1">
        <v>1</v>
      </c>
      <c r="E486" s="1">
        <v>40</v>
      </c>
      <c r="F486" s="1">
        <v>37.2</v>
      </c>
      <c r="G486" s="1">
        <v>42.78</v>
      </c>
      <c r="H486" s="1"/>
      <c r="I486" s="1">
        <v>93</v>
      </c>
      <c r="J486" s="5"/>
      <c r="K486" s="5"/>
    </row>
    <row r="487" spans="1:11" ht="12.75">
      <c r="A487" s="1" t="s">
        <v>213</v>
      </c>
      <c r="B487" s="1" t="s">
        <v>20</v>
      </c>
      <c r="C487" s="1">
        <v>40</v>
      </c>
      <c r="D487" s="1">
        <v>1</v>
      </c>
      <c r="E487" s="1">
        <v>40</v>
      </c>
      <c r="F487" s="1">
        <v>37.2</v>
      </c>
      <c r="G487" s="1">
        <v>42.78</v>
      </c>
      <c r="I487" s="1">
        <v>93</v>
      </c>
      <c r="J487" s="5"/>
      <c r="K487" s="5"/>
    </row>
    <row r="488" spans="1:11" ht="12.75">
      <c r="A488" s="1" t="s">
        <v>224</v>
      </c>
      <c r="B488" s="1" t="s">
        <v>20</v>
      </c>
      <c r="C488" s="1">
        <v>40</v>
      </c>
      <c r="D488" s="1">
        <v>1</v>
      </c>
      <c r="E488" s="1">
        <v>40</v>
      </c>
      <c r="F488" s="1">
        <v>37.2</v>
      </c>
      <c r="G488" s="1">
        <v>42.78</v>
      </c>
      <c r="I488" s="1">
        <v>93</v>
      </c>
      <c r="J488" s="5"/>
      <c r="K488" s="5"/>
    </row>
    <row r="489" spans="1:11" ht="12.75">
      <c r="A489" s="1" t="s">
        <v>226</v>
      </c>
      <c r="B489" s="1" t="s">
        <v>20</v>
      </c>
      <c r="C489" s="1">
        <v>40</v>
      </c>
      <c r="D489" s="1">
        <v>1</v>
      </c>
      <c r="E489" s="1">
        <v>40</v>
      </c>
      <c r="F489" s="1">
        <v>37.2</v>
      </c>
      <c r="G489" s="1">
        <v>42.78</v>
      </c>
      <c r="I489" s="1">
        <v>93</v>
      </c>
      <c r="J489" s="5"/>
      <c r="K489" s="5"/>
    </row>
    <row r="490" spans="1:11" ht="12.75">
      <c r="A490" s="1" t="s">
        <v>234</v>
      </c>
      <c r="B490" s="1" t="s">
        <v>20</v>
      </c>
      <c r="C490" s="1">
        <v>40</v>
      </c>
      <c r="D490" s="1">
        <v>1</v>
      </c>
      <c r="E490" s="1">
        <v>40</v>
      </c>
      <c r="F490" s="1">
        <v>37.2</v>
      </c>
      <c r="G490" s="1">
        <v>42.78</v>
      </c>
      <c r="I490" s="1">
        <v>93</v>
      </c>
      <c r="J490" s="5"/>
      <c r="K490" s="5"/>
    </row>
    <row r="491" spans="1:11" ht="12.75">
      <c r="A491" s="1" t="s">
        <v>13</v>
      </c>
      <c r="B491" s="1" t="s">
        <v>16</v>
      </c>
      <c r="C491" s="1">
        <v>40</v>
      </c>
      <c r="D491" s="1">
        <v>3</v>
      </c>
      <c r="E491" s="1">
        <v>120</v>
      </c>
      <c r="F491" s="1">
        <v>111.60000000000001</v>
      </c>
      <c r="G491" s="1">
        <v>128.34</v>
      </c>
      <c r="I491" s="1">
        <v>279</v>
      </c>
      <c r="J491" s="5"/>
      <c r="K491" s="5"/>
    </row>
    <row r="492" spans="1:11" ht="12.75">
      <c r="A492" s="1" t="s">
        <v>17</v>
      </c>
      <c r="B492" s="1" t="s">
        <v>16</v>
      </c>
      <c r="C492" s="1">
        <v>40</v>
      </c>
      <c r="D492" s="1">
        <v>2</v>
      </c>
      <c r="E492" s="1">
        <v>80</v>
      </c>
      <c r="F492" s="1">
        <v>74.4</v>
      </c>
      <c r="G492" s="1">
        <v>85.56</v>
      </c>
      <c r="I492" s="1">
        <v>186</v>
      </c>
      <c r="J492" s="5"/>
      <c r="K492" s="5"/>
    </row>
    <row r="493" spans="1:11" ht="12.75">
      <c r="A493" s="1" t="s">
        <v>62</v>
      </c>
      <c r="B493" s="1" t="s">
        <v>16</v>
      </c>
      <c r="C493" s="1">
        <v>40</v>
      </c>
      <c r="D493" s="1">
        <v>2</v>
      </c>
      <c r="E493" s="1">
        <v>80</v>
      </c>
      <c r="F493" s="1">
        <v>74.4</v>
      </c>
      <c r="G493" s="1">
        <v>85.56</v>
      </c>
      <c r="I493" s="1">
        <v>186</v>
      </c>
      <c r="J493" s="5"/>
      <c r="K493" s="5"/>
    </row>
    <row r="494" spans="1:11" ht="12.75">
      <c r="A494" s="1" t="s">
        <v>101</v>
      </c>
      <c r="B494" s="1" t="s">
        <v>16</v>
      </c>
      <c r="C494" s="1">
        <v>40</v>
      </c>
      <c r="D494" s="1">
        <v>2</v>
      </c>
      <c r="E494" s="1">
        <v>80</v>
      </c>
      <c r="F494" s="1">
        <v>74.4</v>
      </c>
      <c r="G494" s="1">
        <v>85.56</v>
      </c>
      <c r="I494" s="1">
        <v>186</v>
      </c>
      <c r="J494" s="5"/>
      <c r="K494" s="5"/>
    </row>
    <row r="495" spans="1:11" ht="12.75">
      <c r="A495" s="1" t="s">
        <v>103</v>
      </c>
      <c r="B495" s="1" t="s">
        <v>16</v>
      </c>
      <c r="C495" s="1">
        <v>40</v>
      </c>
      <c r="D495" s="1">
        <v>3</v>
      </c>
      <c r="E495" s="1">
        <v>120</v>
      </c>
      <c r="F495" s="1">
        <v>111.60000000000001</v>
      </c>
      <c r="G495" s="1">
        <v>128.34</v>
      </c>
      <c r="I495" s="1">
        <v>279</v>
      </c>
      <c r="J495" s="5"/>
      <c r="K495" s="5"/>
    </row>
    <row r="496" spans="1:11" s="2" customFormat="1" ht="12.75">
      <c r="A496" s="1" t="s">
        <v>113</v>
      </c>
      <c r="B496" s="1" t="s">
        <v>16</v>
      </c>
      <c r="C496" s="1">
        <v>40</v>
      </c>
      <c r="D496" s="1">
        <v>1</v>
      </c>
      <c r="E496" s="1">
        <v>40</v>
      </c>
      <c r="F496" s="1">
        <v>37.2</v>
      </c>
      <c r="G496" s="1">
        <v>42.78</v>
      </c>
      <c r="H496" s="1"/>
      <c r="I496" s="1">
        <v>93</v>
      </c>
      <c r="J496" s="5"/>
      <c r="K496" s="5"/>
    </row>
    <row r="497" spans="1:11" ht="12.75">
      <c r="A497" s="1" t="s">
        <v>118</v>
      </c>
      <c r="B497" s="1" t="s">
        <v>16</v>
      </c>
      <c r="C497" s="1">
        <v>40</v>
      </c>
      <c r="D497" s="1">
        <v>3</v>
      </c>
      <c r="E497" s="1">
        <v>120</v>
      </c>
      <c r="F497" s="1">
        <v>111.60000000000001</v>
      </c>
      <c r="G497" s="1">
        <v>128.34</v>
      </c>
      <c r="I497" s="1">
        <v>279</v>
      </c>
      <c r="J497" s="5"/>
      <c r="K497" s="5"/>
    </row>
    <row r="498" spans="1:11" ht="12.75">
      <c r="A498" s="1" t="s">
        <v>129</v>
      </c>
      <c r="B498" s="1" t="s">
        <v>16</v>
      </c>
      <c r="C498" s="1">
        <v>40</v>
      </c>
      <c r="D498" s="1">
        <v>1</v>
      </c>
      <c r="E498" s="1">
        <v>40</v>
      </c>
      <c r="F498" s="1">
        <v>37.2</v>
      </c>
      <c r="G498" s="1">
        <v>42.78</v>
      </c>
      <c r="I498" s="1">
        <v>93</v>
      </c>
      <c r="J498" s="5"/>
      <c r="K498" s="5"/>
    </row>
    <row r="499" spans="1:11" ht="12.75">
      <c r="A499" s="1" t="s">
        <v>130</v>
      </c>
      <c r="B499" s="1" t="s">
        <v>16</v>
      </c>
      <c r="C499" s="1">
        <v>40</v>
      </c>
      <c r="D499" s="1">
        <v>1</v>
      </c>
      <c r="E499" s="1">
        <v>40</v>
      </c>
      <c r="F499" s="1">
        <v>37.2</v>
      </c>
      <c r="G499" s="1">
        <v>42.78</v>
      </c>
      <c r="I499" s="1">
        <v>93</v>
      </c>
      <c r="J499" s="5"/>
      <c r="K499" s="5"/>
    </row>
    <row r="500" spans="1:11" ht="12.75">
      <c r="A500" s="1" t="s">
        <v>137</v>
      </c>
      <c r="B500" s="1" t="s">
        <v>16</v>
      </c>
      <c r="C500" s="1">
        <v>40</v>
      </c>
      <c r="D500" s="1">
        <v>2</v>
      </c>
      <c r="E500" s="1">
        <v>80</v>
      </c>
      <c r="F500" s="1">
        <v>74.4</v>
      </c>
      <c r="G500" s="1">
        <v>85.56</v>
      </c>
      <c r="I500" s="1">
        <v>186</v>
      </c>
      <c r="J500" s="5"/>
      <c r="K500" s="5"/>
    </row>
    <row r="501" spans="1:11" ht="12.75">
      <c r="A501" s="1" t="s">
        <v>141</v>
      </c>
      <c r="B501" s="1" t="s">
        <v>16</v>
      </c>
      <c r="C501" s="1">
        <v>40</v>
      </c>
      <c r="D501" s="1">
        <v>2</v>
      </c>
      <c r="E501" s="1">
        <v>80</v>
      </c>
      <c r="F501" s="1">
        <v>74.4</v>
      </c>
      <c r="G501" s="1">
        <v>85.56</v>
      </c>
      <c r="I501" s="1">
        <v>186</v>
      </c>
      <c r="J501" s="5"/>
      <c r="K501" s="5"/>
    </row>
    <row r="502" spans="1:11" ht="12.75">
      <c r="A502" s="1" t="s">
        <v>145</v>
      </c>
      <c r="B502" s="1" t="s">
        <v>16</v>
      </c>
      <c r="C502" s="1">
        <v>40</v>
      </c>
      <c r="D502" s="1">
        <v>1</v>
      </c>
      <c r="E502" s="1">
        <v>40</v>
      </c>
      <c r="F502" s="1">
        <v>37.2</v>
      </c>
      <c r="G502" s="1">
        <v>42.78</v>
      </c>
      <c r="I502" s="1">
        <v>93</v>
      </c>
      <c r="J502" s="5"/>
      <c r="K502" s="5"/>
    </row>
    <row r="503" spans="1:11" ht="12.75">
      <c r="A503" s="1" t="s">
        <v>148</v>
      </c>
      <c r="B503" s="1" t="s">
        <v>16</v>
      </c>
      <c r="C503" s="1">
        <v>40</v>
      </c>
      <c r="D503" s="1">
        <v>1</v>
      </c>
      <c r="E503" s="1">
        <v>40</v>
      </c>
      <c r="F503" s="1">
        <v>37.2</v>
      </c>
      <c r="G503" s="1">
        <v>42.78</v>
      </c>
      <c r="I503" s="1">
        <v>93</v>
      </c>
      <c r="J503" s="5"/>
      <c r="K503" s="5"/>
    </row>
    <row r="504" spans="1:11" s="2" customFormat="1" ht="12.75">
      <c r="A504" s="1" t="s">
        <v>157</v>
      </c>
      <c r="B504" s="1" t="s">
        <v>16</v>
      </c>
      <c r="C504" s="1">
        <v>40</v>
      </c>
      <c r="D504" s="1">
        <v>1</v>
      </c>
      <c r="E504" s="1">
        <v>40</v>
      </c>
      <c r="F504" s="1">
        <v>37.2</v>
      </c>
      <c r="G504" s="1">
        <v>42.78</v>
      </c>
      <c r="H504" s="1"/>
      <c r="I504" s="1">
        <v>93</v>
      </c>
      <c r="J504" s="5"/>
      <c r="K504" s="5"/>
    </row>
    <row r="505" spans="1:11" ht="12.75">
      <c r="A505" s="1" t="s">
        <v>160</v>
      </c>
      <c r="B505" s="1" t="s">
        <v>16</v>
      </c>
      <c r="C505" s="1">
        <v>40</v>
      </c>
      <c r="D505" s="1">
        <v>2</v>
      </c>
      <c r="E505" s="1">
        <v>80</v>
      </c>
      <c r="F505" s="1">
        <v>74.4</v>
      </c>
      <c r="G505" s="1">
        <v>85.56</v>
      </c>
      <c r="I505" s="1">
        <v>186</v>
      </c>
      <c r="J505" s="5"/>
      <c r="K505" s="5"/>
    </row>
    <row r="506" spans="1:11" ht="12.75">
      <c r="A506" s="1" t="s">
        <v>174</v>
      </c>
      <c r="B506" s="1" t="s">
        <v>16</v>
      </c>
      <c r="C506" s="1">
        <v>40</v>
      </c>
      <c r="D506" s="1">
        <v>2</v>
      </c>
      <c r="E506" s="1">
        <v>80</v>
      </c>
      <c r="F506" s="1">
        <v>74.4</v>
      </c>
      <c r="G506" s="1">
        <v>85.56</v>
      </c>
      <c r="I506" s="1">
        <v>186</v>
      </c>
      <c r="J506" s="5"/>
      <c r="K506" s="5"/>
    </row>
    <row r="507" spans="1:11" ht="12.75">
      <c r="A507" s="1" t="s">
        <v>195</v>
      </c>
      <c r="B507" s="1" t="s">
        <v>16</v>
      </c>
      <c r="C507" s="1">
        <v>40</v>
      </c>
      <c r="D507" s="1">
        <v>1</v>
      </c>
      <c r="E507" s="1">
        <v>40</v>
      </c>
      <c r="F507" s="1">
        <v>37.2</v>
      </c>
      <c r="G507" s="1">
        <v>42.78</v>
      </c>
      <c r="I507" s="1">
        <v>93</v>
      </c>
      <c r="J507" s="5"/>
      <c r="K507" s="5"/>
    </row>
    <row r="508" spans="1:11" ht="12.75">
      <c r="A508" s="1" t="s">
        <v>200</v>
      </c>
      <c r="B508" s="1" t="s">
        <v>16</v>
      </c>
      <c r="C508" s="1">
        <v>40</v>
      </c>
      <c r="D508" s="1">
        <v>2</v>
      </c>
      <c r="E508" s="1">
        <v>80</v>
      </c>
      <c r="F508" s="1">
        <v>74.4</v>
      </c>
      <c r="G508" s="1">
        <v>85.56</v>
      </c>
      <c r="I508" s="1">
        <v>186</v>
      </c>
      <c r="J508" s="5"/>
      <c r="K508" s="5"/>
    </row>
    <row r="509" spans="1:11" ht="12.75">
      <c r="A509" s="1" t="s">
        <v>208</v>
      </c>
      <c r="B509" s="1" t="s">
        <v>16</v>
      </c>
      <c r="C509" s="1">
        <v>40</v>
      </c>
      <c r="D509" s="1">
        <v>1</v>
      </c>
      <c r="E509" s="1">
        <v>40</v>
      </c>
      <c r="F509" s="1">
        <v>37.2</v>
      </c>
      <c r="G509" s="1">
        <v>42.78</v>
      </c>
      <c r="I509" s="1">
        <v>93</v>
      </c>
      <c r="J509" s="5"/>
      <c r="K509" s="5"/>
    </row>
    <row r="510" spans="1:11" ht="12.75">
      <c r="A510" s="1" t="s">
        <v>209</v>
      </c>
      <c r="B510" s="1" t="s">
        <v>16</v>
      </c>
      <c r="C510" s="1">
        <v>40</v>
      </c>
      <c r="D510" s="1">
        <v>1</v>
      </c>
      <c r="E510" s="1">
        <v>40</v>
      </c>
      <c r="F510" s="1">
        <v>37.2</v>
      </c>
      <c r="G510" s="1">
        <v>42.78</v>
      </c>
      <c r="I510" s="1">
        <v>93</v>
      </c>
      <c r="J510" s="5"/>
      <c r="K510" s="5"/>
    </row>
    <row r="511" spans="1:11" ht="12.75">
      <c r="A511" s="1" t="s">
        <v>213</v>
      </c>
      <c r="B511" s="1" t="s">
        <v>16</v>
      </c>
      <c r="C511" s="1">
        <v>40</v>
      </c>
      <c r="D511" s="1">
        <v>1</v>
      </c>
      <c r="E511" s="1">
        <v>40</v>
      </c>
      <c r="F511" s="1">
        <v>37.2</v>
      </c>
      <c r="G511" s="1">
        <v>42.78</v>
      </c>
      <c r="I511" s="1">
        <v>93</v>
      </c>
      <c r="J511" s="5"/>
      <c r="K511" s="5"/>
    </row>
    <row r="512" spans="1:11" ht="12.75">
      <c r="A512" s="1" t="s">
        <v>219</v>
      </c>
      <c r="B512" s="1" t="s">
        <v>16</v>
      </c>
      <c r="C512" s="1">
        <v>40</v>
      </c>
      <c r="D512" s="1">
        <v>1</v>
      </c>
      <c r="E512" s="1">
        <v>40</v>
      </c>
      <c r="F512" s="1">
        <v>37.2</v>
      </c>
      <c r="G512" s="1">
        <v>42.78</v>
      </c>
      <c r="I512" s="1">
        <v>93</v>
      </c>
      <c r="J512" s="5"/>
      <c r="K512" s="5"/>
    </row>
    <row r="513" spans="1:11" ht="12.75">
      <c r="A513" s="1" t="s">
        <v>225</v>
      </c>
      <c r="B513" s="1" t="s">
        <v>16</v>
      </c>
      <c r="C513" s="1">
        <v>40</v>
      </c>
      <c r="D513" s="1">
        <v>1</v>
      </c>
      <c r="E513" s="1">
        <v>40</v>
      </c>
      <c r="F513" s="1">
        <v>37.2</v>
      </c>
      <c r="G513" s="1">
        <v>42.78</v>
      </c>
      <c r="I513" s="1">
        <v>93</v>
      </c>
      <c r="J513" s="5"/>
      <c r="K513" s="5"/>
    </row>
    <row r="514" spans="1:11" ht="12.75">
      <c r="A514" s="1" t="s">
        <v>234</v>
      </c>
      <c r="B514" s="1" t="s">
        <v>16</v>
      </c>
      <c r="C514" s="1">
        <v>40</v>
      </c>
      <c r="D514" s="1">
        <v>1</v>
      </c>
      <c r="E514" s="1">
        <v>40</v>
      </c>
      <c r="F514" s="1">
        <v>37.2</v>
      </c>
      <c r="G514" s="1">
        <v>42.78</v>
      </c>
      <c r="I514" s="1">
        <v>93</v>
      </c>
      <c r="J514" s="5"/>
      <c r="K514" s="5"/>
    </row>
    <row r="515" spans="1:11" ht="12.75">
      <c r="A515" s="1" t="s">
        <v>17</v>
      </c>
      <c r="B515" s="1" t="s">
        <v>21</v>
      </c>
      <c r="C515" s="1">
        <v>40</v>
      </c>
      <c r="D515" s="1">
        <v>1</v>
      </c>
      <c r="E515" s="1">
        <v>40</v>
      </c>
      <c r="F515" s="1">
        <v>37.2</v>
      </c>
      <c r="G515" s="1">
        <v>42.78</v>
      </c>
      <c r="I515" s="1">
        <v>93</v>
      </c>
      <c r="J515" s="5"/>
      <c r="K515" s="5"/>
    </row>
    <row r="516" spans="1:11" s="2" customFormat="1" ht="12.75">
      <c r="A516" s="1" t="s">
        <v>68</v>
      </c>
      <c r="B516" s="1" t="s">
        <v>21</v>
      </c>
      <c r="C516" s="1">
        <v>40</v>
      </c>
      <c r="D516" s="1">
        <v>1</v>
      </c>
      <c r="E516" s="1">
        <v>40</v>
      </c>
      <c r="F516" s="1">
        <v>37.2</v>
      </c>
      <c r="G516" s="1">
        <v>42.78</v>
      </c>
      <c r="H516" s="1"/>
      <c r="I516" s="1">
        <v>93</v>
      </c>
      <c r="J516" s="5"/>
      <c r="K516" s="5"/>
    </row>
    <row r="517" spans="1:11" ht="12.75">
      <c r="A517" s="1" t="s">
        <v>101</v>
      </c>
      <c r="B517" s="1" t="s">
        <v>21</v>
      </c>
      <c r="C517" s="1">
        <v>40</v>
      </c>
      <c r="D517" s="1">
        <v>3</v>
      </c>
      <c r="E517" s="1">
        <v>120</v>
      </c>
      <c r="F517" s="1">
        <v>111.60000000000001</v>
      </c>
      <c r="G517" s="1">
        <v>128.34</v>
      </c>
      <c r="I517" s="1">
        <v>279</v>
      </c>
      <c r="J517" s="5"/>
      <c r="K517" s="5"/>
    </row>
    <row r="518" spans="1:11" ht="12.75">
      <c r="A518" s="1" t="s">
        <v>113</v>
      </c>
      <c r="B518" s="1" t="s">
        <v>21</v>
      </c>
      <c r="C518" s="1">
        <v>40</v>
      </c>
      <c r="D518" s="1">
        <v>1</v>
      </c>
      <c r="E518" s="1">
        <v>40</v>
      </c>
      <c r="F518" s="1">
        <v>37.2</v>
      </c>
      <c r="G518" s="1">
        <v>42.78</v>
      </c>
      <c r="I518" s="1">
        <v>93</v>
      </c>
      <c r="J518" s="5"/>
      <c r="K518" s="5"/>
    </row>
    <row r="519" spans="1:11" ht="12.75">
      <c r="A519" s="1" t="s">
        <v>129</v>
      </c>
      <c r="B519" s="1" t="s">
        <v>21</v>
      </c>
      <c r="C519" s="1">
        <v>40</v>
      </c>
      <c r="D519" s="1">
        <v>1</v>
      </c>
      <c r="E519" s="1">
        <v>40</v>
      </c>
      <c r="F519" s="1">
        <v>37.2</v>
      </c>
      <c r="G519" s="1">
        <v>42.78</v>
      </c>
      <c r="I519" s="1">
        <v>93</v>
      </c>
      <c r="J519" s="5"/>
      <c r="K519" s="5"/>
    </row>
    <row r="520" spans="1:11" ht="12.75">
      <c r="A520" s="1" t="s">
        <v>137</v>
      </c>
      <c r="B520" s="1" t="s">
        <v>21</v>
      </c>
      <c r="C520" s="1">
        <v>40</v>
      </c>
      <c r="D520" s="1">
        <v>1</v>
      </c>
      <c r="E520" s="1">
        <v>40</v>
      </c>
      <c r="F520" s="1">
        <v>37.2</v>
      </c>
      <c r="G520" s="1">
        <v>42.78</v>
      </c>
      <c r="I520" s="1">
        <v>93</v>
      </c>
      <c r="J520" s="5"/>
      <c r="K520" s="5"/>
    </row>
    <row r="521" spans="1:11" ht="12.75">
      <c r="A521" s="1" t="s">
        <v>141</v>
      </c>
      <c r="B521" s="1" t="s">
        <v>21</v>
      </c>
      <c r="C521" s="1">
        <v>40</v>
      </c>
      <c r="D521" s="1">
        <v>2</v>
      </c>
      <c r="E521" s="1">
        <v>80</v>
      </c>
      <c r="F521" s="1">
        <v>74.4</v>
      </c>
      <c r="G521" s="1">
        <v>85.56</v>
      </c>
      <c r="I521" s="1">
        <v>186</v>
      </c>
      <c r="J521" s="5"/>
      <c r="K521" s="5"/>
    </row>
    <row r="522" spans="1:11" ht="12.75">
      <c r="A522" s="1" t="s">
        <v>145</v>
      </c>
      <c r="B522" s="1" t="s">
        <v>21</v>
      </c>
      <c r="C522" s="1">
        <v>40</v>
      </c>
      <c r="D522" s="1">
        <v>1</v>
      </c>
      <c r="E522" s="1">
        <v>40</v>
      </c>
      <c r="F522" s="1">
        <v>37.2</v>
      </c>
      <c r="G522" s="1">
        <v>42.78</v>
      </c>
      <c r="I522" s="1">
        <v>93</v>
      </c>
      <c r="J522" s="5"/>
      <c r="K522" s="5"/>
    </row>
    <row r="523" spans="1:11" ht="12.75">
      <c r="A523" s="1" t="s">
        <v>157</v>
      </c>
      <c r="B523" s="1" t="s">
        <v>21</v>
      </c>
      <c r="C523" s="1">
        <v>40</v>
      </c>
      <c r="D523" s="1">
        <v>1</v>
      </c>
      <c r="E523" s="1">
        <v>40</v>
      </c>
      <c r="F523" s="1">
        <v>37.2</v>
      </c>
      <c r="G523" s="1">
        <v>42.78</v>
      </c>
      <c r="I523" s="1">
        <v>93</v>
      </c>
      <c r="J523" s="5"/>
      <c r="K523" s="5"/>
    </row>
    <row r="524" spans="1:11" ht="12.75">
      <c r="A524" s="1" t="s">
        <v>195</v>
      </c>
      <c r="B524" s="1" t="s">
        <v>21</v>
      </c>
      <c r="C524" s="1">
        <v>40</v>
      </c>
      <c r="D524" s="1">
        <v>1</v>
      </c>
      <c r="E524" s="1">
        <v>40</v>
      </c>
      <c r="F524" s="1">
        <v>37.2</v>
      </c>
      <c r="G524" s="1">
        <v>42.78</v>
      </c>
      <c r="I524" s="1">
        <v>93</v>
      </c>
      <c r="J524" s="5"/>
      <c r="K524" s="5"/>
    </row>
    <row r="525" spans="1:11" ht="12.75">
      <c r="A525" s="1" t="s">
        <v>208</v>
      </c>
      <c r="B525" s="1" t="s">
        <v>21</v>
      </c>
      <c r="C525" s="1">
        <v>40</v>
      </c>
      <c r="D525" s="1">
        <v>1</v>
      </c>
      <c r="E525" s="1">
        <v>40</v>
      </c>
      <c r="F525" s="1">
        <v>37.2</v>
      </c>
      <c r="G525" s="1">
        <v>42.78</v>
      </c>
      <c r="I525" s="1">
        <v>93</v>
      </c>
      <c r="J525" s="5"/>
      <c r="K525" s="5"/>
    </row>
    <row r="526" spans="1:11" ht="12.75">
      <c r="A526" s="1" t="s">
        <v>209</v>
      </c>
      <c r="B526" s="1" t="s">
        <v>21</v>
      </c>
      <c r="C526" s="1">
        <v>40</v>
      </c>
      <c r="D526" s="1">
        <v>1</v>
      </c>
      <c r="E526" s="1">
        <v>40</v>
      </c>
      <c r="F526" s="1">
        <v>37.2</v>
      </c>
      <c r="G526" s="1">
        <v>42.78</v>
      </c>
      <c r="I526" s="1">
        <v>93</v>
      </c>
      <c r="J526" s="5"/>
      <c r="K526" s="5"/>
    </row>
    <row r="527" spans="1:11" ht="12.75">
      <c r="A527" s="1" t="s">
        <v>219</v>
      </c>
      <c r="B527" s="1" t="s">
        <v>21</v>
      </c>
      <c r="C527" s="1">
        <v>40</v>
      </c>
      <c r="D527" s="1">
        <v>1</v>
      </c>
      <c r="E527" s="1">
        <v>40</v>
      </c>
      <c r="F527" s="1">
        <v>37.2</v>
      </c>
      <c r="G527" s="1">
        <v>42.78</v>
      </c>
      <c r="I527" s="1">
        <v>93</v>
      </c>
      <c r="J527" s="5"/>
      <c r="K527" s="5"/>
    </row>
    <row r="528" spans="1:11" ht="12.75">
      <c r="A528" s="1" t="s">
        <v>225</v>
      </c>
      <c r="B528" s="1" t="s">
        <v>21</v>
      </c>
      <c r="C528" s="1">
        <v>40</v>
      </c>
      <c r="D528" s="1">
        <v>1</v>
      </c>
      <c r="E528" s="1">
        <v>40</v>
      </c>
      <c r="F528" s="1">
        <v>37.2</v>
      </c>
      <c r="G528" s="1">
        <v>42.78</v>
      </c>
      <c r="I528" s="1">
        <v>93</v>
      </c>
      <c r="J528" s="5"/>
      <c r="K528" s="5"/>
    </row>
    <row r="529" spans="1:11" ht="12.75">
      <c r="A529" s="1" t="s">
        <v>17</v>
      </c>
      <c r="B529" s="1" t="s">
        <v>22</v>
      </c>
      <c r="C529" s="1">
        <v>40</v>
      </c>
      <c r="D529" s="1">
        <v>2</v>
      </c>
      <c r="E529" s="1">
        <v>80</v>
      </c>
      <c r="F529" s="1">
        <v>74.4</v>
      </c>
      <c r="G529" s="1">
        <v>85.56</v>
      </c>
      <c r="I529" s="1">
        <v>186</v>
      </c>
      <c r="J529" s="5"/>
      <c r="K529" s="5"/>
    </row>
    <row r="530" spans="1:11" ht="12.75">
      <c r="A530" s="1" t="s">
        <v>138</v>
      </c>
      <c r="B530" s="1" t="s">
        <v>22</v>
      </c>
      <c r="C530" s="1">
        <v>40</v>
      </c>
      <c r="D530" s="1">
        <v>1</v>
      </c>
      <c r="E530" s="1">
        <v>40</v>
      </c>
      <c r="F530" s="1">
        <v>37.2</v>
      </c>
      <c r="G530" s="1">
        <v>42.78</v>
      </c>
      <c r="I530" s="1">
        <v>93</v>
      </c>
      <c r="J530" s="5"/>
      <c r="K530" s="5"/>
    </row>
    <row r="531" spans="1:11" ht="12.75">
      <c r="A531" s="1" t="s">
        <v>226</v>
      </c>
      <c r="B531" s="1" t="s">
        <v>22</v>
      </c>
      <c r="C531" s="1">
        <v>40</v>
      </c>
      <c r="D531" s="1">
        <v>1</v>
      </c>
      <c r="E531" s="1">
        <v>40</v>
      </c>
      <c r="F531" s="1">
        <v>37.2</v>
      </c>
      <c r="G531" s="1">
        <v>42.78</v>
      </c>
      <c r="I531" s="1">
        <v>93</v>
      </c>
      <c r="J531" s="5"/>
      <c r="K531" s="5"/>
    </row>
    <row r="532" spans="1:11" ht="12.75">
      <c r="A532" s="1" t="s">
        <v>17</v>
      </c>
      <c r="B532" s="1" t="s">
        <v>23</v>
      </c>
      <c r="C532" s="1">
        <v>40</v>
      </c>
      <c r="D532" s="1">
        <v>1</v>
      </c>
      <c r="E532" s="1">
        <v>40</v>
      </c>
      <c r="F532" s="1">
        <v>37.2</v>
      </c>
      <c r="G532" s="1">
        <v>42.78</v>
      </c>
      <c r="I532" s="1">
        <v>93</v>
      </c>
      <c r="J532" s="5"/>
      <c r="K532" s="5"/>
    </row>
    <row r="533" spans="1:11" ht="12.75">
      <c r="A533" s="1" t="s">
        <v>62</v>
      </c>
      <c r="B533" s="1" t="s">
        <v>23</v>
      </c>
      <c r="C533" s="1">
        <v>40</v>
      </c>
      <c r="D533" s="1">
        <v>2</v>
      </c>
      <c r="E533" s="1">
        <v>80</v>
      </c>
      <c r="F533" s="1">
        <v>74.4</v>
      </c>
      <c r="G533" s="1">
        <v>85.56</v>
      </c>
      <c r="I533" s="1">
        <v>186</v>
      </c>
      <c r="J533" s="5"/>
      <c r="K533" s="5"/>
    </row>
    <row r="534" spans="1:11" ht="12.75">
      <c r="A534" s="1" t="s">
        <v>129</v>
      </c>
      <c r="B534" s="1" t="s">
        <v>23</v>
      </c>
      <c r="C534" s="1">
        <v>40</v>
      </c>
      <c r="D534" s="1">
        <v>1</v>
      </c>
      <c r="E534" s="1">
        <v>40</v>
      </c>
      <c r="F534" s="1">
        <v>37.2</v>
      </c>
      <c r="G534" s="1">
        <v>42.78</v>
      </c>
      <c r="I534" s="1">
        <v>93</v>
      </c>
      <c r="J534" s="5"/>
      <c r="K534" s="5"/>
    </row>
    <row r="535" spans="1:11" ht="12.75">
      <c r="A535" s="1" t="s">
        <v>219</v>
      </c>
      <c r="B535" s="1" t="s">
        <v>23</v>
      </c>
      <c r="C535" s="1">
        <v>40</v>
      </c>
      <c r="D535" s="1">
        <v>2</v>
      </c>
      <c r="E535" s="1">
        <v>80</v>
      </c>
      <c r="F535" s="1">
        <v>74.4</v>
      </c>
      <c r="G535" s="1">
        <v>85.56</v>
      </c>
      <c r="I535" s="1">
        <v>186</v>
      </c>
      <c r="J535" s="5"/>
      <c r="K535" s="5"/>
    </row>
    <row r="536" spans="1:11" ht="12.75">
      <c r="A536" s="1" t="s">
        <v>225</v>
      </c>
      <c r="B536" s="1" t="s">
        <v>23</v>
      </c>
      <c r="C536" s="1">
        <v>40</v>
      </c>
      <c r="D536" s="1">
        <v>1</v>
      </c>
      <c r="E536" s="1">
        <v>40</v>
      </c>
      <c r="F536" s="1">
        <v>37.2</v>
      </c>
      <c r="G536" s="1">
        <v>42.78</v>
      </c>
      <c r="I536" s="1">
        <v>93</v>
      </c>
      <c r="J536" s="5"/>
      <c r="K536" s="5"/>
    </row>
    <row r="537" spans="1:11" s="2" customFormat="1" ht="12.75">
      <c r="A537" s="2" t="s">
        <v>11</v>
      </c>
      <c r="F537" s="2">
        <v>0</v>
      </c>
      <c r="G537" s="2">
        <v>65.4534</v>
      </c>
      <c r="H537" s="2">
        <v>65.5</v>
      </c>
      <c r="I537" s="2">
        <v>370</v>
      </c>
      <c r="J537" s="4">
        <v>1.036</v>
      </c>
      <c r="K537" s="4">
        <v>-0.9894000000000021</v>
      </c>
    </row>
    <row r="538" spans="1:11" ht="12.75">
      <c r="A538" s="2" t="s">
        <v>13</v>
      </c>
      <c r="B538" s="2"/>
      <c r="C538" s="2"/>
      <c r="D538" s="2"/>
      <c r="E538" s="2"/>
      <c r="F538" s="2">
        <v>0</v>
      </c>
      <c r="G538" s="2">
        <v>213.9</v>
      </c>
      <c r="H538" s="2">
        <v>214</v>
      </c>
      <c r="I538" s="2">
        <v>465</v>
      </c>
      <c r="J538" s="4">
        <v>1.302</v>
      </c>
      <c r="K538" s="4">
        <v>-1.2020000000000057</v>
      </c>
    </row>
    <row r="539" spans="1:11" ht="12.75">
      <c r="A539" s="2" t="s">
        <v>17</v>
      </c>
      <c r="B539" s="2"/>
      <c r="C539" s="2"/>
      <c r="D539" s="2"/>
      <c r="E539" s="2"/>
      <c r="F539" s="2"/>
      <c r="G539" s="2">
        <v>1103.2320300000001</v>
      </c>
      <c r="H539" s="2">
        <v>1105</v>
      </c>
      <c r="I539" s="2">
        <v>3774</v>
      </c>
      <c r="J539" s="4">
        <v>10.5672</v>
      </c>
      <c r="K539" s="4">
        <v>-8.799230000000122</v>
      </c>
    </row>
    <row r="540" spans="1:11" ht="12.75">
      <c r="A540" s="2" t="s">
        <v>31</v>
      </c>
      <c r="B540" s="2"/>
      <c r="C540" s="2"/>
      <c r="D540" s="2"/>
      <c r="E540" s="2"/>
      <c r="F540" s="2">
        <v>0</v>
      </c>
      <c r="G540" s="2">
        <v>404.56781500000005</v>
      </c>
      <c r="H540" s="2">
        <v>410</v>
      </c>
      <c r="I540" s="2">
        <v>5800</v>
      </c>
      <c r="J540" s="4">
        <v>16.24</v>
      </c>
      <c r="K540" s="4">
        <v>-10.807815000000051</v>
      </c>
    </row>
    <row r="541" spans="1:11" ht="12.75">
      <c r="A541" s="2" t="s">
        <v>38</v>
      </c>
      <c r="B541" s="2"/>
      <c r="C541" s="2"/>
      <c r="D541" s="2"/>
      <c r="E541" s="2"/>
      <c r="F541" s="2">
        <v>0</v>
      </c>
      <c r="G541" s="2">
        <v>228.315</v>
      </c>
      <c r="H541" s="2">
        <v>230</v>
      </c>
      <c r="I541" s="2">
        <v>459</v>
      </c>
      <c r="J541" s="4">
        <v>1.2852</v>
      </c>
      <c r="K541" s="4">
        <v>0.3998000000000024</v>
      </c>
    </row>
    <row r="542" spans="1:11" ht="12.75">
      <c r="A542" s="2" t="s">
        <v>43</v>
      </c>
      <c r="B542" s="2"/>
      <c r="C542" s="2"/>
      <c r="D542" s="2"/>
      <c r="E542" s="2"/>
      <c r="F542" s="2"/>
      <c r="G542" s="2">
        <v>392.50649999999996</v>
      </c>
      <c r="H542" s="2">
        <v>400</v>
      </c>
      <c r="I542" s="2">
        <v>533</v>
      </c>
      <c r="J542" s="4">
        <v>1.4924</v>
      </c>
      <c r="K542" s="4">
        <v>6.00110000000004</v>
      </c>
    </row>
    <row r="543" spans="1:11" ht="12.75">
      <c r="A543" s="2" t="s">
        <v>57</v>
      </c>
      <c r="B543" s="2"/>
      <c r="C543" s="2"/>
      <c r="D543" s="2"/>
      <c r="E543" s="2"/>
      <c r="F543" s="2">
        <v>0</v>
      </c>
      <c r="G543" s="2">
        <v>1186.6316399999998</v>
      </c>
      <c r="H543" s="2">
        <v>1190</v>
      </c>
      <c r="I543" s="2">
        <v>8203</v>
      </c>
      <c r="J543" s="4">
        <v>22.9684</v>
      </c>
      <c r="K543" s="4">
        <v>-19.600039999999833</v>
      </c>
    </row>
    <row r="544" spans="1:11" ht="12.75">
      <c r="A544" s="2" t="s">
        <v>65</v>
      </c>
      <c r="B544" s="2"/>
      <c r="C544" s="2"/>
      <c r="D544" s="2"/>
      <c r="E544" s="2"/>
      <c r="F544" s="2">
        <v>0</v>
      </c>
      <c r="G544" s="2">
        <v>703.9448999999997</v>
      </c>
      <c r="H544" s="2">
        <v>710</v>
      </c>
      <c r="I544" s="2">
        <v>1374</v>
      </c>
      <c r="J544" s="4">
        <v>3.8472</v>
      </c>
      <c r="K544" s="4">
        <v>2.207900000000266</v>
      </c>
    </row>
    <row r="545" spans="1:11" s="2" customFormat="1" ht="12.75">
      <c r="A545" s="2" t="s">
        <v>87</v>
      </c>
      <c r="F545" s="2">
        <v>0</v>
      </c>
      <c r="G545" s="2">
        <v>2631.50475</v>
      </c>
      <c r="H545" s="2">
        <v>2640</v>
      </c>
      <c r="I545" s="2">
        <v>16074</v>
      </c>
      <c r="J545" s="4">
        <v>45.0072</v>
      </c>
      <c r="K545" s="4">
        <v>-36.511950000000056</v>
      </c>
    </row>
    <row r="546" spans="1:11" ht="12.75">
      <c r="A546" s="2" t="s">
        <v>94</v>
      </c>
      <c r="B546" s="2"/>
      <c r="C546" s="2"/>
      <c r="D546" s="2"/>
      <c r="E546" s="2"/>
      <c r="F546" s="2">
        <v>0</v>
      </c>
      <c r="G546" s="2">
        <v>1025.4365999999998</v>
      </c>
      <c r="H546" s="2">
        <v>1030</v>
      </c>
      <c r="I546" s="2">
        <v>3195</v>
      </c>
      <c r="J546" s="4">
        <v>8.946</v>
      </c>
      <c r="K546" s="4">
        <v>-4.382599999999771</v>
      </c>
    </row>
    <row r="547" spans="1:11" s="2" customFormat="1" ht="12.75">
      <c r="A547" s="2" t="s">
        <v>102</v>
      </c>
      <c r="F547" s="2">
        <v>0</v>
      </c>
      <c r="G547" s="2">
        <v>534.75</v>
      </c>
      <c r="H547" s="2">
        <v>540</v>
      </c>
      <c r="I547" s="2">
        <v>1545</v>
      </c>
      <c r="J547" s="4">
        <v>4.326</v>
      </c>
      <c r="K547" s="4">
        <v>0.9240000000000004</v>
      </c>
    </row>
    <row r="548" spans="1:11" ht="12.75">
      <c r="A548" s="2" t="s">
        <v>109</v>
      </c>
      <c r="B548" s="2"/>
      <c r="C548" s="2"/>
      <c r="D548" s="2"/>
      <c r="E548" s="2"/>
      <c r="F548" s="2">
        <v>0</v>
      </c>
      <c r="G548" s="2">
        <v>812.3921999999998</v>
      </c>
      <c r="H548" s="2">
        <v>820</v>
      </c>
      <c r="I548" s="2">
        <v>2533</v>
      </c>
      <c r="J548" s="4">
        <v>7.0924</v>
      </c>
      <c r="K548" s="4">
        <v>0.5154000000002252</v>
      </c>
    </row>
    <row r="549" spans="1:11" ht="12.75">
      <c r="A549" s="1" t="s">
        <v>110</v>
      </c>
      <c r="F549" s="1">
        <v>0</v>
      </c>
      <c r="G549" s="1">
        <v>441.136665</v>
      </c>
      <c r="H549" s="1">
        <v>441.2</v>
      </c>
      <c r="I549" s="1">
        <v>3140</v>
      </c>
      <c r="J549" s="5">
        <v>8.792</v>
      </c>
      <c r="K549" s="5">
        <v>-8.728665000000005</v>
      </c>
    </row>
    <row r="550" spans="1:11" ht="12.75">
      <c r="A550" s="1" t="s">
        <v>113</v>
      </c>
      <c r="B550" s="2"/>
      <c r="C550" s="2"/>
      <c r="D550" s="2"/>
      <c r="E550" s="2"/>
      <c r="F550" s="2"/>
      <c r="G550" s="2">
        <v>1268.758545</v>
      </c>
      <c r="H550" s="2">
        <v>1279</v>
      </c>
      <c r="I550" s="2">
        <v>7759</v>
      </c>
      <c r="J550" s="4">
        <v>21.7252</v>
      </c>
      <c r="K550" s="4">
        <v>-11.483744999999914</v>
      </c>
    </row>
    <row r="551" spans="1:11" ht="12.75">
      <c r="A551" s="2" t="s">
        <v>118</v>
      </c>
      <c r="B551" s="2"/>
      <c r="C551" s="2"/>
      <c r="D551" s="2"/>
      <c r="E551" s="2"/>
      <c r="F551" s="2">
        <v>0</v>
      </c>
      <c r="G551" s="2">
        <v>278.07000000000005</v>
      </c>
      <c r="H551" s="2">
        <v>300</v>
      </c>
      <c r="I551" s="2">
        <v>2449</v>
      </c>
      <c r="J551" s="4">
        <v>6.8572</v>
      </c>
      <c r="K551" s="4">
        <v>15.072799999999951</v>
      </c>
    </row>
    <row r="552" spans="1:11" ht="12.75">
      <c r="A552" s="2" t="s">
        <v>127</v>
      </c>
      <c r="B552" s="2"/>
      <c r="C552" s="2"/>
      <c r="D552" s="2"/>
      <c r="E552" s="2"/>
      <c r="F552" s="2">
        <v>0</v>
      </c>
      <c r="G552" s="2">
        <v>3359.085600000001</v>
      </c>
      <c r="H552" s="2">
        <v>3400</v>
      </c>
      <c r="I552" s="2">
        <v>15196</v>
      </c>
      <c r="J552" s="4">
        <v>42.5488</v>
      </c>
      <c r="K552" s="4">
        <v>-1.6344000000007952</v>
      </c>
    </row>
    <row r="553" spans="1:11" ht="12.75">
      <c r="A553" s="2" t="s">
        <v>129</v>
      </c>
      <c r="B553" s="2"/>
      <c r="C553" s="2"/>
      <c r="D553" s="2"/>
      <c r="E553" s="2"/>
      <c r="F553" s="2">
        <v>0</v>
      </c>
      <c r="G553" s="2">
        <v>530.4719999999999</v>
      </c>
      <c r="H553" s="2">
        <v>530</v>
      </c>
      <c r="I553" s="2">
        <v>1165</v>
      </c>
      <c r="J553" s="4">
        <v>3.262</v>
      </c>
      <c r="K553" s="4">
        <v>-3.7339999999998663</v>
      </c>
    </row>
    <row r="554" spans="1:11" ht="12.75">
      <c r="A554" s="2" t="s">
        <v>131</v>
      </c>
      <c r="B554" s="2"/>
      <c r="C554" s="2"/>
      <c r="D554" s="2"/>
      <c r="E554" s="2"/>
      <c r="F554" s="2">
        <v>0</v>
      </c>
      <c r="G554" s="2">
        <v>267.58889999999997</v>
      </c>
      <c r="H554" s="2">
        <v>267</v>
      </c>
      <c r="I554" s="2">
        <v>1093</v>
      </c>
      <c r="J554" s="4">
        <v>3.0604</v>
      </c>
      <c r="K554" s="4">
        <v>-3.649299999999967</v>
      </c>
    </row>
    <row r="555" spans="1:11" ht="12.75">
      <c r="A555" s="2" t="s">
        <v>135</v>
      </c>
      <c r="B555" s="2"/>
      <c r="C555" s="2"/>
      <c r="D555" s="2"/>
      <c r="E555" s="2"/>
      <c r="F555" s="2">
        <v>0</v>
      </c>
      <c r="G555" s="2">
        <v>1221.4438649999997</v>
      </c>
      <c r="H555" s="2">
        <v>1020</v>
      </c>
      <c r="I555" s="2">
        <v>4022</v>
      </c>
      <c r="J555" s="4">
        <v>11.2616</v>
      </c>
      <c r="K555" s="4">
        <v>-212.70546499999972</v>
      </c>
    </row>
    <row r="556" spans="1:11" ht="12.75">
      <c r="A556" s="2" t="s">
        <v>138</v>
      </c>
      <c r="B556" s="2"/>
      <c r="C556" s="2"/>
      <c r="D556" s="2"/>
      <c r="E556" s="2"/>
      <c r="F556" s="2">
        <v>0</v>
      </c>
      <c r="G556" s="2">
        <v>657.44304</v>
      </c>
      <c r="H556" s="2">
        <v>750</v>
      </c>
      <c r="I556" s="2">
        <v>4908</v>
      </c>
      <c r="J556" s="4">
        <v>13.7424</v>
      </c>
      <c r="K556" s="4">
        <v>78.81456</v>
      </c>
    </row>
    <row r="557" spans="1:11" ht="12.75">
      <c r="A557" s="2" t="s">
        <v>142</v>
      </c>
      <c r="B557" s="2"/>
      <c r="C557" s="2"/>
      <c r="D557" s="2"/>
      <c r="E557" s="2"/>
      <c r="F557" s="2">
        <v>0</v>
      </c>
      <c r="G557" s="2">
        <v>942.2294999999998</v>
      </c>
      <c r="H557" s="2">
        <v>942</v>
      </c>
      <c r="I557" s="2">
        <v>2545</v>
      </c>
      <c r="J557" s="4">
        <v>7.126</v>
      </c>
      <c r="K557" s="4">
        <v>-7.355499999999803</v>
      </c>
    </row>
    <row r="558" spans="1:11" s="2" customFormat="1" ht="12.75">
      <c r="A558" s="2" t="s">
        <v>143</v>
      </c>
      <c r="F558" s="2">
        <v>0</v>
      </c>
      <c r="G558" s="2">
        <v>156.147</v>
      </c>
      <c r="H558" s="2">
        <v>160</v>
      </c>
      <c r="I558" s="2">
        <v>160</v>
      </c>
      <c r="J558" s="4"/>
      <c r="K558" s="4">
        <v>3.8530000000000086</v>
      </c>
    </row>
    <row r="559" spans="1:11" ht="12.75">
      <c r="A559" s="2" t="s">
        <v>146</v>
      </c>
      <c r="B559" s="2"/>
      <c r="C559" s="2"/>
      <c r="D559" s="2"/>
      <c r="E559" s="2"/>
      <c r="F559" s="2">
        <v>0</v>
      </c>
      <c r="G559" s="2">
        <v>488.9753999999999</v>
      </c>
      <c r="H559" s="2">
        <v>489</v>
      </c>
      <c r="I559" s="2">
        <v>1175</v>
      </c>
      <c r="J559" s="4">
        <v>3.29</v>
      </c>
      <c r="K559" s="4">
        <v>-3.2653999999999224</v>
      </c>
    </row>
    <row r="560" spans="1:11" ht="12.75">
      <c r="A560" s="2" t="s">
        <v>147</v>
      </c>
      <c r="B560" s="2"/>
      <c r="C560" s="2"/>
      <c r="D560" s="2"/>
      <c r="E560" s="2"/>
      <c r="F560" s="2">
        <v>0</v>
      </c>
      <c r="G560" s="2">
        <v>191.22660000000002</v>
      </c>
      <c r="H560" s="2">
        <v>200</v>
      </c>
      <c r="I560" s="2">
        <v>2160</v>
      </c>
      <c r="J560" s="4">
        <v>6.048</v>
      </c>
      <c r="K560" s="4">
        <v>2.725399999999981</v>
      </c>
    </row>
    <row r="561" spans="1:11" ht="12.75">
      <c r="A561" s="2" t="s">
        <v>150</v>
      </c>
      <c r="B561" s="2"/>
      <c r="C561" s="2"/>
      <c r="D561" s="2"/>
      <c r="E561" s="2"/>
      <c r="F561" s="2">
        <v>0</v>
      </c>
      <c r="G561" s="2">
        <v>310.155</v>
      </c>
      <c r="H561" s="2">
        <v>310</v>
      </c>
      <c r="I561" s="2">
        <v>738</v>
      </c>
      <c r="J561" s="4">
        <v>2.0664</v>
      </c>
      <c r="K561" s="4">
        <v>-2.2213999999999725</v>
      </c>
    </row>
    <row r="562" spans="1:11" ht="12.75">
      <c r="A562" s="2" t="s">
        <v>154</v>
      </c>
      <c r="B562" s="2"/>
      <c r="C562" s="2"/>
      <c r="D562" s="2"/>
      <c r="E562" s="2"/>
      <c r="F562" s="2">
        <v>0</v>
      </c>
      <c r="G562" s="2">
        <v>493.00741500000004</v>
      </c>
      <c r="H562" s="2">
        <v>500</v>
      </c>
      <c r="I562" s="2">
        <v>3980</v>
      </c>
      <c r="J562" s="4">
        <v>11.144</v>
      </c>
      <c r="K562" s="4">
        <v>-4.151415000000037</v>
      </c>
    </row>
    <row r="563" spans="1:11" s="2" customFormat="1" ht="12.75">
      <c r="A563" s="2" t="s">
        <v>156</v>
      </c>
      <c r="F563" s="2">
        <v>0</v>
      </c>
      <c r="G563" s="2">
        <v>140.1045</v>
      </c>
      <c r="H563" s="2">
        <v>140</v>
      </c>
      <c r="I563" s="2">
        <v>100</v>
      </c>
      <c r="J563" s="4">
        <v>0.27999999999999997</v>
      </c>
      <c r="K563" s="4">
        <v>-0.38450000000000156</v>
      </c>
    </row>
    <row r="564" spans="1:11" ht="12.75">
      <c r="A564" s="2" t="s">
        <v>158</v>
      </c>
      <c r="B564" s="2"/>
      <c r="C564" s="2"/>
      <c r="D564" s="2"/>
      <c r="E564" s="2"/>
      <c r="F564" s="2">
        <v>0</v>
      </c>
      <c r="G564" s="2">
        <v>380.74199999999996</v>
      </c>
      <c r="H564" s="2">
        <v>400</v>
      </c>
      <c r="I564" s="2">
        <v>712</v>
      </c>
      <c r="J564" s="4">
        <v>1.9936</v>
      </c>
      <c r="K564" s="4">
        <v>17.264400000000037</v>
      </c>
    </row>
    <row r="565" spans="1:11" ht="12.75">
      <c r="A565" s="2" t="s">
        <v>163</v>
      </c>
      <c r="B565" s="2"/>
      <c r="C565" s="2"/>
      <c r="D565" s="2"/>
      <c r="E565" s="2"/>
      <c r="F565" s="2">
        <v>0</v>
      </c>
      <c r="G565" s="2">
        <v>2339.8307099999993</v>
      </c>
      <c r="H565" s="2">
        <v>2350</v>
      </c>
      <c r="I565" s="2">
        <v>7226</v>
      </c>
      <c r="J565" s="4">
        <v>20.2328</v>
      </c>
      <c r="K565" s="4">
        <v>-10.063509999999273</v>
      </c>
    </row>
    <row r="566" spans="1:11" ht="12.75">
      <c r="A566" s="2" t="s">
        <v>170</v>
      </c>
      <c r="B566" s="2"/>
      <c r="C566" s="2"/>
      <c r="D566" s="2"/>
      <c r="E566" s="2"/>
      <c r="F566" s="2">
        <v>0</v>
      </c>
      <c r="G566" s="2">
        <v>2211.5655749999996</v>
      </c>
      <c r="H566" s="2">
        <v>2220</v>
      </c>
      <c r="I566" s="2">
        <v>19158</v>
      </c>
      <c r="J566" s="4">
        <v>53.6424</v>
      </c>
      <c r="K566" s="4">
        <v>-45.20797499999963</v>
      </c>
    </row>
    <row r="567" spans="1:11" ht="12.75">
      <c r="A567" s="2" t="s">
        <v>172</v>
      </c>
      <c r="B567" s="2"/>
      <c r="C567" s="2"/>
      <c r="D567" s="2"/>
      <c r="E567" s="2"/>
      <c r="F567" s="2"/>
      <c r="G567" s="2">
        <v>248.305815</v>
      </c>
      <c r="H567" s="2">
        <v>250</v>
      </c>
      <c r="I567" s="2">
        <v>1736</v>
      </c>
      <c r="J567" s="4">
        <v>4.8608</v>
      </c>
      <c r="K567" s="4">
        <v>-3.1666149999999957</v>
      </c>
    </row>
    <row r="568" spans="1:11" ht="12.75">
      <c r="A568" s="2" t="s">
        <v>176</v>
      </c>
      <c r="B568" s="2"/>
      <c r="C568" s="2"/>
      <c r="D568" s="2"/>
      <c r="E568" s="2"/>
      <c r="F568" s="2">
        <v>0</v>
      </c>
      <c r="G568" s="2">
        <v>931.8125699999998</v>
      </c>
      <c r="H568" s="2">
        <v>950</v>
      </c>
      <c r="I568" s="2">
        <v>8420</v>
      </c>
      <c r="J568" s="4">
        <v>23.576</v>
      </c>
      <c r="K568" s="4">
        <v>-5.388569999999824</v>
      </c>
    </row>
    <row r="569" spans="1:11" ht="12.75">
      <c r="A569" s="2" t="s">
        <v>178</v>
      </c>
      <c r="B569" s="2"/>
      <c r="C569" s="2"/>
      <c r="D569" s="2"/>
      <c r="E569" s="2"/>
      <c r="F569" s="2">
        <v>0</v>
      </c>
      <c r="G569" s="2">
        <v>257.3217</v>
      </c>
      <c r="H569" s="2">
        <v>260</v>
      </c>
      <c r="I569" s="2">
        <v>1723</v>
      </c>
      <c r="J569" s="4">
        <v>4.8244</v>
      </c>
      <c r="K569" s="4">
        <v>-2.146100000000021</v>
      </c>
    </row>
    <row r="570" spans="1:11" s="2" customFormat="1" ht="12.75">
      <c r="A570" s="2" t="s">
        <v>180</v>
      </c>
      <c r="F570" s="2">
        <v>0</v>
      </c>
      <c r="G570" s="2">
        <v>267.375</v>
      </c>
      <c r="H570" s="2">
        <v>267.4</v>
      </c>
      <c r="I570" s="2">
        <v>645</v>
      </c>
      <c r="J570" s="4">
        <v>1.806</v>
      </c>
      <c r="K570" s="4">
        <v>-1.7810000000000228</v>
      </c>
    </row>
    <row r="571" spans="1:11" ht="12.75">
      <c r="A571" s="2" t="s">
        <v>182</v>
      </c>
      <c r="B571" s="2"/>
      <c r="C571" s="2"/>
      <c r="D571" s="2"/>
      <c r="E571" s="2"/>
      <c r="F571" s="2">
        <v>0</v>
      </c>
      <c r="G571" s="2">
        <v>131.452245</v>
      </c>
      <c r="H571" s="2">
        <v>131.5</v>
      </c>
      <c r="I571" s="2">
        <v>3800</v>
      </c>
      <c r="J571" s="4">
        <v>10.64</v>
      </c>
      <c r="K571" s="4">
        <v>-10.592245000000005</v>
      </c>
    </row>
    <row r="572" spans="1:11" ht="12.75">
      <c r="A572" s="2" t="s">
        <v>186</v>
      </c>
      <c r="B572" s="2"/>
      <c r="C572" s="2"/>
      <c r="D572" s="2"/>
      <c r="E572" s="2"/>
      <c r="F572" s="2">
        <v>0</v>
      </c>
      <c r="G572" s="2">
        <v>1424.31732</v>
      </c>
      <c r="H572" s="2">
        <v>1430</v>
      </c>
      <c r="I572" s="2">
        <v>7070</v>
      </c>
      <c r="J572" s="4">
        <v>19.796</v>
      </c>
      <c r="K572" s="4">
        <v>-14.113320000000108</v>
      </c>
    </row>
    <row r="573" spans="1:11" ht="12.75">
      <c r="A573" s="2" t="s">
        <v>188</v>
      </c>
      <c r="B573" s="2"/>
      <c r="C573" s="2"/>
      <c r="D573" s="2"/>
      <c r="E573" s="2"/>
      <c r="F573" s="2"/>
      <c r="G573" s="2">
        <v>657.9563999999999</v>
      </c>
      <c r="H573" s="2">
        <v>670</v>
      </c>
      <c r="I573" s="2">
        <v>890</v>
      </c>
      <c r="J573" s="4">
        <v>2.492</v>
      </c>
      <c r="K573" s="4">
        <v>9.551600000000082</v>
      </c>
    </row>
    <row r="574" spans="1:11" ht="12.75">
      <c r="A574" s="2" t="s">
        <v>193</v>
      </c>
      <c r="B574" s="2"/>
      <c r="C574" s="2"/>
      <c r="D574" s="2"/>
      <c r="E574" s="2"/>
      <c r="F574" s="2">
        <v>0</v>
      </c>
      <c r="G574" s="2">
        <v>1005.2979149999999</v>
      </c>
      <c r="H574" s="2">
        <v>1081</v>
      </c>
      <c r="I574" s="2">
        <v>4632</v>
      </c>
      <c r="J574" s="4">
        <v>12.9696</v>
      </c>
      <c r="K574" s="4">
        <v>62.732485000000125</v>
      </c>
    </row>
    <row r="575" spans="1:11" s="2" customFormat="1" ht="12.75">
      <c r="A575" s="2" t="s">
        <v>195</v>
      </c>
      <c r="F575" s="2">
        <v>0</v>
      </c>
      <c r="G575" s="2">
        <v>410.688</v>
      </c>
      <c r="H575" s="2">
        <v>411</v>
      </c>
      <c r="I575" s="2">
        <v>726</v>
      </c>
      <c r="J575" s="4">
        <v>2.0328</v>
      </c>
      <c r="K575" s="4">
        <v>-1.7207999999999881</v>
      </c>
    </row>
    <row r="576" spans="1:11" ht="12.75">
      <c r="A576" s="2" t="s">
        <v>197</v>
      </c>
      <c r="B576" s="2"/>
      <c r="C576" s="2"/>
      <c r="D576" s="2"/>
      <c r="E576" s="2"/>
      <c r="F576" s="2">
        <v>0</v>
      </c>
      <c r="G576" s="2">
        <v>1269.6890099999998</v>
      </c>
      <c r="H576" s="2">
        <v>1270</v>
      </c>
      <c r="I576" s="2">
        <v>6275</v>
      </c>
      <c r="J576" s="4">
        <v>17.57</v>
      </c>
      <c r="K576" s="4">
        <v>-17.259009999999826</v>
      </c>
    </row>
    <row r="577" spans="1:11" ht="12.75">
      <c r="A577" s="2" t="s">
        <v>200</v>
      </c>
      <c r="B577" s="2"/>
      <c r="C577" s="2"/>
      <c r="D577" s="2"/>
      <c r="E577" s="2"/>
      <c r="F577" s="2">
        <v>0</v>
      </c>
      <c r="G577" s="2">
        <v>791.4299999999998</v>
      </c>
      <c r="H577" s="2">
        <v>792</v>
      </c>
      <c r="I577" s="2">
        <v>1848</v>
      </c>
      <c r="J577" s="4">
        <v>5.1744</v>
      </c>
      <c r="K577" s="4">
        <v>-4.604399999999837</v>
      </c>
    </row>
    <row r="578" spans="1:11" ht="12.75">
      <c r="A578" s="2" t="s">
        <v>203</v>
      </c>
      <c r="B578" s="2"/>
      <c r="C578" s="2"/>
      <c r="D578" s="2"/>
      <c r="E578" s="2"/>
      <c r="F578" s="2">
        <v>0</v>
      </c>
      <c r="G578" s="2">
        <v>498.7934099999999</v>
      </c>
      <c r="H578" s="2">
        <v>500</v>
      </c>
      <c r="I578" s="2">
        <v>3440</v>
      </c>
      <c r="J578" s="4">
        <v>9.632</v>
      </c>
      <c r="K578" s="4">
        <v>-8.42540999999988</v>
      </c>
    </row>
    <row r="579" spans="1:11" ht="12.75">
      <c r="A579" s="2" t="s">
        <v>204</v>
      </c>
      <c r="B579" s="2"/>
      <c r="C579" s="2"/>
      <c r="D579" s="2"/>
      <c r="E579" s="2"/>
      <c r="F579" s="2"/>
      <c r="G579" s="2">
        <v>299.46000000000004</v>
      </c>
      <c r="H579" s="2">
        <v>0</v>
      </c>
      <c r="I579" s="2">
        <v>651</v>
      </c>
      <c r="J579" s="4">
        <v>1.8228</v>
      </c>
      <c r="K579" s="4">
        <v>-301.2828</v>
      </c>
    </row>
    <row r="580" spans="1:11" ht="12.75">
      <c r="A580" s="2" t="s">
        <v>207</v>
      </c>
      <c r="B580" s="2"/>
      <c r="C580" s="2"/>
      <c r="D580" s="2"/>
      <c r="E580" s="2"/>
      <c r="F580" s="2">
        <v>0</v>
      </c>
      <c r="G580" s="2">
        <v>465.970455</v>
      </c>
      <c r="H580" s="2">
        <v>480</v>
      </c>
      <c r="I580" s="2">
        <v>2328</v>
      </c>
      <c r="J580" s="4">
        <v>6.5184</v>
      </c>
      <c r="K580" s="4">
        <v>7.511144999999985</v>
      </c>
    </row>
    <row r="581" spans="1:11" ht="12.75">
      <c r="A581" s="2" t="s">
        <v>208</v>
      </c>
      <c r="B581" s="2"/>
      <c r="C581" s="2"/>
      <c r="D581" s="2"/>
      <c r="E581" s="2"/>
      <c r="F581" s="2">
        <v>0</v>
      </c>
      <c r="G581" s="2">
        <v>256.68</v>
      </c>
      <c r="H581" s="2">
        <v>260</v>
      </c>
      <c r="I581" s="2">
        <v>558</v>
      </c>
      <c r="J581" s="4">
        <v>1.5624</v>
      </c>
      <c r="K581" s="4">
        <v>1.7575999999999932</v>
      </c>
    </row>
    <row r="582" spans="1:11" ht="12.75">
      <c r="A582" s="2" t="s">
        <v>209</v>
      </c>
      <c r="B582" s="2"/>
      <c r="C582" s="2"/>
      <c r="D582" s="2"/>
      <c r="E582" s="2"/>
      <c r="F582" s="2">
        <v>0</v>
      </c>
      <c r="G582" s="2">
        <v>439.5324149999999</v>
      </c>
      <c r="H582" s="2">
        <v>440</v>
      </c>
      <c r="I582" s="2">
        <v>1924</v>
      </c>
      <c r="J582" s="4">
        <v>5.3872</v>
      </c>
      <c r="K582" s="4">
        <v>-4.919614999999901</v>
      </c>
    </row>
    <row r="583" spans="1:11" ht="12.75">
      <c r="A583" s="2" t="s">
        <v>210</v>
      </c>
      <c r="B583" s="2"/>
      <c r="C583" s="2"/>
      <c r="D583" s="2"/>
      <c r="E583" s="2"/>
      <c r="F583" s="2">
        <v>0</v>
      </c>
      <c r="G583" s="2">
        <v>381.4799549999999</v>
      </c>
      <c r="H583" s="2">
        <v>400</v>
      </c>
      <c r="I583" s="2">
        <v>1532</v>
      </c>
      <c r="J583" s="4">
        <v>4.2896</v>
      </c>
      <c r="K583" s="4">
        <v>14.230445000000095</v>
      </c>
    </row>
    <row r="584" spans="1:11" ht="12.75">
      <c r="A584" s="2" t="s">
        <v>212</v>
      </c>
      <c r="B584" s="2"/>
      <c r="C584" s="2"/>
      <c r="D584" s="2"/>
      <c r="E584" s="2"/>
      <c r="F584" s="2">
        <v>0</v>
      </c>
      <c r="G584" s="2">
        <v>583.9469999999998</v>
      </c>
      <c r="H584" s="2">
        <v>600</v>
      </c>
      <c r="I584" s="2">
        <v>1345</v>
      </c>
      <c r="J584" s="4">
        <v>3.766</v>
      </c>
      <c r="K584" s="4">
        <v>12.287000000000225</v>
      </c>
    </row>
    <row r="585" spans="1:11" ht="12.75">
      <c r="A585" s="2" t="s">
        <v>215</v>
      </c>
      <c r="B585" s="2"/>
      <c r="C585" s="2"/>
      <c r="D585" s="2"/>
      <c r="E585" s="2"/>
      <c r="F585" s="2">
        <v>0</v>
      </c>
      <c r="G585" s="2">
        <v>1233.9677099999997</v>
      </c>
      <c r="H585" s="2">
        <v>1234</v>
      </c>
      <c r="I585" s="2">
        <v>4983</v>
      </c>
      <c r="J585" s="4">
        <v>13.952399999999999</v>
      </c>
      <c r="K585" s="4">
        <v>-13.920109999999669</v>
      </c>
    </row>
    <row r="586" spans="1:11" ht="12.75">
      <c r="A586" s="2" t="s">
        <v>219</v>
      </c>
      <c r="B586" s="2"/>
      <c r="C586" s="2"/>
      <c r="D586" s="2"/>
      <c r="E586" s="2"/>
      <c r="F586" s="2"/>
      <c r="G586" s="2">
        <v>408.97679999999997</v>
      </c>
      <c r="H586" s="2">
        <v>410</v>
      </c>
      <c r="I586" s="2">
        <v>1472</v>
      </c>
      <c r="J586" s="4">
        <v>4.1216</v>
      </c>
      <c r="K586" s="4"/>
    </row>
    <row r="587" spans="1:11" ht="12.75">
      <c r="A587" s="2" t="s">
        <v>220</v>
      </c>
      <c r="B587" s="2"/>
      <c r="C587" s="2"/>
      <c r="D587" s="2"/>
      <c r="E587" s="2"/>
      <c r="F587" s="2"/>
      <c r="G587" s="2">
        <v>206.81991</v>
      </c>
      <c r="H587" s="2">
        <v>300</v>
      </c>
      <c r="I587" s="2">
        <v>1600</v>
      </c>
      <c r="J587" s="4">
        <v>4.4799999999999995</v>
      </c>
      <c r="K587" s="4">
        <v>88.70009</v>
      </c>
    </row>
    <row r="588" spans="1:11" ht="12.75">
      <c r="A588" s="2" t="s">
        <v>223</v>
      </c>
      <c r="B588" s="2"/>
      <c r="C588" s="2"/>
      <c r="D588" s="2"/>
      <c r="E588" s="2"/>
      <c r="F588" s="2"/>
      <c r="G588" s="2">
        <v>645.3042149999999</v>
      </c>
      <c r="H588" s="2">
        <v>670</v>
      </c>
      <c r="I588" s="2">
        <v>5135</v>
      </c>
      <c r="J588" s="4">
        <v>14.378</v>
      </c>
      <c r="K588" s="4">
        <v>10.317785000000114</v>
      </c>
    </row>
    <row r="589" spans="1:11" s="2" customFormat="1" ht="12.75">
      <c r="A589" s="2" t="s">
        <v>224</v>
      </c>
      <c r="G589" s="2">
        <v>345.8549099999999</v>
      </c>
      <c r="H589" s="2">
        <v>350</v>
      </c>
      <c r="I589" s="2">
        <v>1966</v>
      </c>
      <c r="J589" s="4">
        <v>5.5048</v>
      </c>
      <c r="K589" s="4">
        <v>-1.3597099999999047</v>
      </c>
    </row>
    <row r="590" spans="1:11" ht="12.75">
      <c r="A590" s="2" t="s">
        <v>226</v>
      </c>
      <c r="B590" s="2"/>
      <c r="C590" s="2"/>
      <c r="D590" s="2"/>
      <c r="E590" s="2"/>
      <c r="F590" s="2"/>
      <c r="G590" s="2">
        <v>256.68</v>
      </c>
      <c r="H590" s="2">
        <v>260</v>
      </c>
      <c r="I590" s="2">
        <v>558</v>
      </c>
      <c r="J590" s="4">
        <v>1.5624</v>
      </c>
      <c r="K590" s="4">
        <v>1.7575999999999932</v>
      </c>
    </row>
    <row r="591" spans="1:11" ht="12.75">
      <c r="A591" s="2" t="s">
        <v>228</v>
      </c>
      <c r="B591" s="2"/>
      <c r="C591" s="2"/>
      <c r="D591" s="2"/>
      <c r="E591" s="2"/>
      <c r="F591" s="2"/>
      <c r="G591" s="2">
        <v>401.0625</v>
      </c>
      <c r="H591" s="2">
        <v>433</v>
      </c>
      <c r="I591" s="2">
        <v>373</v>
      </c>
      <c r="J591" s="4"/>
      <c r="K591" s="4">
        <v>31.9375</v>
      </c>
    </row>
    <row r="592" spans="1:11" ht="12.75">
      <c r="A592" s="1" t="s">
        <v>230</v>
      </c>
      <c r="G592" s="1">
        <v>171.12</v>
      </c>
      <c r="H592" s="1">
        <v>171.2</v>
      </c>
      <c r="I592" s="1">
        <v>372</v>
      </c>
      <c r="J592" s="5">
        <v>1.0416</v>
      </c>
      <c r="K592" s="5">
        <v>-0.961600000000016</v>
      </c>
    </row>
    <row r="593" spans="1:11" ht="12.75">
      <c r="A593" s="2" t="s">
        <v>233</v>
      </c>
      <c r="B593" s="2"/>
      <c r="C593" s="2"/>
      <c r="D593" s="2"/>
      <c r="E593" s="2"/>
      <c r="F593" s="2"/>
      <c r="G593" s="2">
        <v>712.6934099999999</v>
      </c>
      <c r="H593" s="2">
        <v>777</v>
      </c>
      <c r="I593" s="2">
        <v>2865</v>
      </c>
      <c r="J593" s="4">
        <v>8.022</v>
      </c>
      <c r="K593" s="4">
        <v>56.284590000000144</v>
      </c>
    </row>
    <row r="594" spans="1:11" s="2" customFormat="1" ht="12.75">
      <c r="A594" s="2" t="s">
        <v>235</v>
      </c>
      <c r="G594" s="2">
        <v>141.51624</v>
      </c>
      <c r="H594" s="2">
        <v>141.5</v>
      </c>
      <c r="I594" s="2">
        <v>1546</v>
      </c>
      <c r="J594" s="4">
        <v>4.3288</v>
      </c>
      <c r="K594" s="4">
        <v>-4.345040000000011</v>
      </c>
    </row>
    <row r="596" ht="12.75">
      <c r="D596" s="1">
        <v>187712</v>
      </c>
    </row>
    <row r="597" spans="4:5" ht="12.75">
      <c r="D597" s="1">
        <v>0.002770201159222639</v>
      </c>
      <c r="E597" s="1">
        <v>0.0028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1"/>
  <sheetViews>
    <sheetView zoomScalePageLayoutView="0" workbookViewId="0" topLeftCell="A190">
      <selection activeCell="B209" sqref="B209:D210"/>
    </sheetView>
  </sheetViews>
  <sheetFormatPr defaultColWidth="9.140625" defaultRowHeight="15"/>
  <cols>
    <col min="1" max="1" width="12.7109375" style="1" customWidth="1"/>
    <col min="2" max="2" width="33.28125" style="1" customWidth="1"/>
    <col min="3" max="3" width="5.7109375" style="1" customWidth="1"/>
    <col min="4" max="4" width="4.7109375" style="1" customWidth="1"/>
    <col min="5" max="5" width="6.421875" style="1" customWidth="1"/>
    <col min="6" max="6" width="8.00390625" style="1" customWidth="1"/>
    <col min="7" max="7" width="8.140625" style="1" customWidth="1"/>
    <col min="8" max="9" width="6.140625" style="1" customWidth="1"/>
    <col min="10" max="10" width="6.8515625" style="1" customWidth="1"/>
    <col min="11" max="11" width="8.28125" style="1" customWidth="1"/>
    <col min="12" max="16384" width="9.140625" style="1" customWidth="1"/>
  </cols>
  <sheetData>
    <row r="1" spans="1:11" ht="38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</row>
    <row r="2" spans="1:11" ht="26.25" customHeight="1">
      <c r="A2" s="7" t="s">
        <v>11</v>
      </c>
      <c r="B2" s="7" t="s">
        <v>12</v>
      </c>
      <c r="C2" s="7">
        <v>61.2</v>
      </c>
      <c r="D2" s="7">
        <v>1</v>
      </c>
      <c r="E2" s="7">
        <f>C2*D2</f>
        <v>61.2</v>
      </c>
      <c r="F2" s="7">
        <f>E2*0.93</f>
        <v>56.916000000000004</v>
      </c>
      <c r="G2" s="7">
        <f>F2*1.15</f>
        <v>65.4534</v>
      </c>
      <c r="H2" s="7"/>
      <c r="I2" s="7">
        <v>370</v>
      </c>
      <c r="J2" s="7"/>
      <c r="K2" s="7"/>
    </row>
    <row r="3" spans="1:11" ht="25.5">
      <c r="A3" s="7" t="s">
        <v>11</v>
      </c>
      <c r="B3" s="7" t="s">
        <v>128</v>
      </c>
      <c r="C3" s="7">
        <v>40.97</v>
      </c>
      <c r="D3" s="7">
        <v>1</v>
      </c>
      <c r="E3" s="7">
        <f>C3*D3</f>
        <v>40.97</v>
      </c>
      <c r="F3" s="7">
        <f aca="true" t="shared" si="0" ref="F3:F66">E3*0.93</f>
        <v>38.1021</v>
      </c>
      <c r="G3" s="7">
        <f>F3*1.15</f>
        <v>43.817415</v>
      </c>
      <c r="H3" s="7"/>
      <c r="I3" s="7">
        <v>1400</v>
      </c>
      <c r="J3" s="7"/>
      <c r="K3" s="7"/>
    </row>
    <row r="4" spans="1:11" ht="12.75">
      <c r="A4" s="7" t="s">
        <v>11</v>
      </c>
      <c r="B4" s="7"/>
      <c r="C4" s="7"/>
      <c r="D4" s="7"/>
      <c r="E4" s="7"/>
      <c r="F4" s="7">
        <f t="shared" si="0"/>
        <v>0</v>
      </c>
      <c r="G4" s="8">
        <f>SUM(G2:G3)</f>
        <v>109.270815</v>
      </c>
      <c r="H4" s="8">
        <v>209</v>
      </c>
      <c r="I4" s="8">
        <f>SUM(I2:I3)</f>
        <v>1770</v>
      </c>
      <c r="J4" s="8">
        <f>I4*0.01</f>
        <v>17.7</v>
      </c>
      <c r="K4" s="14">
        <f>H4-G4-J4</f>
        <v>82.029185</v>
      </c>
    </row>
    <row r="5" spans="1:11" ht="12.75">
      <c r="A5" s="7" t="s">
        <v>17</v>
      </c>
      <c r="B5" s="7" t="s">
        <v>252</v>
      </c>
      <c r="C5" s="7">
        <v>40</v>
      </c>
      <c r="D5" s="7">
        <v>1</v>
      </c>
      <c r="E5" s="7">
        <f aca="true" t="shared" si="1" ref="E5:E39">C5*D5</f>
        <v>40</v>
      </c>
      <c r="F5" s="7">
        <f t="shared" si="0"/>
        <v>37.2</v>
      </c>
      <c r="G5" s="7">
        <f aca="true" t="shared" si="2" ref="G5:G39">F5*1.15</f>
        <v>42.78</v>
      </c>
      <c r="H5" s="7"/>
      <c r="I5" s="7">
        <f>93*D5</f>
        <v>93</v>
      </c>
      <c r="J5" s="7"/>
      <c r="K5" s="15"/>
    </row>
    <row r="6" spans="1:11" ht="12.75">
      <c r="A6" s="7" t="s">
        <v>17</v>
      </c>
      <c r="B6" s="7" t="s">
        <v>53</v>
      </c>
      <c r="C6" s="7">
        <v>40</v>
      </c>
      <c r="D6" s="7">
        <v>1</v>
      </c>
      <c r="E6" s="7">
        <f t="shared" si="1"/>
        <v>40</v>
      </c>
      <c r="F6" s="7">
        <f t="shared" si="0"/>
        <v>37.2</v>
      </c>
      <c r="G6" s="7">
        <f t="shared" si="2"/>
        <v>42.78</v>
      </c>
      <c r="H6" s="7"/>
      <c r="I6" s="7">
        <f aca="true" t="shared" si="3" ref="I6:I14">93*D6</f>
        <v>93</v>
      </c>
      <c r="J6" s="7"/>
      <c r="K6" s="15"/>
    </row>
    <row r="7" spans="1:11" ht="12.75">
      <c r="A7" s="7" t="s">
        <v>17</v>
      </c>
      <c r="B7" s="7" t="s">
        <v>42</v>
      </c>
      <c r="C7" s="7">
        <v>40</v>
      </c>
      <c r="D7" s="7">
        <v>1</v>
      </c>
      <c r="E7" s="7">
        <f t="shared" si="1"/>
        <v>40</v>
      </c>
      <c r="F7" s="7">
        <f t="shared" si="0"/>
        <v>37.2</v>
      </c>
      <c r="G7" s="7">
        <f t="shared" si="2"/>
        <v>42.78</v>
      </c>
      <c r="H7" s="7"/>
      <c r="I7" s="7">
        <f t="shared" si="3"/>
        <v>93</v>
      </c>
      <c r="J7" s="7"/>
      <c r="K7" s="15"/>
    </row>
    <row r="8" spans="1:11" ht="12.75">
      <c r="A8" s="7" t="s">
        <v>17</v>
      </c>
      <c r="B8" s="7" t="s">
        <v>276</v>
      </c>
      <c r="C8" s="7">
        <v>46</v>
      </c>
      <c r="D8" s="7">
        <v>2</v>
      </c>
      <c r="E8" s="7">
        <f t="shared" si="1"/>
        <v>92</v>
      </c>
      <c r="F8" s="7">
        <f t="shared" si="0"/>
        <v>85.56</v>
      </c>
      <c r="G8" s="7">
        <f t="shared" si="2"/>
        <v>98.39399999999999</v>
      </c>
      <c r="H8" s="7"/>
      <c r="I8" s="7">
        <f t="shared" si="3"/>
        <v>186</v>
      </c>
      <c r="J8" s="7"/>
      <c r="K8" s="15"/>
    </row>
    <row r="9" spans="1:11" ht="12.75">
      <c r="A9" s="7" t="s">
        <v>17</v>
      </c>
      <c r="B9" s="7" t="s">
        <v>277</v>
      </c>
      <c r="C9" s="7">
        <v>46</v>
      </c>
      <c r="D9" s="7">
        <v>2</v>
      </c>
      <c r="E9" s="7">
        <f t="shared" si="1"/>
        <v>92</v>
      </c>
      <c r="F9" s="7">
        <f t="shared" si="0"/>
        <v>85.56</v>
      </c>
      <c r="G9" s="7">
        <f t="shared" si="2"/>
        <v>98.39399999999999</v>
      </c>
      <c r="H9" s="7"/>
      <c r="I9" s="7">
        <f t="shared" si="3"/>
        <v>186</v>
      </c>
      <c r="J9" s="7"/>
      <c r="K9" s="15"/>
    </row>
    <row r="10" spans="1:11" ht="12.75">
      <c r="A10" s="7" t="s">
        <v>17</v>
      </c>
      <c r="B10" s="7" t="s">
        <v>278</v>
      </c>
      <c r="C10" s="7">
        <v>46</v>
      </c>
      <c r="D10" s="7">
        <v>2</v>
      </c>
      <c r="E10" s="7">
        <f t="shared" si="1"/>
        <v>92</v>
      </c>
      <c r="F10" s="7">
        <f t="shared" si="0"/>
        <v>85.56</v>
      </c>
      <c r="G10" s="7">
        <f t="shared" si="2"/>
        <v>98.39399999999999</v>
      </c>
      <c r="H10" s="7"/>
      <c r="I10" s="7">
        <f t="shared" si="3"/>
        <v>186</v>
      </c>
      <c r="J10" s="7"/>
      <c r="K10" s="15"/>
    </row>
    <row r="11" spans="1:11" ht="12.75">
      <c r="A11" s="7" t="s">
        <v>17</v>
      </c>
      <c r="B11" s="7" t="s">
        <v>279</v>
      </c>
      <c r="C11" s="7">
        <v>46</v>
      </c>
      <c r="D11" s="7">
        <v>2</v>
      </c>
      <c r="E11" s="7">
        <f t="shared" si="1"/>
        <v>92</v>
      </c>
      <c r="F11" s="7">
        <f t="shared" si="0"/>
        <v>85.56</v>
      </c>
      <c r="G11" s="7">
        <f t="shared" si="2"/>
        <v>98.39399999999999</v>
      </c>
      <c r="H11" s="7"/>
      <c r="I11" s="7">
        <f t="shared" si="3"/>
        <v>186</v>
      </c>
      <c r="J11" s="7"/>
      <c r="K11" s="15"/>
    </row>
    <row r="12" spans="1:11" ht="12.75">
      <c r="A12" s="7" t="s">
        <v>17</v>
      </c>
      <c r="B12" s="7" t="s">
        <v>280</v>
      </c>
      <c r="C12" s="7">
        <v>46</v>
      </c>
      <c r="D12" s="7">
        <v>2</v>
      </c>
      <c r="E12" s="7">
        <f t="shared" si="1"/>
        <v>92</v>
      </c>
      <c r="F12" s="7">
        <f t="shared" si="0"/>
        <v>85.56</v>
      </c>
      <c r="G12" s="7">
        <f t="shared" si="2"/>
        <v>98.39399999999999</v>
      </c>
      <c r="H12" s="7"/>
      <c r="I12" s="7">
        <f t="shared" si="3"/>
        <v>186</v>
      </c>
      <c r="J12" s="7"/>
      <c r="K12" s="15"/>
    </row>
    <row r="13" spans="1:11" ht="12.75">
      <c r="A13" s="7" t="s">
        <v>17</v>
      </c>
      <c r="B13" s="7" t="s">
        <v>281</v>
      </c>
      <c r="C13" s="7">
        <v>46</v>
      </c>
      <c r="D13" s="7">
        <v>2</v>
      </c>
      <c r="E13" s="7">
        <f t="shared" si="1"/>
        <v>92</v>
      </c>
      <c r="F13" s="7">
        <f t="shared" si="0"/>
        <v>85.56</v>
      </c>
      <c r="G13" s="7">
        <f t="shared" si="2"/>
        <v>98.39399999999999</v>
      </c>
      <c r="H13" s="7"/>
      <c r="I13" s="7">
        <f t="shared" si="3"/>
        <v>186</v>
      </c>
      <c r="J13" s="7"/>
      <c r="K13" s="15"/>
    </row>
    <row r="14" spans="1:11" ht="12.75">
      <c r="A14" s="7" t="s">
        <v>17</v>
      </c>
      <c r="B14" s="7" t="s">
        <v>282</v>
      </c>
      <c r="C14" s="7">
        <v>46</v>
      </c>
      <c r="D14" s="7">
        <v>2</v>
      </c>
      <c r="E14" s="7">
        <f t="shared" si="1"/>
        <v>92</v>
      </c>
      <c r="F14" s="7">
        <f t="shared" si="0"/>
        <v>85.56</v>
      </c>
      <c r="G14" s="7">
        <f t="shared" si="2"/>
        <v>98.39399999999999</v>
      </c>
      <c r="H14" s="7"/>
      <c r="I14" s="7">
        <f t="shared" si="3"/>
        <v>186</v>
      </c>
      <c r="J14" s="7"/>
      <c r="K14" s="15"/>
    </row>
    <row r="15" spans="1:11" ht="12.75">
      <c r="A15" s="7" t="s">
        <v>17</v>
      </c>
      <c r="B15" s="7" t="s">
        <v>285</v>
      </c>
      <c r="C15" s="7">
        <v>99</v>
      </c>
      <c r="D15" s="7">
        <v>1</v>
      </c>
      <c r="E15" s="7">
        <f t="shared" si="1"/>
        <v>99</v>
      </c>
      <c r="F15" s="7">
        <f t="shared" si="0"/>
        <v>92.07000000000001</v>
      </c>
      <c r="G15" s="7">
        <f t="shared" si="2"/>
        <v>105.8805</v>
      </c>
      <c r="H15" s="7"/>
      <c r="I15" s="7">
        <v>450</v>
      </c>
      <c r="J15" s="7"/>
      <c r="K15" s="15"/>
    </row>
    <row r="16" spans="1:11" ht="12.75">
      <c r="A16" s="7" t="s">
        <v>17</v>
      </c>
      <c r="B16" s="7" t="s">
        <v>46</v>
      </c>
      <c r="C16" s="7">
        <v>73</v>
      </c>
      <c r="D16" s="7">
        <v>1</v>
      </c>
      <c r="E16" s="7">
        <f t="shared" si="1"/>
        <v>73</v>
      </c>
      <c r="F16" s="7">
        <f t="shared" si="0"/>
        <v>67.89</v>
      </c>
      <c r="G16" s="7">
        <f t="shared" si="2"/>
        <v>78.0735</v>
      </c>
      <c r="H16" s="7"/>
      <c r="I16" s="7">
        <f>80*D16</f>
        <v>80</v>
      </c>
      <c r="J16" s="7"/>
      <c r="K16" s="15"/>
    </row>
    <row r="17" spans="1:11" ht="12.75">
      <c r="A17" s="7" t="s">
        <v>17</v>
      </c>
      <c r="B17" s="7" t="s">
        <v>290</v>
      </c>
      <c r="C17" s="7">
        <v>73</v>
      </c>
      <c r="D17" s="7">
        <v>1</v>
      </c>
      <c r="E17" s="7">
        <f t="shared" si="1"/>
        <v>73</v>
      </c>
      <c r="F17" s="7">
        <f t="shared" si="0"/>
        <v>67.89</v>
      </c>
      <c r="G17" s="7">
        <f t="shared" si="2"/>
        <v>78.0735</v>
      </c>
      <c r="H17" s="7"/>
      <c r="I17" s="7">
        <f>80*D17</f>
        <v>80</v>
      </c>
      <c r="J17" s="7"/>
      <c r="K17" s="15"/>
    </row>
    <row r="18" spans="1:11" ht="12.75">
      <c r="A18" s="7" t="s">
        <v>17</v>
      </c>
      <c r="B18" s="7" t="s">
        <v>159</v>
      </c>
      <c r="C18" s="7">
        <v>73</v>
      </c>
      <c r="D18" s="7">
        <v>1</v>
      </c>
      <c r="E18" s="7">
        <f t="shared" si="1"/>
        <v>73</v>
      </c>
      <c r="F18" s="7">
        <f t="shared" si="0"/>
        <v>67.89</v>
      </c>
      <c r="G18" s="7">
        <f t="shared" si="2"/>
        <v>78.0735</v>
      </c>
      <c r="H18" s="7"/>
      <c r="I18" s="7">
        <f>80*D18</f>
        <v>80</v>
      </c>
      <c r="J18" s="7"/>
      <c r="K18" s="15"/>
    </row>
    <row r="19" spans="1:11" ht="12.75">
      <c r="A19" s="7" t="s">
        <v>17</v>
      </c>
      <c r="B19" s="7" t="s">
        <v>291</v>
      </c>
      <c r="C19" s="7">
        <v>73</v>
      </c>
      <c r="D19" s="7">
        <v>1</v>
      </c>
      <c r="E19" s="7">
        <f t="shared" si="1"/>
        <v>73</v>
      </c>
      <c r="F19" s="7">
        <f t="shared" si="0"/>
        <v>67.89</v>
      </c>
      <c r="G19" s="7">
        <f t="shared" si="2"/>
        <v>78.0735</v>
      </c>
      <c r="H19" s="7"/>
      <c r="I19" s="7">
        <f>80*D19</f>
        <v>80</v>
      </c>
      <c r="J19" s="7"/>
      <c r="K19" s="15"/>
    </row>
    <row r="20" spans="1:11" ht="12.75">
      <c r="A20" s="7" t="s">
        <v>17</v>
      </c>
      <c r="B20" s="7" t="s">
        <v>74</v>
      </c>
      <c r="C20" s="7">
        <v>73</v>
      </c>
      <c r="D20" s="7">
        <v>1</v>
      </c>
      <c r="E20" s="7">
        <f t="shared" si="1"/>
        <v>73</v>
      </c>
      <c r="F20" s="7">
        <f t="shared" si="0"/>
        <v>67.89</v>
      </c>
      <c r="G20" s="7">
        <f t="shared" si="2"/>
        <v>78.0735</v>
      </c>
      <c r="H20" s="7"/>
      <c r="I20" s="7">
        <f>80*D20</f>
        <v>80</v>
      </c>
      <c r="J20" s="7"/>
      <c r="K20" s="15"/>
    </row>
    <row r="21" spans="1:11" ht="12.75">
      <c r="A21" s="7" t="s">
        <v>17</v>
      </c>
      <c r="B21" s="7" t="s">
        <v>295</v>
      </c>
      <c r="C21" s="7">
        <v>131</v>
      </c>
      <c r="D21" s="7">
        <v>1</v>
      </c>
      <c r="E21" s="7">
        <f t="shared" si="1"/>
        <v>131</v>
      </c>
      <c r="F21" s="7">
        <f t="shared" si="0"/>
        <v>121.83000000000001</v>
      </c>
      <c r="G21" s="7">
        <f t="shared" si="2"/>
        <v>140.1045</v>
      </c>
      <c r="H21" s="7"/>
      <c r="I21" s="7">
        <f>100*D21</f>
        <v>100</v>
      </c>
      <c r="J21" s="7"/>
      <c r="K21" s="15"/>
    </row>
    <row r="22" spans="1:11" ht="12.75">
      <c r="A22" s="7" t="s">
        <v>17</v>
      </c>
      <c r="B22" s="7" t="s">
        <v>51</v>
      </c>
      <c r="C22" s="7">
        <v>131</v>
      </c>
      <c r="D22" s="7">
        <v>1</v>
      </c>
      <c r="E22" s="7">
        <f t="shared" si="1"/>
        <v>131</v>
      </c>
      <c r="F22" s="7">
        <f t="shared" si="0"/>
        <v>121.83000000000001</v>
      </c>
      <c r="G22" s="7">
        <f t="shared" si="2"/>
        <v>140.1045</v>
      </c>
      <c r="H22" s="7"/>
      <c r="I22" s="7">
        <f aca="true" t="shared" si="4" ref="I22:I29">100*D22</f>
        <v>100</v>
      </c>
      <c r="J22" s="7"/>
      <c r="K22" s="15"/>
    </row>
    <row r="23" spans="1:11" ht="12.75">
      <c r="A23" s="7" t="s">
        <v>17</v>
      </c>
      <c r="B23" s="7" t="s">
        <v>26</v>
      </c>
      <c r="C23" s="7">
        <v>131</v>
      </c>
      <c r="D23" s="7">
        <v>1</v>
      </c>
      <c r="E23" s="7">
        <f t="shared" si="1"/>
        <v>131</v>
      </c>
      <c r="F23" s="7">
        <f t="shared" si="0"/>
        <v>121.83000000000001</v>
      </c>
      <c r="G23" s="7">
        <f t="shared" si="2"/>
        <v>140.1045</v>
      </c>
      <c r="H23" s="7"/>
      <c r="I23" s="7">
        <f t="shared" si="4"/>
        <v>100</v>
      </c>
      <c r="J23" s="7"/>
      <c r="K23" s="15"/>
    </row>
    <row r="24" spans="1:11" ht="18" customHeight="1">
      <c r="A24" s="7" t="s">
        <v>17</v>
      </c>
      <c r="B24" s="7" t="s">
        <v>25</v>
      </c>
      <c r="C24" s="7">
        <v>131</v>
      </c>
      <c r="D24" s="7">
        <v>1</v>
      </c>
      <c r="E24" s="7">
        <f t="shared" si="1"/>
        <v>131</v>
      </c>
      <c r="F24" s="7">
        <f t="shared" si="0"/>
        <v>121.83000000000001</v>
      </c>
      <c r="G24" s="7">
        <f t="shared" si="2"/>
        <v>140.1045</v>
      </c>
      <c r="H24" s="7"/>
      <c r="I24" s="7">
        <f t="shared" si="4"/>
        <v>100</v>
      </c>
      <c r="J24" s="7"/>
      <c r="K24" s="15"/>
    </row>
    <row r="25" spans="1:11" ht="12.75">
      <c r="A25" s="7" t="s">
        <v>17</v>
      </c>
      <c r="B25" s="7" t="s">
        <v>18</v>
      </c>
      <c r="C25" s="7">
        <v>131</v>
      </c>
      <c r="D25" s="7">
        <v>1</v>
      </c>
      <c r="E25" s="7">
        <f t="shared" si="1"/>
        <v>131</v>
      </c>
      <c r="F25" s="7">
        <f t="shared" si="0"/>
        <v>121.83000000000001</v>
      </c>
      <c r="G25" s="7">
        <f t="shared" si="2"/>
        <v>140.1045</v>
      </c>
      <c r="H25" s="7"/>
      <c r="I25" s="7">
        <f t="shared" si="4"/>
        <v>100</v>
      </c>
      <c r="J25" s="7"/>
      <c r="K25" s="15"/>
    </row>
    <row r="26" spans="1:11" ht="12.75">
      <c r="A26" s="7" t="s">
        <v>17</v>
      </c>
      <c r="B26" s="7" t="s">
        <v>120</v>
      </c>
      <c r="C26" s="7">
        <v>123</v>
      </c>
      <c r="D26" s="7">
        <v>1</v>
      </c>
      <c r="E26" s="7">
        <f t="shared" si="1"/>
        <v>123</v>
      </c>
      <c r="F26" s="7">
        <f t="shared" si="0"/>
        <v>114.39</v>
      </c>
      <c r="G26" s="7">
        <f t="shared" si="2"/>
        <v>131.5485</v>
      </c>
      <c r="H26" s="7"/>
      <c r="I26" s="7">
        <f t="shared" si="4"/>
        <v>100</v>
      </c>
      <c r="J26" s="7"/>
      <c r="K26" s="15"/>
    </row>
    <row r="27" spans="1:11" ht="12.75">
      <c r="A27" s="7" t="s">
        <v>17</v>
      </c>
      <c r="B27" s="7" t="s">
        <v>297</v>
      </c>
      <c r="C27" s="7">
        <v>123</v>
      </c>
      <c r="D27" s="7">
        <v>1</v>
      </c>
      <c r="E27" s="7">
        <f t="shared" si="1"/>
        <v>123</v>
      </c>
      <c r="F27" s="7">
        <f t="shared" si="0"/>
        <v>114.39</v>
      </c>
      <c r="G27" s="7">
        <f t="shared" si="2"/>
        <v>131.5485</v>
      </c>
      <c r="H27" s="7"/>
      <c r="I27" s="7">
        <f t="shared" si="4"/>
        <v>100</v>
      </c>
      <c r="J27" s="7"/>
      <c r="K27" s="15"/>
    </row>
    <row r="28" spans="1:11" ht="12.75">
      <c r="A28" s="7" t="s">
        <v>17</v>
      </c>
      <c r="B28" s="7" t="s">
        <v>298</v>
      </c>
      <c r="C28" s="7">
        <v>123</v>
      </c>
      <c r="D28" s="7">
        <v>1</v>
      </c>
      <c r="E28" s="7">
        <f t="shared" si="1"/>
        <v>123</v>
      </c>
      <c r="F28" s="7">
        <f t="shared" si="0"/>
        <v>114.39</v>
      </c>
      <c r="G28" s="7">
        <f t="shared" si="2"/>
        <v>131.5485</v>
      </c>
      <c r="H28" s="7"/>
      <c r="I28" s="7">
        <f t="shared" si="4"/>
        <v>100</v>
      </c>
      <c r="J28" s="7"/>
      <c r="K28" s="15"/>
    </row>
    <row r="29" spans="1:11" ht="12.75">
      <c r="A29" s="7" t="s">
        <v>17</v>
      </c>
      <c r="B29" s="7" t="s">
        <v>299</v>
      </c>
      <c r="C29" s="7">
        <v>123</v>
      </c>
      <c r="D29" s="7">
        <v>1</v>
      </c>
      <c r="E29" s="7">
        <f t="shared" si="1"/>
        <v>123</v>
      </c>
      <c r="F29" s="7">
        <f t="shared" si="0"/>
        <v>114.39</v>
      </c>
      <c r="G29" s="7">
        <f t="shared" si="2"/>
        <v>131.5485</v>
      </c>
      <c r="H29" s="7"/>
      <c r="I29" s="7">
        <f t="shared" si="4"/>
        <v>100</v>
      </c>
      <c r="J29" s="7"/>
      <c r="K29" s="15"/>
    </row>
    <row r="30" spans="1:11" ht="12.75">
      <c r="A30" s="7" t="s">
        <v>17</v>
      </c>
      <c r="B30" s="7" t="s">
        <v>217</v>
      </c>
      <c r="C30" s="7">
        <v>61.2</v>
      </c>
      <c r="D30" s="7">
        <v>1</v>
      </c>
      <c r="E30" s="7">
        <f t="shared" si="1"/>
        <v>61.2</v>
      </c>
      <c r="F30" s="7">
        <f t="shared" si="0"/>
        <v>56.916000000000004</v>
      </c>
      <c r="G30" s="7">
        <f t="shared" si="2"/>
        <v>65.4534</v>
      </c>
      <c r="H30" s="7"/>
      <c r="I30" s="7">
        <f>370*D30</f>
        <v>370</v>
      </c>
      <c r="J30" s="7"/>
      <c r="K30" s="15"/>
    </row>
    <row r="31" spans="1:11" ht="12.75">
      <c r="A31" s="7" t="s">
        <v>17</v>
      </c>
      <c r="B31" s="7" t="s">
        <v>179</v>
      </c>
      <c r="C31" s="7">
        <v>61.2</v>
      </c>
      <c r="D31" s="7">
        <v>1</v>
      </c>
      <c r="E31" s="7">
        <f t="shared" si="1"/>
        <v>61.2</v>
      </c>
      <c r="F31" s="7">
        <f t="shared" si="0"/>
        <v>56.916000000000004</v>
      </c>
      <c r="G31" s="7">
        <f t="shared" si="2"/>
        <v>65.4534</v>
      </c>
      <c r="H31" s="7"/>
      <c r="I31" s="7">
        <f aca="true" t="shared" si="5" ref="I31:I39">370*D31</f>
        <v>370</v>
      </c>
      <c r="J31" s="7"/>
      <c r="K31" s="15"/>
    </row>
    <row r="32" spans="1:11" ht="12.75">
      <c r="A32" s="7" t="s">
        <v>17</v>
      </c>
      <c r="B32" s="7" t="s">
        <v>222</v>
      </c>
      <c r="C32" s="7">
        <v>61.2</v>
      </c>
      <c r="D32" s="7">
        <v>1</v>
      </c>
      <c r="E32" s="7">
        <f t="shared" si="1"/>
        <v>61.2</v>
      </c>
      <c r="F32" s="7">
        <f t="shared" si="0"/>
        <v>56.916000000000004</v>
      </c>
      <c r="G32" s="7">
        <f t="shared" si="2"/>
        <v>65.4534</v>
      </c>
      <c r="H32" s="7"/>
      <c r="I32" s="7">
        <f t="shared" si="5"/>
        <v>370</v>
      </c>
      <c r="J32" s="7"/>
      <c r="K32" s="15"/>
    </row>
    <row r="33" spans="1:11" ht="12.75">
      <c r="A33" s="7" t="s">
        <v>17</v>
      </c>
      <c r="B33" s="7" t="s">
        <v>112</v>
      </c>
      <c r="C33" s="7">
        <v>61.2</v>
      </c>
      <c r="D33" s="7">
        <v>1</v>
      </c>
      <c r="E33" s="7">
        <f t="shared" si="1"/>
        <v>61.2</v>
      </c>
      <c r="F33" s="7">
        <f t="shared" si="0"/>
        <v>56.916000000000004</v>
      </c>
      <c r="G33" s="7">
        <f t="shared" si="2"/>
        <v>65.4534</v>
      </c>
      <c r="H33" s="7"/>
      <c r="I33" s="7">
        <f t="shared" si="5"/>
        <v>370</v>
      </c>
      <c r="J33" s="7"/>
      <c r="K33" s="15"/>
    </row>
    <row r="34" spans="1:11" ht="12.75">
      <c r="A34" s="7" t="s">
        <v>17</v>
      </c>
      <c r="B34" s="7" t="s">
        <v>116</v>
      </c>
      <c r="C34" s="7">
        <v>61.2</v>
      </c>
      <c r="D34" s="7">
        <v>1</v>
      </c>
      <c r="E34" s="7">
        <f t="shared" si="1"/>
        <v>61.2</v>
      </c>
      <c r="F34" s="7">
        <f t="shared" si="0"/>
        <v>56.916000000000004</v>
      </c>
      <c r="G34" s="7">
        <f t="shared" si="2"/>
        <v>65.4534</v>
      </c>
      <c r="H34" s="7"/>
      <c r="I34" s="7">
        <f t="shared" si="5"/>
        <v>370</v>
      </c>
      <c r="J34" s="7"/>
      <c r="K34" s="15"/>
    </row>
    <row r="35" spans="1:11" ht="12.75">
      <c r="A35" s="7" t="s">
        <v>17</v>
      </c>
      <c r="B35" s="7" t="s">
        <v>115</v>
      </c>
      <c r="C35" s="7">
        <v>61.2</v>
      </c>
      <c r="D35" s="7">
        <v>1</v>
      </c>
      <c r="E35" s="7">
        <f t="shared" si="1"/>
        <v>61.2</v>
      </c>
      <c r="F35" s="7">
        <f t="shared" si="0"/>
        <v>56.916000000000004</v>
      </c>
      <c r="G35" s="7">
        <f t="shared" si="2"/>
        <v>65.4534</v>
      </c>
      <c r="H35" s="7"/>
      <c r="I35" s="7">
        <f t="shared" si="5"/>
        <v>370</v>
      </c>
      <c r="J35" s="7"/>
      <c r="K35" s="15"/>
    </row>
    <row r="36" spans="1:11" ht="12.75">
      <c r="A36" s="7" t="s">
        <v>17</v>
      </c>
      <c r="B36" s="7" t="s">
        <v>301</v>
      </c>
      <c r="C36" s="7">
        <v>61.2</v>
      </c>
      <c r="D36" s="7">
        <v>1</v>
      </c>
      <c r="E36" s="7">
        <f t="shared" si="1"/>
        <v>61.2</v>
      </c>
      <c r="F36" s="7">
        <f t="shared" si="0"/>
        <v>56.916000000000004</v>
      </c>
      <c r="G36" s="7">
        <f t="shared" si="2"/>
        <v>65.4534</v>
      </c>
      <c r="H36" s="7"/>
      <c r="I36" s="7">
        <f t="shared" si="5"/>
        <v>370</v>
      </c>
      <c r="J36" s="7"/>
      <c r="K36" s="15"/>
    </row>
    <row r="37" spans="1:11" ht="12.75">
      <c r="A37" s="7" t="s">
        <v>17</v>
      </c>
      <c r="B37" s="7" t="s">
        <v>104</v>
      </c>
      <c r="C37" s="7">
        <v>61.2</v>
      </c>
      <c r="D37" s="7">
        <v>1</v>
      </c>
      <c r="E37" s="7">
        <f t="shared" si="1"/>
        <v>61.2</v>
      </c>
      <c r="F37" s="7">
        <f t="shared" si="0"/>
        <v>56.916000000000004</v>
      </c>
      <c r="G37" s="7">
        <f t="shared" si="2"/>
        <v>65.4534</v>
      </c>
      <c r="H37" s="7"/>
      <c r="I37" s="7">
        <f t="shared" si="5"/>
        <v>370</v>
      </c>
      <c r="J37" s="7"/>
      <c r="K37" s="15"/>
    </row>
    <row r="38" spans="1:11" s="19" customFormat="1" ht="12.75">
      <c r="A38" s="17" t="s">
        <v>17</v>
      </c>
      <c r="B38" s="17" t="s">
        <v>12</v>
      </c>
      <c r="C38" s="17">
        <v>61.2</v>
      </c>
      <c r="D38" s="17">
        <v>0</v>
      </c>
      <c r="E38" s="17">
        <f t="shared" si="1"/>
        <v>0</v>
      </c>
      <c r="F38" s="17">
        <f t="shared" si="0"/>
        <v>0</v>
      </c>
      <c r="G38" s="17">
        <f t="shared" si="2"/>
        <v>0</v>
      </c>
      <c r="H38" s="17"/>
      <c r="I38" s="17">
        <f t="shared" si="5"/>
        <v>0</v>
      </c>
      <c r="J38" s="17"/>
      <c r="K38" s="18"/>
    </row>
    <row r="39" spans="1:11" ht="12.75">
      <c r="A39" s="7" t="s">
        <v>17</v>
      </c>
      <c r="B39" s="7" t="s">
        <v>165</v>
      </c>
      <c r="C39" s="7">
        <v>61.2</v>
      </c>
      <c r="D39" s="7">
        <v>1</v>
      </c>
      <c r="E39" s="7">
        <f t="shared" si="1"/>
        <v>61.2</v>
      </c>
      <c r="F39" s="7">
        <f t="shared" si="0"/>
        <v>56.916000000000004</v>
      </c>
      <c r="G39" s="7">
        <f t="shared" si="2"/>
        <v>65.4534</v>
      </c>
      <c r="H39" s="7"/>
      <c r="I39" s="7">
        <f t="shared" si="5"/>
        <v>370</v>
      </c>
      <c r="J39" s="7"/>
      <c r="K39" s="15"/>
    </row>
    <row r="40" spans="1:11" ht="12.75">
      <c r="A40" s="8" t="s">
        <v>17</v>
      </c>
      <c r="B40" s="7"/>
      <c r="C40" s="7"/>
      <c r="D40" s="7"/>
      <c r="E40" s="7"/>
      <c r="F40" s="7">
        <f t="shared" si="0"/>
        <v>0</v>
      </c>
      <c r="G40" s="8">
        <f>SUM(G5:G39)</f>
        <v>3129.143099999998</v>
      </c>
      <c r="H40" s="8">
        <v>3300</v>
      </c>
      <c r="I40" s="8">
        <f>SUM(I5:I39)</f>
        <v>6661</v>
      </c>
      <c r="J40" s="8">
        <f>I40*0.01</f>
        <v>66.61</v>
      </c>
      <c r="K40" s="14">
        <f>H40-G40-J40</f>
        <v>104.24690000000204</v>
      </c>
    </row>
    <row r="41" spans="1:11" ht="12.75">
      <c r="A41" s="7" t="s">
        <v>241</v>
      </c>
      <c r="B41" s="7" t="s">
        <v>239</v>
      </c>
      <c r="C41" s="7">
        <v>50</v>
      </c>
      <c r="D41" s="7">
        <v>1</v>
      </c>
      <c r="E41" s="7">
        <f aca="true" t="shared" si="6" ref="E41:E52">C41*D41</f>
        <v>50</v>
      </c>
      <c r="F41" s="7">
        <f t="shared" si="0"/>
        <v>46.5</v>
      </c>
      <c r="G41" s="7">
        <f aca="true" t="shared" si="7" ref="G41:G52">F41*1.15</f>
        <v>53.474999999999994</v>
      </c>
      <c r="H41" s="7"/>
      <c r="I41" s="7">
        <v>180</v>
      </c>
      <c r="J41" s="7"/>
      <c r="K41" s="14"/>
    </row>
    <row r="42" spans="1:11" ht="12.75">
      <c r="A42" s="7" t="s">
        <v>241</v>
      </c>
      <c r="B42" s="7" t="s">
        <v>20</v>
      </c>
      <c r="C42" s="7">
        <v>40</v>
      </c>
      <c r="D42" s="7">
        <v>1</v>
      </c>
      <c r="E42" s="7">
        <f t="shared" si="6"/>
        <v>40</v>
      </c>
      <c r="F42" s="7">
        <f t="shared" si="0"/>
        <v>37.2</v>
      </c>
      <c r="G42" s="7">
        <f t="shared" si="7"/>
        <v>42.78</v>
      </c>
      <c r="H42" s="7"/>
      <c r="I42" s="7">
        <f>93*D42</f>
        <v>93</v>
      </c>
      <c r="J42" s="7"/>
      <c r="K42" s="14"/>
    </row>
    <row r="43" spans="1:11" ht="12.75">
      <c r="A43" s="7" t="s">
        <v>241</v>
      </c>
      <c r="B43" s="7" t="s">
        <v>252</v>
      </c>
      <c r="C43" s="7">
        <v>40</v>
      </c>
      <c r="D43" s="7">
        <v>1</v>
      </c>
      <c r="E43" s="7">
        <f t="shared" si="6"/>
        <v>40</v>
      </c>
      <c r="F43" s="7">
        <f t="shared" si="0"/>
        <v>37.2</v>
      </c>
      <c r="G43" s="7">
        <f t="shared" si="7"/>
        <v>42.78</v>
      </c>
      <c r="H43" s="7"/>
      <c r="I43" s="7">
        <f aca="true" t="shared" si="8" ref="I43:I48">93*D43</f>
        <v>93</v>
      </c>
      <c r="J43" s="7"/>
      <c r="K43" s="14"/>
    </row>
    <row r="44" spans="1:11" ht="12.75">
      <c r="A44" s="7" t="s">
        <v>241</v>
      </c>
      <c r="B44" s="7" t="s">
        <v>257</v>
      </c>
      <c r="C44" s="7">
        <v>40</v>
      </c>
      <c r="D44" s="7">
        <v>1</v>
      </c>
      <c r="E44" s="7">
        <f t="shared" si="6"/>
        <v>40</v>
      </c>
      <c r="F44" s="7">
        <f t="shared" si="0"/>
        <v>37.2</v>
      </c>
      <c r="G44" s="7">
        <f t="shared" si="7"/>
        <v>42.78</v>
      </c>
      <c r="H44" s="7"/>
      <c r="I44" s="7">
        <f t="shared" si="8"/>
        <v>93</v>
      </c>
      <c r="J44" s="7"/>
      <c r="K44" s="14"/>
    </row>
    <row r="45" spans="1:11" ht="10.5" customHeight="1">
      <c r="A45" s="7" t="s">
        <v>241</v>
      </c>
      <c r="B45" s="7" t="s">
        <v>53</v>
      </c>
      <c r="C45" s="7">
        <v>40</v>
      </c>
      <c r="D45" s="7">
        <v>1</v>
      </c>
      <c r="E45" s="7">
        <f t="shared" si="6"/>
        <v>40</v>
      </c>
      <c r="F45" s="7">
        <f t="shared" si="0"/>
        <v>37.2</v>
      </c>
      <c r="G45" s="7">
        <f t="shared" si="7"/>
        <v>42.78</v>
      </c>
      <c r="H45" s="7"/>
      <c r="I45" s="7">
        <f t="shared" si="8"/>
        <v>93</v>
      </c>
      <c r="J45" s="7"/>
      <c r="K45" s="14"/>
    </row>
    <row r="46" spans="1:11" ht="13.5" customHeight="1">
      <c r="A46" s="7" t="s">
        <v>241</v>
      </c>
      <c r="B46" s="7" t="s">
        <v>42</v>
      </c>
      <c r="C46" s="7">
        <v>40</v>
      </c>
      <c r="D46" s="7">
        <v>1</v>
      </c>
      <c r="E46" s="7">
        <f t="shared" si="6"/>
        <v>40</v>
      </c>
      <c r="F46" s="7">
        <f t="shared" si="0"/>
        <v>37.2</v>
      </c>
      <c r="G46" s="7">
        <f t="shared" si="7"/>
        <v>42.78</v>
      </c>
      <c r="H46" s="7"/>
      <c r="I46" s="7">
        <f t="shared" si="8"/>
        <v>93</v>
      </c>
      <c r="J46" s="7"/>
      <c r="K46" s="14"/>
    </row>
    <row r="47" spans="1:11" ht="14.25" customHeight="1">
      <c r="A47" s="7" t="s">
        <v>241</v>
      </c>
      <c r="B47" s="7" t="s">
        <v>276</v>
      </c>
      <c r="C47" s="7">
        <v>46</v>
      </c>
      <c r="D47" s="7">
        <v>1</v>
      </c>
      <c r="E47" s="7">
        <f t="shared" si="6"/>
        <v>46</v>
      </c>
      <c r="F47" s="7">
        <f t="shared" si="0"/>
        <v>42.78</v>
      </c>
      <c r="G47" s="7">
        <f t="shared" si="7"/>
        <v>49.196999999999996</v>
      </c>
      <c r="H47" s="7"/>
      <c r="I47" s="7">
        <f t="shared" si="8"/>
        <v>93</v>
      </c>
      <c r="J47" s="7"/>
      <c r="K47" s="14"/>
    </row>
    <row r="48" spans="1:11" ht="12.75" customHeight="1">
      <c r="A48" s="7" t="s">
        <v>241</v>
      </c>
      <c r="B48" s="7" t="s">
        <v>277</v>
      </c>
      <c r="C48" s="7">
        <v>46</v>
      </c>
      <c r="D48" s="7">
        <v>1</v>
      </c>
      <c r="E48" s="7">
        <f t="shared" si="6"/>
        <v>46</v>
      </c>
      <c r="F48" s="7">
        <f t="shared" si="0"/>
        <v>42.78</v>
      </c>
      <c r="G48" s="7">
        <f t="shared" si="7"/>
        <v>49.196999999999996</v>
      </c>
      <c r="H48" s="7"/>
      <c r="I48" s="7">
        <f t="shared" si="8"/>
        <v>93</v>
      </c>
      <c r="J48" s="7"/>
      <c r="K48" s="14"/>
    </row>
    <row r="49" spans="1:11" ht="12.75">
      <c r="A49" s="7" t="s">
        <v>241</v>
      </c>
      <c r="B49" s="7" t="s">
        <v>92</v>
      </c>
      <c r="C49" s="7">
        <v>73</v>
      </c>
      <c r="D49" s="7">
        <v>1</v>
      </c>
      <c r="E49" s="7">
        <f t="shared" si="6"/>
        <v>73</v>
      </c>
      <c r="F49" s="7">
        <f t="shared" si="0"/>
        <v>67.89</v>
      </c>
      <c r="G49" s="7">
        <f t="shared" si="7"/>
        <v>78.0735</v>
      </c>
      <c r="H49" s="7"/>
      <c r="I49" s="7">
        <f>80*D49</f>
        <v>80</v>
      </c>
      <c r="J49" s="7"/>
      <c r="K49" s="14"/>
    </row>
    <row r="50" spans="1:11" ht="12.75">
      <c r="A50" s="7" t="s">
        <v>241</v>
      </c>
      <c r="B50" s="7" t="s">
        <v>47</v>
      </c>
      <c r="C50" s="7">
        <v>73</v>
      </c>
      <c r="D50" s="7">
        <v>1</v>
      </c>
      <c r="E50" s="7">
        <f t="shared" si="6"/>
        <v>73</v>
      </c>
      <c r="F50" s="7">
        <f t="shared" si="0"/>
        <v>67.89</v>
      </c>
      <c r="G50" s="7">
        <f t="shared" si="7"/>
        <v>78.0735</v>
      </c>
      <c r="H50" s="7"/>
      <c r="I50" s="7">
        <f>80*D50</f>
        <v>80</v>
      </c>
      <c r="J50" s="7"/>
      <c r="K50" s="14"/>
    </row>
    <row r="51" spans="1:11" ht="12.75">
      <c r="A51" s="7" t="s">
        <v>241</v>
      </c>
      <c r="B51" s="7" t="s">
        <v>59</v>
      </c>
      <c r="C51" s="7">
        <v>73</v>
      </c>
      <c r="D51" s="7">
        <v>1</v>
      </c>
      <c r="E51" s="7">
        <f t="shared" si="6"/>
        <v>73</v>
      </c>
      <c r="F51" s="7">
        <f t="shared" si="0"/>
        <v>67.89</v>
      </c>
      <c r="G51" s="7">
        <f t="shared" si="7"/>
        <v>78.0735</v>
      </c>
      <c r="H51" s="7"/>
      <c r="I51" s="7">
        <f>80*D51</f>
        <v>80</v>
      </c>
      <c r="J51" s="7"/>
      <c r="K51" s="14"/>
    </row>
    <row r="52" spans="1:11" ht="12.75">
      <c r="A52" s="7" t="s">
        <v>241</v>
      </c>
      <c r="B52" s="7" t="s">
        <v>295</v>
      </c>
      <c r="C52" s="7">
        <v>131</v>
      </c>
      <c r="D52" s="7">
        <v>1</v>
      </c>
      <c r="E52" s="7">
        <f t="shared" si="6"/>
        <v>131</v>
      </c>
      <c r="F52" s="7">
        <f t="shared" si="0"/>
        <v>121.83000000000001</v>
      </c>
      <c r="G52" s="7">
        <f t="shared" si="7"/>
        <v>140.1045</v>
      </c>
      <c r="H52" s="7"/>
      <c r="I52" s="7">
        <v>100</v>
      </c>
      <c r="J52" s="7"/>
      <c r="K52" s="14"/>
    </row>
    <row r="53" spans="1:11" ht="12.75">
      <c r="A53" s="8" t="s">
        <v>241</v>
      </c>
      <c r="B53" s="7"/>
      <c r="C53" s="7"/>
      <c r="D53" s="7"/>
      <c r="E53" s="7"/>
      <c r="F53" s="7">
        <f t="shared" si="0"/>
        <v>0</v>
      </c>
      <c r="G53" s="8">
        <f>SUM(G41:G52)</f>
        <v>740.0939999999999</v>
      </c>
      <c r="H53" s="8">
        <v>750</v>
      </c>
      <c r="I53" s="8">
        <f>SUM(I41:I52)</f>
        <v>1171</v>
      </c>
      <c r="J53" s="8">
        <f>I53*0.01</f>
        <v>11.71</v>
      </c>
      <c r="K53" s="14">
        <f>H53-G53-J53</f>
        <v>-1.803999999999938</v>
      </c>
    </row>
    <row r="54" spans="1:11" ht="12.75">
      <c r="A54" s="7" t="s">
        <v>293</v>
      </c>
      <c r="B54" s="7" t="s">
        <v>292</v>
      </c>
      <c r="C54" s="7">
        <v>73</v>
      </c>
      <c r="D54" s="7">
        <v>1</v>
      </c>
      <c r="E54" s="7">
        <f>C54*D54</f>
        <v>73</v>
      </c>
      <c r="F54" s="7">
        <f t="shared" si="0"/>
        <v>67.89</v>
      </c>
      <c r="G54" s="7">
        <f>F54*1.15</f>
        <v>78.0735</v>
      </c>
      <c r="H54" s="7"/>
      <c r="I54" s="7">
        <v>80</v>
      </c>
      <c r="J54" s="7"/>
      <c r="K54" s="14"/>
    </row>
    <row r="55" spans="1:11" ht="12.75">
      <c r="A55" s="7" t="s">
        <v>293</v>
      </c>
      <c r="B55" s="7" t="s">
        <v>32</v>
      </c>
      <c r="C55" s="7">
        <v>131</v>
      </c>
      <c r="D55" s="7">
        <v>1</v>
      </c>
      <c r="E55" s="7">
        <f>C55*D55</f>
        <v>131</v>
      </c>
      <c r="F55" s="7">
        <f t="shared" si="0"/>
        <v>121.83000000000001</v>
      </c>
      <c r="G55" s="7">
        <f>F55*1.15</f>
        <v>140.1045</v>
      </c>
      <c r="H55" s="7"/>
      <c r="I55" s="7">
        <v>100</v>
      </c>
      <c r="J55" s="7"/>
      <c r="K55" s="14"/>
    </row>
    <row r="56" spans="1:11" s="2" customFormat="1" ht="12.75">
      <c r="A56" s="8" t="s">
        <v>293</v>
      </c>
      <c r="B56" s="8"/>
      <c r="C56" s="8"/>
      <c r="D56" s="8"/>
      <c r="E56" s="8"/>
      <c r="F56" s="7">
        <f t="shared" si="0"/>
        <v>0</v>
      </c>
      <c r="G56" s="8">
        <f>SUM(G54:G55)</f>
        <v>218.178</v>
      </c>
      <c r="H56" s="8">
        <v>218</v>
      </c>
      <c r="I56" s="8">
        <f>SUM(I54:I55)</f>
        <v>180</v>
      </c>
      <c r="J56" s="8">
        <f>I56*0.01</f>
        <v>1.8</v>
      </c>
      <c r="K56" s="14">
        <f>H56-G56-J56</f>
        <v>-1.9779999999999973</v>
      </c>
    </row>
    <row r="57" spans="1:11" ht="12.75">
      <c r="A57" s="7" t="s">
        <v>130</v>
      </c>
      <c r="B57" s="7" t="s">
        <v>244</v>
      </c>
      <c r="C57" s="7">
        <v>50</v>
      </c>
      <c r="D57" s="7">
        <v>6</v>
      </c>
      <c r="E57" s="7">
        <f>C57*D57</f>
        <v>300</v>
      </c>
      <c r="F57" s="7">
        <f t="shared" si="0"/>
        <v>279</v>
      </c>
      <c r="G57" s="7">
        <f>F57*1.15</f>
        <v>320.84999999999997</v>
      </c>
      <c r="H57" s="7"/>
      <c r="I57" s="7">
        <f>180*6</f>
        <v>1080</v>
      </c>
      <c r="J57" s="7"/>
      <c r="K57" s="14"/>
    </row>
    <row r="58" spans="1:11" ht="12.75">
      <c r="A58" s="7" t="s">
        <v>130</v>
      </c>
      <c r="B58" s="7" t="s">
        <v>18</v>
      </c>
      <c r="C58" s="7">
        <v>131</v>
      </c>
      <c r="D58" s="7">
        <v>1</v>
      </c>
      <c r="E58" s="7">
        <f>C58*D58</f>
        <v>131</v>
      </c>
      <c r="F58" s="7">
        <f t="shared" si="0"/>
        <v>121.83000000000001</v>
      </c>
      <c r="G58" s="7">
        <f>F58*1.15</f>
        <v>140.1045</v>
      </c>
      <c r="H58" s="7"/>
      <c r="I58" s="7">
        <v>100</v>
      </c>
      <c r="J58" s="7"/>
      <c r="K58" s="14"/>
    </row>
    <row r="59" spans="1:11" ht="12.75">
      <c r="A59" s="7" t="s">
        <v>130</v>
      </c>
      <c r="B59" s="7" t="s">
        <v>32</v>
      </c>
      <c r="C59" s="7">
        <v>131</v>
      </c>
      <c r="D59" s="7">
        <v>1</v>
      </c>
      <c r="E59" s="7">
        <f>C59*D59</f>
        <v>131</v>
      </c>
      <c r="F59" s="7">
        <f t="shared" si="0"/>
        <v>121.83000000000001</v>
      </c>
      <c r="G59" s="7">
        <f>F59*1.15</f>
        <v>140.1045</v>
      </c>
      <c r="H59" s="7"/>
      <c r="I59" s="7">
        <v>100</v>
      </c>
      <c r="J59" s="7"/>
      <c r="K59" s="14"/>
    </row>
    <row r="60" spans="1:11" s="2" customFormat="1" ht="25.5">
      <c r="A60" s="8" t="s">
        <v>130</v>
      </c>
      <c r="B60" s="8"/>
      <c r="C60" s="8"/>
      <c r="D60" s="8"/>
      <c r="E60" s="8"/>
      <c r="F60" s="8">
        <f t="shared" si="0"/>
        <v>0</v>
      </c>
      <c r="G60" s="8">
        <f>SUM(G57:G59)</f>
        <v>601.059</v>
      </c>
      <c r="H60" s="8">
        <v>620</v>
      </c>
      <c r="I60" s="8">
        <f>SUM(I57:I59)</f>
        <v>1280</v>
      </c>
      <c r="J60" s="8">
        <f>I60*0.01</f>
        <v>12.8</v>
      </c>
      <c r="K60" s="14">
        <f>H60-G60-J60</f>
        <v>6.14100000000003</v>
      </c>
    </row>
    <row r="61" spans="1:11" ht="12.75">
      <c r="A61" s="7" t="s">
        <v>240</v>
      </c>
      <c r="B61" s="7" t="s">
        <v>239</v>
      </c>
      <c r="C61" s="7">
        <v>50</v>
      </c>
      <c r="D61" s="7">
        <v>1</v>
      </c>
      <c r="E61" s="7">
        <f aca="true" t="shared" si="9" ref="E61:E73">C61*D61</f>
        <v>50</v>
      </c>
      <c r="F61" s="7">
        <f t="shared" si="0"/>
        <v>46.5</v>
      </c>
      <c r="G61" s="7">
        <f aca="true" t="shared" si="10" ref="G61:G73">F61*1.15</f>
        <v>53.474999999999994</v>
      </c>
      <c r="H61" s="7"/>
      <c r="I61" s="7">
        <f>D61*180</f>
        <v>180</v>
      </c>
      <c r="J61" s="7"/>
      <c r="K61" s="14"/>
    </row>
    <row r="62" spans="1:11" ht="12.75">
      <c r="A62" s="7" t="s">
        <v>240</v>
      </c>
      <c r="B62" s="7" t="s">
        <v>242</v>
      </c>
      <c r="C62" s="7">
        <v>50</v>
      </c>
      <c r="D62" s="7">
        <v>1</v>
      </c>
      <c r="E62" s="7">
        <f t="shared" si="9"/>
        <v>50</v>
      </c>
      <c r="F62" s="7">
        <f t="shared" si="0"/>
        <v>46.5</v>
      </c>
      <c r="G62" s="7">
        <f t="shared" si="10"/>
        <v>53.474999999999994</v>
      </c>
      <c r="H62" s="7"/>
      <c r="I62" s="7">
        <f>D62*180</f>
        <v>180</v>
      </c>
      <c r="J62" s="7"/>
      <c r="K62" s="14"/>
    </row>
    <row r="63" spans="1:11" ht="12.75">
      <c r="A63" s="7" t="s">
        <v>240</v>
      </c>
      <c r="B63" s="7" t="s">
        <v>71</v>
      </c>
      <c r="C63" s="7">
        <v>50</v>
      </c>
      <c r="D63" s="7">
        <v>1</v>
      </c>
      <c r="E63" s="7">
        <f t="shared" si="9"/>
        <v>50</v>
      </c>
      <c r="F63" s="7">
        <f t="shared" si="0"/>
        <v>46.5</v>
      </c>
      <c r="G63" s="7">
        <f t="shared" si="10"/>
        <v>53.474999999999994</v>
      </c>
      <c r="H63" s="7"/>
      <c r="I63" s="7">
        <f>D63*180</f>
        <v>180</v>
      </c>
      <c r="J63" s="7"/>
      <c r="K63" s="14"/>
    </row>
    <row r="64" spans="1:11" ht="12.75">
      <c r="A64" s="7" t="s">
        <v>240</v>
      </c>
      <c r="B64" s="7" t="s">
        <v>244</v>
      </c>
      <c r="C64" s="7">
        <v>50</v>
      </c>
      <c r="D64" s="7">
        <v>3</v>
      </c>
      <c r="E64" s="7">
        <f t="shared" si="9"/>
        <v>150</v>
      </c>
      <c r="F64" s="7">
        <f t="shared" si="0"/>
        <v>139.5</v>
      </c>
      <c r="G64" s="7">
        <f t="shared" si="10"/>
        <v>160.42499999999998</v>
      </c>
      <c r="H64" s="7"/>
      <c r="I64" s="7">
        <f>D64*180</f>
        <v>540</v>
      </c>
      <c r="J64" s="7"/>
      <c r="K64" s="14"/>
    </row>
    <row r="65" spans="1:11" ht="12.75">
      <c r="A65" s="7" t="s">
        <v>240</v>
      </c>
      <c r="B65" s="7" t="s">
        <v>40</v>
      </c>
      <c r="C65" s="7">
        <v>50</v>
      </c>
      <c r="D65" s="7">
        <v>1</v>
      </c>
      <c r="E65" s="7">
        <f t="shared" si="9"/>
        <v>50</v>
      </c>
      <c r="F65" s="7">
        <f t="shared" si="0"/>
        <v>46.5</v>
      </c>
      <c r="G65" s="7">
        <f t="shared" si="10"/>
        <v>53.474999999999994</v>
      </c>
      <c r="H65" s="7"/>
      <c r="I65" s="7">
        <f>D65*180</f>
        <v>180</v>
      </c>
      <c r="J65" s="7"/>
      <c r="K65" s="14"/>
    </row>
    <row r="66" spans="1:11" ht="12.75">
      <c r="A66" s="7" t="s">
        <v>240</v>
      </c>
      <c r="B66" s="7" t="s">
        <v>264</v>
      </c>
      <c r="C66" s="7">
        <v>40</v>
      </c>
      <c r="D66" s="7">
        <v>1</v>
      </c>
      <c r="E66" s="7">
        <f t="shared" si="9"/>
        <v>40</v>
      </c>
      <c r="F66" s="7">
        <f t="shared" si="0"/>
        <v>37.2</v>
      </c>
      <c r="G66" s="7">
        <f t="shared" si="10"/>
        <v>42.78</v>
      </c>
      <c r="H66" s="7"/>
      <c r="I66" s="7">
        <f>93*D66</f>
        <v>93</v>
      </c>
      <c r="J66" s="7"/>
      <c r="K66" s="14"/>
    </row>
    <row r="67" spans="1:11" ht="12.75">
      <c r="A67" s="7" t="s">
        <v>240</v>
      </c>
      <c r="B67" s="7" t="s">
        <v>281</v>
      </c>
      <c r="C67" s="7">
        <v>46</v>
      </c>
      <c r="D67" s="7">
        <v>1</v>
      </c>
      <c r="E67" s="7">
        <f t="shared" si="9"/>
        <v>46</v>
      </c>
      <c r="F67" s="7">
        <f aca="true" t="shared" si="11" ref="F67:F130">E67*0.93</f>
        <v>42.78</v>
      </c>
      <c r="G67" s="7">
        <f t="shared" si="10"/>
        <v>49.196999999999996</v>
      </c>
      <c r="H67" s="7"/>
      <c r="I67" s="7">
        <f>93*D67</f>
        <v>93</v>
      </c>
      <c r="J67" s="7"/>
      <c r="K67" s="14"/>
    </row>
    <row r="68" spans="1:11" s="25" customFormat="1" ht="12.75">
      <c r="A68" s="23" t="s">
        <v>240</v>
      </c>
      <c r="B68" s="23" t="s">
        <v>315</v>
      </c>
      <c r="C68" s="23">
        <v>73</v>
      </c>
      <c r="D68" s="23">
        <v>1</v>
      </c>
      <c r="E68" s="23">
        <f t="shared" si="9"/>
        <v>73</v>
      </c>
      <c r="F68" s="23">
        <f t="shared" si="11"/>
        <v>67.89</v>
      </c>
      <c r="G68" s="23">
        <f t="shared" si="10"/>
        <v>78.0735</v>
      </c>
      <c r="H68" s="23"/>
      <c r="I68" s="23">
        <f>80*D68</f>
        <v>80</v>
      </c>
      <c r="J68" s="23"/>
      <c r="K68" s="24"/>
    </row>
    <row r="69" spans="1:11" ht="12.75">
      <c r="A69" s="7" t="s">
        <v>240</v>
      </c>
      <c r="B69" s="7" t="s">
        <v>134</v>
      </c>
      <c r="C69" s="7">
        <v>73</v>
      </c>
      <c r="D69" s="7">
        <v>1</v>
      </c>
      <c r="E69" s="7">
        <f t="shared" si="9"/>
        <v>73</v>
      </c>
      <c r="F69" s="7">
        <f t="shared" si="11"/>
        <v>67.89</v>
      </c>
      <c r="G69" s="7">
        <f t="shared" si="10"/>
        <v>78.0735</v>
      </c>
      <c r="H69" s="7"/>
      <c r="I69" s="7">
        <f>80*D69</f>
        <v>80</v>
      </c>
      <c r="J69" s="7"/>
      <c r="K69" s="14"/>
    </row>
    <row r="70" spans="1:11" ht="12.75">
      <c r="A70" s="7" t="s">
        <v>240</v>
      </c>
      <c r="B70" s="7" t="s">
        <v>92</v>
      </c>
      <c r="C70" s="7">
        <v>73</v>
      </c>
      <c r="D70" s="7">
        <v>3</v>
      </c>
      <c r="E70" s="7">
        <f t="shared" si="9"/>
        <v>219</v>
      </c>
      <c r="F70" s="7">
        <f t="shared" si="11"/>
        <v>203.67000000000002</v>
      </c>
      <c r="G70" s="7">
        <f t="shared" si="10"/>
        <v>234.2205</v>
      </c>
      <c r="H70" s="7"/>
      <c r="I70" s="7">
        <f>80*D70</f>
        <v>240</v>
      </c>
      <c r="J70" s="7"/>
      <c r="K70" s="14"/>
    </row>
    <row r="71" spans="1:11" ht="12" customHeight="1">
      <c r="A71" s="7" t="s">
        <v>240</v>
      </c>
      <c r="B71" s="7" t="s">
        <v>47</v>
      </c>
      <c r="C71" s="7">
        <v>73</v>
      </c>
      <c r="D71" s="7">
        <v>2</v>
      </c>
      <c r="E71" s="7">
        <f t="shared" si="9"/>
        <v>146</v>
      </c>
      <c r="F71" s="7">
        <f t="shared" si="11"/>
        <v>135.78</v>
      </c>
      <c r="G71" s="7">
        <f t="shared" si="10"/>
        <v>156.147</v>
      </c>
      <c r="H71" s="7"/>
      <c r="I71" s="7">
        <f>80*D71</f>
        <v>160</v>
      </c>
      <c r="J71" s="7"/>
      <c r="K71" s="14"/>
    </row>
    <row r="72" spans="1:11" ht="13.5" customHeight="1">
      <c r="A72" s="7" t="s">
        <v>240</v>
      </c>
      <c r="B72" s="7" t="s">
        <v>46</v>
      </c>
      <c r="C72" s="7">
        <v>73</v>
      </c>
      <c r="D72" s="7">
        <v>1</v>
      </c>
      <c r="E72" s="7">
        <f t="shared" si="9"/>
        <v>73</v>
      </c>
      <c r="F72" s="7">
        <f t="shared" si="11"/>
        <v>67.89</v>
      </c>
      <c r="G72" s="7">
        <f t="shared" si="10"/>
        <v>78.0735</v>
      </c>
      <c r="H72" s="7"/>
      <c r="I72" s="7">
        <f>80*D72</f>
        <v>80</v>
      </c>
      <c r="J72" s="7"/>
      <c r="K72" s="14"/>
    </row>
    <row r="73" spans="1:11" ht="14.25" customHeight="1">
      <c r="A73" s="7" t="s">
        <v>240</v>
      </c>
      <c r="B73" s="7" t="s">
        <v>295</v>
      </c>
      <c r="C73" s="7">
        <v>131</v>
      </c>
      <c r="D73" s="7">
        <v>1</v>
      </c>
      <c r="E73" s="7">
        <f t="shared" si="9"/>
        <v>131</v>
      </c>
      <c r="F73" s="7">
        <f t="shared" si="11"/>
        <v>121.83000000000001</v>
      </c>
      <c r="G73" s="7">
        <f t="shared" si="10"/>
        <v>140.1045</v>
      </c>
      <c r="H73" s="7"/>
      <c r="I73" s="7">
        <v>100</v>
      </c>
      <c r="J73" s="7"/>
      <c r="K73" s="14"/>
    </row>
    <row r="74" spans="1:11" ht="14.25" customHeight="1">
      <c r="A74" s="7" t="s">
        <v>240</v>
      </c>
      <c r="B74" s="7" t="s">
        <v>302</v>
      </c>
      <c r="C74" s="7">
        <v>5</v>
      </c>
      <c r="D74" s="7">
        <v>3</v>
      </c>
      <c r="E74" s="7">
        <f>C74*D74</f>
        <v>15</v>
      </c>
      <c r="F74" s="7">
        <f t="shared" si="11"/>
        <v>13.950000000000001</v>
      </c>
      <c r="G74" s="7">
        <f>F74*1.15</f>
        <v>16.0425</v>
      </c>
      <c r="H74" s="7"/>
      <c r="I74" s="7">
        <v>30</v>
      </c>
      <c r="J74" s="7"/>
      <c r="K74" s="14"/>
    </row>
    <row r="75" spans="1:11" s="2" customFormat="1" ht="14.25" customHeight="1">
      <c r="A75" s="8" t="s">
        <v>240</v>
      </c>
      <c r="B75" s="8"/>
      <c r="C75" s="8"/>
      <c r="D75" s="8"/>
      <c r="E75" s="8"/>
      <c r="F75" s="8">
        <f t="shared" si="11"/>
        <v>0</v>
      </c>
      <c r="G75" s="8">
        <f>SUM(G61:G74)</f>
        <v>1247.0369999999998</v>
      </c>
      <c r="H75" s="8">
        <v>1250</v>
      </c>
      <c r="I75" s="8">
        <f>SUM(I61:I74)</f>
        <v>2216</v>
      </c>
      <c r="J75" s="8">
        <f>I75*0.01</f>
        <v>22.16</v>
      </c>
      <c r="K75" s="14">
        <f>H75-G75-J75</f>
        <v>-19.196999999999807</v>
      </c>
    </row>
    <row r="76" spans="1:11" ht="13.5" customHeight="1">
      <c r="A76" s="7" t="s">
        <v>141</v>
      </c>
      <c r="B76" s="7" t="s">
        <v>16</v>
      </c>
      <c r="C76" s="7">
        <v>40</v>
      </c>
      <c r="D76" s="7">
        <v>1</v>
      </c>
      <c r="E76" s="7">
        <f>C76*D76</f>
        <v>40</v>
      </c>
      <c r="F76" s="7">
        <f t="shared" si="11"/>
        <v>37.2</v>
      </c>
      <c r="G76" s="7">
        <f>F76*1.15</f>
        <v>42.78</v>
      </c>
      <c r="H76" s="7"/>
      <c r="I76" s="7">
        <f>93*D76</f>
        <v>93</v>
      </c>
      <c r="J76" s="7"/>
      <c r="K76" s="14"/>
    </row>
    <row r="77" spans="1:11" ht="12" customHeight="1">
      <c r="A77" s="7" t="s">
        <v>141</v>
      </c>
      <c r="B77" s="7" t="s">
        <v>20</v>
      </c>
      <c r="C77" s="7">
        <v>40</v>
      </c>
      <c r="D77" s="7">
        <v>1</v>
      </c>
      <c r="E77" s="7">
        <f>C77*D77</f>
        <v>40</v>
      </c>
      <c r="F77" s="7">
        <f t="shared" si="11"/>
        <v>37.2</v>
      </c>
      <c r="G77" s="7">
        <f>F77*1.15</f>
        <v>42.78</v>
      </c>
      <c r="H77" s="7"/>
      <c r="I77" s="7">
        <f>93*D77</f>
        <v>93</v>
      </c>
      <c r="J77" s="7"/>
      <c r="K77" s="14"/>
    </row>
    <row r="78" spans="1:11" ht="14.25" customHeight="1">
      <c r="A78" s="7" t="s">
        <v>141</v>
      </c>
      <c r="B78" s="7" t="s">
        <v>21</v>
      </c>
      <c r="C78" s="7">
        <v>40</v>
      </c>
      <c r="D78" s="7">
        <v>1</v>
      </c>
      <c r="E78" s="7">
        <f>C78*D78</f>
        <v>40</v>
      </c>
      <c r="F78" s="7">
        <f t="shared" si="11"/>
        <v>37.2</v>
      </c>
      <c r="G78" s="7">
        <f>F78*1.15</f>
        <v>42.78</v>
      </c>
      <c r="H78" s="7"/>
      <c r="I78" s="7">
        <f>93*D78</f>
        <v>93</v>
      </c>
      <c r="J78" s="7"/>
      <c r="K78" s="14"/>
    </row>
    <row r="79" spans="1:11" ht="16.5" customHeight="1">
      <c r="A79" s="7" t="s">
        <v>141</v>
      </c>
      <c r="B79" s="7" t="s">
        <v>251</v>
      </c>
      <c r="C79" s="7">
        <v>40</v>
      </c>
      <c r="D79" s="7">
        <v>1</v>
      </c>
      <c r="E79" s="7">
        <f>C79*D79</f>
        <v>40</v>
      </c>
      <c r="F79" s="7">
        <f t="shared" si="11"/>
        <v>37.2</v>
      </c>
      <c r="G79" s="7">
        <f>F79*1.15</f>
        <v>42.78</v>
      </c>
      <c r="H79" s="7"/>
      <c r="I79" s="7">
        <f>93*D79</f>
        <v>93</v>
      </c>
      <c r="J79" s="7"/>
      <c r="K79" s="14"/>
    </row>
    <row r="80" spans="1:11" ht="12.75">
      <c r="A80" s="7" t="s">
        <v>141</v>
      </c>
      <c r="B80" s="7" t="s">
        <v>51</v>
      </c>
      <c r="C80" s="7">
        <v>131</v>
      </c>
      <c r="D80" s="7">
        <v>1</v>
      </c>
      <c r="E80" s="7">
        <f>C80*D80</f>
        <v>131</v>
      </c>
      <c r="F80" s="7">
        <f t="shared" si="11"/>
        <v>121.83000000000001</v>
      </c>
      <c r="G80" s="7">
        <f>F80*1.15</f>
        <v>140.1045</v>
      </c>
      <c r="H80" s="7"/>
      <c r="I80" s="7">
        <v>100</v>
      </c>
      <c r="J80" s="7"/>
      <c r="K80" s="14"/>
    </row>
    <row r="81" spans="1:11" s="2" customFormat="1" ht="11.25" customHeight="1">
      <c r="A81" s="8" t="s">
        <v>141</v>
      </c>
      <c r="B81" s="8"/>
      <c r="C81" s="8"/>
      <c r="D81" s="8"/>
      <c r="E81" s="8"/>
      <c r="F81" s="7">
        <f t="shared" si="11"/>
        <v>0</v>
      </c>
      <c r="G81" s="8">
        <f>SUM(G76:G80)</f>
        <v>311.22450000000003</v>
      </c>
      <c r="H81" s="8">
        <v>312</v>
      </c>
      <c r="I81" s="8">
        <f>SUM(I76:I80)</f>
        <v>472</v>
      </c>
      <c r="J81" s="8">
        <f>I81*0.01</f>
        <v>4.72</v>
      </c>
      <c r="K81" s="14">
        <f>H81-G81-J81</f>
        <v>-3.9445000000000343</v>
      </c>
    </row>
    <row r="82" spans="1:11" s="2" customFormat="1" ht="11.25" customHeight="1">
      <c r="A82" s="7" t="s">
        <v>269</v>
      </c>
      <c r="B82" s="7" t="s">
        <v>242</v>
      </c>
      <c r="C82" s="7">
        <v>50</v>
      </c>
      <c r="D82" s="7">
        <v>2</v>
      </c>
      <c r="E82" s="7">
        <f aca="true" t="shared" si="12" ref="E82:E87">C82*D82</f>
        <v>100</v>
      </c>
      <c r="F82" s="7">
        <f t="shared" si="11"/>
        <v>93</v>
      </c>
      <c r="G82" s="7">
        <f aca="true" t="shared" si="13" ref="G82:G87">F82*1.15</f>
        <v>106.94999999999999</v>
      </c>
      <c r="H82" s="8"/>
      <c r="I82" s="8">
        <f>D82*180</f>
        <v>360</v>
      </c>
      <c r="J82" s="7"/>
      <c r="K82" s="14"/>
    </row>
    <row r="83" spans="1:11" ht="12.75">
      <c r="A83" s="7" t="s">
        <v>269</v>
      </c>
      <c r="B83" s="7" t="s">
        <v>268</v>
      </c>
      <c r="C83" s="7">
        <v>40</v>
      </c>
      <c r="D83" s="7">
        <v>2</v>
      </c>
      <c r="E83" s="7">
        <f t="shared" si="12"/>
        <v>80</v>
      </c>
      <c r="F83" s="7">
        <f t="shared" si="11"/>
        <v>74.4</v>
      </c>
      <c r="G83" s="7">
        <f t="shared" si="13"/>
        <v>85.56</v>
      </c>
      <c r="H83" s="7"/>
      <c r="I83" s="7">
        <f>93*D83</f>
        <v>186</v>
      </c>
      <c r="J83" s="7"/>
      <c r="K83" s="14"/>
    </row>
    <row r="84" spans="1:11" ht="12.75">
      <c r="A84" s="7" t="s">
        <v>269</v>
      </c>
      <c r="B84" s="7" t="s">
        <v>92</v>
      </c>
      <c r="C84" s="7">
        <v>73</v>
      </c>
      <c r="D84" s="7">
        <v>1</v>
      </c>
      <c r="E84" s="7">
        <f t="shared" si="12"/>
        <v>73</v>
      </c>
      <c r="F84" s="7">
        <f t="shared" si="11"/>
        <v>67.89</v>
      </c>
      <c r="G84" s="7">
        <f t="shared" si="13"/>
        <v>78.0735</v>
      </c>
      <c r="H84" s="7"/>
      <c r="I84" s="7">
        <v>80</v>
      </c>
      <c r="J84" s="7"/>
      <c r="K84" s="14"/>
    </row>
    <row r="85" spans="1:11" s="25" customFormat="1" ht="15" customHeight="1">
      <c r="A85" s="23" t="s">
        <v>269</v>
      </c>
      <c r="B85" s="23" t="s">
        <v>63</v>
      </c>
      <c r="C85" s="23">
        <v>73</v>
      </c>
      <c r="D85" s="23">
        <v>1</v>
      </c>
      <c r="E85" s="23">
        <f t="shared" si="12"/>
        <v>73</v>
      </c>
      <c r="F85" s="23">
        <f t="shared" si="11"/>
        <v>67.89</v>
      </c>
      <c r="G85" s="23">
        <f t="shared" si="13"/>
        <v>78.0735</v>
      </c>
      <c r="H85" s="23"/>
      <c r="I85" s="23">
        <v>80</v>
      </c>
      <c r="J85" s="23"/>
      <c r="K85" s="24"/>
    </row>
    <row r="86" spans="1:11" ht="12.75">
      <c r="A86" s="7" t="s">
        <v>269</v>
      </c>
      <c r="B86" s="7" t="s">
        <v>63</v>
      </c>
      <c r="C86" s="7">
        <v>73</v>
      </c>
      <c r="D86" s="7">
        <v>1</v>
      </c>
      <c r="E86" s="7">
        <f t="shared" si="12"/>
        <v>73</v>
      </c>
      <c r="F86" s="7">
        <f t="shared" si="11"/>
        <v>67.89</v>
      </c>
      <c r="G86" s="7">
        <f t="shared" si="13"/>
        <v>78.0735</v>
      </c>
      <c r="H86" s="7"/>
      <c r="I86" s="7">
        <v>80</v>
      </c>
      <c r="J86" s="7"/>
      <c r="K86" s="14"/>
    </row>
    <row r="87" spans="1:11" ht="12.75">
      <c r="A87" s="7" t="s">
        <v>269</v>
      </c>
      <c r="B87" s="7" t="s">
        <v>46</v>
      </c>
      <c r="C87" s="7">
        <v>73</v>
      </c>
      <c r="D87" s="7">
        <v>1</v>
      </c>
      <c r="E87" s="7">
        <f t="shared" si="12"/>
        <v>73</v>
      </c>
      <c r="F87" s="7">
        <f t="shared" si="11"/>
        <v>67.89</v>
      </c>
      <c r="G87" s="7">
        <f t="shared" si="13"/>
        <v>78.0735</v>
      </c>
      <c r="H87" s="7"/>
      <c r="I87" s="7">
        <v>80</v>
      </c>
      <c r="J87" s="7"/>
      <c r="K87" s="14"/>
    </row>
    <row r="88" spans="1:11" s="2" customFormat="1" ht="12.75">
      <c r="A88" s="8" t="s">
        <v>269</v>
      </c>
      <c r="B88" s="8"/>
      <c r="C88" s="8"/>
      <c r="D88" s="8"/>
      <c r="E88" s="8"/>
      <c r="F88" s="7">
        <f t="shared" si="11"/>
        <v>0</v>
      </c>
      <c r="G88" s="8">
        <f>SUM(G82:G87)</f>
        <v>504.80399999999986</v>
      </c>
      <c r="H88" s="8">
        <v>521</v>
      </c>
      <c r="I88" s="8">
        <f>SUM(I83:I87)</f>
        <v>506</v>
      </c>
      <c r="J88" s="8">
        <f>I88*0.01</f>
        <v>5.0600000000000005</v>
      </c>
      <c r="K88" s="14">
        <f>H88-G88-J88</f>
        <v>11.13600000000014</v>
      </c>
    </row>
    <row r="89" spans="1:11" ht="12.75">
      <c r="A89" s="7" t="s">
        <v>156</v>
      </c>
      <c r="B89" s="7" t="s">
        <v>22</v>
      </c>
      <c r="C89" s="7">
        <v>40</v>
      </c>
      <c r="D89" s="7">
        <v>1</v>
      </c>
      <c r="E89" s="7">
        <f>C89*D89</f>
        <v>40</v>
      </c>
      <c r="F89" s="7">
        <f t="shared" si="11"/>
        <v>37.2</v>
      </c>
      <c r="G89" s="7">
        <f>F89*1.15</f>
        <v>42.78</v>
      </c>
      <c r="H89" s="7"/>
      <c r="I89" s="7">
        <v>93</v>
      </c>
      <c r="J89" s="7"/>
      <c r="K89" s="14"/>
    </row>
    <row r="90" spans="1:11" ht="12.75">
      <c r="A90" s="7" t="s">
        <v>156</v>
      </c>
      <c r="B90" s="7" t="s">
        <v>257</v>
      </c>
      <c r="C90" s="7">
        <v>40</v>
      </c>
      <c r="D90" s="7">
        <v>1</v>
      </c>
      <c r="E90" s="7">
        <f>C90*D90</f>
        <v>40</v>
      </c>
      <c r="F90" s="7">
        <f t="shared" si="11"/>
        <v>37.2</v>
      </c>
      <c r="G90" s="7">
        <f>F90*1.15</f>
        <v>42.78</v>
      </c>
      <c r="H90" s="7"/>
      <c r="I90" s="7">
        <v>93</v>
      </c>
      <c r="J90" s="7"/>
      <c r="K90" s="14"/>
    </row>
    <row r="91" spans="1:11" ht="14.25" customHeight="1">
      <c r="A91" s="7" t="s">
        <v>156</v>
      </c>
      <c r="B91" s="7" t="s">
        <v>64</v>
      </c>
      <c r="C91" s="7">
        <v>40</v>
      </c>
      <c r="D91" s="7">
        <v>1</v>
      </c>
      <c r="E91" s="7">
        <f>C91*D91</f>
        <v>40</v>
      </c>
      <c r="F91" s="7">
        <f t="shared" si="11"/>
        <v>37.2</v>
      </c>
      <c r="G91" s="7">
        <f>F91*1.15</f>
        <v>42.78</v>
      </c>
      <c r="H91" s="7"/>
      <c r="I91" s="7">
        <v>93</v>
      </c>
      <c r="J91" s="7"/>
      <c r="K91" s="14"/>
    </row>
    <row r="92" spans="1:11" ht="12.75">
      <c r="A92" s="7" t="s">
        <v>156</v>
      </c>
      <c r="B92" s="7" t="s">
        <v>259</v>
      </c>
      <c r="C92" s="7">
        <v>40</v>
      </c>
      <c r="D92" s="7">
        <v>1</v>
      </c>
      <c r="E92" s="7">
        <f>C92*D92</f>
        <v>40</v>
      </c>
      <c r="F92" s="7">
        <f t="shared" si="11"/>
        <v>37.2</v>
      </c>
      <c r="G92" s="7">
        <f>F92*1.15</f>
        <v>42.78</v>
      </c>
      <c r="H92" s="7"/>
      <c r="I92" s="7">
        <v>93</v>
      </c>
      <c r="J92" s="7"/>
      <c r="K92" s="14"/>
    </row>
    <row r="93" spans="1:11" ht="12.75">
      <c r="A93" s="7" t="s">
        <v>156</v>
      </c>
      <c r="B93" s="7" t="s">
        <v>264</v>
      </c>
      <c r="C93" s="7">
        <v>40</v>
      </c>
      <c r="D93" s="7">
        <v>1</v>
      </c>
      <c r="E93" s="7">
        <f>C93*D93</f>
        <v>40</v>
      </c>
      <c r="F93" s="7">
        <f t="shared" si="11"/>
        <v>37.2</v>
      </c>
      <c r="G93" s="7">
        <f>F93*1.15</f>
        <v>42.78</v>
      </c>
      <c r="H93" s="7"/>
      <c r="I93" s="7">
        <v>93</v>
      </c>
      <c r="J93" s="7"/>
      <c r="K93" s="14"/>
    </row>
    <row r="94" spans="1:11" s="2" customFormat="1" ht="12.75">
      <c r="A94" s="8" t="s">
        <v>156</v>
      </c>
      <c r="B94" s="8"/>
      <c r="C94" s="8"/>
      <c r="D94" s="8"/>
      <c r="E94" s="8"/>
      <c r="F94" s="7">
        <f t="shared" si="11"/>
        <v>0</v>
      </c>
      <c r="G94" s="8">
        <f>SUM(G89:G93)</f>
        <v>213.9</v>
      </c>
      <c r="H94" s="8">
        <v>220</v>
      </c>
      <c r="I94" s="8">
        <f>SUM(I89:I93)</f>
        <v>465</v>
      </c>
      <c r="J94" s="8">
        <f>I94*0.01</f>
        <v>4.65</v>
      </c>
      <c r="K94" s="14">
        <f>H94-G94-J94</f>
        <v>1.449999999999994</v>
      </c>
    </row>
    <row r="95" spans="1:11" ht="12.75">
      <c r="A95" s="7" t="s">
        <v>263</v>
      </c>
      <c r="B95" s="7" t="s">
        <v>264</v>
      </c>
      <c r="C95" s="7">
        <v>40</v>
      </c>
      <c r="D95" s="7">
        <v>1</v>
      </c>
      <c r="E95" s="7">
        <f aca="true" t="shared" si="14" ref="E95:E101">C95*D95</f>
        <v>40</v>
      </c>
      <c r="F95" s="7">
        <f t="shared" si="11"/>
        <v>37.2</v>
      </c>
      <c r="G95" s="7">
        <f aca="true" t="shared" si="15" ref="G95:G101">F95*1.15</f>
        <v>42.78</v>
      </c>
      <c r="H95" s="7"/>
      <c r="I95" s="7">
        <v>93</v>
      </c>
      <c r="J95" s="7"/>
      <c r="K95" s="14"/>
    </row>
    <row r="96" spans="1:11" ht="12.75">
      <c r="A96" s="7" t="s">
        <v>263</v>
      </c>
      <c r="B96" s="7" t="s">
        <v>276</v>
      </c>
      <c r="C96" s="7">
        <v>46</v>
      </c>
      <c r="D96" s="7">
        <v>2</v>
      </c>
      <c r="E96" s="7">
        <f t="shared" si="14"/>
        <v>92</v>
      </c>
      <c r="F96" s="7">
        <f t="shared" si="11"/>
        <v>85.56</v>
      </c>
      <c r="G96" s="7">
        <f t="shared" si="15"/>
        <v>98.39399999999999</v>
      </c>
      <c r="H96" s="7"/>
      <c r="I96" s="7">
        <v>186</v>
      </c>
      <c r="J96" s="7"/>
      <c r="K96" s="14"/>
    </row>
    <row r="97" spans="1:11" ht="12.75">
      <c r="A97" s="7" t="s">
        <v>263</v>
      </c>
      <c r="B97" s="7" t="s">
        <v>281</v>
      </c>
      <c r="C97" s="7">
        <v>46</v>
      </c>
      <c r="D97" s="7">
        <v>2</v>
      </c>
      <c r="E97" s="7">
        <f t="shared" si="14"/>
        <v>92</v>
      </c>
      <c r="F97" s="7">
        <f t="shared" si="11"/>
        <v>85.56</v>
      </c>
      <c r="G97" s="7">
        <f t="shared" si="15"/>
        <v>98.39399999999999</v>
      </c>
      <c r="H97" s="7"/>
      <c r="I97" s="7">
        <v>186</v>
      </c>
      <c r="J97" s="7"/>
      <c r="K97" s="14"/>
    </row>
    <row r="98" spans="1:11" ht="12.75">
      <c r="A98" s="7" t="s">
        <v>263</v>
      </c>
      <c r="B98" s="7" t="s">
        <v>73</v>
      </c>
      <c r="C98" s="7">
        <v>73</v>
      </c>
      <c r="D98" s="7">
        <v>1</v>
      </c>
      <c r="E98" s="7">
        <f t="shared" si="14"/>
        <v>73</v>
      </c>
      <c r="F98" s="7">
        <f t="shared" si="11"/>
        <v>67.89</v>
      </c>
      <c r="G98" s="7">
        <f t="shared" si="15"/>
        <v>78.0735</v>
      </c>
      <c r="H98" s="7"/>
      <c r="I98" s="7">
        <v>80</v>
      </c>
      <c r="J98" s="7"/>
      <c r="K98" s="14"/>
    </row>
    <row r="99" spans="1:11" ht="12.75">
      <c r="A99" s="7" t="s">
        <v>253</v>
      </c>
      <c r="B99" s="7" t="s">
        <v>252</v>
      </c>
      <c r="C99" s="7">
        <v>40</v>
      </c>
      <c r="D99" s="7">
        <v>1</v>
      </c>
      <c r="E99" s="7">
        <f t="shared" si="14"/>
        <v>40</v>
      </c>
      <c r="F99" s="7">
        <f t="shared" si="11"/>
        <v>37.2</v>
      </c>
      <c r="G99" s="7">
        <f t="shared" si="15"/>
        <v>42.78</v>
      </c>
      <c r="H99" s="7"/>
      <c r="I99" s="7">
        <v>93</v>
      </c>
      <c r="J99" s="7"/>
      <c r="K99" s="14"/>
    </row>
    <row r="100" spans="1:11" ht="12.75">
      <c r="A100" s="7" t="s">
        <v>253</v>
      </c>
      <c r="B100" s="7" t="s">
        <v>115</v>
      </c>
      <c r="C100" s="7">
        <v>61.2</v>
      </c>
      <c r="D100" s="7">
        <v>1</v>
      </c>
      <c r="E100" s="7">
        <f t="shared" si="14"/>
        <v>61.2</v>
      </c>
      <c r="F100" s="7">
        <f t="shared" si="11"/>
        <v>56.916000000000004</v>
      </c>
      <c r="G100" s="7">
        <f t="shared" si="15"/>
        <v>65.4534</v>
      </c>
      <c r="H100" s="7"/>
      <c r="I100" s="7">
        <v>370</v>
      </c>
      <c r="J100" s="7"/>
      <c r="K100" s="14"/>
    </row>
    <row r="101" spans="1:11" ht="12.75">
      <c r="A101" s="7" t="s">
        <v>253</v>
      </c>
      <c r="B101" s="7" t="s">
        <v>104</v>
      </c>
      <c r="C101" s="7">
        <v>61.2</v>
      </c>
      <c r="D101" s="7">
        <v>1</v>
      </c>
      <c r="E101" s="7">
        <f t="shared" si="14"/>
        <v>61.2</v>
      </c>
      <c r="F101" s="7">
        <f t="shared" si="11"/>
        <v>56.916000000000004</v>
      </c>
      <c r="G101" s="7">
        <f t="shared" si="15"/>
        <v>65.4534</v>
      </c>
      <c r="H101" s="7"/>
      <c r="I101" s="7">
        <v>370</v>
      </c>
      <c r="J101" s="7"/>
      <c r="K101" s="14"/>
    </row>
    <row r="102" spans="1:11" s="2" customFormat="1" ht="12.75">
      <c r="A102" s="8" t="s">
        <v>253</v>
      </c>
      <c r="B102" s="8"/>
      <c r="C102" s="8"/>
      <c r="D102" s="8"/>
      <c r="E102" s="8"/>
      <c r="F102" s="7">
        <f t="shared" si="11"/>
        <v>0</v>
      </c>
      <c r="G102" s="8">
        <f>SUM(G95:G101)</f>
        <v>491.3282999999999</v>
      </c>
      <c r="H102" s="8">
        <v>508</v>
      </c>
      <c r="I102" s="8">
        <f>SUM(I95:I101)</f>
        <v>1378</v>
      </c>
      <c r="J102" s="8">
        <f>I102*0.01</f>
        <v>13.780000000000001</v>
      </c>
      <c r="K102" s="14">
        <f>H102-G102-J102</f>
        <v>2.8917000000000996</v>
      </c>
    </row>
    <row r="103" spans="1:11" ht="12.75">
      <c r="A103" s="7" t="s">
        <v>157</v>
      </c>
      <c r="B103" s="7" t="s">
        <v>276</v>
      </c>
      <c r="C103" s="7">
        <v>46</v>
      </c>
      <c r="D103" s="7">
        <v>2</v>
      </c>
      <c r="E103" s="7">
        <f aca="true" t="shared" si="16" ref="E103:E108">C103*D103</f>
        <v>92</v>
      </c>
      <c r="F103" s="7">
        <f t="shared" si="11"/>
        <v>85.56</v>
      </c>
      <c r="G103" s="7">
        <f aca="true" t="shared" si="17" ref="G103:G108">F103*1.15</f>
        <v>98.39399999999999</v>
      </c>
      <c r="H103" s="7"/>
      <c r="I103" s="7">
        <f>93*D103</f>
        <v>186</v>
      </c>
      <c r="J103" s="7"/>
      <c r="K103" s="14"/>
    </row>
    <row r="104" spans="1:11" ht="12.75">
      <c r="A104" s="7" t="s">
        <v>157</v>
      </c>
      <c r="B104" s="7" t="s">
        <v>277</v>
      </c>
      <c r="C104" s="7">
        <v>46</v>
      </c>
      <c r="D104" s="7">
        <v>2</v>
      </c>
      <c r="E104" s="7">
        <f t="shared" si="16"/>
        <v>92</v>
      </c>
      <c r="F104" s="7">
        <f t="shared" si="11"/>
        <v>85.56</v>
      </c>
      <c r="G104" s="7">
        <f t="shared" si="17"/>
        <v>98.39399999999999</v>
      </c>
      <c r="H104" s="7"/>
      <c r="I104" s="7">
        <f>93*D104</f>
        <v>186</v>
      </c>
      <c r="J104" s="7"/>
      <c r="K104" s="14"/>
    </row>
    <row r="105" spans="1:11" ht="12.75">
      <c r="A105" s="7" t="s">
        <v>157</v>
      </c>
      <c r="B105" s="7" t="s">
        <v>59</v>
      </c>
      <c r="C105" s="7">
        <v>73</v>
      </c>
      <c r="D105" s="7">
        <v>2</v>
      </c>
      <c r="E105" s="7">
        <f t="shared" si="16"/>
        <v>146</v>
      </c>
      <c r="F105" s="7">
        <f t="shared" si="11"/>
        <v>135.78</v>
      </c>
      <c r="G105" s="7">
        <f t="shared" si="17"/>
        <v>156.147</v>
      </c>
      <c r="H105" s="7"/>
      <c r="I105" s="7">
        <f>80*D105</f>
        <v>160</v>
      </c>
      <c r="J105" s="7"/>
      <c r="K105" s="14"/>
    </row>
    <row r="106" spans="1:11" ht="12.75">
      <c r="A106" s="7" t="s">
        <v>157</v>
      </c>
      <c r="B106" s="7" t="s">
        <v>63</v>
      </c>
      <c r="C106" s="7">
        <v>73</v>
      </c>
      <c r="D106" s="7">
        <v>1</v>
      </c>
      <c r="E106" s="7">
        <f t="shared" si="16"/>
        <v>73</v>
      </c>
      <c r="F106" s="7">
        <f t="shared" si="11"/>
        <v>67.89</v>
      </c>
      <c r="G106" s="7">
        <f t="shared" si="17"/>
        <v>78.0735</v>
      </c>
      <c r="H106" s="7"/>
      <c r="I106" s="7">
        <f>80*D106</f>
        <v>80</v>
      </c>
      <c r="J106" s="7"/>
      <c r="K106" s="14"/>
    </row>
    <row r="107" spans="1:11" s="25" customFormat="1" ht="12.75" customHeight="1">
      <c r="A107" s="23" t="s">
        <v>157</v>
      </c>
      <c r="B107" s="23" t="s">
        <v>316</v>
      </c>
      <c r="C107" s="23">
        <v>73</v>
      </c>
      <c r="D107" s="23">
        <v>1</v>
      </c>
      <c r="E107" s="23">
        <f t="shared" si="16"/>
        <v>73</v>
      </c>
      <c r="F107" s="23">
        <f t="shared" si="11"/>
        <v>67.89</v>
      </c>
      <c r="G107" s="23">
        <f t="shared" si="17"/>
        <v>78.0735</v>
      </c>
      <c r="H107" s="23"/>
      <c r="I107" s="23">
        <f>80*D107</f>
        <v>80</v>
      </c>
      <c r="J107" s="23"/>
      <c r="K107" s="24"/>
    </row>
    <row r="108" spans="1:11" ht="13.5" customHeight="1">
      <c r="A108" s="7" t="s">
        <v>157</v>
      </c>
      <c r="B108" s="7" t="s">
        <v>302</v>
      </c>
      <c r="C108" s="7">
        <v>5</v>
      </c>
      <c r="D108" s="7">
        <v>2</v>
      </c>
      <c r="E108" s="7">
        <f t="shared" si="16"/>
        <v>10</v>
      </c>
      <c r="F108" s="7">
        <f t="shared" si="11"/>
        <v>9.3</v>
      </c>
      <c r="G108" s="7">
        <f t="shared" si="17"/>
        <v>10.695</v>
      </c>
      <c r="H108" s="7"/>
      <c r="I108" s="7">
        <v>20</v>
      </c>
      <c r="J108" s="7"/>
      <c r="K108" s="14"/>
    </row>
    <row r="109" spans="1:11" s="2" customFormat="1" ht="13.5" customHeight="1">
      <c r="A109" s="8" t="s">
        <v>157</v>
      </c>
      <c r="B109" s="8"/>
      <c r="C109" s="8"/>
      <c r="D109" s="8"/>
      <c r="E109" s="8"/>
      <c r="F109" s="7">
        <f t="shared" si="11"/>
        <v>0</v>
      </c>
      <c r="G109" s="8">
        <f>SUM(G103:G108)</f>
        <v>519.7769999999999</v>
      </c>
      <c r="H109" s="8">
        <v>540</v>
      </c>
      <c r="I109" s="8">
        <f>SUM(I103:I108)</f>
        <v>712</v>
      </c>
      <c r="J109" s="8">
        <f>I109*0.01</f>
        <v>7.12</v>
      </c>
      <c r="K109" s="14">
        <f>H109-G109-J109</f>
        <v>13.103000000000069</v>
      </c>
    </row>
    <row r="110" spans="1:11" ht="12" customHeight="1">
      <c r="A110" s="7" t="s">
        <v>174</v>
      </c>
      <c r="B110" s="7" t="s">
        <v>242</v>
      </c>
      <c r="C110" s="7">
        <v>50</v>
      </c>
      <c r="D110" s="7">
        <v>2</v>
      </c>
      <c r="E110" s="7">
        <f aca="true" t="shared" si="18" ref="E110:E119">C110*D110</f>
        <v>100</v>
      </c>
      <c r="F110" s="7">
        <f t="shared" si="11"/>
        <v>93</v>
      </c>
      <c r="G110" s="7">
        <f aca="true" t="shared" si="19" ref="G110:G119">F110*1.15</f>
        <v>106.94999999999999</v>
      </c>
      <c r="H110" s="7"/>
      <c r="I110" s="7">
        <f>D110*180</f>
        <v>360</v>
      </c>
      <c r="J110" s="7"/>
      <c r="K110" s="14"/>
    </row>
    <row r="111" spans="1:11" ht="12" customHeight="1">
      <c r="A111" s="7" t="s">
        <v>174</v>
      </c>
      <c r="B111" s="7" t="s">
        <v>276</v>
      </c>
      <c r="C111" s="7">
        <v>46</v>
      </c>
      <c r="D111" s="7">
        <v>1</v>
      </c>
      <c r="E111" s="7">
        <f t="shared" si="18"/>
        <v>46</v>
      </c>
      <c r="F111" s="7">
        <f t="shared" si="11"/>
        <v>42.78</v>
      </c>
      <c r="G111" s="7">
        <f t="shared" si="19"/>
        <v>49.196999999999996</v>
      </c>
      <c r="H111" s="7"/>
      <c r="I111" s="7">
        <f>93*D111</f>
        <v>93</v>
      </c>
      <c r="J111" s="7"/>
      <c r="K111" s="14"/>
    </row>
    <row r="112" spans="1:11" ht="15.75" customHeight="1">
      <c r="A112" s="7" t="s">
        <v>174</v>
      </c>
      <c r="B112" s="7" t="s">
        <v>277</v>
      </c>
      <c r="C112" s="7">
        <v>46</v>
      </c>
      <c r="D112" s="7">
        <v>1</v>
      </c>
      <c r="E112" s="7">
        <f t="shared" si="18"/>
        <v>46</v>
      </c>
      <c r="F112" s="7">
        <f t="shared" si="11"/>
        <v>42.78</v>
      </c>
      <c r="G112" s="7">
        <f t="shared" si="19"/>
        <v>49.196999999999996</v>
      </c>
      <c r="H112" s="7"/>
      <c r="I112" s="7">
        <f>93*D112</f>
        <v>93</v>
      </c>
      <c r="J112" s="7"/>
      <c r="K112" s="14"/>
    </row>
    <row r="113" spans="1:11" ht="12.75" customHeight="1">
      <c r="A113" s="7" t="s">
        <v>174</v>
      </c>
      <c r="B113" s="7" t="s">
        <v>279</v>
      </c>
      <c r="C113" s="7">
        <v>46</v>
      </c>
      <c r="D113" s="7">
        <v>1</v>
      </c>
      <c r="E113" s="7">
        <f t="shared" si="18"/>
        <v>46</v>
      </c>
      <c r="F113" s="7">
        <f t="shared" si="11"/>
        <v>42.78</v>
      </c>
      <c r="G113" s="7">
        <f t="shared" si="19"/>
        <v>49.196999999999996</v>
      </c>
      <c r="H113" s="7"/>
      <c r="I113" s="7">
        <f>93*D113</f>
        <v>93</v>
      </c>
      <c r="J113" s="7"/>
      <c r="K113" s="14"/>
    </row>
    <row r="114" spans="1:11" ht="14.25" customHeight="1">
      <c r="A114" s="7" t="s">
        <v>174</v>
      </c>
      <c r="B114" s="7" t="s">
        <v>281</v>
      </c>
      <c r="C114" s="7">
        <v>46</v>
      </c>
      <c r="D114" s="7">
        <v>1</v>
      </c>
      <c r="E114" s="7">
        <f t="shared" si="18"/>
        <v>46</v>
      </c>
      <c r="F114" s="7">
        <f t="shared" si="11"/>
        <v>42.78</v>
      </c>
      <c r="G114" s="7">
        <f t="shared" si="19"/>
        <v>49.196999999999996</v>
      </c>
      <c r="H114" s="7"/>
      <c r="I114" s="7">
        <f>93*D114</f>
        <v>93</v>
      </c>
      <c r="J114" s="7"/>
      <c r="K114" s="14"/>
    </row>
    <row r="115" spans="1:11" ht="11.25" customHeight="1">
      <c r="A115" s="7" t="s">
        <v>174</v>
      </c>
      <c r="B115" s="7" t="s">
        <v>134</v>
      </c>
      <c r="C115" s="7">
        <v>73</v>
      </c>
      <c r="D115" s="7">
        <v>1</v>
      </c>
      <c r="E115" s="7">
        <f t="shared" si="18"/>
        <v>73</v>
      </c>
      <c r="F115" s="7">
        <f t="shared" si="11"/>
        <v>67.89</v>
      </c>
      <c r="G115" s="7">
        <f t="shared" si="19"/>
        <v>78.0735</v>
      </c>
      <c r="H115" s="7"/>
      <c r="I115" s="7">
        <f>80*D115</f>
        <v>80</v>
      </c>
      <c r="J115" s="7"/>
      <c r="K115" s="14"/>
    </row>
    <row r="116" spans="1:11" ht="13.5" customHeight="1">
      <c r="A116" s="7" t="s">
        <v>174</v>
      </c>
      <c r="B116" s="7" t="s">
        <v>47</v>
      </c>
      <c r="C116" s="7">
        <v>73</v>
      </c>
      <c r="D116" s="7">
        <v>1</v>
      </c>
      <c r="E116" s="7">
        <f t="shared" si="18"/>
        <v>73</v>
      </c>
      <c r="F116" s="7">
        <f t="shared" si="11"/>
        <v>67.89</v>
      </c>
      <c r="G116" s="7">
        <f t="shared" si="19"/>
        <v>78.0735</v>
      </c>
      <c r="H116" s="7"/>
      <c r="I116" s="7">
        <f>80*D116</f>
        <v>80</v>
      </c>
      <c r="J116" s="7"/>
      <c r="K116" s="14"/>
    </row>
    <row r="117" spans="1:11" ht="13.5" customHeight="1">
      <c r="A117" s="7" t="s">
        <v>174</v>
      </c>
      <c r="B117" s="7" t="s">
        <v>59</v>
      </c>
      <c r="C117" s="7">
        <v>73</v>
      </c>
      <c r="D117" s="7">
        <v>1</v>
      </c>
      <c r="E117" s="7">
        <f t="shared" si="18"/>
        <v>73</v>
      </c>
      <c r="F117" s="7">
        <f t="shared" si="11"/>
        <v>67.89</v>
      </c>
      <c r="G117" s="7">
        <f t="shared" si="19"/>
        <v>78.0735</v>
      </c>
      <c r="H117" s="7"/>
      <c r="I117" s="7">
        <f>80*D117</f>
        <v>80</v>
      </c>
      <c r="J117" s="7"/>
      <c r="K117" s="14"/>
    </row>
    <row r="118" spans="1:11" ht="13.5" customHeight="1">
      <c r="A118" s="7" t="s">
        <v>174</v>
      </c>
      <c r="B118" s="7" t="s">
        <v>290</v>
      </c>
      <c r="C118" s="7">
        <v>73</v>
      </c>
      <c r="D118" s="7">
        <v>1</v>
      </c>
      <c r="E118" s="7">
        <f t="shared" si="18"/>
        <v>73</v>
      </c>
      <c r="F118" s="7">
        <f t="shared" si="11"/>
        <v>67.89</v>
      </c>
      <c r="G118" s="7">
        <f t="shared" si="19"/>
        <v>78.0735</v>
      </c>
      <c r="H118" s="7"/>
      <c r="I118" s="7">
        <f>80*D118</f>
        <v>80</v>
      </c>
      <c r="J118" s="7"/>
      <c r="K118" s="14"/>
    </row>
    <row r="119" spans="1:11" ht="11.25" customHeight="1">
      <c r="A119" s="7" t="s">
        <v>174</v>
      </c>
      <c r="B119" s="7" t="s">
        <v>144</v>
      </c>
      <c r="C119" s="7">
        <v>73</v>
      </c>
      <c r="D119" s="7">
        <v>1</v>
      </c>
      <c r="E119" s="7">
        <f t="shared" si="18"/>
        <v>73</v>
      </c>
      <c r="F119" s="7">
        <f t="shared" si="11"/>
        <v>67.89</v>
      </c>
      <c r="G119" s="7">
        <f t="shared" si="19"/>
        <v>78.0735</v>
      </c>
      <c r="H119" s="7"/>
      <c r="I119" s="7">
        <f>80*D119</f>
        <v>80</v>
      </c>
      <c r="J119" s="7"/>
      <c r="K119" s="14"/>
    </row>
    <row r="120" spans="1:11" s="2" customFormat="1" ht="11.25" customHeight="1">
      <c r="A120" s="8" t="s">
        <v>174</v>
      </c>
      <c r="B120" s="8"/>
      <c r="C120" s="8"/>
      <c r="D120" s="8"/>
      <c r="E120" s="8"/>
      <c r="F120" s="7">
        <f t="shared" si="11"/>
        <v>0</v>
      </c>
      <c r="G120" s="8">
        <f>SUM(G110:G119)</f>
        <v>694.1054999999999</v>
      </c>
      <c r="H120" s="8">
        <v>750</v>
      </c>
      <c r="I120" s="8">
        <f>SUM(I110:I119)</f>
        <v>1132</v>
      </c>
      <c r="J120" s="8">
        <f>I120*0.01</f>
        <v>11.32</v>
      </c>
      <c r="K120" s="14">
        <f>H120-G120-J120</f>
        <v>44.57450000000011</v>
      </c>
    </row>
    <row r="121" spans="1:11" ht="11.25" customHeight="1">
      <c r="A121" s="7" t="s">
        <v>250</v>
      </c>
      <c r="B121" s="7" t="s">
        <v>16</v>
      </c>
      <c r="C121" s="7">
        <v>40</v>
      </c>
      <c r="D121" s="7">
        <v>2</v>
      </c>
      <c r="E121" s="7">
        <f aca="true" t="shared" si="20" ref="E121:E128">C121*D121</f>
        <v>80</v>
      </c>
      <c r="F121" s="7">
        <f t="shared" si="11"/>
        <v>74.4</v>
      </c>
      <c r="G121" s="7">
        <f aca="true" t="shared" si="21" ref="G121:G128">F121*1.15</f>
        <v>85.56</v>
      </c>
      <c r="H121" s="7"/>
      <c r="I121" s="7">
        <f>D121*93</f>
        <v>186</v>
      </c>
      <c r="J121" s="7"/>
      <c r="K121" s="14"/>
    </row>
    <row r="122" spans="1:11" ht="15.75" customHeight="1">
      <c r="A122" s="9" t="s">
        <v>250</v>
      </c>
      <c r="B122" s="7" t="s">
        <v>251</v>
      </c>
      <c r="C122" s="7">
        <v>40</v>
      </c>
      <c r="D122" s="7">
        <v>1</v>
      </c>
      <c r="E122" s="7">
        <f t="shared" si="20"/>
        <v>40</v>
      </c>
      <c r="F122" s="7">
        <f t="shared" si="11"/>
        <v>37.2</v>
      </c>
      <c r="G122" s="7">
        <f t="shared" si="21"/>
        <v>42.78</v>
      </c>
      <c r="H122" s="7"/>
      <c r="I122" s="7">
        <f>D122*93</f>
        <v>93</v>
      </c>
      <c r="J122" s="7"/>
      <c r="K122" s="14"/>
    </row>
    <row r="123" spans="1:11" ht="13.5" customHeight="1">
      <c r="A123" s="9" t="s">
        <v>250</v>
      </c>
      <c r="B123" s="7" t="s">
        <v>267</v>
      </c>
      <c r="C123" s="7">
        <v>40</v>
      </c>
      <c r="D123" s="7">
        <v>2</v>
      </c>
      <c r="E123" s="7">
        <f t="shared" si="20"/>
        <v>80</v>
      </c>
      <c r="F123" s="7">
        <f t="shared" si="11"/>
        <v>74.4</v>
      </c>
      <c r="G123" s="7">
        <f t="shared" si="21"/>
        <v>85.56</v>
      </c>
      <c r="H123" s="7"/>
      <c r="I123" s="7">
        <f>D123*93</f>
        <v>186</v>
      </c>
      <c r="J123" s="7"/>
      <c r="K123" s="14"/>
    </row>
    <row r="124" spans="1:11" ht="15" customHeight="1">
      <c r="A124" s="7" t="s">
        <v>250</v>
      </c>
      <c r="B124" s="7" t="s">
        <v>276</v>
      </c>
      <c r="C124" s="7">
        <v>46</v>
      </c>
      <c r="D124" s="7">
        <v>3</v>
      </c>
      <c r="E124" s="7">
        <f t="shared" si="20"/>
        <v>138</v>
      </c>
      <c r="F124" s="7">
        <f t="shared" si="11"/>
        <v>128.34</v>
      </c>
      <c r="G124" s="7">
        <f t="shared" si="21"/>
        <v>147.59099999999998</v>
      </c>
      <c r="H124" s="7"/>
      <c r="I124" s="7">
        <f>D124*93</f>
        <v>279</v>
      </c>
      <c r="J124" s="7"/>
      <c r="K124" s="14"/>
    </row>
    <row r="125" spans="1:11" ht="12.75" customHeight="1">
      <c r="A125" s="7" t="s">
        <v>250</v>
      </c>
      <c r="B125" s="7" t="s">
        <v>277</v>
      </c>
      <c r="C125" s="7">
        <v>46</v>
      </c>
      <c r="D125" s="7">
        <v>1</v>
      </c>
      <c r="E125" s="7">
        <f t="shared" si="20"/>
        <v>46</v>
      </c>
      <c r="F125" s="7">
        <f t="shared" si="11"/>
        <v>42.78</v>
      </c>
      <c r="G125" s="7">
        <f t="shared" si="21"/>
        <v>49.196999999999996</v>
      </c>
      <c r="H125" s="7"/>
      <c r="I125" s="7">
        <f>D125*93</f>
        <v>93</v>
      </c>
      <c r="J125" s="7"/>
      <c r="K125" s="14"/>
    </row>
    <row r="126" spans="1:11" ht="12.75" customHeight="1">
      <c r="A126" s="7" t="s">
        <v>250</v>
      </c>
      <c r="B126" s="7" t="s">
        <v>229</v>
      </c>
      <c r="C126" s="7">
        <v>131</v>
      </c>
      <c r="D126" s="7">
        <v>1</v>
      </c>
      <c r="E126" s="7">
        <f t="shared" si="20"/>
        <v>131</v>
      </c>
      <c r="F126" s="7">
        <f t="shared" si="11"/>
        <v>121.83000000000001</v>
      </c>
      <c r="G126" s="7">
        <f t="shared" si="21"/>
        <v>140.1045</v>
      </c>
      <c r="H126" s="7"/>
      <c r="I126" s="7">
        <v>100</v>
      </c>
      <c r="J126" s="7"/>
      <c r="K126" s="14"/>
    </row>
    <row r="127" spans="1:11" ht="14.25" customHeight="1">
      <c r="A127" s="7" t="s">
        <v>250</v>
      </c>
      <c r="B127" s="7" t="s">
        <v>296</v>
      </c>
      <c r="C127" s="7">
        <v>131</v>
      </c>
      <c r="D127" s="7">
        <v>1</v>
      </c>
      <c r="E127" s="7">
        <f t="shared" si="20"/>
        <v>131</v>
      </c>
      <c r="F127" s="7">
        <f t="shared" si="11"/>
        <v>121.83000000000001</v>
      </c>
      <c r="G127" s="7">
        <f t="shared" si="21"/>
        <v>140.1045</v>
      </c>
      <c r="H127" s="7"/>
      <c r="I127" s="7">
        <v>100</v>
      </c>
      <c r="J127" s="7"/>
      <c r="K127" s="14"/>
    </row>
    <row r="128" spans="1:11" ht="13.5" customHeight="1">
      <c r="A128" s="7" t="s">
        <v>250</v>
      </c>
      <c r="B128" s="7" t="s">
        <v>112</v>
      </c>
      <c r="C128" s="7">
        <v>61.2</v>
      </c>
      <c r="D128" s="7">
        <v>1</v>
      </c>
      <c r="E128" s="7">
        <f t="shared" si="20"/>
        <v>61.2</v>
      </c>
      <c r="F128" s="7">
        <f t="shared" si="11"/>
        <v>56.916000000000004</v>
      </c>
      <c r="G128" s="7">
        <f t="shared" si="21"/>
        <v>65.4534</v>
      </c>
      <c r="H128" s="7"/>
      <c r="I128" s="7">
        <v>370</v>
      </c>
      <c r="J128" s="7"/>
      <c r="K128" s="14"/>
    </row>
    <row r="129" spans="1:11" s="2" customFormat="1" ht="13.5" customHeight="1">
      <c r="A129" s="8" t="s">
        <v>250</v>
      </c>
      <c r="B129" s="8"/>
      <c r="C129" s="8"/>
      <c r="D129" s="8"/>
      <c r="E129" s="8"/>
      <c r="F129" s="7">
        <f t="shared" si="11"/>
        <v>0</v>
      </c>
      <c r="G129" s="8">
        <f>SUM(G121:G128)</f>
        <v>756.3504</v>
      </c>
      <c r="H129" s="8">
        <v>781</v>
      </c>
      <c r="I129" s="8">
        <f>SUM(I121:I128)</f>
        <v>1407</v>
      </c>
      <c r="J129" s="8">
        <f>I129*0.01</f>
        <v>14.07</v>
      </c>
      <c r="K129" s="14">
        <f>H129-G129-J129</f>
        <v>10.579599999999964</v>
      </c>
    </row>
    <row r="130" spans="1:11" ht="12" customHeight="1">
      <c r="A130" s="7" t="s">
        <v>180</v>
      </c>
      <c r="B130" s="7" t="s">
        <v>239</v>
      </c>
      <c r="C130" s="7">
        <v>50</v>
      </c>
      <c r="D130" s="7">
        <v>1</v>
      </c>
      <c r="E130" s="7">
        <f aca="true" t="shared" si="22" ref="E130:E135">C130*D130</f>
        <v>50</v>
      </c>
      <c r="F130" s="7">
        <f t="shared" si="11"/>
        <v>46.5</v>
      </c>
      <c r="G130" s="7">
        <f aca="true" t="shared" si="23" ref="G130:G135">F130*1.15</f>
        <v>53.474999999999994</v>
      </c>
      <c r="H130" s="7"/>
      <c r="I130" s="7">
        <f>180*D130</f>
        <v>180</v>
      </c>
      <c r="J130" s="7"/>
      <c r="K130" s="14"/>
    </row>
    <row r="131" spans="1:11" ht="15.75" customHeight="1">
      <c r="A131" s="7" t="s">
        <v>180</v>
      </c>
      <c r="B131" s="7" t="s">
        <v>244</v>
      </c>
      <c r="C131" s="7">
        <v>50</v>
      </c>
      <c r="D131" s="7">
        <v>1</v>
      </c>
      <c r="E131" s="7">
        <f t="shared" si="22"/>
        <v>50</v>
      </c>
      <c r="F131" s="7">
        <f aca="true" t="shared" si="24" ref="F131:F194">E131*0.93</f>
        <v>46.5</v>
      </c>
      <c r="G131" s="7">
        <f t="shared" si="23"/>
        <v>53.474999999999994</v>
      </c>
      <c r="H131" s="7"/>
      <c r="I131" s="7">
        <f>180*D131</f>
        <v>180</v>
      </c>
      <c r="J131" s="7"/>
      <c r="K131" s="14"/>
    </row>
    <row r="132" spans="1:11" ht="14.25" customHeight="1">
      <c r="A132" s="7" t="s">
        <v>180</v>
      </c>
      <c r="B132" s="7" t="s">
        <v>265</v>
      </c>
      <c r="C132" s="7">
        <v>40</v>
      </c>
      <c r="D132" s="7">
        <v>1</v>
      </c>
      <c r="E132" s="7">
        <f t="shared" si="22"/>
        <v>40</v>
      </c>
      <c r="F132" s="7">
        <f t="shared" si="24"/>
        <v>37.2</v>
      </c>
      <c r="G132" s="7">
        <f t="shared" si="23"/>
        <v>42.78</v>
      </c>
      <c r="H132" s="7"/>
      <c r="I132" s="7">
        <f>D132*93</f>
        <v>93</v>
      </c>
      <c r="J132" s="7"/>
      <c r="K132" s="14"/>
    </row>
    <row r="133" spans="1:11" ht="14.25" customHeight="1">
      <c r="A133" s="7" t="s">
        <v>180</v>
      </c>
      <c r="B133" s="7" t="s">
        <v>276</v>
      </c>
      <c r="C133" s="7">
        <v>46</v>
      </c>
      <c r="D133" s="7">
        <v>1</v>
      </c>
      <c r="E133" s="7">
        <f t="shared" si="22"/>
        <v>46</v>
      </c>
      <c r="F133" s="7">
        <f t="shared" si="24"/>
        <v>42.78</v>
      </c>
      <c r="G133" s="7">
        <f t="shared" si="23"/>
        <v>49.196999999999996</v>
      </c>
      <c r="H133" s="7"/>
      <c r="I133" s="7">
        <f>D133*93</f>
        <v>93</v>
      </c>
      <c r="J133" s="7"/>
      <c r="K133" s="14"/>
    </row>
    <row r="134" spans="1:11" ht="12.75" customHeight="1">
      <c r="A134" s="7" t="s">
        <v>180</v>
      </c>
      <c r="B134" s="7" t="s">
        <v>277</v>
      </c>
      <c r="C134" s="7">
        <v>46</v>
      </c>
      <c r="D134" s="7">
        <v>1</v>
      </c>
      <c r="E134" s="7">
        <f t="shared" si="22"/>
        <v>46</v>
      </c>
      <c r="F134" s="7">
        <f t="shared" si="24"/>
        <v>42.78</v>
      </c>
      <c r="G134" s="7">
        <f t="shared" si="23"/>
        <v>49.196999999999996</v>
      </c>
      <c r="H134" s="7"/>
      <c r="I134" s="7">
        <f>D134*93</f>
        <v>93</v>
      </c>
      <c r="J134" s="7"/>
      <c r="K134" s="14"/>
    </row>
    <row r="135" spans="1:11" ht="12.75" customHeight="1">
      <c r="A135" s="7" t="s">
        <v>180</v>
      </c>
      <c r="B135" s="7" t="s">
        <v>285</v>
      </c>
      <c r="C135" s="7">
        <v>99</v>
      </c>
      <c r="D135" s="7">
        <v>1</v>
      </c>
      <c r="E135" s="7">
        <f t="shared" si="22"/>
        <v>99</v>
      </c>
      <c r="F135" s="7">
        <f t="shared" si="24"/>
        <v>92.07000000000001</v>
      </c>
      <c r="G135" s="7">
        <f t="shared" si="23"/>
        <v>105.8805</v>
      </c>
      <c r="H135" s="7"/>
      <c r="I135" s="7">
        <v>450</v>
      </c>
      <c r="J135" s="7"/>
      <c r="K135" s="14"/>
    </row>
    <row r="136" spans="1:11" ht="12.75" customHeight="1">
      <c r="A136" s="8" t="s">
        <v>180</v>
      </c>
      <c r="B136" s="7"/>
      <c r="C136" s="7"/>
      <c r="D136" s="7"/>
      <c r="E136" s="7"/>
      <c r="F136" s="7">
        <f t="shared" si="24"/>
        <v>0</v>
      </c>
      <c r="G136" s="8">
        <f>SUM(G130:G135)</f>
        <v>354.0045</v>
      </c>
      <c r="H136" s="8">
        <v>366</v>
      </c>
      <c r="I136" s="8">
        <f>SUM(I130:I135)</f>
        <v>1089</v>
      </c>
      <c r="J136" s="8">
        <f>I136*0.01</f>
        <v>10.89</v>
      </c>
      <c r="K136" s="14">
        <f>H136-G136-J136</f>
        <v>1.1054999999999922</v>
      </c>
    </row>
    <row r="137" spans="1:11" ht="12.75">
      <c r="A137" s="7" t="s">
        <v>258</v>
      </c>
      <c r="B137" s="7" t="s">
        <v>257</v>
      </c>
      <c r="C137" s="7">
        <v>40</v>
      </c>
      <c r="D137" s="7">
        <v>1</v>
      </c>
      <c r="E137" s="7">
        <f>C137*D137</f>
        <v>40</v>
      </c>
      <c r="F137" s="7">
        <f t="shared" si="24"/>
        <v>37.2</v>
      </c>
      <c r="G137" s="7">
        <f>F137*1.15</f>
        <v>42.78</v>
      </c>
      <c r="H137" s="7"/>
      <c r="I137" s="7">
        <v>93</v>
      </c>
      <c r="J137" s="7"/>
      <c r="K137" s="14"/>
    </row>
    <row r="138" spans="1:11" ht="12.75">
      <c r="A138" s="7" t="s">
        <v>258</v>
      </c>
      <c r="B138" s="7" t="s">
        <v>277</v>
      </c>
      <c r="C138" s="7">
        <v>46</v>
      </c>
      <c r="D138" s="7">
        <v>4</v>
      </c>
      <c r="E138" s="7">
        <f>C138*D138</f>
        <v>184</v>
      </c>
      <c r="F138" s="7">
        <f t="shared" si="24"/>
        <v>171.12</v>
      </c>
      <c r="G138" s="7">
        <f>F138*1.15</f>
        <v>196.78799999999998</v>
      </c>
      <c r="H138" s="7"/>
      <c r="I138" s="7">
        <f>93*4</f>
        <v>372</v>
      </c>
      <c r="J138" s="7"/>
      <c r="K138" s="14"/>
    </row>
    <row r="139" spans="1:11" s="6" customFormat="1" ht="12.75">
      <c r="A139" s="10" t="s">
        <v>258</v>
      </c>
      <c r="B139" s="10" t="s">
        <v>314</v>
      </c>
      <c r="C139" s="11"/>
      <c r="D139" s="11"/>
      <c r="E139" s="11"/>
      <c r="F139" s="11">
        <f t="shared" si="24"/>
        <v>0</v>
      </c>
      <c r="G139" s="10">
        <f>SUM(G137:G138)</f>
        <v>239.56799999999998</v>
      </c>
      <c r="H139" s="11"/>
      <c r="I139" s="10">
        <f>SUM(I137:I138)</f>
        <v>465</v>
      </c>
      <c r="J139" s="10">
        <f>I139*0.01</f>
        <v>4.65</v>
      </c>
      <c r="K139" s="16">
        <f>H139-G139-J139</f>
        <v>-244.218</v>
      </c>
    </row>
    <row r="140" spans="1:11" ht="12.75">
      <c r="A140" s="9" t="s">
        <v>303</v>
      </c>
      <c r="B140" s="7" t="s">
        <v>251</v>
      </c>
      <c r="C140" s="7">
        <v>40</v>
      </c>
      <c r="D140" s="7">
        <v>3</v>
      </c>
      <c r="E140" s="7">
        <f aca="true" t="shared" si="25" ref="E140:E147">C140*D140</f>
        <v>120</v>
      </c>
      <c r="F140" s="7">
        <f t="shared" si="24"/>
        <v>111.60000000000001</v>
      </c>
      <c r="G140" s="7">
        <f>F140*1</f>
        <v>111.60000000000001</v>
      </c>
      <c r="H140" s="7"/>
      <c r="I140" s="7">
        <f>D140*93</f>
        <v>279</v>
      </c>
      <c r="J140" s="7"/>
      <c r="K140" s="14"/>
    </row>
    <row r="141" spans="1:11" ht="12.75">
      <c r="A141" s="7" t="s">
        <v>303</v>
      </c>
      <c r="B141" s="7" t="s">
        <v>276</v>
      </c>
      <c r="C141" s="7">
        <v>46</v>
      </c>
      <c r="D141" s="7">
        <v>1</v>
      </c>
      <c r="E141" s="7">
        <f t="shared" si="25"/>
        <v>46</v>
      </c>
      <c r="F141" s="7">
        <f t="shared" si="24"/>
        <v>42.78</v>
      </c>
      <c r="G141" s="7">
        <f aca="true" t="shared" si="26" ref="G141:G147">F141*1</f>
        <v>42.78</v>
      </c>
      <c r="H141" s="7"/>
      <c r="I141" s="7">
        <f aca="true" t="shared" si="27" ref="I141:I147">D141*93</f>
        <v>93</v>
      </c>
      <c r="J141" s="7"/>
      <c r="K141" s="14"/>
    </row>
    <row r="142" spans="1:11" ht="12.75">
      <c r="A142" s="7" t="s">
        <v>303</v>
      </c>
      <c r="B142" s="7" t="s">
        <v>277</v>
      </c>
      <c r="C142" s="7">
        <v>46</v>
      </c>
      <c r="D142" s="7">
        <v>1</v>
      </c>
      <c r="E142" s="7">
        <f t="shared" si="25"/>
        <v>46</v>
      </c>
      <c r="F142" s="7">
        <f t="shared" si="24"/>
        <v>42.78</v>
      </c>
      <c r="G142" s="7">
        <f t="shared" si="26"/>
        <v>42.78</v>
      </c>
      <c r="H142" s="7"/>
      <c r="I142" s="7">
        <f t="shared" si="27"/>
        <v>93</v>
      </c>
      <c r="J142" s="7"/>
      <c r="K142" s="14"/>
    </row>
    <row r="143" spans="1:11" ht="12.75">
      <c r="A143" s="7" t="s">
        <v>303</v>
      </c>
      <c r="B143" s="7" t="s">
        <v>278</v>
      </c>
      <c r="C143" s="7">
        <v>46</v>
      </c>
      <c r="D143" s="7">
        <v>1</v>
      </c>
      <c r="E143" s="7">
        <f t="shared" si="25"/>
        <v>46</v>
      </c>
      <c r="F143" s="7">
        <f t="shared" si="24"/>
        <v>42.78</v>
      </c>
      <c r="G143" s="7">
        <f t="shared" si="26"/>
        <v>42.78</v>
      </c>
      <c r="H143" s="7"/>
      <c r="I143" s="7">
        <f t="shared" si="27"/>
        <v>93</v>
      </c>
      <c r="J143" s="7"/>
      <c r="K143" s="14"/>
    </row>
    <row r="144" spans="1:11" ht="12.75">
      <c r="A144" s="9" t="s">
        <v>303</v>
      </c>
      <c r="B144" s="7" t="s">
        <v>279</v>
      </c>
      <c r="C144" s="7">
        <v>46</v>
      </c>
      <c r="D144" s="7">
        <v>1</v>
      </c>
      <c r="E144" s="7">
        <f t="shared" si="25"/>
        <v>46</v>
      </c>
      <c r="F144" s="7">
        <f t="shared" si="24"/>
        <v>42.78</v>
      </c>
      <c r="G144" s="7">
        <f t="shared" si="26"/>
        <v>42.78</v>
      </c>
      <c r="H144" s="7"/>
      <c r="I144" s="7">
        <f t="shared" si="27"/>
        <v>93</v>
      </c>
      <c r="J144" s="7"/>
      <c r="K144" s="14"/>
    </row>
    <row r="145" spans="1:11" ht="12.75">
      <c r="A145" s="9" t="s">
        <v>303</v>
      </c>
      <c r="B145" s="7" t="s">
        <v>280</v>
      </c>
      <c r="C145" s="7">
        <v>46</v>
      </c>
      <c r="D145" s="7">
        <v>1</v>
      </c>
      <c r="E145" s="7">
        <f t="shared" si="25"/>
        <v>46</v>
      </c>
      <c r="F145" s="7">
        <f t="shared" si="24"/>
        <v>42.78</v>
      </c>
      <c r="G145" s="7">
        <f t="shared" si="26"/>
        <v>42.78</v>
      </c>
      <c r="H145" s="7"/>
      <c r="I145" s="7">
        <f t="shared" si="27"/>
        <v>93</v>
      </c>
      <c r="J145" s="7"/>
      <c r="K145" s="14"/>
    </row>
    <row r="146" spans="1:11" ht="14.25" customHeight="1">
      <c r="A146" s="7" t="s">
        <v>303</v>
      </c>
      <c r="B146" s="7" t="s">
        <v>281</v>
      </c>
      <c r="C146" s="7">
        <v>46</v>
      </c>
      <c r="D146" s="7">
        <v>1</v>
      </c>
      <c r="E146" s="7">
        <f t="shared" si="25"/>
        <v>46</v>
      </c>
      <c r="F146" s="7">
        <f t="shared" si="24"/>
        <v>42.78</v>
      </c>
      <c r="G146" s="7">
        <f t="shared" si="26"/>
        <v>42.78</v>
      </c>
      <c r="H146" s="7"/>
      <c r="I146" s="7">
        <f t="shared" si="27"/>
        <v>93</v>
      </c>
      <c r="J146" s="7"/>
      <c r="K146" s="14"/>
    </row>
    <row r="147" spans="1:11" ht="16.5" customHeight="1">
      <c r="A147" s="7" t="s">
        <v>303</v>
      </c>
      <c r="B147" s="7" t="s">
        <v>282</v>
      </c>
      <c r="C147" s="7">
        <v>46</v>
      </c>
      <c r="D147" s="7">
        <v>1</v>
      </c>
      <c r="E147" s="7">
        <f t="shared" si="25"/>
        <v>46</v>
      </c>
      <c r="F147" s="7">
        <f t="shared" si="24"/>
        <v>42.78</v>
      </c>
      <c r="G147" s="7">
        <f t="shared" si="26"/>
        <v>42.78</v>
      </c>
      <c r="H147" s="7"/>
      <c r="I147" s="7">
        <f t="shared" si="27"/>
        <v>93</v>
      </c>
      <c r="J147" s="7"/>
      <c r="K147" s="14"/>
    </row>
    <row r="148" spans="1:11" ht="12.75">
      <c r="A148" s="8" t="s">
        <v>303</v>
      </c>
      <c r="B148" s="7"/>
      <c r="C148" s="7"/>
      <c r="D148" s="7"/>
      <c r="E148" s="7"/>
      <c r="F148" s="7">
        <f t="shared" si="24"/>
        <v>0</v>
      </c>
      <c r="G148" s="8">
        <f>SUM(G140:G147)</f>
        <v>411.05999999999995</v>
      </c>
      <c r="H148" s="7"/>
      <c r="I148" s="8">
        <f>SUM(I140:I147)</f>
        <v>930</v>
      </c>
      <c r="J148" s="8">
        <f>I148*0.01</f>
        <v>9.3</v>
      </c>
      <c r="K148" s="14">
        <f>H148-G148-J148</f>
        <v>-420.35999999999996</v>
      </c>
    </row>
    <row r="149" spans="1:11" ht="12.75">
      <c r="A149" s="7" t="s">
        <v>246</v>
      </c>
      <c r="B149" s="7" t="s">
        <v>244</v>
      </c>
      <c r="C149" s="7">
        <v>50</v>
      </c>
      <c r="D149" s="7">
        <v>1</v>
      </c>
      <c r="E149" s="7">
        <f aca="true" t="shared" si="28" ref="E149:E154">C149*D149</f>
        <v>50</v>
      </c>
      <c r="F149" s="7">
        <f t="shared" si="24"/>
        <v>46.5</v>
      </c>
      <c r="G149" s="7">
        <f aca="true" t="shared" si="29" ref="G149:G154">F149*1.15</f>
        <v>53.474999999999994</v>
      </c>
      <c r="H149" s="7"/>
      <c r="I149" s="7">
        <f>D149*93</f>
        <v>93</v>
      </c>
      <c r="J149" s="7"/>
      <c r="K149" s="14"/>
    </row>
    <row r="150" spans="1:11" s="25" customFormat="1" ht="12.75" customHeight="1">
      <c r="A150" s="23" t="s">
        <v>246</v>
      </c>
      <c r="B150" s="23" t="s">
        <v>317</v>
      </c>
      <c r="C150" s="23">
        <v>40</v>
      </c>
      <c r="D150" s="23">
        <v>1</v>
      </c>
      <c r="E150" s="23">
        <f t="shared" si="28"/>
        <v>40</v>
      </c>
      <c r="F150" s="23">
        <f t="shared" si="24"/>
        <v>37.2</v>
      </c>
      <c r="G150" s="23">
        <f t="shared" si="29"/>
        <v>42.78</v>
      </c>
      <c r="H150" s="23"/>
      <c r="I150" s="23">
        <f>D150*93</f>
        <v>93</v>
      </c>
      <c r="J150" s="23"/>
      <c r="K150" s="24"/>
    </row>
    <row r="151" spans="1:11" ht="12" customHeight="1">
      <c r="A151" s="7" t="s">
        <v>246</v>
      </c>
      <c r="B151" s="7" t="s">
        <v>281</v>
      </c>
      <c r="C151" s="7">
        <v>46</v>
      </c>
      <c r="D151" s="7">
        <v>1</v>
      </c>
      <c r="E151" s="7">
        <f t="shared" si="28"/>
        <v>46</v>
      </c>
      <c r="F151" s="7">
        <f t="shared" si="24"/>
        <v>42.78</v>
      </c>
      <c r="G151" s="7">
        <f t="shared" si="29"/>
        <v>49.196999999999996</v>
      </c>
      <c r="H151" s="7"/>
      <c r="I151" s="7">
        <f>D151*93</f>
        <v>93</v>
      </c>
      <c r="J151" s="7"/>
      <c r="K151" s="14"/>
    </row>
    <row r="152" spans="1:11" ht="11.25" customHeight="1">
      <c r="A152" s="7" t="s">
        <v>286</v>
      </c>
      <c r="B152" s="7" t="s">
        <v>185</v>
      </c>
      <c r="C152" s="7">
        <v>99</v>
      </c>
      <c r="D152" s="7">
        <v>1</v>
      </c>
      <c r="E152" s="7">
        <f t="shared" si="28"/>
        <v>99</v>
      </c>
      <c r="F152" s="7">
        <f t="shared" si="24"/>
        <v>92.07000000000001</v>
      </c>
      <c r="G152" s="7">
        <f t="shared" si="29"/>
        <v>105.8805</v>
      </c>
      <c r="H152" s="7"/>
      <c r="I152" s="7">
        <f>450*D152</f>
        <v>450</v>
      </c>
      <c r="J152" s="7"/>
      <c r="K152" s="14"/>
    </row>
    <row r="153" spans="1:11" ht="11.25" customHeight="1">
      <c r="A153" s="7" t="s">
        <v>286</v>
      </c>
      <c r="B153" s="7" t="s">
        <v>287</v>
      </c>
      <c r="C153" s="7">
        <v>99</v>
      </c>
      <c r="D153" s="7">
        <v>2</v>
      </c>
      <c r="E153" s="7">
        <f t="shared" si="28"/>
        <v>198</v>
      </c>
      <c r="F153" s="7">
        <f t="shared" si="24"/>
        <v>184.14000000000001</v>
      </c>
      <c r="G153" s="7">
        <f t="shared" si="29"/>
        <v>211.761</v>
      </c>
      <c r="H153" s="7"/>
      <c r="I153" s="7">
        <f>450*D153</f>
        <v>900</v>
      </c>
      <c r="J153" s="7"/>
      <c r="K153" s="14"/>
    </row>
    <row r="154" spans="1:11" ht="12.75">
      <c r="A154" s="7" t="s">
        <v>286</v>
      </c>
      <c r="B154" s="7" t="s">
        <v>104</v>
      </c>
      <c r="C154" s="7">
        <v>61.2</v>
      </c>
      <c r="D154" s="7">
        <v>1</v>
      </c>
      <c r="E154" s="7">
        <f t="shared" si="28"/>
        <v>61.2</v>
      </c>
      <c r="F154" s="7">
        <f t="shared" si="24"/>
        <v>56.916000000000004</v>
      </c>
      <c r="G154" s="7">
        <f t="shared" si="29"/>
        <v>65.4534</v>
      </c>
      <c r="H154" s="7"/>
      <c r="I154" s="7">
        <v>370</v>
      </c>
      <c r="J154" s="7"/>
      <c r="K154" s="14"/>
    </row>
    <row r="155" spans="1:11" s="2" customFormat="1" ht="12.75">
      <c r="A155" s="8" t="s">
        <v>286</v>
      </c>
      <c r="B155" s="8"/>
      <c r="C155" s="8"/>
      <c r="D155" s="8"/>
      <c r="E155" s="8"/>
      <c r="F155" s="7">
        <f t="shared" si="24"/>
        <v>0</v>
      </c>
      <c r="G155" s="8">
        <f>SUM(G149:G154)</f>
        <v>528.5468999999999</v>
      </c>
      <c r="H155" s="8">
        <v>550</v>
      </c>
      <c r="I155" s="8">
        <f>SUM(I149:I154)</f>
        <v>1999</v>
      </c>
      <c r="J155" s="8">
        <f>I155*0.01</f>
        <v>19.990000000000002</v>
      </c>
      <c r="K155" s="14">
        <f>H155-G155-J155</f>
        <v>1.4631000000000611</v>
      </c>
    </row>
    <row r="156" spans="1:11" ht="12.75">
      <c r="A156" s="7" t="s">
        <v>181</v>
      </c>
      <c r="B156" s="7" t="s">
        <v>70</v>
      </c>
      <c r="C156" s="7">
        <v>96.69</v>
      </c>
      <c r="D156" s="7">
        <v>1</v>
      </c>
      <c r="E156" s="7">
        <f>C156*D156</f>
        <v>96.69</v>
      </c>
      <c r="F156" s="7">
        <f t="shared" si="24"/>
        <v>89.9217</v>
      </c>
      <c r="G156" s="7">
        <f>F156*1.15</f>
        <v>103.409955</v>
      </c>
      <c r="H156" s="7"/>
      <c r="I156" s="7">
        <v>800</v>
      </c>
      <c r="J156" s="7"/>
      <c r="K156" s="14"/>
    </row>
    <row r="157" spans="1:11" ht="12.75">
      <c r="A157" s="7" t="s">
        <v>181</v>
      </c>
      <c r="B157" s="7" t="s">
        <v>133</v>
      </c>
      <c r="C157" s="7">
        <v>96.69</v>
      </c>
      <c r="D157" s="7">
        <v>1</v>
      </c>
      <c r="E157" s="7">
        <f>C157*D157</f>
        <v>96.69</v>
      </c>
      <c r="F157" s="7">
        <f t="shared" si="24"/>
        <v>89.9217</v>
      </c>
      <c r="G157" s="7">
        <f>F157*1.15</f>
        <v>103.409955</v>
      </c>
      <c r="H157" s="7"/>
      <c r="I157" s="7">
        <v>800</v>
      </c>
      <c r="J157" s="7"/>
      <c r="K157" s="14"/>
    </row>
    <row r="158" spans="1:11" ht="12.75">
      <c r="A158" s="7" t="s">
        <v>181</v>
      </c>
      <c r="B158" s="7" t="s">
        <v>115</v>
      </c>
      <c r="C158" s="7">
        <v>61.2</v>
      </c>
      <c r="D158" s="7">
        <v>1</v>
      </c>
      <c r="E158" s="7">
        <f>C158*D158</f>
        <v>61.2</v>
      </c>
      <c r="F158" s="7">
        <f t="shared" si="24"/>
        <v>56.916000000000004</v>
      </c>
      <c r="G158" s="7">
        <f>F158*1.15</f>
        <v>65.4534</v>
      </c>
      <c r="H158" s="7"/>
      <c r="I158" s="7">
        <v>370</v>
      </c>
      <c r="J158" s="7"/>
      <c r="K158" s="14"/>
    </row>
    <row r="159" spans="1:11" ht="12.75">
      <c r="A159" s="7" t="s">
        <v>181</v>
      </c>
      <c r="B159" s="7" t="s">
        <v>104</v>
      </c>
      <c r="C159" s="7">
        <v>61.2</v>
      </c>
      <c r="D159" s="7">
        <v>1</v>
      </c>
      <c r="E159" s="7">
        <f>C159*D159</f>
        <v>61.2</v>
      </c>
      <c r="F159" s="7">
        <f t="shared" si="24"/>
        <v>56.916000000000004</v>
      </c>
      <c r="G159" s="7">
        <f>F159*1.15</f>
        <v>65.4534</v>
      </c>
      <c r="H159" s="7"/>
      <c r="I159" s="7">
        <v>370</v>
      </c>
      <c r="J159" s="7"/>
      <c r="K159" s="14"/>
    </row>
    <row r="160" spans="1:11" s="2" customFormat="1" ht="12.75">
      <c r="A160" s="8" t="s">
        <v>181</v>
      </c>
      <c r="B160" s="8"/>
      <c r="C160" s="8"/>
      <c r="D160" s="8"/>
      <c r="E160" s="8"/>
      <c r="F160" s="7">
        <f t="shared" si="24"/>
        <v>0</v>
      </c>
      <c r="G160" s="8">
        <f>SUM(G156:G159)</f>
        <v>337.72670999999997</v>
      </c>
      <c r="H160" s="8">
        <v>340</v>
      </c>
      <c r="I160" s="8">
        <f>SUM(I156:I159)</f>
        <v>2340</v>
      </c>
      <c r="J160" s="8">
        <f>I160*0.01</f>
        <v>23.400000000000002</v>
      </c>
      <c r="K160" s="14">
        <f>H160-G160-J160</f>
        <v>-21.12670999999997</v>
      </c>
    </row>
    <row r="161" spans="1:11" ht="12.75">
      <c r="A161" s="7" t="s">
        <v>188</v>
      </c>
      <c r="B161" s="7" t="s">
        <v>276</v>
      </c>
      <c r="C161" s="7">
        <v>46</v>
      </c>
      <c r="D161" s="7">
        <v>2</v>
      </c>
      <c r="E161" s="7">
        <f aca="true" t="shared" si="30" ref="E161:E166">C161*D161</f>
        <v>92</v>
      </c>
      <c r="F161" s="7">
        <f t="shared" si="24"/>
        <v>85.56</v>
      </c>
      <c r="G161" s="7">
        <f aca="true" t="shared" si="31" ref="G161:G166">F161*1.15</f>
        <v>98.39399999999999</v>
      </c>
      <c r="H161" s="7"/>
      <c r="I161" s="7">
        <f>D161*93</f>
        <v>186</v>
      </c>
      <c r="J161" s="7"/>
      <c r="K161" s="14"/>
    </row>
    <row r="162" spans="1:11" ht="12.75">
      <c r="A162" s="7" t="s">
        <v>188</v>
      </c>
      <c r="B162" s="7" t="s">
        <v>277</v>
      </c>
      <c r="C162" s="7">
        <v>46</v>
      </c>
      <c r="D162" s="7">
        <v>2</v>
      </c>
      <c r="E162" s="7">
        <f t="shared" si="30"/>
        <v>92</v>
      </c>
      <c r="F162" s="7">
        <f t="shared" si="24"/>
        <v>85.56</v>
      </c>
      <c r="G162" s="7">
        <f t="shared" si="31"/>
        <v>98.39399999999999</v>
      </c>
      <c r="H162" s="7"/>
      <c r="I162" s="7">
        <f>D162*93</f>
        <v>186</v>
      </c>
      <c r="J162" s="7"/>
      <c r="K162" s="14"/>
    </row>
    <row r="163" spans="1:11" ht="12.75">
      <c r="A163" s="7" t="s">
        <v>188</v>
      </c>
      <c r="B163" s="7" t="s">
        <v>63</v>
      </c>
      <c r="C163" s="7">
        <v>73</v>
      </c>
      <c r="D163" s="7">
        <v>2</v>
      </c>
      <c r="E163" s="7">
        <f t="shared" si="30"/>
        <v>146</v>
      </c>
      <c r="F163" s="7">
        <f t="shared" si="24"/>
        <v>135.78</v>
      </c>
      <c r="G163" s="7">
        <f t="shared" si="31"/>
        <v>156.147</v>
      </c>
      <c r="H163" s="7"/>
      <c r="I163" s="7">
        <v>160</v>
      </c>
      <c r="J163" s="7"/>
      <c r="K163" s="14"/>
    </row>
    <row r="164" spans="1:11" ht="12.75">
      <c r="A164" s="7" t="s">
        <v>188</v>
      </c>
      <c r="B164" s="7" t="s">
        <v>46</v>
      </c>
      <c r="C164" s="7">
        <v>73</v>
      </c>
      <c r="D164" s="7">
        <v>2</v>
      </c>
      <c r="E164" s="7">
        <f t="shared" si="30"/>
        <v>146</v>
      </c>
      <c r="F164" s="7">
        <f t="shared" si="24"/>
        <v>135.78</v>
      </c>
      <c r="G164" s="7">
        <f t="shared" si="31"/>
        <v>156.147</v>
      </c>
      <c r="H164" s="7"/>
      <c r="I164" s="7">
        <v>160</v>
      </c>
      <c r="J164" s="7"/>
      <c r="K164" s="14"/>
    </row>
    <row r="165" spans="1:11" ht="12.75">
      <c r="A165" s="7" t="s">
        <v>188</v>
      </c>
      <c r="B165" s="7" t="s">
        <v>302</v>
      </c>
      <c r="C165" s="7">
        <v>5</v>
      </c>
      <c r="D165" s="7">
        <v>3</v>
      </c>
      <c r="E165" s="7">
        <f t="shared" si="30"/>
        <v>15</v>
      </c>
      <c r="F165" s="7">
        <f t="shared" si="24"/>
        <v>13.950000000000001</v>
      </c>
      <c r="G165" s="7">
        <f t="shared" si="31"/>
        <v>16.0425</v>
      </c>
      <c r="H165" s="7"/>
      <c r="I165" s="7">
        <v>30</v>
      </c>
      <c r="J165" s="7"/>
      <c r="K165" s="14"/>
    </row>
    <row r="166" spans="1:11" ht="11.25" customHeight="1">
      <c r="A166" s="7" t="s">
        <v>189</v>
      </c>
      <c r="B166" s="7" t="s">
        <v>281</v>
      </c>
      <c r="C166" s="7">
        <v>46</v>
      </c>
      <c r="D166" s="7">
        <v>2</v>
      </c>
      <c r="E166" s="7">
        <f t="shared" si="30"/>
        <v>92</v>
      </c>
      <c r="F166" s="7">
        <f t="shared" si="24"/>
        <v>85.56</v>
      </c>
      <c r="G166" s="7">
        <f t="shared" si="31"/>
        <v>98.39399999999999</v>
      </c>
      <c r="H166" s="7"/>
      <c r="I166" s="7">
        <v>186</v>
      </c>
      <c r="J166" s="7"/>
      <c r="K166" s="14"/>
    </row>
    <row r="167" spans="1:11" s="2" customFormat="1" ht="12.75">
      <c r="A167" s="8" t="s">
        <v>189</v>
      </c>
      <c r="B167" s="8"/>
      <c r="C167" s="8"/>
      <c r="D167" s="8"/>
      <c r="E167" s="8"/>
      <c r="F167" s="7">
        <f t="shared" si="24"/>
        <v>0</v>
      </c>
      <c r="G167" s="8">
        <f>SUM(G161:G166)</f>
        <v>623.5184999999999</v>
      </c>
      <c r="H167" s="8">
        <v>633</v>
      </c>
      <c r="I167" s="8">
        <f>SUM(I161:I166)</f>
        <v>908</v>
      </c>
      <c r="J167" s="8">
        <f>I167*0.01</f>
        <v>9.08</v>
      </c>
      <c r="K167" s="14">
        <f>H167-G167-J167</f>
        <v>0.40150000000009634</v>
      </c>
    </row>
    <row r="168" spans="1:11" ht="12.75">
      <c r="A168" s="9" t="s">
        <v>247</v>
      </c>
      <c r="B168" s="7" t="s">
        <v>244</v>
      </c>
      <c r="C168" s="7">
        <v>50</v>
      </c>
      <c r="D168" s="7">
        <v>1</v>
      </c>
      <c r="E168" s="7">
        <f aca="true" t="shared" si="32" ref="E168:E174">C168*D168</f>
        <v>50</v>
      </c>
      <c r="F168" s="7">
        <f t="shared" si="24"/>
        <v>46.5</v>
      </c>
      <c r="G168" s="7">
        <f aca="true" t="shared" si="33" ref="G168:G174">F168*1.15</f>
        <v>53.474999999999994</v>
      </c>
      <c r="H168" s="7"/>
      <c r="I168" s="7">
        <v>180</v>
      </c>
      <c r="J168" s="7"/>
      <c r="K168" s="14"/>
    </row>
    <row r="169" spans="1:11" ht="12.75">
      <c r="A169" s="7" t="s">
        <v>247</v>
      </c>
      <c r="B169" s="7" t="s">
        <v>42</v>
      </c>
      <c r="C169" s="7">
        <v>40</v>
      </c>
      <c r="D169" s="7">
        <v>1</v>
      </c>
      <c r="E169" s="7">
        <f t="shared" si="32"/>
        <v>40</v>
      </c>
      <c r="F169" s="7">
        <f t="shared" si="24"/>
        <v>37.2</v>
      </c>
      <c r="G169" s="7">
        <f t="shared" si="33"/>
        <v>42.78</v>
      </c>
      <c r="H169" s="7"/>
      <c r="I169" s="7">
        <v>93</v>
      </c>
      <c r="J169" s="7"/>
      <c r="K169" s="14"/>
    </row>
    <row r="170" spans="1:11" s="25" customFormat="1" ht="12.75">
      <c r="A170" s="23" t="s">
        <v>247</v>
      </c>
      <c r="B170" s="23" t="s">
        <v>275</v>
      </c>
      <c r="C170" s="23">
        <v>40</v>
      </c>
      <c r="D170" s="23">
        <v>1</v>
      </c>
      <c r="E170" s="23">
        <f t="shared" si="32"/>
        <v>40</v>
      </c>
      <c r="F170" s="23">
        <f t="shared" si="24"/>
        <v>37.2</v>
      </c>
      <c r="G170" s="23">
        <f t="shared" si="33"/>
        <v>42.78</v>
      </c>
      <c r="H170" s="23"/>
      <c r="I170" s="23">
        <v>93</v>
      </c>
      <c r="J170" s="23"/>
      <c r="K170" s="24"/>
    </row>
    <row r="171" spans="1:11" ht="12.75">
      <c r="A171" s="7" t="s">
        <v>247</v>
      </c>
      <c r="B171" s="7" t="s">
        <v>277</v>
      </c>
      <c r="C171" s="7">
        <v>46</v>
      </c>
      <c r="D171" s="7">
        <v>1</v>
      </c>
      <c r="E171" s="7">
        <f t="shared" si="32"/>
        <v>46</v>
      </c>
      <c r="F171" s="7">
        <f t="shared" si="24"/>
        <v>42.78</v>
      </c>
      <c r="G171" s="7">
        <f t="shared" si="33"/>
        <v>49.196999999999996</v>
      </c>
      <c r="H171" s="7"/>
      <c r="I171" s="7">
        <v>93</v>
      </c>
      <c r="J171" s="7"/>
      <c r="K171" s="14"/>
    </row>
    <row r="172" spans="1:11" s="25" customFormat="1" ht="12.75">
      <c r="A172" s="23" t="s">
        <v>247</v>
      </c>
      <c r="B172" s="23" t="s">
        <v>261</v>
      </c>
      <c r="C172" s="23">
        <v>40</v>
      </c>
      <c r="D172" s="23">
        <v>1</v>
      </c>
      <c r="E172" s="23">
        <f t="shared" si="32"/>
        <v>40</v>
      </c>
      <c r="F172" s="23">
        <f t="shared" si="24"/>
        <v>37.2</v>
      </c>
      <c r="G172" s="23">
        <f t="shared" si="33"/>
        <v>42.78</v>
      </c>
      <c r="H172" s="23"/>
      <c r="I172" s="23">
        <v>93</v>
      </c>
      <c r="J172" s="23"/>
      <c r="K172" s="24"/>
    </row>
    <row r="173" spans="1:11" ht="12.75">
      <c r="A173" s="7" t="s">
        <v>247</v>
      </c>
      <c r="B173" s="7" t="s">
        <v>276</v>
      </c>
      <c r="C173" s="7">
        <v>46</v>
      </c>
      <c r="D173" s="7">
        <v>1</v>
      </c>
      <c r="E173" s="7">
        <f t="shared" si="32"/>
        <v>46</v>
      </c>
      <c r="F173" s="7">
        <f t="shared" si="24"/>
        <v>42.78</v>
      </c>
      <c r="G173" s="7">
        <f t="shared" si="33"/>
        <v>49.196999999999996</v>
      </c>
      <c r="H173" s="7"/>
      <c r="I173" s="7">
        <v>93</v>
      </c>
      <c r="J173" s="7"/>
      <c r="K173" s="14"/>
    </row>
    <row r="174" spans="1:11" ht="12.75">
      <c r="A174" s="7" t="s">
        <v>247</v>
      </c>
      <c r="B174" s="7" t="s">
        <v>281</v>
      </c>
      <c r="C174" s="7">
        <v>46</v>
      </c>
      <c r="D174" s="7">
        <v>1</v>
      </c>
      <c r="E174" s="7">
        <f t="shared" si="32"/>
        <v>46</v>
      </c>
      <c r="F174" s="7">
        <f t="shared" si="24"/>
        <v>42.78</v>
      </c>
      <c r="G174" s="7">
        <f t="shared" si="33"/>
        <v>49.196999999999996</v>
      </c>
      <c r="H174" s="7"/>
      <c r="I174" s="7">
        <v>93</v>
      </c>
      <c r="J174" s="7"/>
      <c r="K174" s="14"/>
    </row>
    <row r="175" spans="1:11" s="2" customFormat="1" ht="12.75">
      <c r="A175" s="8" t="s">
        <v>247</v>
      </c>
      <c r="B175" s="8"/>
      <c r="C175" s="8"/>
      <c r="D175" s="8"/>
      <c r="E175" s="8"/>
      <c r="F175" s="7">
        <f t="shared" si="24"/>
        <v>0</v>
      </c>
      <c r="G175" s="8">
        <f>SUM(G168:G174)</f>
        <v>329.406</v>
      </c>
      <c r="H175" s="8">
        <v>330</v>
      </c>
      <c r="I175" s="8">
        <f>SUM(I168:I174)</f>
        <v>738</v>
      </c>
      <c r="J175" s="8">
        <f>I175*0.01</f>
        <v>7.38</v>
      </c>
      <c r="K175" s="14">
        <f>H175-G175-J175</f>
        <v>-6.786000000000006</v>
      </c>
    </row>
    <row r="176" spans="1:11" ht="12.75">
      <c r="A176" s="7" t="s">
        <v>190</v>
      </c>
      <c r="B176" s="7" t="s">
        <v>276</v>
      </c>
      <c r="C176" s="7">
        <v>46</v>
      </c>
      <c r="D176" s="7">
        <v>1</v>
      </c>
      <c r="E176" s="7">
        <f aca="true" t="shared" si="34" ref="E176:E186">C176*D176</f>
        <v>46</v>
      </c>
      <c r="F176" s="7">
        <f t="shared" si="24"/>
        <v>42.78</v>
      </c>
      <c r="G176" s="7">
        <f aca="true" t="shared" si="35" ref="G176:G186">F176*1.15</f>
        <v>49.196999999999996</v>
      </c>
      <c r="H176" s="7"/>
      <c r="I176" s="7">
        <f>D176*93</f>
        <v>93</v>
      </c>
      <c r="J176" s="7"/>
      <c r="K176" s="14"/>
    </row>
    <row r="177" spans="1:11" ht="12.75">
      <c r="A177" s="7" t="s">
        <v>190</v>
      </c>
      <c r="B177" s="7" t="s">
        <v>277</v>
      </c>
      <c r="C177" s="7">
        <v>46</v>
      </c>
      <c r="D177" s="7">
        <v>2</v>
      </c>
      <c r="E177" s="7">
        <f t="shared" si="34"/>
        <v>92</v>
      </c>
      <c r="F177" s="7">
        <f t="shared" si="24"/>
        <v>85.56</v>
      </c>
      <c r="G177" s="7">
        <f t="shared" si="35"/>
        <v>98.39399999999999</v>
      </c>
      <c r="H177" s="7"/>
      <c r="I177" s="7">
        <f aca="true" t="shared" si="36" ref="I177:I185">D177*93</f>
        <v>186</v>
      </c>
      <c r="J177" s="7"/>
      <c r="K177" s="14"/>
    </row>
    <row r="178" spans="1:11" ht="12.75">
      <c r="A178" s="7" t="s">
        <v>190</v>
      </c>
      <c r="B178" s="7" t="s">
        <v>278</v>
      </c>
      <c r="C178" s="7">
        <v>46</v>
      </c>
      <c r="D178" s="7">
        <v>1</v>
      </c>
      <c r="E178" s="7">
        <f t="shared" si="34"/>
        <v>46</v>
      </c>
      <c r="F178" s="7">
        <f t="shared" si="24"/>
        <v>42.78</v>
      </c>
      <c r="G178" s="7">
        <f t="shared" si="35"/>
        <v>49.196999999999996</v>
      </c>
      <c r="H178" s="7"/>
      <c r="I178" s="7">
        <f t="shared" si="36"/>
        <v>93</v>
      </c>
      <c r="J178" s="7"/>
      <c r="K178" s="14"/>
    </row>
    <row r="179" spans="1:11" ht="12.75">
      <c r="A179" s="7" t="s">
        <v>190</v>
      </c>
      <c r="B179" s="7" t="s">
        <v>281</v>
      </c>
      <c r="C179" s="7">
        <v>46</v>
      </c>
      <c r="D179" s="7">
        <v>1</v>
      </c>
      <c r="E179" s="7">
        <f t="shared" si="34"/>
        <v>46</v>
      </c>
      <c r="F179" s="7">
        <f t="shared" si="24"/>
        <v>42.78</v>
      </c>
      <c r="G179" s="7">
        <f t="shared" si="35"/>
        <v>49.196999999999996</v>
      </c>
      <c r="H179" s="7"/>
      <c r="I179" s="7">
        <f t="shared" si="36"/>
        <v>93</v>
      </c>
      <c r="J179" s="7"/>
      <c r="K179" s="14"/>
    </row>
    <row r="180" spans="1:11" ht="15" customHeight="1">
      <c r="A180" s="7" t="s">
        <v>190</v>
      </c>
      <c r="B180" s="7" t="s">
        <v>282</v>
      </c>
      <c r="C180" s="7">
        <v>46</v>
      </c>
      <c r="D180" s="7">
        <v>1</v>
      </c>
      <c r="E180" s="7">
        <f t="shared" si="34"/>
        <v>46</v>
      </c>
      <c r="F180" s="7">
        <f t="shared" si="24"/>
        <v>42.78</v>
      </c>
      <c r="G180" s="7">
        <f t="shared" si="35"/>
        <v>49.196999999999996</v>
      </c>
      <c r="H180" s="7"/>
      <c r="I180" s="7">
        <f t="shared" si="36"/>
        <v>93</v>
      </c>
      <c r="J180" s="7"/>
      <c r="K180" s="14"/>
    </row>
    <row r="181" spans="1:11" ht="12.75">
      <c r="A181" s="7" t="s">
        <v>190</v>
      </c>
      <c r="B181" s="7" t="s">
        <v>216</v>
      </c>
      <c r="C181" s="7">
        <v>96.69</v>
      </c>
      <c r="D181" s="7">
        <v>1</v>
      </c>
      <c r="E181" s="7">
        <f t="shared" si="34"/>
        <v>96.69</v>
      </c>
      <c r="F181" s="7">
        <f t="shared" si="24"/>
        <v>89.9217</v>
      </c>
      <c r="G181" s="7">
        <f t="shared" si="35"/>
        <v>103.409955</v>
      </c>
      <c r="H181" s="7"/>
      <c r="I181" s="7">
        <v>800</v>
      </c>
      <c r="J181" s="7"/>
      <c r="K181" s="14"/>
    </row>
    <row r="182" spans="1:11" ht="12.75">
      <c r="A182" s="7" t="s">
        <v>190</v>
      </c>
      <c r="B182" s="7" t="s">
        <v>302</v>
      </c>
      <c r="C182" s="7">
        <v>5</v>
      </c>
      <c r="D182" s="7">
        <v>4</v>
      </c>
      <c r="E182" s="7">
        <f t="shared" si="34"/>
        <v>20</v>
      </c>
      <c r="F182" s="7">
        <f t="shared" si="24"/>
        <v>18.6</v>
      </c>
      <c r="G182" s="7">
        <f t="shared" si="35"/>
        <v>21.39</v>
      </c>
      <c r="H182" s="7"/>
      <c r="I182" s="7">
        <v>40</v>
      </c>
      <c r="J182" s="7"/>
      <c r="K182" s="14"/>
    </row>
    <row r="183" spans="1:11" ht="12.75">
      <c r="A183" s="9" t="s">
        <v>193</v>
      </c>
      <c r="B183" s="7" t="s">
        <v>20</v>
      </c>
      <c r="C183" s="7">
        <v>40</v>
      </c>
      <c r="D183" s="7">
        <v>1</v>
      </c>
      <c r="E183" s="7">
        <f t="shared" si="34"/>
        <v>40</v>
      </c>
      <c r="F183" s="7">
        <f t="shared" si="24"/>
        <v>37.2</v>
      </c>
      <c r="G183" s="7">
        <f t="shared" si="35"/>
        <v>42.78</v>
      </c>
      <c r="H183" s="7"/>
      <c r="I183" s="7">
        <f t="shared" si="36"/>
        <v>93</v>
      </c>
      <c r="J183" s="7"/>
      <c r="K183" s="14"/>
    </row>
    <row r="184" spans="1:11" ht="12.75">
      <c r="A184" s="9" t="s">
        <v>193</v>
      </c>
      <c r="B184" s="7" t="s">
        <v>21</v>
      </c>
      <c r="C184" s="7">
        <v>40</v>
      </c>
      <c r="D184" s="7">
        <v>1</v>
      </c>
      <c r="E184" s="7">
        <f t="shared" si="34"/>
        <v>40</v>
      </c>
      <c r="F184" s="7">
        <f t="shared" si="24"/>
        <v>37.2</v>
      </c>
      <c r="G184" s="7">
        <f t="shared" si="35"/>
        <v>42.78</v>
      </c>
      <c r="H184" s="7"/>
      <c r="I184" s="7">
        <f t="shared" si="36"/>
        <v>93</v>
      </c>
      <c r="J184" s="7"/>
      <c r="K184" s="14"/>
    </row>
    <row r="185" spans="1:11" ht="12.75">
      <c r="A185" s="9" t="s">
        <v>193</v>
      </c>
      <c r="B185" s="7" t="s">
        <v>251</v>
      </c>
      <c r="C185" s="7">
        <v>40</v>
      </c>
      <c r="D185" s="7">
        <v>2</v>
      </c>
      <c r="E185" s="7">
        <f t="shared" si="34"/>
        <v>80</v>
      </c>
      <c r="F185" s="7">
        <f t="shared" si="24"/>
        <v>74.4</v>
      </c>
      <c r="G185" s="7">
        <f t="shared" si="35"/>
        <v>85.56</v>
      </c>
      <c r="H185" s="7"/>
      <c r="I185" s="7">
        <f t="shared" si="36"/>
        <v>186</v>
      </c>
      <c r="J185" s="7"/>
      <c r="K185" s="14"/>
    </row>
    <row r="186" spans="1:11" ht="12.75">
      <c r="A186" s="7" t="s">
        <v>193</v>
      </c>
      <c r="B186" s="7" t="s">
        <v>73</v>
      </c>
      <c r="C186" s="7">
        <v>73</v>
      </c>
      <c r="D186" s="7">
        <v>2</v>
      </c>
      <c r="E186" s="7">
        <f t="shared" si="34"/>
        <v>146</v>
      </c>
      <c r="F186" s="7">
        <f t="shared" si="24"/>
        <v>135.78</v>
      </c>
      <c r="G186" s="7">
        <f t="shared" si="35"/>
        <v>156.147</v>
      </c>
      <c r="H186" s="7"/>
      <c r="I186" s="7">
        <v>160</v>
      </c>
      <c r="J186" s="7"/>
      <c r="K186" s="14"/>
    </row>
    <row r="187" spans="1:11" s="2" customFormat="1" ht="12.75">
      <c r="A187" s="8" t="s">
        <v>193</v>
      </c>
      <c r="B187" s="8"/>
      <c r="C187" s="8"/>
      <c r="D187" s="8"/>
      <c r="E187" s="8"/>
      <c r="F187" s="7">
        <f t="shared" si="24"/>
        <v>0</v>
      </c>
      <c r="G187" s="8">
        <f>SUM(G176:G186)</f>
        <v>747.2489549999998</v>
      </c>
      <c r="H187" s="8">
        <v>775</v>
      </c>
      <c r="I187" s="8">
        <f>SUM(I176:I186)</f>
        <v>1930</v>
      </c>
      <c r="J187" s="8">
        <f>I187*0.01</f>
        <v>19.3</v>
      </c>
      <c r="K187" s="14">
        <f>H187-G187-J187</f>
        <v>8.451045000000203</v>
      </c>
    </row>
    <row r="188" spans="1:11" s="25" customFormat="1" ht="12.75">
      <c r="A188" s="23" t="s">
        <v>256</v>
      </c>
      <c r="B188" s="23" t="s">
        <v>318</v>
      </c>
      <c r="C188" s="23">
        <v>40</v>
      </c>
      <c r="D188" s="23">
        <v>1</v>
      </c>
      <c r="E188" s="23">
        <f aca="true" t="shared" si="37" ref="E188:E194">C188*D188</f>
        <v>40</v>
      </c>
      <c r="F188" s="23">
        <f t="shared" si="24"/>
        <v>37.2</v>
      </c>
      <c r="G188" s="23">
        <f aca="true" t="shared" si="38" ref="G188:G194">F188*1.15</f>
        <v>42.78</v>
      </c>
      <c r="H188" s="23"/>
      <c r="I188" s="23">
        <v>93</v>
      </c>
      <c r="J188" s="23"/>
      <c r="K188" s="24"/>
    </row>
    <row r="189" spans="1:11" ht="12.75">
      <c r="A189" s="7" t="s">
        <v>256</v>
      </c>
      <c r="B189" s="7" t="s">
        <v>283</v>
      </c>
      <c r="C189" s="7">
        <v>99</v>
      </c>
      <c r="D189" s="7">
        <v>1</v>
      </c>
      <c r="E189" s="7">
        <f t="shared" si="37"/>
        <v>99</v>
      </c>
      <c r="F189" s="7">
        <f t="shared" si="24"/>
        <v>92.07000000000001</v>
      </c>
      <c r="G189" s="7">
        <f t="shared" si="38"/>
        <v>105.8805</v>
      </c>
      <c r="H189" s="7"/>
      <c r="I189" s="7">
        <v>450</v>
      </c>
      <c r="J189" s="7"/>
      <c r="K189" s="14"/>
    </row>
    <row r="190" spans="1:11" ht="12.75">
      <c r="A190" s="7" t="s">
        <v>256</v>
      </c>
      <c r="B190" s="7" t="s">
        <v>285</v>
      </c>
      <c r="C190" s="7">
        <v>99</v>
      </c>
      <c r="D190" s="7">
        <v>1</v>
      </c>
      <c r="E190" s="7">
        <f t="shared" si="37"/>
        <v>99</v>
      </c>
      <c r="F190" s="7">
        <f t="shared" si="24"/>
        <v>92.07000000000001</v>
      </c>
      <c r="G190" s="7">
        <f t="shared" si="38"/>
        <v>105.8805</v>
      </c>
      <c r="H190" s="7"/>
      <c r="I190" s="7">
        <v>450</v>
      </c>
      <c r="J190" s="7"/>
      <c r="K190" s="14"/>
    </row>
    <row r="191" spans="1:11" s="25" customFormat="1" ht="12.75">
      <c r="A191" s="23" t="s">
        <v>256</v>
      </c>
      <c r="B191" s="23" t="s">
        <v>59</v>
      </c>
      <c r="C191" s="23">
        <v>73</v>
      </c>
      <c r="D191" s="23">
        <v>1</v>
      </c>
      <c r="E191" s="23">
        <f t="shared" si="37"/>
        <v>73</v>
      </c>
      <c r="F191" s="23">
        <f t="shared" si="24"/>
        <v>67.89</v>
      </c>
      <c r="G191" s="23">
        <f t="shared" si="38"/>
        <v>78.0735</v>
      </c>
      <c r="H191" s="23"/>
      <c r="I191" s="23">
        <v>80</v>
      </c>
      <c r="J191" s="23"/>
      <c r="K191" s="24"/>
    </row>
    <row r="192" spans="1:11" ht="12.75">
      <c r="A192" s="7" t="s">
        <v>256</v>
      </c>
      <c r="B192" s="7" t="s">
        <v>159</v>
      </c>
      <c r="C192" s="7">
        <v>73</v>
      </c>
      <c r="D192" s="7">
        <v>1</v>
      </c>
      <c r="E192" s="7">
        <f t="shared" si="37"/>
        <v>73</v>
      </c>
      <c r="F192" s="7">
        <f t="shared" si="24"/>
        <v>67.89</v>
      </c>
      <c r="G192" s="7">
        <f t="shared" si="38"/>
        <v>78.0735</v>
      </c>
      <c r="H192" s="7"/>
      <c r="I192" s="7">
        <v>80</v>
      </c>
      <c r="J192" s="7"/>
      <c r="K192" s="14"/>
    </row>
    <row r="193" spans="1:11" s="25" customFormat="1" ht="12.75">
      <c r="A193" s="23" t="s">
        <v>256</v>
      </c>
      <c r="B193" s="23" t="s">
        <v>319</v>
      </c>
      <c r="C193" s="23">
        <v>73</v>
      </c>
      <c r="D193" s="23">
        <v>1</v>
      </c>
      <c r="E193" s="23">
        <f t="shared" si="37"/>
        <v>73</v>
      </c>
      <c r="F193" s="23">
        <f t="shared" si="24"/>
        <v>67.89</v>
      </c>
      <c r="G193" s="23">
        <f t="shared" si="38"/>
        <v>78.0735</v>
      </c>
      <c r="H193" s="23"/>
      <c r="I193" s="23">
        <v>80</v>
      </c>
      <c r="J193" s="23"/>
      <c r="K193" s="24"/>
    </row>
    <row r="194" spans="1:11" ht="12.75">
      <c r="A194" s="7" t="s">
        <v>256</v>
      </c>
      <c r="B194" s="7" t="s">
        <v>302</v>
      </c>
      <c r="C194" s="7">
        <v>5</v>
      </c>
      <c r="D194" s="7">
        <v>3</v>
      </c>
      <c r="E194" s="7">
        <f t="shared" si="37"/>
        <v>15</v>
      </c>
      <c r="F194" s="7">
        <f t="shared" si="24"/>
        <v>13.950000000000001</v>
      </c>
      <c r="G194" s="7">
        <f t="shared" si="38"/>
        <v>16.0425</v>
      </c>
      <c r="H194" s="7"/>
      <c r="I194" s="7">
        <v>30</v>
      </c>
      <c r="J194" s="7"/>
      <c r="K194" s="14"/>
    </row>
    <row r="195" spans="1:11" s="2" customFormat="1" ht="12.75">
      <c r="A195" s="8" t="s">
        <v>256</v>
      </c>
      <c r="B195" s="8"/>
      <c r="C195" s="8"/>
      <c r="D195" s="8"/>
      <c r="E195" s="8"/>
      <c r="F195" s="7">
        <f aca="true" t="shared" si="39" ref="F195:F258">E195*0.93</f>
        <v>0</v>
      </c>
      <c r="G195" s="8">
        <f>SUM(G188:G194)</f>
        <v>504.804</v>
      </c>
      <c r="H195" s="8">
        <v>510</v>
      </c>
      <c r="I195" s="8">
        <f>SUM(I188:I194)</f>
        <v>1263</v>
      </c>
      <c r="J195" s="8">
        <f>I195*0.01</f>
        <v>12.63</v>
      </c>
      <c r="K195" s="14">
        <f>H195-G195-J195</f>
        <v>-7.433999999999974</v>
      </c>
    </row>
    <row r="196" spans="1:11" ht="12.75">
      <c r="A196" s="7" t="s">
        <v>289</v>
      </c>
      <c r="B196" s="7" t="s">
        <v>92</v>
      </c>
      <c r="C196" s="7">
        <v>73</v>
      </c>
      <c r="D196" s="7">
        <v>1</v>
      </c>
      <c r="E196" s="7">
        <f>C196*D196</f>
        <v>73</v>
      </c>
      <c r="F196" s="7">
        <f t="shared" si="39"/>
        <v>67.89</v>
      </c>
      <c r="G196" s="7">
        <f>F196*1.15</f>
        <v>78.0735</v>
      </c>
      <c r="H196" s="7"/>
      <c r="I196" s="7">
        <v>80</v>
      </c>
      <c r="J196" s="7"/>
      <c r="K196" s="14"/>
    </row>
    <row r="197" spans="1:11" ht="12.75">
      <c r="A197" s="7" t="s">
        <v>289</v>
      </c>
      <c r="B197" s="7" t="s">
        <v>47</v>
      </c>
      <c r="C197" s="7">
        <v>73</v>
      </c>
      <c r="D197" s="7">
        <v>1</v>
      </c>
      <c r="E197" s="7">
        <f>C197*D197</f>
        <v>73</v>
      </c>
      <c r="F197" s="7">
        <f t="shared" si="39"/>
        <v>67.89</v>
      </c>
      <c r="G197" s="7">
        <f>F197*1.15</f>
        <v>78.0735</v>
      </c>
      <c r="H197" s="7"/>
      <c r="I197" s="7">
        <v>80</v>
      </c>
      <c r="J197" s="7"/>
      <c r="K197" s="14"/>
    </row>
    <row r="198" spans="1:11" ht="12.75">
      <c r="A198" s="7" t="s">
        <v>289</v>
      </c>
      <c r="B198" s="7" t="s">
        <v>46</v>
      </c>
      <c r="C198" s="7">
        <v>73</v>
      </c>
      <c r="D198" s="7">
        <v>1</v>
      </c>
      <c r="E198" s="7">
        <f>C198*D198</f>
        <v>73</v>
      </c>
      <c r="F198" s="7">
        <f t="shared" si="39"/>
        <v>67.89</v>
      </c>
      <c r="G198" s="7">
        <f>F198*1.15</f>
        <v>78.0735</v>
      </c>
      <c r="H198" s="7"/>
      <c r="I198" s="7">
        <v>80</v>
      </c>
      <c r="J198" s="7"/>
      <c r="K198" s="14"/>
    </row>
    <row r="199" spans="1:11" ht="12.75">
      <c r="A199" s="7" t="s">
        <v>289</v>
      </c>
      <c r="B199" s="7" t="s">
        <v>18</v>
      </c>
      <c r="C199" s="7">
        <v>131</v>
      </c>
      <c r="D199" s="7">
        <v>1</v>
      </c>
      <c r="E199" s="7">
        <f>C199*D199</f>
        <v>131</v>
      </c>
      <c r="F199" s="7">
        <f t="shared" si="39"/>
        <v>121.83000000000001</v>
      </c>
      <c r="G199" s="7">
        <f>F199*1.15</f>
        <v>140.1045</v>
      </c>
      <c r="H199" s="7"/>
      <c r="I199" s="7">
        <v>100</v>
      </c>
      <c r="J199" s="7"/>
      <c r="K199" s="14"/>
    </row>
    <row r="200" spans="1:11" ht="12.75">
      <c r="A200" s="7" t="s">
        <v>289</v>
      </c>
      <c r="B200" s="7" t="s">
        <v>302</v>
      </c>
      <c r="C200" s="7">
        <v>5</v>
      </c>
      <c r="D200" s="7">
        <v>3</v>
      </c>
      <c r="E200" s="7">
        <f>C200*D200</f>
        <v>15</v>
      </c>
      <c r="F200" s="7">
        <f t="shared" si="39"/>
        <v>13.950000000000001</v>
      </c>
      <c r="G200" s="7">
        <f>F200*1.15</f>
        <v>16.0425</v>
      </c>
      <c r="H200" s="7"/>
      <c r="I200" s="7">
        <v>30</v>
      </c>
      <c r="J200" s="7"/>
      <c r="K200" s="14"/>
    </row>
    <row r="201" spans="1:11" s="2" customFormat="1" ht="12.75">
      <c r="A201" s="8" t="s">
        <v>289</v>
      </c>
      <c r="B201" s="8"/>
      <c r="C201" s="8"/>
      <c r="D201" s="8"/>
      <c r="E201" s="8"/>
      <c r="F201" s="7">
        <f t="shared" si="39"/>
        <v>0</v>
      </c>
      <c r="G201" s="8">
        <f>SUM(G196:G200)</f>
        <v>390.3675</v>
      </c>
      <c r="H201" s="8">
        <v>403</v>
      </c>
      <c r="I201" s="8">
        <f>SUM(I196:I200)</f>
        <v>370</v>
      </c>
      <c r="J201" s="8">
        <f>I201*0.01</f>
        <v>3.7</v>
      </c>
      <c r="K201" s="14">
        <f>H201-G201-J201</f>
        <v>8.932499999999994</v>
      </c>
    </row>
    <row r="202" spans="1:11" ht="13.5" customHeight="1">
      <c r="A202" s="9" t="s">
        <v>211</v>
      </c>
      <c r="B202" s="7" t="s">
        <v>53</v>
      </c>
      <c r="C202" s="7">
        <v>40</v>
      </c>
      <c r="D202" s="7">
        <v>1</v>
      </c>
      <c r="E202" s="7">
        <f aca="true" t="shared" si="40" ref="E202:E212">C202*D202</f>
        <v>40</v>
      </c>
      <c r="F202" s="7">
        <f t="shared" si="39"/>
        <v>37.2</v>
      </c>
      <c r="G202" s="7">
        <f aca="true" t="shared" si="41" ref="G202:G212">F202*1.15</f>
        <v>42.78</v>
      </c>
      <c r="H202" s="7"/>
      <c r="I202" s="7">
        <f>93*D202</f>
        <v>93</v>
      </c>
      <c r="J202" s="7"/>
      <c r="K202" s="14"/>
    </row>
    <row r="203" spans="1:11" ht="12.75">
      <c r="A203" s="7" t="s">
        <v>211</v>
      </c>
      <c r="B203" s="7" t="s">
        <v>264</v>
      </c>
      <c r="C203" s="7">
        <v>40</v>
      </c>
      <c r="D203" s="7">
        <v>1</v>
      </c>
      <c r="E203" s="7">
        <f t="shared" si="40"/>
        <v>40</v>
      </c>
      <c r="F203" s="7">
        <f t="shared" si="39"/>
        <v>37.2</v>
      </c>
      <c r="G203" s="7">
        <f t="shared" si="41"/>
        <v>42.78</v>
      </c>
      <c r="H203" s="7"/>
      <c r="I203" s="7">
        <f aca="true" t="shared" si="42" ref="I203:I212">93*D203</f>
        <v>93</v>
      </c>
      <c r="J203" s="7"/>
      <c r="K203" s="14"/>
    </row>
    <row r="204" spans="1:11" s="25" customFormat="1" ht="12.75">
      <c r="A204" s="23" t="s">
        <v>211</v>
      </c>
      <c r="B204" s="23" t="s">
        <v>320</v>
      </c>
      <c r="C204" s="23">
        <v>40</v>
      </c>
      <c r="D204" s="23">
        <v>1</v>
      </c>
      <c r="E204" s="23">
        <f t="shared" si="40"/>
        <v>40</v>
      </c>
      <c r="F204" s="23">
        <f t="shared" si="39"/>
        <v>37.2</v>
      </c>
      <c r="G204" s="23">
        <f t="shared" si="41"/>
        <v>42.78</v>
      </c>
      <c r="H204" s="23"/>
      <c r="I204" s="23">
        <f t="shared" si="42"/>
        <v>93</v>
      </c>
      <c r="J204" s="23"/>
      <c r="K204" s="24"/>
    </row>
    <row r="205" spans="1:11" s="25" customFormat="1" ht="12.75">
      <c r="A205" s="23" t="s">
        <v>211</v>
      </c>
      <c r="B205" s="23" t="s">
        <v>321</v>
      </c>
      <c r="C205" s="23">
        <v>40</v>
      </c>
      <c r="D205" s="23">
        <v>1</v>
      </c>
      <c r="E205" s="23">
        <f t="shared" si="40"/>
        <v>40</v>
      </c>
      <c r="F205" s="23">
        <f t="shared" si="39"/>
        <v>37.2</v>
      </c>
      <c r="G205" s="23">
        <f t="shared" si="41"/>
        <v>42.78</v>
      </c>
      <c r="H205" s="23"/>
      <c r="I205" s="23">
        <f t="shared" si="42"/>
        <v>93</v>
      </c>
      <c r="J205" s="23"/>
      <c r="K205" s="24"/>
    </row>
    <row r="206" spans="1:11" ht="12.75">
      <c r="A206" s="7" t="s">
        <v>211</v>
      </c>
      <c r="B206" s="7" t="s">
        <v>276</v>
      </c>
      <c r="C206" s="7">
        <v>46</v>
      </c>
      <c r="D206" s="7">
        <v>2</v>
      </c>
      <c r="E206" s="7">
        <f t="shared" si="40"/>
        <v>92</v>
      </c>
      <c r="F206" s="7">
        <f t="shared" si="39"/>
        <v>85.56</v>
      </c>
      <c r="G206" s="7">
        <f t="shared" si="41"/>
        <v>98.39399999999999</v>
      </c>
      <c r="H206" s="7"/>
      <c r="I206" s="7">
        <f t="shared" si="42"/>
        <v>186</v>
      </c>
      <c r="J206" s="7"/>
      <c r="K206" s="14"/>
    </row>
    <row r="207" spans="1:11" ht="12.75">
      <c r="A207" s="7" t="s">
        <v>211</v>
      </c>
      <c r="B207" s="7" t="s">
        <v>277</v>
      </c>
      <c r="C207" s="7">
        <v>46</v>
      </c>
      <c r="D207" s="7">
        <v>2</v>
      </c>
      <c r="E207" s="7">
        <f t="shared" si="40"/>
        <v>92</v>
      </c>
      <c r="F207" s="7">
        <f t="shared" si="39"/>
        <v>85.56</v>
      </c>
      <c r="G207" s="7">
        <f t="shared" si="41"/>
        <v>98.39399999999999</v>
      </c>
      <c r="H207" s="7"/>
      <c r="I207" s="7">
        <f t="shared" si="42"/>
        <v>186</v>
      </c>
      <c r="J207" s="7"/>
      <c r="K207" s="14"/>
    </row>
    <row r="208" spans="1:11" ht="12.75">
      <c r="A208" s="7" t="s">
        <v>211</v>
      </c>
      <c r="B208" s="7" t="s">
        <v>278</v>
      </c>
      <c r="C208" s="7">
        <v>46</v>
      </c>
      <c r="D208" s="7">
        <v>2</v>
      </c>
      <c r="E208" s="7">
        <f t="shared" si="40"/>
        <v>92</v>
      </c>
      <c r="F208" s="7">
        <f t="shared" si="39"/>
        <v>85.56</v>
      </c>
      <c r="G208" s="7">
        <f t="shared" si="41"/>
        <v>98.39399999999999</v>
      </c>
      <c r="H208" s="7"/>
      <c r="I208" s="7">
        <f t="shared" si="42"/>
        <v>186</v>
      </c>
      <c r="J208" s="7"/>
      <c r="K208" s="14"/>
    </row>
    <row r="209" spans="1:11" ht="12.75">
      <c r="A209" s="7" t="s">
        <v>211</v>
      </c>
      <c r="B209" s="7" t="s">
        <v>279</v>
      </c>
      <c r="C209" s="7">
        <v>46</v>
      </c>
      <c r="D209" s="7">
        <v>2</v>
      </c>
      <c r="E209" s="7">
        <f t="shared" si="40"/>
        <v>92</v>
      </c>
      <c r="F209" s="7">
        <f t="shared" si="39"/>
        <v>85.56</v>
      </c>
      <c r="G209" s="7">
        <f t="shared" si="41"/>
        <v>98.39399999999999</v>
      </c>
      <c r="H209" s="7"/>
      <c r="I209" s="7">
        <f t="shared" si="42"/>
        <v>186</v>
      </c>
      <c r="J209" s="7"/>
      <c r="K209" s="14"/>
    </row>
    <row r="210" spans="1:11" ht="12.75">
      <c r="A210" s="7" t="s">
        <v>211</v>
      </c>
      <c r="B210" s="7" t="s">
        <v>280</v>
      </c>
      <c r="C210" s="7">
        <v>46</v>
      </c>
      <c r="D210" s="7">
        <v>2</v>
      </c>
      <c r="E210" s="7">
        <f t="shared" si="40"/>
        <v>92</v>
      </c>
      <c r="F210" s="7">
        <f t="shared" si="39"/>
        <v>85.56</v>
      </c>
      <c r="G210" s="7">
        <f t="shared" si="41"/>
        <v>98.39399999999999</v>
      </c>
      <c r="H210" s="7"/>
      <c r="I210" s="7">
        <f t="shared" si="42"/>
        <v>186</v>
      </c>
      <c r="J210" s="7"/>
      <c r="K210" s="14"/>
    </row>
    <row r="211" spans="1:11" ht="12.75">
      <c r="A211" s="7" t="s">
        <v>211</v>
      </c>
      <c r="B211" s="7" t="s">
        <v>281</v>
      </c>
      <c r="C211" s="7">
        <v>46</v>
      </c>
      <c r="D211" s="7">
        <v>2</v>
      </c>
      <c r="E211" s="7">
        <f t="shared" si="40"/>
        <v>92</v>
      </c>
      <c r="F211" s="7">
        <f t="shared" si="39"/>
        <v>85.56</v>
      </c>
      <c r="G211" s="7">
        <f t="shared" si="41"/>
        <v>98.39399999999999</v>
      </c>
      <c r="H211" s="7"/>
      <c r="I211" s="7">
        <f t="shared" si="42"/>
        <v>186</v>
      </c>
      <c r="J211" s="7"/>
      <c r="K211" s="14"/>
    </row>
    <row r="212" spans="1:11" ht="15" customHeight="1">
      <c r="A212" s="7" t="s">
        <v>211</v>
      </c>
      <c r="B212" s="7" t="s">
        <v>282</v>
      </c>
      <c r="C212" s="7">
        <v>46</v>
      </c>
      <c r="D212" s="7">
        <v>2</v>
      </c>
      <c r="E212" s="7">
        <f t="shared" si="40"/>
        <v>92</v>
      </c>
      <c r="F212" s="7">
        <f t="shared" si="39"/>
        <v>85.56</v>
      </c>
      <c r="G212" s="7">
        <f t="shared" si="41"/>
        <v>98.39399999999999</v>
      </c>
      <c r="H212" s="7"/>
      <c r="I212" s="7">
        <f t="shared" si="42"/>
        <v>186</v>
      </c>
      <c r="J212" s="7"/>
      <c r="K212" s="14"/>
    </row>
    <row r="213" spans="1:11" s="2" customFormat="1" ht="12.75">
      <c r="A213" s="8" t="s">
        <v>211</v>
      </c>
      <c r="B213" s="8"/>
      <c r="C213" s="8"/>
      <c r="D213" s="8"/>
      <c r="E213" s="8"/>
      <c r="F213" s="7">
        <f t="shared" si="39"/>
        <v>0</v>
      </c>
      <c r="G213" s="8">
        <f>SUM(G202:G212)</f>
        <v>859.878</v>
      </c>
      <c r="H213" s="8">
        <v>900</v>
      </c>
      <c r="I213" s="8">
        <f>SUM(I202:I212)</f>
        <v>1674</v>
      </c>
      <c r="J213" s="8">
        <f>I213*0.01</f>
        <v>16.740000000000002</v>
      </c>
      <c r="K213" s="14">
        <f>H213-G213-J213</f>
        <v>23.381999999999955</v>
      </c>
    </row>
    <row r="214" spans="1:11" ht="12.75">
      <c r="A214" s="7" t="s">
        <v>238</v>
      </c>
      <c r="B214" s="7" t="s">
        <v>239</v>
      </c>
      <c r="C214" s="7">
        <v>50</v>
      </c>
      <c r="D214" s="7">
        <v>1</v>
      </c>
      <c r="E214" s="7">
        <f aca="true" t="shared" si="43" ref="E214:E227">C214*D214</f>
        <v>50</v>
      </c>
      <c r="F214" s="7">
        <f t="shared" si="39"/>
        <v>46.5</v>
      </c>
      <c r="G214" s="7">
        <f aca="true" t="shared" si="44" ref="G214:G227">F214*1.15</f>
        <v>53.474999999999994</v>
      </c>
      <c r="H214" s="7"/>
      <c r="I214" s="7">
        <v>180</v>
      </c>
      <c r="J214" s="7"/>
      <c r="K214" s="14"/>
    </row>
    <row r="215" spans="1:11" ht="12.75">
      <c r="A215" s="7" t="s">
        <v>238</v>
      </c>
      <c r="B215" s="7" t="s">
        <v>242</v>
      </c>
      <c r="C215" s="7">
        <v>50</v>
      </c>
      <c r="D215" s="7">
        <v>1</v>
      </c>
      <c r="E215" s="7">
        <f t="shared" si="43"/>
        <v>50</v>
      </c>
      <c r="F215" s="7">
        <f t="shared" si="39"/>
        <v>46.5</v>
      </c>
      <c r="G215" s="7">
        <f t="shared" si="44"/>
        <v>53.474999999999994</v>
      </c>
      <c r="H215" s="7"/>
      <c r="I215" s="7">
        <v>180</v>
      </c>
      <c r="J215" s="7"/>
      <c r="K215" s="14"/>
    </row>
    <row r="216" spans="1:11" ht="12.75">
      <c r="A216" s="7" t="s">
        <v>238</v>
      </c>
      <c r="B216" s="7" t="s">
        <v>40</v>
      </c>
      <c r="C216" s="7">
        <v>50</v>
      </c>
      <c r="D216" s="7">
        <v>1</v>
      </c>
      <c r="E216" s="7">
        <f t="shared" si="43"/>
        <v>50</v>
      </c>
      <c r="F216" s="7">
        <f t="shared" si="39"/>
        <v>46.5</v>
      </c>
      <c r="G216" s="7">
        <f t="shared" si="44"/>
        <v>53.474999999999994</v>
      </c>
      <c r="H216" s="7"/>
      <c r="I216" s="7">
        <v>180</v>
      </c>
      <c r="J216" s="7"/>
      <c r="K216" s="14"/>
    </row>
    <row r="217" spans="1:11" ht="12.75">
      <c r="A217" s="7" t="s">
        <v>238</v>
      </c>
      <c r="B217" s="7" t="s">
        <v>19</v>
      </c>
      <c r="C217" s="7">
        <v>40</v>
      </c>
      <c r="D217" s="7">
        <v>1</v>
      </c>
      <c r="E217" s="7">
        <f t="shared" si="43"/>
        <v>40</v>
      </c>
      <c r="F217" s="7">
        <f t="shared" si="39"/>
        <v>37.2</v>
      </c>
      <c r="G217" s="7">
        <f t="shared" si="44"/>
        <v>42.78</v>
      </c>
      <c r="H217" s="7"/>
      <c r="I217" s="7">
        <v>93</v>
      </c>
      <c r="J217" s="7"/>
      <c r="K217" s="14"/>
    </row>
    <row r="218" spans="1:11" ht="12.75">
      <c r="A218" s="7" t="s">
        <v>238</v>
      </c>
      <c r="B218" s="7" t="s">
        <v>20</v>
      </c>
      <c r="C218" s="7">
        <v>40</v>
      </c>
      <c r="D218" s="7">
        <v>2</v>
      </c>
      <c r="E218" s="7">
        <f t="shared" si="43"/>
        <v>80</v>
      </c>
      <c r="F218" s="7">
        <f t="shared" si="39"/>
        <v>74.4</v>
      </c>
      <c r="G218" s="7">
        <f t="shared" si="44"/>
        <v>85.56</v>
      </c>
      <c r="H218" s="7"/>
      <c r="I218" s="7">
        <v>186</v>
      </c>
      <c r="J218" s="7"/>
      <c r="K218" s="14"/>
    </row>
    <row r="219" spans="1:11" ht="12.75">
      <c r="A219" s="7" t="s">
        <v>238</v>
      </c>
      <c r="B219" s="7" t="s">
        <v>92</v>
      </c>
      <c r="C219" s="7">
        <v>73</v>
      </c>
      <c r="D219" s="7">
        <v>1</v>
      </c>
      <c r="E219" s="7">
        <f t="shared" si="43"/>
        <v>73</v>
      </c>
      <c r="F219" s="7">
        <f t="shared" si="39"/>
        <v>67.89</v>
      </c>
      <c r="G219" s="7">
        <f t="shared" si="44"/>
        <v>78.0735</v>
      </c>
      <c r="H219" s="7"/>
      <c r="I219" s="7">
        <v>80</v>
      </c>
      <c r="J219" s="7"/>
      <c r="K219" s="14"/>
    </row>
    <row r="220" spans="1:11" ht="12.75">
      <c r="A220" s="7" t="s">
        <v>238</v>
      </c>
      <c r="B220" s="7" t="s">
        <v>47</v>
      </c>
      <c r="C220" s="7">
        <v>73</v>
      </c>
      <c r="D220" s="7">
        <v>1</v>
      </c>
      <c r="E220" s="7">
        <f t="shared" si="43"/>
        <v>73</v>
      </c>
      <c r="F220" s="7">
        <f t="shared" si="39"/>
        <v>67.89</v>
      </c>
      <c r="G220" s="7">
        <f t="shared" si="44"/>
        <v>78.0735</v>
      </c>
      <c r="H220" s="7"/>
      <c r="I220" s="7">
        <v>80</v>
      </c>
      <c r="J220" s="7"/>
      <c r="K220" s="14"/>
    </row>
    <row r="221" spans="1:11" ht="12.75">
      <c r="A221" s="7" t="s">
        <v>238</v>
      </c>
      <c r="B221" s="7" t="s">
        <v>59</v>
      </c>
      <c r="C221" s="7">
        <v>73</v>
      </c>
      <c r="D221" s="7">
        <v>1</v>
      </c>
      <c r="E221" s="7">
        <f t="shared" si="43"/>
        <v>73</v>
      </c>
      <c r="F221" s="7">
        <f t="shared" si="39"/>
        <v>67.89</v>
      </c>
      <c r="G221" s="7">
        <f t="shared" si="44"/>
        <v>78.0735</v>
      </c>
      <c r="H221" s="7"/>
      <c r="I221" s="7">
        <v>80</v>
      </c>
      <c r="J221" s="7"/>
      <c r="K221" s="14"/>
    </row>
    <row r="222" spans="1:11" ht="12.75">
      <c r="A222" s="7" t="s">
        <v>238</v>
      </c>
      <c r="B222" s="7" t="s">
        <v>294</v>
      </c>
      <c r="C222" s="7">
        <v>73</v>
      </c>
      <c r="D222" s="7">
        <v>1</v>
      </c>
      <c r="E222" s="7">
        <f t="shared" si="43"/>
        <v>73</v>
      </c>
      <c r="F222" s="7">
        <f t="shared" si="39"/>
        <v>67.89</v>
      </c>
      <c r="G222" s="7">
        <f t="shared" si="44"/>
        <v>78.0735</v>
      </c>
      <c r="H222" s="7"/>
      <c r="I222" s="7">
        <v>80</v>
      </c>
      <c r="J222" s="7"/>
      <c r="K222" s="14"/>
    </row>
    <row r="223" spans="1:11" ht="12.75">
      <c r="A223" s="7" t="s">
        <v>238</v>
      </c>
      <c r="B223" s="7" t="s">
        <v>216</v>
      </c>
      <c r="C223" s="7">
        <v>96.69</v>
      </c>
      <c r="D223" s="7">
        <v>1</v>
      </c>
      <c r="E223" s="7">
        <f t="shared" si="43"/>
        <v>96.69</v>
      </c>
      <c r="F223" s="7">
        <f t="shared" si="39"/>
        <v>89.9217</v>
      </c>
      <c r="G223" s="7">
        <f t="shared" si="44"/>
        <v>103.409955</v>
      </c>
      <c r="H223" s="7"/>
      <c r="I223" s="7">
        <v>800</v>
      </c>
      <c r="J223" s="7"/>
      <c r="K223" s="14"/>
    </row>
    <row r="224" spans="1:11" s="19" customFormat="1" ht="18.75" customHeight="1">
      <c r="A224" s="17" t="s">
        <v>238</v>
      </c>
      <c r="B224" s="17" t="s">
        <v>12</v>
      </c>
      <c r="C224" s="17">
        <v>61.2</v>
      </c>
      <c r="D224" s="17">
        <v>0</v>
      </c>
      <c r="E224" s="17">
        <f t="shared" si="43"/>
        <v>0</v>
      </c>
      <c r="F224" s="17">
        <f t="shared" si="39"/>
        <v>0</v>
      </c>
      <c r="G224" s="17">
        <f t="shared" si="44"/>
        <v>0</v>
      </c>
      <c r="H224" s="17"/>
      <c r="I224" s="17">
        <v>0</v>
      </c>
      <c r="J224" s="17"/>
      <c r="K224" s="26"/>
    </row>
    <row r="225" spans="1:11" ht="15" customHeight="1">
      <c r="A225" s="7" t="s">
        <v>255</v>
      </c>
      <c r="B225" s="7" t="s">
        <v>254</v>
      </c>
      <c r="C225" s="7">
        <v>40</v>
      </c>
      <c r="D225" s="7">
        <v>1</v>
      </c>
      <c r="E225" s="7">
        <f t="shared" si="43"/>
        <v>40</v>
      </c>
      <c r="F225" s="7">
        <f t="shared" si="39"/>
        <v>37.2</v>
      </c>
      <c r="G225" s="7">
        <f t="shared" si="44"/>
        <v>42.78</v>
      </c>
      <c r="H225" s="7"/>
      <c r="I225" s="7">
        <v>93</v>
      </c>
      <c r="J225" s="7"/>
      <c r="K225" s="14"/>
    </row>
    <row r="226" spans="1:11" ht="12.75">
      <c r="A226" s="7" t="s">
        <v>255</v>
      </c>
      <c r="B226" s="7" t="s">
        <v>271</v>
      </c>
      <c r="C226" s="7">
        <v>40</v>
      </c>
      <c r="D226" s="7">
        <v>1</v>
      </c>
      <c r="E226" s="7">
        <f t="shared" si="43"/>
        <v>40</v>
      </c>
      <c r="F226" s="7">
        <f t="shared" si="39"/>
        <v>37.2</v>
      </c>
      <c r="G226" s="7">
        <f t="shared" si="44"/>
        <v>42.78</v>
      </c>
      <c r="H226" s="7"/>
      <c r="I226" s="7">
        <v>93</v>
      </c>
      <c r="J226" s="7"/>
      <c r="K226" s="14"/>
    </row>
    <row r="227" spans="1:11" ht="12.75">
      <c r="A227" s="7" t="s">
        <v>255</v>
      </c>
      <c r="B227" s="7" t="s">
        <v>274</v>
      </c>
      <c r="C227" s="7">
        <v>40</v>
      </c>
      <c r="D227" s="7">
        <v>1</v>
      </c>
      <c r="E227" s="7">
        <f t="shared" si="43"/>
        <v>40</v>
      </c>
      <c r="F227" s="7">
        <f t="shared" si="39"/>
        <v>37.2</v>
      </c>
      <c r="G227" s="7">
        <f t="shared" si="44"/>
        <v>42.78</v>
      </c>
      <c r="H227" s="7"/>
      <c r="I227" s="7">
        <v>93</v>
      </c>
      <c r="J227" s="7"/>
      <c r="K227" s="14"/>
    </row>
    <row r="228" spans="1:11" s="2" customFormat="1" ht="12.75">
      <c r="A228" s="8" t="s">
        <v>255</v>
      </c>
      <c r="B228" s="8"/>
      <c r="C228" s="8"/>
      <c r="D228" s="8"/>
      <c r="E228" s="8"/>
      <c r="F228" s="7">
        <f t="shared" si="39"/>
        <v>0</v>
      </c>
      <c r="G228" s="8">
        <f>SUM(G214:G227)</f>
        <v>832.8089549999997</v>
      </c>
      <c r="H228" s="8">
        <v>900</v>
      </c>
      <c r="I228" s="8">
        <f>SUM(I214:I227)</f>
        <v>2218</v>
      </c>
      <c r="J228" s="8">
        <f>I228*0.01</f>
        <v>22.18</v>
      </c>
      <c r="K228" s="14">
        <f>H228-G228-J228</f>
        <v>45.01104500000026</v>
      </c>
    </row>
    <row r="229" spans="1:11" ht="12.75">
      <c r="A229" s="7" t="s">
        <v>220</v>
      </c>
      <c r="B229" s="7" t="s">
        <v>16</v>
      </c>
      <c r="C229" s="7">
        <v>40</v>
      </c>
      <c r="D229" s="7">
        <v>2</v>
      </c>
      <c r="E229" s="7">
        <f aca="true" t="shared" si="45" ref="E229:E238">C229*D229</f>
        <v>80</v>
      </c>
      <c r="F229" s="7">
        <f t="shared" si="39"/>
        <v>74.4</v>
      </c>
      <c r="G229" s="7">
        <f aca="true" t="shared" si="46" ref="G229:G238">F229*1.15</f>
        <v>85.56</v>
      </c>
      <c r="H229" s="7"/>
      <c r="I229" s="7">
        <f>93*D229</f>
        <v>186</v>
      </c>
      <c r="J229" s="7"/>
      <c r="K229" s="14"/>
    </row>
    <row r="230" spans="1:11" ht="12.75">
      <c r="A230" s="7" t="s">
        <v>220</v>
      </c>
      <c r="B230" s="7" t="s">
        <v>20</v>
      </c>
      <c r="C230" s="7">
        <v>40</v>
      </c>
      <c r="D230" s="7">
        <v>2</v>
      </c>
      <c r="E230" s="7">
        <f t="shared" si="45"/>
        <v>80</v>
      </c>
      <c r="F230" s="7">
        <f t="shared" si="39"/>
        <v>74.4</v>
      </c>
      <c r="G230" s="7">
        <f t="shared" si="46"/>
        <v>85.56</v>
      </c>
      <c r="H230" s="7"/>
      <c r="I230" s="7">
        <f aca="true" t="shared" si="47" ref="I230:I238">93*D230</f>
        <v>186</v>
      </c>
      <c r="J230" s="7"/>
      <c r="K230" s="14"/>
    </row>
    <row r="231" spans="1:11" ht="12.75">
      <c r="A231" s="7" t="s">
        <v>220</v>
      </c>
      <c r="B231" s="7" t="s">
        <v>21</v>
      </c>
      <c r="C231" s="7">
        <v>40</v>
      </c>
      <c r="D231" s="7">
        <v>2</v>
      </c>
      <c r="E231" s="7">
        <f t="shared" si="45"/>
        <v>80</v>
      </c>
      <c r="F231" s="7">
        <f t="shared" si="39"/>
        <v>74.4</v>
      </c>
      <c r="G231" s="7">
        <f t="shared" si="46"/>
        <v>85.56</v>
      </c>
      <c r="H231" s="7"/>
      <c r="I231" s="7">
        <f t="shared" si="47"/>
        <v>186</v>
      </c>
      <c r="J231" s="7"/>
      <c r="K231" s="14"/>
    </row>
    <row r="232" spans="1:11" ht="12.75">
      <c r="A232" s="7" t="s">
        <v>220</v>
      </c>
      <c r="B232" s="7" t="s">
        <v>251</v>
      </c>
      <c r="C232" s="7">
        <v>40</v>
      </c>
      <c r="D232" s="7">
        <v>2</v>
      </c>
      <c r="E232" s="7">
        <f t="shared" si="45"/>
        <v>80</v>
      </c>
      <c r="F232" s="7">
        <f t="shared" si="39"/>
        <v>74.4</v>
      </c>
      <c r="G232" s="7">
        <f t="shared" si="46"/>
        <v>85.56</v>
      </c>
      <c r="H232" s="7"/>
      <c r="I232" s="7">
        <f t="shared" si="47"/>
        <v>186</v>
      </c>
      <c r="J232" s="7"/>
      <c r="K232" s="14"/>
    </row>
    <row r="233" spans="1:11" ht="12.75">
      <c r="A233" s="7" t="s">
        <v>220</v>
      </c>
      <c r="B233" s="7" t="s">
        <v>257</v>
      </c>
      <c r="C233" s="7">
        <v>40</v>
      </c>
      <c r="D233" s="7">
        <v>1</v>
      </c>
      <c r="E233" s="7">
        <f t="shared" si="45"/>
        <v>40</v>
      </c>
      <c r="F233" s="7">
        <f t="shared" si="39"/>
        <v>37.2</v>
      </c>
      <c r="G233" s="7">
        <f t="shared" si="46"/>
        <v>42.78</v>
      </c>
      <c r="H233" s="7"/>
      <c r="I233" s="7">
        <f t="shared" si="47"/>
        <v>93</v>
      </c>
      <c r="J233" s="7"/>
      <c r="K233" s="14"/>
    </row>
    <row r="234" spans="1:11" ht="12" customHeight="1">
      <c r="A234" s="9" t="s">
        <v>220</v>
      </c>
      <c r="B234" s="7" t="s">
        <v>42</v>
      </c>
      <c r="C234" s="7">
        <v>40</v>
      </c>
      <c r="D234" s="7">
        <v>1</v>
      </c>
      <c r="E234" s="7">
        <f t="shared" si="45"/>
        <v>40</v>
      </c>
      <c r="F234" s="7">
        <f t="shared" si="39"/>
        <v>37.2</v>
      </c>
      <c r="G234" s="7">
        <f t="shared" si="46"/>
        <v>42.78</v>
      </c>
      <c r="H234" s="7"/>
      <c r="I234" s="7">
        <f t="shared" si="47"/>
        <v>93</v>
      </c>
      <c r="J234" s="7"/>
      <c r="K234" s="14"/>
    </row>
    <row r="235" spans="1:11" ht="12.75">
      <c r="A235" s="9" t="s">
        <v>220</v>
      </c>
      <c r="B235" s="7" t="s">
        <v>264</v>
      </c>
      <c r="C235" s="7">
        <v>40</v>
      </c>
      <c r="D235" s="7">
        <v>10</v>
      </c>
      <c r="E235" s="7">
        <f t="shared" si="45"/>
        <v>400</v>
      </c>
      <c r="F235" s="7">
        <f t="shared" si="39"/>
        <v>372</v>
      </c>
      <c r="G235" s="7">
        <f t="shared" si="46"/>
        <v>427.79999999999995</v>
      </c>
      <c r="H235" s="7"/>
      <c r="I235" s="7">
        <f t="shared" si="47"/>
        <v>930</v>
      </c>
      <c r="J235" s="7"/>
      <c r="K235" s="14"/>
    </row>
    <row r="236" spans="1:11" ht="12.75">
      <c r="A236" s="9" t="s">
        <v>220</v>
      </c>
      <c r="B236" s="7" t="s">
        <v>267</v>
      </c>
      <c r="C236" s="7">
        <v>40</v>
      </c>
      <c r="D236" s="7">
        <v>5</v>
      </c>
      <c r="E236" s="7">
        <f t="shared" si="45"/>
        <v>200</v>
      </c>
      <c r="F236" s="7">
        <f t="shared" si="39"/>
        <v>186</v>
      </c>
      <c r="G236" s="7">
        <f t="shared" si="46"/>
        <v>213.89999999999998</v>
      </c>
      <c r="H236" s="7"/>
      <c r="I236" s="7">
        <f t="shared" si="47"/>
        <v>465</v>
      </c>
      <c r="J236" s="7"/>
      <c r="K236" s="14"/>
    </row>
    <row r="237" spans="1:11" ht="12.75">
      <c r="A237" s="9" t="s">
        <v>220</v>
      </c>
      <c r="B237" s="7" t="s">
        <v>272</v>
      </c>
      <c r="C237" s="7">
        <v>40</v>
      </c>
      <c r="D237" s="7">
        <v>2</v>
      </c>
      <c r="E237" s="7">
        <f t="shared" si="45"/>
        <v>80</v>
      </c>
      <c r="F237" s="7">
        <f t="shared" si="39"/>
        <v>74.4</v>
      </c>
      <c r="G237" s="7">
        <f t="shared" si="46"/>
        <v>85.56</v>
      </c>
      <c r="H237" s="7"/>
      <c r="I237" s="7">
        <f t="shared" si="47"/>
        <v>186</v>
      </c>
      <c r="J237" s="7"/>
      <c r="K237" s="14"/>
    </row>
    <row r="238" spans="1:11" ht="12.75">
      <c r="A238" s="9" t="s">
        <v>220</v>
      </c>
      <c r="B238" s="7" t="s">
        <v>273</v>
      </c>
      <c r="C238" s="7">
        <v>40</v>
      </c>
      <c r="D238" s="7">
        <v>2</v>
      </c>
      <c r="E238" s="7">
        <f t="shared" si="45"/>
        <v>80</v>
      </c>
      <c r="F238" s="7">
        <f t="shared" si="39"/>
        <v>74.4</v>
      </c>
      <c r="G238" s="7">
        <f t="shared" si="46"/>
        <v>85.56</v>
      </c>
      <c r="H238" s="7"/>
      <c r="I238" s="7">
        <f t="shared" si="47"/>
        <v>186</v>
      </c>
      <c r="J238" s="7"/>
      <c r="K238" s="14"/>
    </row>
    <row r="239" spans="1:11" s="2" customFormat="1" ht="12.75">
      <c r="A239" s="12" t="s">
        <v>220</v>
      </c>
      <c r="B239" s="8"/>
      <c r="C239" s="8"/>
      <c r="D239" s="8"/>
      <c r="E239" s="8"/>
      <c r="F239" s="7">
        <f t="shared" si="39"/>
        <v>0</v>
      </c>
      <c r="G239" s="8">
        <f>SUM(G229:G238)</f>
        <v>1240.62</v>
      </c>
      <c r="H239" s="8">
        <v>1300</v>
      </c>
      <c r="I239" s="8">
        <f>SUM(I229:I238)</f>
        <v>2697</v>
      </c>
      <c r="J239" s="8">
        <f>I239*0.01</f>
        <v>26.97</v>
      </c>
      <c r="K239" s="14">
        <f>H239-G239-J239</f>
        <v>32.41000000000011</v>
      </c>
    </row>
    <row r="240" spans="1:11" ht="12.75">
      <c r="A240" s="7" t="s">
        <v>300</v>
      </c>
      <c r="B240" s="7" t="s">
        <v>133</v>
      </c>
      <c r="C240" s="7">
        <v>96.69</v>
      </c>
      <c r="D240" s="7">
        <v>1</v>
      </c>
      <c r="E240" s="7">
        <f>C240*D240</f>
        <v>96.69</v>
      </c>
      <c r="F240" s="7">
        <f t="shared" si="39"/>
        <v>89.9217</v>
      </c>
      <c r="G240" s="7">
        <f>F240*1.15</f>
        <v>103.409955</v>
      </c>
      <c r="H240" s="7"/>
      <c r="I240" s="7">
        <v>800</v>
      </c>
      <c r="J240" s="7"/>
      <c r="K240" s="14"/>
    </row>
    <row r="241" spans="1:11" ht="15.75" customHeight="1">
      <c r="A241" s="7" t="s">
        <v>300</v>
      </c>
      <c r="B241" s="7" t="s">
        <v>115</v>
      </c>
      <c r="C241" s="7">
        <v>61.2</v>
      </c>
      <c r="D241" s="7">
        <v>1</v>
      </c>
      <c r="E241" s="7">
        <f>C241*D241</f>
        <v>61.2</v>
      </c>
      <c r="F241" s="7">
        <f t="shared" si="39"/>
        <v>56.916000000000004</v>
      </c>
      <c r="G241" s="7">
        <f>F241*1.15</f>
        <v>65.4534</v>
      </c>
      <c r="H241" s="7"/>
      <c r="I241" s="7">
        <v>370</v>
      </c>
      <c r="J241" s="7"/>
      <c r="K241" s="14"/>
    </row>
    <row r="242" spans="1:11" ht="10.5" customHeight="1">
      <c r="A242" s="7" t="s">
        <v>300</v>
      </c>
      <c r="B242" s="7" t="s">
        <v>104</v>
      </c>
      <c r="C242" s="7">
        <v>61.2</v>
      </c>
      <c r="D242" s="7">
        <v>1</v>
      </c>
      <c r="E242" s="7">
        <f>C242*D242</f>
        <v>61.2</v>
      </c>
      <c r="F242" s="7">
        <f t="shared" si="39"/>
        <v>56.916000000000004</v>
      </c>
      <c r="G242" s="7">
        <f>F242*1.15</f>
        <v>65.4534</v>
      </c>
      <c r="H242" s="7"/>
      <c r="I242" s="7">
        <v>370</v>
      </c>
      <c r="J242" s="7"/>
      <c r="K242" s="14"/>
    </row>
    <row r="243" spans="1:11" s="2" customFormat="1" ht="12.75">
      <c r="A243" s="8" t="s">
        <v>300</v>
      </c>
      <c r="B243" s="8"/>
      <c r="C243" s="8"/>
      <c r="D243" s="8"/>
      <c r="E243" s="8"/>
      <c r="F243" s="7">
        <f t="shared" si="39"/>
        <v>0</v>
      </c>
      <c r="G243" s="8">
        <f>SUM(G240:G242)</f>
        <v>234.316755</v>
      </c>
      <c r="H243" s="8"/>
      <c r="I243" s="8">
        <f>SUM(I240:I242)</f>
        <v>1540</v>
      </c>
      <c r="J243" s="8">
        <f>I243*0.01</f>
        <v>15.4</v>
      </c>
      <c r="K243" s="14">
        <f>H243-G243-J243</f>
        <v>-249.716755</v>
      </c>
    </row>
    <row r="244" spans="1:11" ht="12" customHeight="1">
      <c r="A244" s="7" t="s">
        <v>221</v>
      </c>
      <c r="B244" s="7" t="s">
        <v>239</v>
      </c>
      <c r="C244" s="7">
        <v>50</v>
      </c>
      <c r="D244" s="7">
        <v>1</v>
      </c>
      <c r="E244" s="7">
        <f aca="true" t="shared" si="48" ref="E244:E251">C244*D244</f>
        <v>50</v>
      </c>
      <c r="F244" s="7">
        <f t="shared" si="39"/>
        <v>46.5</v>
      </c>
      <c r="G244" s="7">
        <f aca="true" t="shared" si="49" ref="G244:G251">F244*1.15</f>
        <v>53.474999999999994</v>
      </c>
      <c r="H244" s="7"/>
      <c r="I244" s="7">
        <v>180</v>
      </c>
      <c r="J244" s="7"/>
      <c r="K244" s="14"/>
    </row>
    <row r="245" spans="1:11" ht="12.75">
      <c r="A245" s="7" t="s">
        <v>221</v>
      </c>
      <c r="B245" s="7" t="s">
        <v>242</v>
      </c>
      <c r="C245" s="7">
        <v>50</v>
      </c>
      <c r="D245" s="7">
        <v>1</v>
      </c>
      <c r="E245" s="7">
        <f t="shared" si="48"/>
        <v>50</v>
      </c>
      <c r="F245" s="7">
        <f t="shared" si="39"/>
        <v>46.5</v>
      </c>
      <c r="G245" s="7">
        <f t="shared" si="49"/>
        <v>53.474999999999994</v>
      </c>
      <c r="H245" s="7"/>
      <c r="I245" s="7">
        <v>180</v>
      </c>
      <c r="J245" s="7"/>
      <c r="K245" s="14"/>
    </row>
    <row r="246" spans="1:11" ht="12.75">
      <c r="A246" s="7" t="s">
        <v>221</v>
      </c>
      <c r="B246" s="7" t="s">
        <v>276</v>
      </c>
      <c r="C246" s="7">
        <v>46</v>
      </c>
      <c r="D246" s="7">
        <v>1</v>
      </c>
      <c r="E246" s="7">
        <f t="shared" si="48"/>
        <v>46</v>
      </c>
      <c r="F246" s="7">
        <f t="shared" si="39"/>
        <v>42.78</v>
      </c>
      <c r="G246" s="7">
        <f t="shared" si="49"/>
        <v>49.196999999999996</v>
      </c>
      <c r="H246" s="7"/>
      <c r="I246" s="7">
        <v>93</v>
      </c>
      <c r="J246" s="7"/>
      <c r="K246" s="14"/>
    </row>
    <row r="247" spans="1:11" ht="12.75">
      <c r="A247" s="7" t="s">
        <v>221</v>
      </c>
      <c r="B247" s="7" t="s">
        <v>277</v>
      </c>
      <c r="C247" s="7">
        <v>46</v>
      </c>
      <c r="D247" s="7">
        <v>1</v>
      </c>
      <c r="E247" s="7">
        <f t="shared" si="48"/>
        <v>46</v>
      </c>
      <c r="F247" s="7">
        <f t="shared" si="39"/>
        <v>42.78</v>
      </c>
      <c r="G247" s="7">
        <f t="shared" si="49"/>
        <v>49.196999999999996</v>
      </c>
      <c r="H247" s="7"/>
      <c r="I247" s="7">
        <v>93</v>
      </c>
      <c r="J247" s="7"/>
      <c r="K247" s="14"/>
    </row>
    <row r="248" spans="1:11" ht="12.75">
      <c r="A248" s="7" t="s">
        <v>221</v>
      </c>
      <c r="B248" s="7" t="s">
        <v>281</v>
      </c>
      <c r="C248" s="7">
        <v>46</v>
      </c>
      <c r="D248" s="7">
        <v>2</v>
      </c>
      <c r="E248" s="7">
        <f t="shared" si="48"/>
        <v>92</v>
      </c>
      <c r="F248" s="7">
        <f t="shared" si="39"/>
        <v>85.56</v>
      </c>
      <c r="G248" s="7">
        <f t="shared" si="49"/>
        <v>98.39399999999999</v>
      </c>
      <c r="H248" s="7"/>
      <c r="I248" s="7">
        <v>186</v>
      </c>
      <c r="J248" s="7"/>
      <c r="K248" s="14"/>
    </row>
    <row r="249" spans="1:11" ht="12.75" customHeight="1">
      <c r="A249" s="7" t="s">
        <v>221</v>
      </c>
      <c r="B249" s="7" t="s">
        <v>282</v>
      </c>
      <c r="C249" s="7">
        <v>46</v>
      </c>
      <c r="D249" s="7">
        <v>1</v>
      </c>
      <c r="E249" s="7">
        <f t="shared" si="48"/>
        <v>46</v>
      </c>
      <c r="F249" s="7">
        <f t="shared" si="39"/>
        <v>42.78</v>
      </c>
      <c r="G249" s="7">
        <f t="shared" si="49"/>
        <v>49.196999999999996</v>
      </c>
      <c r="H249" s="7"/>
      <c r="I249" s="7">
        <v>93</v>
      </c>
      <c r="J249" s="7"/>
      <c r="K249" s="14"/>
    </row>
    <row r="250" spans="1:11" ht="12.75" customHeight="1">
      <c r="A250" s="7" t="s">
        <v>221</v>
      </c>
      <c r="B250" s="7" t="s">
        <v>92</v>
      </c>
      <c r="C250" s="7">
        <v>73</v>
      </c>
      <c r="D250" s="7">
        <v>1</v>
      </c>
      <c r="E250" s="7">
        <f t="shared" si="48"/>
        <v>73</v>
      </c>
      <c r="F250" s="7">
        <f t="shared" si="39"/>
        <v>67.89</v>
      </c>
      <c r="G250" s="7">
        <f t="shared" si="49"/>
        <v>78.0735</v>
      </c>
      <c r="H250" s="7"/>
      <c r="I250" s="7">
        <v>80</v>
      </c>
      <c r="J250" s="7"/>
      <c r="K250" s="14"/>
    </row>
    <row r="251" spans="1:11" ht="12.75">
      <c r="A251" s="7" t="s">
        <v>221</v>
      </c>
      <c r="B251" s="7" t="s">
        <v>59</v>
      </c>
      <c r="C251" s="7">
        <v>73</v>
      </c>
      <c r="D251" s="7">
        <v>1</v>
      </c>
      <c r="E251" s="7">
        <f t="shared" si="48"/>
        <v>73</v>
      </c>
      <c r="F251" s="7">
        <f t="shared" si="39"/>
        <v>67.89</v>
      </c>
      <c r="G251" s="7">
        <f t="shared" si="49"/>
        <v>78.0735</v>
      </c>
      <c r="H251" s="7"/>
      <c r="I251" s="7">
        <v>80</v>
      </c>
      <c r="J251" s="7"/>
      <c r="K251" s="14"/>
    </row>
    <row r="252" spans="1:11" s="2" customFormat="1" ht="12.75">
      <c r="A252" s="8" t="s">
        <v>221</v>
      </c>
      <c r="B252" s="8"/>
      <c r="C252" s="8"/>
      <c r="D252" s="8"/>
      <c r="E252" s="8"/>
      <c r="F252" s="7">
        <f t="shared" si="39"/>
        <v>0</v>
      </c>
      <c r="G252" s="8">
        <f>SUM(G244:G251)</f>
        <v>509.082</v>
      </c>
      <c r="H252" s="8">
        <v>510</v>
      </c>
      <c r="I252" s="8">
        <f>SUM(I244:I251)</f>
        <v>985</v>
      </c>
      <c r="J252" s="8">
        <f>I252*0.01</f>
        <v>9.85</v>
      </c>
      <c r="K252" s="14">
        <f>H252-G252-J252</f>
        <v>-8.931999999999993</v>
      </c>
    </row>
    <row r="253" spans="1:11" ht="12.75">
      <c r="A253" s="7" t="s">
        <v>248</v>
      </c>
      <c r="B253" s="7" t="s">
        <v>244</v>
      </c>
      <c r="C253" s="7">
        <v>50</v>
      </c>
      <c r="D253" s="7">
        <v>2</v>
      </c>
      <c r="E253" s="7">
        <f>C253*D253</f>
        <v>100</v>
      </c>
      <c r="F253" s="7">
        <f t="shared" si="39"/>
        <v>93</v>
      </c>
      <c r="G253" s="7">
        <f>F253*1.15</f>
        <v>106.94999999999999</v>
      </c>
      <c r="H253" s="7"/>
      <c r="I253" s="7">
        <v>360</v>
      </c>
      <c r="J253" s="7"/>
      <c r="K253" s="14"/>
    </row>
    <row r="254" spans="1:11" ht="12.75">
      <c r="A254" s="7" t="s">
        <v>248</v>
      </c>
      <c r="B254" s="7" t="s">
        <v>287</v>
      </c>
      <c r="C254" s="7">
        <v>99</v>
      </c>
      <c r="D254" s="7">
        <v>1</v>
      </c>
      <c r="E254" s="7">
        <f>C254*D254</f>
        <v>99</v>
      </c>
      <c r="F254" s="7">
        <f t="shared" si="39"/>
        <v>92.07000000000001</v>
      </c>
      <c r="G254" s="7">
        <f>F254*1.15</f>
        <v>105.8805</v>
      </c>
      <c r="H254" s="7"/>
      <c r="I254" s="7">
        <v>450</v>
      </c>
      <c r="J254" s="7"/>
      <c r="K254" s="14"/>
    </row>
    <row r="255" spans="1:11" ht="12.75" customHeight="1">
      <c r="A255" s="7" t="s">
        <v>248</v>
      </c>
      <c r="B255" s="7" t="s">
        <v>25</v>
      </c>
      <c r="C255" s="7">
        <v>131</v>
      </c>
      <c r="D255" s="7">
        <v>1</v>
      </c>
      <c r="E255" s="7">
        <f>C255*D255</f>
        <v>131</v>
      </c>
      <c r="F255" s="7">
        <f t="shared" si="39"/>
        <v>121.83000000000001</v>
      </c>
      <c r="G255" s="7">
        <f>F255*1.15</f>
        <v>140.1045</v>
      </c>
      <c r="H255" s="7"/>
      <c r="I255" s="7">
        <v>100</v>
      </c>
      <c r="J255" s="7"/>
      <c r="K255" s="14"/>
    </row>
    <row r="256" spans="1:11" ht="12.75">
      <c r="A256" s="7" t="s">
        <v>248</v>
      </c>
      <c r="B256" s="7" t="s">
        <v>133</v>
      </c>
      <c r="C256" s="7">
        <v>96.69</v>
      </c>
      <c r="D256" s="7">
        <v>1</v>
      </c>
      <c r="E256" s="7">
        <f>C256*D256</f>
        <v>96.69</v>
      </c>
      <c r="F256" s="7">
        <f t="shared" si="39"/>
        <v>89.9217</v>
      </c>
      <c r="G256" s="7">
        <f>F256*1.15</f>
        <v>103.409955</v>
      </c>
      <c r="H256" s="7"/>
      <c r="I256" s="7">
        <v>800</v>
      </c>
      <c r="J256" s="7"/>
      <c r="K256" s="14"/>
    </row>
    <row r="257" spans="1:11" ht="12.75">
      <c r="A257" s="7" t="s">
        <v>248</v>
      </c>
      <c r="B257" s="7" t="s">
        <v>104</v>
      </c>
      <c r="C257" s="7">
        <v>61.2</v>
      </c>
      <c r="D257" s="7">
        <v>1</v>
      </c>
      <c r="E257" s="7">
        <f>C257*D257</f>
        <v>61.2</v>
      </c>
      <c r="F257" s="7">
        <f t="shared" si="39"/>
        <v>56.916000000000004</v>
      </c>
      <c r="G257" s="7">
        <f>F257*1.15</f>
        <v>65.4534</v>
      </c>
      <c r="H257" s="7"/>
      <c r="I257" s="7">
        <v>370</v>
      </c>
      <c r="J257" s="7"/>
      <c r="K257" s="14"/>
    </row>
    <row r="258" spans="1:11" s="2" customFormat="1" ht="12.75">
      <c r="A258" s="8" t="s">
        <v>248</v>
      </c>
      <c r="B258" s="8"/>
      <c r="C258" s="8"/>
      <c r="D258" s="8"/>
      <c r="E258" s="8"/>
      <c r="F258" s="7">
        <f t="shared" si="39"/>
        <v>0</v>
      </c>
      <c r="G258" s="8">
        <f>SUM(G253:G257)</f>
        <v>521.7983549999999</v>
      </c>
      <c r="H258" s="8">
        <v>540</v>
      </c>
      <c r="I258" s="8">
        <f>SUM(I253:I257)</f>
        <v>2080</v>
      </c>
      <c r="J258" s="8">
        <f>I258*0.01</f>
        <v>20.8</v>
      </c>
      <c r="K258" s="14">
        <f>H258-G258-J258</f>
        <v>-2.598354999999902</v>
      </c>
    </row>
    <row r="259" spans="1:11" ht="12.75">
      <c r="A259" s="9" t="s">
        <v>249</v>
      </c>
      <c r="B259" s="7" t="s">
        <v>16</v>
      </c>
      <c r="C259" s="7">
        <v>40</v>
      </c>
      <c r="D259" s="7">
        <v>1</v>
      </c>
      <c r="E259" s="7">
        <f aca="true" t="shared" si="50" ref="E259:E265">C259*D259</f>
        <v>40</v>
      </c>
      <c r="F259" s="7">
        <f aca="true" t="shared" si="51" ref="F259:F322">E259*0.93</f>
        <v>37.2</v>
      </c>
      <c r="G259" s="7">
        <f aca="true" t="shared" si="52" ref="G259:G265">F259*1.15</f>
        <v>42.78</v>
      </c>
      <c r="H259" s="7"/>
      <c r="I259" s="7">
        <f>93*D259</f>
        <v>93</v>
      </c>
      <c r="J259" s="7"/>
      <c r="K259" s="14"/>
    </row>
    <row r="260" spans="1:11" ht="12.75">
      <c r="A260" s="9" t="s">
        <v>249</v>
      </c>
      <c r="B260" s="7" t="s">
        <v>23</v>
      </c>
      <c r="C260" s="7">
        <v>40</v>
      </c>
      <c r="D260" s="7">
        <v>1</v>
      </c>
      <c r="E260" s="7">
        <f t="shared" si="50"/>
        <v>40</v>
      </c>
      <c r="F260" s="7">
        <f t="shared" si="51"/>
        <v>37.2</v>
      </c>
      <c r="G260" s="7">
        <f t="shared" si="52"/>
        <v>42.78</v>
      </c>
      <c r="H260" s="7"/>
      <c r="I260" s="7">
        <f aca="true" t="shared" si="53" ref="I260:I265">93*D260</f>
        <v>93</v>
      </c>
      <c r="J260" s="7"/>
      <c r="K260" s="14"/>
    </row>
    <row r="261" spans="1:11" ht="11.25" customHeight="1">
      <c r="A261" s="9" t="s">
        <v>249</v>
      </c>
      <c r="B261" s="7" t="s">
        <v>53</v>
      </c>
      <c r="C261" s="7">
        <v>40</v>
      </c>
      <c r="D261" s="7">
        <v>1</v>
      </c>
      <c r="E261" s="7">
        <f t="shared" si="50"/>
        <v>40</v>
      </c>
      <c r="F261" s="7">
        <f t="shared" si="51"/>
        <v>37.2</v>
      </c>
      <c r="G261" s="7">
        <f t="shared" si="52"/>
        <v>42.78</v>
      </c>
      <c r="H261" s="7"/>
      <c r="I261" s="7">
        <f t="shared" si="53"/>
        <v>93</v>
      </c>
      <c r="J261" s="7"/>
      <c r="K261" s="14"/>
    </row>
    <row r="262" spans="1:11" ht="12.75">
      <c r="A262" s="9" t="s">
        <v>249</v>
      </c>
      <c r="B262" s="7" t="s">
        <v>276</v>
      </c>
      <c r="C262" s="7">
        <v>46</v>
      </c>
      <c r="D262" s="7">
        <v>1</v>
      </c>
      <c r="E262" s="7">
        <f t="shared" si="50"/>
        <v>46</v>
      </c>
      <c r="F262" s="7">
        <f t="shared" si="51"/>
        <v>42.78</v>
      </c>
      <c r="G262" s="7">
        <f t="shared" si="52"/>
        <v>49.196999999999996</v>
      </c>
      <c r="H262" s="7"/>
      <c r="I262" s="7">
        <f t="shared" si="53"/>
        <v>93</v>
      </c>
      <c r="J262" s="7"/>
      <c r="K262" s="14"/>
    </row>
    <row r="263" spans="1:11" ht="12.75">
      <c r="A263" s="9" t="s">
        <v>249</v>
      </c>
      <c r="B263" s="7" t="s">
        <v>279</v>
      </c>
      <c r="C263" s="7">
        <v>46</v>
      </c>
      <c r="D263" s="7">
        <v>1</v>
      </c>
      <c r="E263" s="7">
        <f t="shared" si="50"/>
        <v>46</v>
      </c>
      <c r="F263" s="7">
        <f t="shared" si="51"/>
        <v>42.78</v>
      </c>
      <c r="G263" s="7">
        <f t="shared" si="52"/>
        <v>49.196999999999996</v>
      </c>
      <c r="H263" s="7"/>
      <c r="I263" s="7">
        <f t="shared" si="53"/>
        <v>93</v>
      </c>
      <c r="J263" s="7"/>
      <c r="K263" s="14"/>
    </row>
    <row r="264" spans="1:11" ht="12.75">
      <c r="A264" s="9" t="s">
        <v>249</v>
      </c>
      <c r="B264" s="7" t="s">
        <v>280</v>
      </c>
      <c r="C264" s="7">
        <v>46</v>
      </c>
      <c r="D264" s="7">
        <v>1</v>
      </c>
      <c r="E264" s="7">
        <f t="shared" si="50"/>
        <v>46</v>
      </c>
      <c r="F264" s="7">
        <f t="shared" si="51"/>
        <v>42.78</v>
      </c>
      <c r="G264" s="7">
        <f t="shared" si="52"/>
        <v>49.196999999999996</v>
      </c>
      <c r="H264" s="7"/>
      <c r="I264" s="7">
        <f t="shared" si="53"/>
        <v>93</v>
      </c>
      <c r="J264" s="7"/>
      <c r="K264" s="14"/>
    </row>
    <row r="265" spans="1:11" ht="17.25" customHeight="1">
      <c r="A265" s="9" t="s">
        <v>249</v>
      </c>
      <c r="B265" s="7" t="s">
        <v>281</v>
      </c>
      <c r="C265" s="7">
        <v>46</v>
      </c>
      <c r="D265" s="7">
        <v>1</v>
      </c>
      <c r="E265" s="7">
        <f t="shared" si="50"/>
        <v>46</v>
      </c>
      <c r="F265" s="7">
        <f t="shared" si="51"/>
        <v>42.78</v>
      </c>
      <c r="G265" s="7">
        <f t="shared" si="52"/>
        <v>49.196999999999996</v>
      </c>
      <c r="H265" s="7"/>
      <c r="I265" s="7">
        <f t="shared" si="53"/>
        <v>93</v>
      </c>
      <c r="J265" s="7"/>
      <c r="K265" s="14"/>
    </row>
    <row r="266" spans="1:11" ht="12.75">
      <c r="A266" s="12" t="s">
        <v>249</v>
      </c>
      <c r="B266" s="7"/>
      <c r="C266" s="7"/>
      <c r="D266" s="7"/>
      <c r="E266" s="7"/>
      <c r="F266" s="7">
        <f t="shared" si="51"/>
        <v>0</v>
      </c>
      <c r="G266" s="8">
        <f>SUM(G259:G265)</f>
        <v>325.128</v>
      </c>
      <c r="H266" s="8">
        <v>240</v>
      </c>
      <c r="I266" s="8">
        <f>SUM(I259:I265)</f>
        <v>651</v>
      </c>
      <c r="J266" s="8">
        <f>I266*0.01</f>
        <v>6.51</v>
      </c>
      <c r="K266" s="14">
        <f>H266-G266-J266</f>
        <v>-91.63799999999999</v>
      </c>
    </row>
    <row r="267" spans="1:11" ht="12.75">
      <c r="A267" s="9" t="s">
        <v>245</v>
      </c>
      <c r="B267" s="7" t="s">
        <v>244</v>
      </c>
      <c r="C267" s="7">
        <v>50</v>
      </c>
      <c r="D267" s="7">
        <v>1</v>
      </c>
      <c r="E267" s="7">
        <f aca="true" t="shared" si="54" ref="E267:E273">C267*D267</f>
        <v>50</v>
      </c>
      <c r="F267" s="7">
        <f t="shared" si="51"/>
        <v>46.5</v>
      </c>
      <c r="G267" s="7">
        <f aca="true" t="shared" si="55" ref="G267:G273">F267*1.15</f>
        <v>53.474999999999994</v>
      </c>
      <c r="H267" s="7"/>
      <c r="I267" s="7">
        <f>D267*180</f>
        <v>180</v>
      </c>
      <c r="J267" s="7"/>
      <c r="K267" s="14"/>
    </row>
    <row r="268" spans="1:11" ht="12.75">
      <c r="A268" s="9" t="s">
        <v>245</v>
      </c>
      <c r="B268" s="7" t="s">
        <v>287</v>
      </c>
      <c r="C268" s="7">
        <v>99</v>
      </c>
      <c r="D268" s="7">
        <v>1</v>
      </c>
      <c r="E268" s="7">
        <f t="shared" si="54"/>
        <v>99</v>
      </c>
      <c r="F268" s="7">
        <f t="shared" si="51"/>
        <v>92.07000000000001</v>
      </c>
      <c r="G268" s="7">
        <f t="shared" si="55"/>
        <v>105.8805</v>
      </c>
      <c r="H268" s="7"/>
      <c r="I268" s="7">
        <v>450</v>
      </c>
      <c r="J268" s="7"/>
      <c r="K268" s="14"/>
    </row>
    <row r="269" spans="1:11" ht="12.75">
      <c r="A269" s="9" t="s">
        <v>245</v>
      </c>
      <c r="B269" s="7" t="s">
        <v>59</v>
      </c>
      <c r="C269" s="7">
        <v>73</v>
      </c>
      <c r="D269" s="7">
        <v>1</v>
      </c>
      <c r="E269" s="7">
        <f t="shared" si="54"/>
        <v>73</v>
      </c>
      <c r="F269" s="7">
        <f t="shared" si="51"/>
        <v>67.89</v>
      </c>
      <c r="G269" s="7">
        <f t="shared" si="55"/>
        <v>78.0735</v>
      </c>
      <c r="H269" s="7"/>
      <c r="I269" s="7">
        <v>80</v>
      </c>
      <c r="J269" s="7"/>
      <c r="K269" s="14"/>
    </row>
    <row r="270" spans="1:11" ht="12.75">
      <c r="A270" s="9" t="s">
        <v>245</v>
      </c>
      <c r="B270" s="7" t="s">
        <v>63</v>
      </c>
      <c r="C270" s="7">
        <v>73</v>
      </c>
      <c r="D270" s="7">
        <v>1</v>
      </c>
      <c r="E270" s="7">
        <f t="shared" si="54"/>
        <v>73</v>
      </c>
      <c r="F270" s="7">
        <f t="shared" si="51"/>
        <v>67.89</v>
      </c>
      <c r="G270" s="7">
        <f t="shared" si="55"/>
        <v>78.0735</v>
      </c>
      <c r="H270" s="7"/>
      <c r="I270" s="7">
        <v>80</v>
      </c>
      <c r="J270" s="7"/>
      <c r="K270" s="14"/>
    </row>
    <row r="271" spans="1:11" ht="12.75">
      <c r="A271" s="9" t="s">
        <v>245</v>
      </c>
      <c r="B271" s="7" t="s">
        <v>32</v>
      </c>
      <c r="C271" s="7">
        <v>131</v>
      </c>
      <c r="D271" s="7">
        <v>1</v>
      </c>
      <c r="E271" s="7">
        <f t="shared" si="54"/>
        <v>131</v>
      </c>
      <c r="F271" s="7">
        <f t="shared" si="51"/>
        <v>121.83000000000001</v>
      </c>
      <c r="G271" s="7">
        <f t="shared" si="55"/>
        <v>140.1045</v>
      </c>
      <c r="H271" s="7"/>
      <c r="I271" s="7">
        <v>100</v>
      </c>
      <c r="J271" s="7"/>
      <c r="K271" s="14"/>
    </row>
    <row r="272" spans="1:11" ht="12.75">
      <c r="A272" s="9" t="s">
        <v>245</v>
      </c>
      <c r="B272" s="7" t="s">
        <v>104</v>
      </c>
      <c r="C272" s="7">
        <v>61.2</v>
      </c>
      <c r="D272" s="7">
        <v>1</v>
      </c>
      <c r="E272" s="7">
        <f t="shared" si="54"/>
        <v>61.2</v>
      </c>
      <c r="F272" s="7">
        <f t="shared" si="51"/>
        <v>56.916000000000004</v>
      </c>
      <c r="G272" s="7">
        <f t="shared" si="55"/>
        <v>65.4534</v>
      </c>
      <c r="H272" s="7"/>
      <c r="I272" s="7">
        <v>370</v>
      </c>
      <c r="J272" s="7"/>
      <c r="K272" s="14"/>
    </row>
    <row r="273" spans="1:11" ht="14.25" customHeight="1">
      <c r="A273" s="9" t="s">
        <v>243</v>
      </c>
      <c r="B273" s="7" t="s">
        <v>242</v>
      </c>
      <c r="C273" s="7">
        <v>50</v>
      </c>
      <c r="D273" s="7">
        <v>1</v>
      </c>
      <c r="E273" s="7">
        <f t="shared" si="54"/>
        <v>50</v>
      </c>
      <c r="F273" s="7">
        <f t="shared" si="51"/>
        <v>46.5</v>
      </c>
      <c r="G273" s="7">
        <f t="shared" si="55"/>
        <v>53.474999999999994</v>
      </c>
      <c r="H273" s="7"/>
      <c r="I273" s="7">
        <v>180</v>
      </c>
      <c r="J273" s="7"/>
      <c r="K273" s="14"/>
    </row>
    <row r="274" spans="1:11" s="2" customFormat="1" ht="14.25" customHeight="1">
      <c r="A274" s="12" t="s">
        <v>243</v>
      </c>
      <c r="B274" s="8"/>
      <c r="C274" s="8"/>
      <c r="D274" s="8"/>
      <c r="E274" s="8"/>
      <c r="F274" s="7">
        <f t="shared" si="51"/>
        <v>0</v>
      </c>
      <c r="G274" s="8">
        <f>SUM(G267:G273)</f>
        <v>574.5354</v>
      </c>
      <c r="H274" s="8"/>
      <c r="I274" s="8">
        <f>SUM(I267:I273)</f>
        <v>1440</v>
      </c>
      <c r="J274" s="8">
        <f>I274*0.01</f>
        <v>14.4</v>
      </c>
      <c r="K274" s="14">
        <f>H274-G274-J274</f>
        <v>-588.9354</v>
      </c>
    </row>
    <row r="275" spans="1:11" ht="12.75">
      <c r="A275" s="7" t="s">
        <v>288</v>
      </c>
      <c r="B275" s="7" t="s">
        <v>134</v>
      </c>
      <c r="C275" s="7">
        <v>78</v>
      </c>
      <c r="D275" s="7">
        <v>1</v>
      </c>
      <c r="E275" s="7">
        <f>C275*D275</f>
        <v>78</v>
      </c>
      <c r="F275" s="7">
        <f t="shared" si="51"/>
        <v>72.54</v>
      </c>
      <c r="G275" s="7">
        <f>F275*1.15</f>
        <v>83.421</v>
      </c>
      <c r="H275" s="7"/>
      <c r="I275" s="7">
        <v>80</v>
      </c>
      <c r="J275" s="7"/>
      <c r="K275" s="14"/>
    </row>
    <row r="276" spans="1:11" ht="12" customHeight="1">
      <c r="A276" s="7" t="s">
        <v>288</v>
      </c>
      <c r="B276" s="7" t="s">
        <v>92</v>
      </c>
      <c r="C276" s="7">
        <v>73</v>
      </c>
      <c r="D276" s="7">
        <v>1</v>
      </c>
      <c r="E276" s="7">
        <f>C276*D276</f>
        <v>73</v>
      </c>
      <c r="F276" s="7">
        <f t="shared" si="51"/>
        <v>67.89</v>
      </c>
      <c r="G276" s="7">
        <f>F276*1.15</f>
        <v>78.0735</v>
      </c>
      <c r="H276" s="7"/>
      <c r="I276" s="7">
        <v>80</v>
      </c>
      <c r="J276" s="7"/>
      <c r="K276" s="14"/>
    </row>
    <row r="277" spans="1:11" ht="13.5" customHeight="1">
      <c r="A277" s="7" t="s">
        <v>288</v>
      </c>
      <c r="B277" s="7" t="s">
        <v>302</v>
      </c>
      <c r="C277" s="7">
        <v>5</v>
      </c>
      <c r="D277" s="7">
        <v>2</v>
      </c>
      <c r="E277" s="7">
        <f>C277*D277</f>
        <v>10</v>
      </c>
      <c r="F277" s="7">
        <f t="shared" si="51"/>
        <v>9.3</v>
      </c>
      <c r="G277" s="7">
        <f>F277*1.15</f>
        <v>10.695</v>
      </c>
      <c r="H277" s="7"/>
      <c r="I277" s="7">
        <v>20</v>
      </c>
      <c r="J277" s="7"/>
      <c r="K277" s="14"/>
    </row>
    <row r="278" spans="1:11" s="2" customFormat="1" ht="13.5" customHeight="1">
      <c r="A278" s="8" t="s">
        <v>288</v>
      </c>
      <c r="B278" s="8"/>
      <c r="C278" s="8"/>
      <c r="D278" s="8"/>
      <c r="E278" s="8"/>
      <c r="F278" s="7">
        <f t="shared" si="51"/>
        <v>0</v>
      </c>
      <c r="G278" s="8">
        <f>SUM(G275:G277)</f>
        <v>172.1895</v>
      </c>
      <c r="H278" s="8">
        <v>200</v>
      </c>
      <c r="I278" s="8">
        <f>SUM(I275:I277)</f>
        <v>180</v>
      </c>
      <c r="J278" s="8">
        <f>I278*0.01</f>
        <v>1.8</v>
      </c>
      <c r="K278" s="14">
        <f>H278-G278-J278</f>
        <v>26.01049999999999</v>
      </c>
    </row>
    <row r="279" spans="1:11" ht="12.75">
      <c r="A279" s="7" t="s">
        <v>230</v>
      </c>
      <c r="B279" s="7" t="s">
        <v>16</v>
      </c>
      <c r="C279" s="7">
        <v>40</v>
      </c>
      <c r="D279" s="7">
        <v>3</v>
      </c>
      <c r="E279" s="7">
        <f aca="true" t="shared" si="56" ref="E279:E288">C279*D279</f>
        <v>120</v>
      </c>
      <c r="F279" s="7">
        <f t="shared" si="51"/>
        <v>111.60000000000001</v>
      </c>
      <c r="G279" s="7">
        <f aca="true" t="shared" si="57" ref="G279:G288">F279*1.15</f>
        <v>128.34</v>
      </c>
      <c r="H279" s="7"/>
      <c r="I279" s="7">
        <f>93*D279</f>
        <v>279</v>
      </c>
      <c r="J279" s="7"/>
      <c r="K279" s="14"/>
    </row>
    <row r="280" spans="1:11" s="25" customFormat="1" ht="12.75">
      <c r="A280" s="23" t="s">
        <v>230</v>
      </c>
      <c r="B280" s="23" t="s">
        <v>251</v>
      </c>
      <c r="C280" s="23">
        <v>40</v>
      </c>
      <c r="D280" s="23">
        <v>3</v>
      </c>
      <c r="E280" s="23">
        <f t="shared" si="56"/>
        <v>120</v>
      </c>
      <c r="F280" s="23">
        <f t="shared" si="51"/>
        <v>111.60000000000001</v>
      </c>
      <c r="G280" s="23">
        <f t="shared" si="57"/>
        <v>128.34</v>
      </c>
      <c r="H280" s="23"/>
      <c r="I280" s="23">
        <f aca="true" t="shared" si="58" ref="I280:I287">93*D280</f>
        <v>279</v>
      </c>
      <c r="J280" s="23"/>
      <c r="K280" s="24"/>
    </row>
    <row r="281" spans="1:11" ht="12.75">
      <c r="A281" s="7" t="s">
        <v>230</v>
      </c>
      <c r="B281" s="7" t="s">
        <v>257</v>
      </c>
      <c r="C281" s="7">
        <v>40</v>
      </c>
      <c r="D281" s="7">
        <v>1</v>
      </c>
      <c r="E281" s="7">
        <f t="shared" si="56"/>
        <v>40</v>
      </c>
      <c r="F281" s="7">
        <f t="shared" si="51"/>
        <v>37.2</v>
      </c>
      <c r="G281" s="7">
        <f t="shared" si="57"/>
        <v>42.78</v>
      </c>
      <c r="H281" s="7"/>
      <c r="I281" s="7">
        <f t="shared" si="58"/>
        <v>93</v>
      </c>
      <c r="J281" s="7"/>
      <c r="K281" s="14"/>
    </row>
    <row r="282" spans="1:11" ht="12.75">
      <c r="A282" s="7" t="s">
        <v>230</v>
      </c>
      <c r="B282" s="7" t="s">
        <v>264</v>
      </c>
      <c r="C282" s="7">
        <v>40</v>
      </c>
      <c r="D282" s="7">
        <v>2</v>
      </c>
      <c r="E282" s="7">
        <f t="shared" si="56"/>
        <v>80</v>
      </c>
      <c r="F282" s="7">
        <f t="shared" si="51"/>
        <v>74.4</v>
      </c>
      <c r="G282" s="7">
        <f t="shared" si="57"/>
        <v>85.56</v>
      </c>
      <c r="H282" s="7"/>
      <c r="I282" s="7">
        <f t="shared" si="58"/>
        <v>186</v>
      </c>
      <c r="J282" s="7"/>
      <c r="K282" s="14"/>
    </row>
    <row r="283" spans="1:11" s="22" customFormat="1" ht="12.75">
      <c r="A283" s="20" t="s">
        <v>230</v>
      </c>
      <c r="B283" s="20" t="s">
        <v>261</v>
      </c>
      <c r="C283" s="20">
        <v>40</v>
      </c>
      <c r="D283" s="20">
        <v>1</v>
      </c>
      <c r="E283" s="20">
        <f t="shared" si="56"/>
        <v>40</v>
      </c>
      <c r="F283" s="20">
        <f t="shared" si="51"/>
        <v>37.2</v>
      </c>
      <c r="G283" s="20">
        <f t="shared" si="57"/>
        <v>42.78</v>
      </c>
      <c r="H283" s="20"/>
      <c r="I283" s="20">
        <f t="shared" si="58"/>
        <v>93</v>
      </c>
      <c r="J283" s="20"/>
      <c r="K283" s="21"/>
    </row>
    <row r="284" spans="1:11" ht="12.75">
      <c r="A284" s="7" t="s">
        <v>230</v>
      </c>
      <c r="B284" s="7" t="s">
        <v>265</v>
      </c>
      <c r="C284" s="7">
        <v>40</v>
      </c>
      <c r="D284" s="7">
        <v>1</v>
      </c>
      <c r="E284" s="7">
        <f t="shared" si="56"/>
        <v>40</v>
      </c>
      <c r="F284" s="7">
        <f t="shared" si="51"/>
        <v>37.2</v>
      </c>
      <c r="G284" s="7">
        <f t="shared" si="57"/>
        <v>42.78</v>
      </c>
      <c r="H284" s="7"/>
      <c r="I284" s="7">
        <f t="shared" si="58"/>
        <v>93</v>
      </c>
      <c r="J284" s="7"/>
      <c r="K284" s="14"/>
    </row>
    <row r="285" spans="1:11" ht="12.75">
      <c r="A285" s="7" t="s">
        <v>230</v>
      </c>
      <c r="B285" s="7" t="s">
        <v>267</v>
      </c>
      <c r="C285" s="7">
        <v>40</v>
      </c>
      <c r="D285" s="7">
        <v>1</v>
      </c>
      <c r="E285" s="7">
        <f t="shared" si="56"/>
        <v>40</v>
      </c>
      <c r="F285" s="7">
        <f t="shared" si="51"/>
        <v>37.2</v>
      </c>
      <c r="G285" s="7">
        <f t="shared" si="57"/>
        <v>42.78</v>
      </c>
      <c r="H285" s="7"/>
      <c r="I285" s="7">
        <f t="shared" si="58"/>
        <v>93</v>
      </c>
      <c r="J285" s="7"/>
      <c r="K285" s="14"/>
    </row>
    <row r="286" spans="1:11" s="25" customFormat="1" ht="12.75">
      <c r="A286" s="23" t="s">
        <v>230</v>
      </c>
      <c r="B286" s="23" t="s">
        <v>320</v>
      </c>
      <c r="C286" s="23">
        <v>40</v>
      </c>
      <c r="D286" s="23">
        <v>1</v>
      </c>
      <c r="E286" s="23">
        <f t="shared" si="56"/>
        <v>40</v>
      </c>
      <c r="F286" s="23">
        <f t="shared" si="51"/>
        <v>37.2</v>
      </c>
      <c r="G286" s="23">
        <f t="shared" si="57"/>
        <v>42.78</v>
      </c>
      <c r="H286" s="23"/>
      <c r="I286" s="23">
        <f t="shared" si="58"/>
        <v>93</v>
      </c>
      <c r="J286" s="23"/>
      <c r="K286" s="24"/>
    </row>
    <row r="287" spans="1:11" ht="12.75">
      <c r="A287" s="7" t="s">
        <v>230</v>
      </c>
      <c r="B287" s="7" t="s">
        <v>275</v>
      </c>
      <c r="C287" s="7">
        <v>40</v>
      </c>
      <c r="D287" s="7">
        <v>2</v>
      </c>
      <c r="E287" s="7">
        <f t="shared" si="56"/>
        <v>80</v>
      </c>
      <c r="F287" s="7">
        <f t="shared" si="51"/>
        <v>74.4</v>
      </c>
      <c r="G287" s="7">
        <f t="shared" si="57"/>
        <v>85.56</v>
      </c>
      <c r="H287" s="7"/>
      <c r="I287" s="7">
        <f t="shared" si="58"/>
        <v>186</v>
      </c>
      <c r="J287" s="7"/>
      <c r="K287" s="14"/>
    </row>
    <row r="288" spans="1:11" ht="12.75">
      <c r="A288" s="7" t="s">
        <v>230</v>
      </c>
      <c r="B288" s="7" t="s">
        <v>69</v>
      </c>
      <c r="C288" s="7">
        <v>96.69</v>
      </c>
      <c r="D288" s="7">
        <v>4</v>
      </c>
      <c r="E288" s="7">
        <f t="shared" si="56"/>
        <v>386.76</v>
      </c>
      <c r="F288" s="7">
        <f t="shared" si="51"/>
        <v>359.6868</v>
      </c>
      <c r="G288" s="7">
        <f t="shared" si="57"/>
        <v>413.63982</v>
      </c>
      <c r="H288" s="7"/>
      <c r="I288" s="7">
        <f>4*800</f>
        <v>3200</v>
      </c>
      <c r="J288" s="7"/>
      <c r="K288" s="14"/>
    </row>
    <row r="289" spans="1:11" ht="12.75">
      <c r="A289" s="8" t="s">
        <v>230</v>
      </c>
      <c r="B289" s="7"/>
      <c r="C289" s="7"/>
      <c r="D289" s="7"/>
      <c r="E289" s="7"/>
      <c r="F289" s="7">
        <f t="shared" si="51"/>
        <v>0</v>
      </c>
      <c r="G289" s="8">
        <f>SUM(G279:G288)</f>
        <v>1055.3398200000001</v>
      </c>
      <c r="H289" s="8">
        <v>1060</v>
      </c>
      <c r="I289" s="8">
        <f>SUM(I279:I288)</f>
        <v>4595</v>
      </c>
      <c r="J289" s="8">
        <f>I289*0.01</f>
        <v>45.95</v>
      </c>
      <c r="K289" s="14">
        <f>H289-G289-J289</f>
        <v>-41.28982000000015</v>
      </c>
    </row>
    <row r="290" spans="1:11" ht="12.75">
      <c r="A290" s="7" t="s">
        <v>262</v>
      </c>
      <c r="B290" s="7" t="s">
        <v>14</v>
      </c>
      <c r="C290" s="7">
        <v>40</v>
      </c>
      <c r="D290" s="7">
        <v>1</v>
      </c>
      <c r="E290" s="7">
        <f aca="true" t="shared" si="59" ref="E290:E301">C290*D290</f>
        <v>40</v>
      </c>
      <c r="F290" s="7">
        <f t="shared" si="51"/>
        <v>37.2</v>
      </c>
      <c r="G290" s="7">
        <f aca="true" t="shared" si="60" ref="G290:G301">F290*1.15</f>
        <v>42.78</v>
      </c>
      <c r="H290" s="7"/>
      <c r="I290" s="7">
        <f aca="true" t="shared" si="61" ref="I290:I295">93*D290</f>
        <v>93</v>
      </c>
      <c r="J290" s="7"/>
      <c r="K290" s="14"/>
    </row>
    <row r="291" spans="1:11" s="25" customFormat="1" ht="12.75">
      <c r="A291" s="23" t="s">
        <v>262</v>
      </c>
      <c r="B291" s="23" t="s">
        <v>320</v>
      </c>
      <c r="C291" s="23">
        <v>40</v>
      </c>
      <c r="D291" s="23">
        <v>1</v>
      </c>
      <c r="E291" s="23">
        <f t="shared" si="59"/>
        <v>40</v>
      </c>
      <c r="F291" s="23">
        <f t="shared" si="51"/>
        <v>37.2</v>
      </c>
      <c r="G291" s="23">
        <f t="shared" si="60"/>
        <v>42.78</v>
      </c>
      <c r="H291" s="23"/>
      <c r="I291" s="23">
        <f t="shared" si="61"/>
        <v>93</v>
      </c>
      <c r="J291" s="23"/>
      <c r="K291" s="24"/>
    </row>
    <row r="292" spans="1:11" s="25" customFormat="1" ht="12.75">
      <c r="A292" s="23" t="s">
        <v>262</v>
      </c>
      <c r="B292" s="23" t="s">
        <v>317</v>
      </c>
      <c r="C292" s="23">
        <v>40</v>
      </c>
      <c r="D292" s="23">
        <v>1</v>
      </c>
      <c r="E292" s="23">
        <f t="shared" si="59"/>
        <v>40</v>
      </c>
      <c r="F292" s="23">
        <f t="shared" si="51"/>
        <v>37.2</v>
      </c>
      <c r="G292" s="23">
        <f t="shared" si="60"/>
        <v>42.78</v>
      </c>
      <c r="H292" s="23"/>
      <c r="I292" s="23">
        <f t="shared" si="61"/>
        <v>93</v>
      </c>
      <c r="J292" s="23"/>
      <c r="K292" s="24"/>
    </row>
    <row r="293" spans="1:11" s="25" customFormat="1" ht="15.75" customHeight="1">
      <c r="A293" s="23" t="s">
        <v>262</v>
      </c>
      <c r="B293" s="23" t="s">
        <v>322</v>
      </c>
      <c r="C293" s="23">
        <v>40</v>
      </c>
      <c r="D293" s="23">
        <v>1</v>
      </c>
      <c r="E293" s="23">
        <f t="shared" si="59"/>
        <v>40</v>
      </c>
      <c r="F293" s="23">
        <f t="shared" si="51"/>
        <v>37.2</v>
      </c>
      <c r="G293" s="23">
        <f t="shared" si="60"/>
        <v>42.78</v>
      </c>
      <c r="H293" s="23"/>
      <c r="I293" s="23">
        <f t="shared" si="61"/>
        <v>93</v>
      </c>
      <c r="J293" s="23"/>
      <c r="K293" s="24"/>
    </row>
    <row r="294" spans="1:11" ht="12.75">
      <c r="A294" s="7" t="s">
        <v>262</v>
      </c>
      <c r="B294" s="7" t="s">
        <v>278</v>
      </c>
      <c r="C294" s="7">
        <v>46</v>
      </c>
      <c r="D294" s="7">
        <v>1</v>
      </c>
      <c r="E294" s="7">
        <f t="shared" si="59"/>
        <v>46</v>
      </c>
      <c r="F294" s="7">
        <f t="shared" si="51"/>
        <v>42.78</v>
      </c>
      <c r="G294" s="7">
        <f t="shared" si="60"/>
        <v>49.196999999999996</v>
      </c>
      <c r="H294" s="7"/>
      <c r="I294" s="7">
        <f t="shared" si="61"/>
        <v>93</v>
      </c>
      <c r="J294" s="7"/>
      <c r="K294" s="14"/>
    </row>
    <row r="295" spans="1:11" ht="12.75">
      <c r="A295" s="7" t="s">
        <v>262</v>
      </c>
      <c r="B295" s="7" t="s">
        <v>279</v>
      </c>
      <c r="C295" s="7">
        <v>46</v>
      </c>
      <c r="D295" s="7">
        <v>1</v>
      </c>
      <c r="E295" s="7">
        <f t="shared" si="59"/>
        <v>46</v>
      </c>
      <c r="F295" s="7">
        <f t="shared" si="51"/>
        <v>42.78</v>
      </c>
      <c r="G295" s="7">
        <f t="shared" si="60"/>
        <v>49.196999999999996</v>
      </c>
      <c r="H295" s="7"/>
      <c r="I295" s="7">
        <f t="shared" si="61"/>
        <v>93</v>
      </c>
      <c r="J295" s="7"/>
      <c r="K295" s="14"/>
    </row>
    <row r="296" spans="1:11" ht="12.75">
      <c r="A296" s="7" t="s">
        <v>262</v>
      </c>
      <c r="B296" s="7" t="s">
        <v>283</v>
      </c>
      <c r="C296" s="7">
        <v>99</v>
      </c>
      <c r="D296" s="7">
        <v>1</v>
      </c>
      <c r="E296" s="7">
        <f t="shared" si="59"/>
        <v>99</v>
      </c>
      <c r="F296" s="7">
        <f t="shared" si="51"/>
        <v>92.07000000000001</v>
      </c>
      <c r="G296" s="7">
        <f t="shared" si="60"/>
        <v>105.8805</v>
      </c>
      <c r="H296" s="7"/>
      <c r="I296" s="7">
        <v>450</v>
      </c>
      <c r="J296" s="7"/>
      <c r="K296" s="14"/>
    </row>
    <row r="297" spans="1:11" ht="12.75">
      <c r="A297" s="7" t="s">
        <v>262</v>
      </c>
      <c r="B297" s="7" t="s">
        <v>284</v>
      </c>
      <c r="C297" s="7">
        <v>99</v>
      </c>
      <c r="D297" s="7">
        <v>1</v>
      </c>
      <c r="E297" s="7">
        <f t="shared" si="59"/>
        <v>99</v>
      </c>
      <c r="F297" s="7">
        <f t="shared" si="51"/>
        <v>92.07000000000001</v>
      </c>
      <c r="G297" s="7">
        <f t="shared" si="60"/>
        <v>105.8805</v>
      </c>
      <c r="H297" s="7"/>
      <c r="I297" s="7">
        <v>450</v>
      </c>
      <c r="J297" s="7"/>
      <c r="K297" s="14"/>
    </row>
    <row r="298" spans="1:11" ht="12.75">
      <c r="A298" s="7" t="s">
        <v>262</v>
      </c>
      <c r="B298" s="7" t="s">
        <v>51</v>
      </c>
      <c r="C298" s="7">
        <v>131</v>
      </c>
      <c r="D298" s="7">
        <v>1</v>
      </c>
      <c r="E298" s="7">
        <f t="shared" si="59"/>
        <v>131</v>
      </c>
      <c r="F298" s="7">
        <f t="shared" si="51"/>
        <v>121.83000000000001</v>
      </c>
      <c r="G298" s="7">
        <f t="shared" si="60"/>
        <v>140.1045</v>
      </c>
      <c r="H298" s="7"/>
      <c r="I298" s="7">
        <v>100</v>
      </c>
      <c r="J298" s="7"/>
      <c r="K298" s="14"/>
    </row>
    <row r="299" spans="1:11" ht="12.75">
      <c r="A299" s="7" t="s">
        <v>262</v>
      </c>
      <c r="B299" s="7" t="s">
        <v>32</v>
      </c>
      <c r="C299" s="7">
        <v>131</v>
      </c>
      <c r="D299" s="7">
        <v>1</v>
      </c>
      <c r="E299" s="7">
        <f t="shared" si="59"/>
        <v>131</v>
      </c>
      <c r="F299" s="7">
        <f t="shared" si="51"/>
        <v>121.83000000000001</v>
      </c>
      <c r="G299" s="7">
        <f t="shared" si="60"/>
        <v>140.1045</v>
      </c>
      <c r="H299" s="7"/>
      <c r="I299" s="7">
        <v>100</v>
      </c>
      <c r="J299" s="7"/>
      <c r="K299" s="14"/>
    </row>
    <row r="300" spans="1:11" ht="13.5" customHeight="1">
      <c r="A300" s="7" t="s">
        <v>262</v>
      </c>
      <c r="B300" s="7" t="s">
        <v>301</v>
      </c>
      <c r="C300" s="7">
        <v>61.2</v>
      </c>
      <c r="D300" s="7">
        <v>1</v>
      </c>
      <c r="E300" s="7">
        <f t="shared" si="59"/>
        <v>61.2</v>
      </c>
      <c r="F300" s="7">
        <f t="shared" si="51"/>
        <v>56.916000000000004</v>
      </c>
      <c r="G300" s="7">
        <f t="shared" si="60"/>
        <v>65.4534</v>
      </c>
      <c r="H300" s="7"/>
      <c r="I300" s="7">
        <v>370</v>
      </c>
      <c r="J300" s="7"/>
      <c r="K300" s="14"/>
    </row>
    <row r="301" spans="1:11" ht="15" customHeight="1">
      <c r="A301" s="7" t="s">
        <v>262</v>
      </c>
      <c r="B301" s="7" t="s">
        <v>104</v>
      </c>
      <c r="C301" s="7">
        <v>61.2</v>
      </c>
      <c r="D301" s="7">
        <v>1</v>
      </c>
      <c r="E301" s="7">
        <f t="shared" si="59"/>
        <v>61.2</v>
      </c>
      <c r="F301" s="7">
        <f t="shared" si="51"/>
        <v>56.916000000000004</v>
      </c>
      <c r="G301" s="7">
        <f t="shared" si="60"/>
        <v>65.4534</v>
      </c>
      <c r="H301" s="7"/>
      <c r="I301" s="7">
        <v>370</v>
      </c>
      <c r="J301" s="7"/>
      <c r="K301" s="14"/>
    </row>
    <row r="302" spans="1:11" s="2" customFormat="1" ht="12.75">
      <c r="A302" s="8" t="s">
        <v>262</v>
      </c>
      <c r="B302" s="8"/>
      <c r="C302" s="8"/>
      <c r="D302" s="8"/>
      <c r="E302" s="8"/>
      <c r="F302" s="7">
        <f t="shared" si="51"/>
        <v>0</v>
      </c>
      <c r="G302" s="8">
        <f>SUM(G290:G301)</f>
        <v>892.3908</v>
      </c>
      <c r="H302" s="8">
        <v>900</v>
      </c>
      <c r="I302" s="8">
        <f>SUM(I290:I301)</f>
        <v>2398</v>
      </c>
      <c r="J302" s="8">
        <f>I302*0.01</f>
        <v>23.98</v>
      </c>
      <c r="K302" s="14">
        <f>H302-G302-J302</f>
        <v>-16.370800000000013</v>
      </c>
    </row>
    <row r="303" spans="1:11" ht="13.5" customHeight="1">
      <c r="A303" s="7" t="s">
        <v>260</v>
      </c>
      <c r="B303" s="7" t="s">
        <v>53</v>
      </c>
      <c r="C303" s="7">
        <v>40</v>
      </c>
      <c r="D303" s="7">
        <v>1</v>
      </c>
      <c r="E303" s="7">
        <f>C303*D303</f>
        <v>40</v>
      </c>
      <c r="F303" s="7">
        <f t="shared" si="51"/>
        <v>37.2</v>
      </c>
      <c r="G303" s="7">
        <f aca="true" t="shared" si="62" ref="G303:G309">F303*1.15</f>
        <v>42.78</v>
      </c>
      <c r="H303" s="7"/>
      <c r="I303" s="7">
        <f>93*D303</f>
        <v>93</v>
      </c>
      <c r="J303" s="7"/>
      <c r="K303" s="14"/>
    </row>
    <row r="304" spans="1:11" ht="12.75">
      <c r="A304" s="7" t="s">
        <v>260</v>
      </c>
      <c r="B304" s="7" t="s">
        <v>261</v>
      </c>
      <c r="C304" s="7">
        <v>40</v>
      </c>
      <c r="D304" s="7">
        <v>1</v>
      </c>
      <c r="E304" s="7">
        <f>C304*D304</f>
        <v>40</v>
      </c>
      <c r="F304" s="7">
        <f t="shared" si="51"/>
        <v>37.2</v>
      </c>
      <c r="G304" s="7">
        <f t="shared" si="62"/>
        <v>42.78</v>
      </c>
      <c r="H304" s="7"/>
      <c r="I304" s="7">
        <f aca="true" t="shared" si="63" ref="I304:I309">93*D304</f>
        <v>93</v>
      </c>
      <c r="J304" s="7"/>
      <c r="K304" s="14"/>
    </row>
    <row r="305" spans="1:11" ht="12.75">
      <c r="A305" s="7" t="s">
        <v>260</v>
      </c>
      <c r="B305" s="7" t="s">
        <v>266</v>
      </c>
      <c r="C305" s="7">
        <v>40</v>
      </c>
      <c r="D305" s="7">
        <v>1</v>
      </c>
      <c r="E305" s="7">
        <f>C305*D305</f>
        <v>40</v>
      </c>
      <c r="F305" s="7">
        <f t="shared" si="51"/>
        <v>37.2</v>
      </c>
      <c r="G305" s="7">
        <f t="shared" si="62"/>
        <v>42.78</v>
      </c>
      <c r="H305" s="7"/>
      <c r="I305" s="7">
        <f t="shared" si="63"/>
        <v>93</v>
      </c>
      <c r="J305" s="7"/>
      <c r="K305" s="14"/>
    </row>
    <row r="306" spans="1:11" ht="12.75">
      <c r="A306" s="7" t="s">
        <v>260</v>
      </c>
      <c r="B306" s="7" t="s">
        <v>270</v>
      </c>
      <c r="C306" s="7">
        <v>40</v>
      </c>
      <c r="D306" s="7">
        <v>1</v>
      </c>
      <c r="E306" s="7">
        <f>C306*D306</f>
        <v>40</v>
      </c>
      <c r="F306" s="7">
        <f t="shared" si="51"/>
        <v>37.2</v>
      </c>
      <c r="G306" s="7">
        <f t="shared" si="62"/>
        <v>42.78</v>
      </c>
      <c r="H306" s="7"/>
      <c r="I306" s="7">
        <f t="shared" si="63"/>
        <v>93</v>
      </c>
      <c r="J306" s="7"/>
      <c r="K306" s="14"/>
    </row>
    <row r="307" spans="1:11" ht="12.75">
      <c r="A307" s="7" t="s">
        <v>260</v>
      </c>
      <c r="B307" s="7" t="s">
        <v>40</v>
      </c>
      <c r="C307" s="7">
        <v>50</v>
      </c>
      <c r="D307" s="7">
        <v>1</v>
      </c>
      <c r="E307" s="7">
        <f>D307*C307</f>
        <v>50</v>
      </c>
      <c r="F307" s="7">
        <f t="shared" si="51"/>
        <v>46.5</v>
      </c>
      <c r="G307" s="7">
        <f t="shared" si="62"/>
        <v>53.474999999999994</v>
      </c>
      <c r="H307" s="7"/>
      <c r="I307" s="7">
        <v>180</v>
      </c>
      <c r="J307" s="7"/>
      <c r="K307" s="14"/>
    </row>
    <row r="308" spans="1:11" ht="12.75">
      <c r="A308" s="7" t="s">
        <v>260</v>
      </c>
      <c r="B308" s="7" t="s">
        <v>276</v>
      </c>
      <c r="C308" s="7">
        <v>46</v>
      </c>
      <c r="D308" s="7">
        <v>1</v>
      </c>
      <c r="E308" s="7">
        <f>C308*D308</f>
        <v>46</v>
      </c>
      <c r="F308" s="7">
        <f t="shared" si="51"/>
        <v>42.78</v>
      </c>
      <c r="G308" s="7">
        <f t="shared" si="62"/>
        <v>49.196999999999996</v>
      </c>
      <c r="H308" s="7"/>
      <c r="I308" s="7">
        <f t="shared" si="63"/>
        <v>93</v>
      </c>
      <c r="J308" s="7"/>
      <c r="K308" s="14"/>
    </row>
    <row r="309" spans="1:11" ht="12.75">
      <c r="A309" s="7" t="s">
        <v>260</v>
      </c>
      <c r="B309" s="7" t="s">
        <v>281</v>
      </c>
      <c r="C309" s="7">
        <v>46</v>
      </c>
      <c r="D309" s="7">
        <v>1</v>
      </c>
      <c r="E309" s="7">
        <f>C309*D309</f>
        <v>46</v>
      </c>
      <c r="F309" s="7">
        <f t="shared" si="51"/>
        <v>42.78</v>
      </c>
      <c r="G309" s="7">
        <f t="shared" si="62"/>
        <v>49.196999999999996</v>
      </c>
      <c r="H309" s="7"/>
      <c r="I309" s="7">
        <f t="shared" si="63"/>
        <v>93</v>
      </c>
      <c r="J309" s="7"/>
      <c r="K309" s="14"/>
    </row>
    <row r="310" spans="1:11" s="2" customFormat="1" ht="12.75">
      <c r="A310" s="8" t="s">
        <v>260</v>
      </c>
      <c r="B310" s="8"/>
      <c r="C310" s="8"/>
      <c r="D310" s="8"/>
      <c r="E310" s="8"/>
      <c r="F310" s="7">
        <f t="shared" si="51"/>
        <v>0</v>
      </c>
      <c r="G310" s="8">
        <f>SUM(G303:G309)</f>
        <v>322.989</v>
      </c>
      <c r="H310" s="8">
        <v>333.4</v>
      </c>
      <c r="I310" s="8">
        <f>SUM(I303:I309)</f>
        <v>738</v>
      </c>
      <c r="J310" s="8">
        <f>I310*0.01</f>
        <v>7.38</v>
      </c>
      <c r="K310" s="14">
        <f>H310-G310-J310</f>
        <v>3.0310000000000015</v>
      </c>
    </row>
    <row r="311" spans="1:11" ht="12.75">
      <c r="A311" s="7" t="s">
        <v>304</v>
      </c>
      <c r="B311" s="7" t="s">
        <v>244</v>
      </c>
      <c r="C311" s="7">
        <v>50</v>
      </c>
      <c r="D311" s="7">
        <v>2</v>
      </c>
      <c r="E311" s="7">
        <f>D311*C311</f>
        <v>100</v>
      </c>
      <c r="F311" s="7">
        <f t="shared" si="51"/>
        <v>93</v>
      </c>
      <c r="G311" s="7">
        <f>F311*1.15</f>
        <v>106.94999999999999</v>
      </c>
      <c r="H311" s="7"/>
      <c r="I311" s="7">
        <f>D311*180</f>
        <v>360</v>
      </c>
      <c r="J311" s="7"/>
      <c r="K311" s="14"/>
    </row>
    <row r="312" spans="1:11" ht="12.75">
      <c r="A312" s="7" t="s">
        <v>304</v>
      </c>
      <c r="B312" s="7" t="s">
        <v>239</v>
      </c>
      <c r="C312" s="7">
        <v>50</v>
      </c>
      <c r="D312" s="7">
        <v>1</v>
      </c>
      <c r="E312" s="7">
        <f aca="true" t="shared" si="64" ref="E312:E317">D312*C312</f>
        <v>50</v>
      </c>
      <c r="F312" s="7">
        <f t="shared" si="51"/>
        <v>46.5</v>
      </c>
      <c r="G312" s="7">
        <f aca="true" t="shared" si="65" ref="G312:G317">F312*1.15</f>
        <v>53.474999999999994</v>
      </c>
      <c r="H312" s="7"/>
      <c r="I312" s="7">
        <v>180</v>
      </c>
      <c r="J312" s="7"/>
      <c r="K312" s="14"/>
    </row>
    <row r="313" spans="1:11" ht="12.75">
      <c r="A313" s="7" t="s">
        <v>304</v>
      </c>
      <c r="B313" s="7" t="s">
        <v>257</v>
      </c>
      <c r="C313" s="7">
        <v>40</v>
      </c>
      <c r="D313" s="7">
        <v>1</v>
      </c>
      <c r="E313" s="7">
        <f t="shared" si="64"/>
        <v>40</v>
      </c>
      <c r="F313" s="7">
        <f t="shared" si="51"/>
        <v>37.2</v>
      </c>
      <c r="G313" s="7">
        <f t="shared" si="65"/>
        <v>42.78</v>
      </c>
      <c r="H313" s="7"/>
      <c r="I313" s="7">
        <f>93*D313</f>
        <v>93</v>
      </c>
      <c r="J313" s="7"/>
      <c r="K313" s="14"/>
    </row>
    <row r="314" spans="1:11" ht="12.75" customHeight="1">
      <c r="A314" s="7" t="s">
        <v>304</v>
      </c>
      <c r="B314" s="7" t="s">
        <v>53</v>
      </c>
      <c r="C314" s="7">
        <v>40</v>
      </c>
      <c r="D314" s="7">
        <v>2</v>
      </c>
      <c r="E314" s="7">
        <f t="shared" si="64"/>
        <v>80</v>
      </c>
      <c r="F314" s="7">
        <f t="shared" si="51"/>
        <v>74.4</v>
      </c>
      <c r="G314" s="7">
        <f t="shared" si="65"/>
        <v>85.56</v>
      </c>
      <c r="H314" s="7"/>
      <c r="I314" s="7">
        <f>93*D314</f>
        <v>186</v>
      </c>
      <c r="J314" s="7"/>
      <c r="K314" s="14"/>
    </row>
    <row r="315" spans="1:11" ht="13.5" customHeight="1">
      <c r="A315" s="7" t="s">
        <v>304</v>
      </c>
      <c r="B315" s="7" t="s">
        <v>42</v>
      </c>
      <c r="C315" s="7">
        <v>40</v>
      </c>
      <c r="D315" s="7">
        <v>2</v>
      </c>
      <c r="E315" s="7">
        <f t="shared" si="64"/>
        <v>80</v>
      </c>
      <c r="F315" s="7">
        <f t="shared" si="51"/>
        <v>74.4</v>
      </c>
      <c r="G315" s="7">
        <f t="shared" si="65"/>
        <v>85.56</v>
      </c>
      <c r="H315" s="7"/>
      <c r="I315" s="7">
        <f>93*D315</f>
        <v>186</v>
      </c>
      <c r="J315" s="7"/>
      <c r="K315" s="14"/>
    </row>
    <row r="316" spans="1:11" ht="12.75">
      <c r="A316" s="7" t="s">
        <v>304</v>
      </c>
      <c r="B316" s="7" t="s">
        <v>20</v>
      </c>
      <c r="C316" s="7">
        <v>40</v>
      </c>
      <c r="D316" s="7">
        <v>1</v>
      </c>
      <c r="E316" s="7">
        <f t="shared" si="64"/>
        <v>40</v>
      </c>
      <c r="F316" s="7">
        <f t="shared" si="51"/>
        <v>37.2</v>
      </c>
      <c r="G316" s="7">
        <f t="shared" si="65"/>
        <v>42.78</v>
      </c>
      <c r="H316" s="7"/>
      <c r="I316" s="7">
        <f>93*D316</f>
        <v>93</v>
      </c>
      <c r="J316" s="7"/>
      <c r="K316" s="14"/>
    </row>
    <row r="317" spans="1:11" ht="12.75">
      <c r="A317" s="7" t="s">
        <v>304</v>
      </c>
      <c r="B317" s="7" t="s">
        <v>283</v>
      </c>
      <c r="C317" s="7">
        <v>99</v>
      </c>
      <c r="D317" s="7">
        <v>1</v>
      </c>
      <c r="E317" s="7">
        <f t="shared" si="64"/>
        <v>99</v>
      </c>
      <c r="F317" s="7">
        <f t="shared" si="51"/>
        <v>92.07000000000001</v>
      </c>
      <c r="G317" s="7">
        <f t="shared" si="65"/>
        <v>105.8805</v>
      </c>
      <c r="H317" s="7"/>
      <c r="I317" s="7">
        <v>450</v>
      </c>
      <c r="J317" s="7"/>
      <c r="K317" s="14"/>
    </row>
    <row r="318" spans="1:11" s="2" customFormat="1" ht="12.75">
      <c r="A318" s="8" t="s">
        <v>304</v>
      </c>
      <c r="B318" s="8"/>
      <c r="C318" s="8"/>
      <c r="D318" s="8"/>
      <c r="E318" s="8"/>
      <c r="F318" s="7">
        <f t="shared" si="51"/>
        <v>0</v>
      </c>
      <c r="G318" s="8">
        <f>SUM(G311:G317)</f>
        <v>522.9855</v>
      </c>
      <c r="H318" s="8">
        <v>540</v>
      </c>
      <c r="I318" s="8">
        <f>SUM(I311:I317)</f>
        <v>1548</v>
      </c>
      <c r="J318" s="8">
        <f>I318*0.01</f>
        <v>15.48</v>
      </c>
      <c r="K318" s="14">
        <f>H318-G318-J318</f>
        <v>1.5344999999999978</v>
      </c>
    </row>
    <row r="319" spans="1:11" ht="25.5">
      <c r="A319" s="7" t="s">
        <v>305</v>
      </c>
      <c r="B319" s="7" t="s">
        <v>16</v>
      </c>
      <c r="C319" s="7">
        <v>40</v>
      </c>
      <c r="D319" s="7">
        <v>1</v>
      </c>
      <c r="E319" s="7">
        <f>C319*D319</f>
        <v>40</v>
      </c>
      <c r="F319" s="7">
        <f t="shared" si="51"/>
        <v>37.2</v>
      </c>
      <c r="G319" s="7">
        <f aca="true" t="shared" si="66" ref="G319:G325">F319*1.15</f>
        <v>42.78</v>
      </c>
      <c r="H319" s="7"/>
      <c r="I319" s="7">
        <f>93*D319</f>
        <v>93</v>
      </c>
      <c r="J319" s="7"/>
      <c r="K319" s="14"/>
    </row>
    <row r="320" spans="1:11" ht="25.5">
      <c r="A320" s="7" t="s">
        <v>305</v>
      </c>
      <c r="B320" s="7" t="s">
        <v>274</v>
      </c>
      <c r="C320" s="7">
        <v>40</v>
      </c>
      <c r="D320" s="7">
        <v>1</v>
      </c>
      <c r="E320" s="7">
        <f>D320*C320</f>
        <v>40</v>
      </c>
      <c r="F320" s="7">
        <f t="shared" si="51"/>
        <v>37.2</v>
      </c>
      <c r="G320" s="7">
        <f t="shared" si="66"/>
        <v>42.78</v>
      </c>
      <c r="H320" s="7"/>
      <c r="I320" s="7">
        <f>93*D320</f>
        <v>93</v>
      </c>
      <c r="J320" s="7"/>
      <c r="K320" s="14"/>
    </row>
    <row r="321" spans="1:11" ht="25.5">
      <c r="A321" s="7" t="s">
        <v>305</v>
      </c>
      <c r="B321" s="7" t="s">
        <v>271</v>
      </c>
      <c r="C321" s="7">
        <v>40</v>
      </c>
      <c r="D321" s="7">
        <v>1</v>
      </c>
      <c r="E321" s="7">
        <f>D321*C321</f>
        <v>40</v>
      </c>
      <c r="F321" s="7">
        <f t="shared" si="51"/>
        <v>37.2</v>
      </c>
      <c r="G321" s="7">
        <f t="shared" si="66"/>
        <v>42.78</v>
      </c>
      <c r="H321" s="7"/>
      <c r="I321" s="7">
        <f>93*D321</f>
        <v>93</v>
      </c>
      <c r="J321" s="7"/>
      <c r="K321" s="14"/>
    </row>
    <row r="322" spans="1:11" ht="25.5">
      <c r="A322" s="7" t="s">
        <v>305</v>
      </c>
      <c r="B322" s="7" t="s">
        <v>306</v>
      </c>
      <c r="C322" s="7">
        <v>40</v>
      </c>
      <c r="D322" s="7">
        <v>1</v>
      </c>
      <c r="E322" s="7">
        <f>D322*C322</f>
        <v>40</v>
      </c>
      <c r="F322" s="7">
        <f t="shared" si="51"/>
        <v>37.2</v>
      </c>
      <c r="G322" s="7">
        <f t="shared" si="66"/>
        <v>42.78</v>
      </c>
      <c r="H322" s="7"/>
      <c r="I322" s="7">
        <f>93*D322</f>
        <v>93</v>
      </c>
      <c r="J322" s="7"/>
      <c r="K322" s="14"/>
    </row>
    <row r="323" spans="1:11" ht="25.5">
      <c r="A323" s="7" t="s">
        <v>305</v>
      </c>
      <c r="B323" s="7" t="s">
        <v>159</v>
      </c>
      <c r="C323" s="7">
        <v>73</v>
      </c>
      <c r="D323" s="7">
        <v>1</v>
      </c>
      <c r="E323" s="7">
        <f>C323*D323</f>
        <v>73</v>
      </c>
      <c r="F323" s="7">
        <f aca="true" t="shared" si="67" ref="F323:F347">E323*0.93</f>
        <v>67.89</v>
      </c>
      <c r="G323" s="7">
        <f t="shared" si="66"/>
        <v>78.0735</v>
      </c>
      <c r="H323" s="7"/>
      <c r="I323" s="7">
        <v>80</v>
      </c>
      <c r="J323" s="7"/>
      <c r="K323" s="14"/>
    </row>
    <row r="324" spans="1:11" ht="25.5">
      <c r="A324" s="7" t="s">
        <v>305</v>
      </c>
      <c r="B324" s="7" t="s">
        <v>63</v>
      </c>
      <c r="C324" s="7">
        <v>73</v>
      </c>
      <c r="D324" s="7">
        <v>1</v>
      </c>
      <c r="E324" s="7">
        <f>C324*D324</f>
        <v>73</v>
      </c>
      <c r="F324" s="7">
        <f t="shared" si="67"/>
        <v>67.89</v>
      </c>
      <c r="G324" s="7">
        <f t="shared" si="66"/>
        <v>78.0735</v>
      </c>
      <c r="H324" s="7"/>
      <c r="I324" s="7">
        <v>80</v>
      </c>
      <c r="J324" s="7"/>
      <c r="K324" s="14"/>
    </row>
    <row r="325" spans="1:11" ht="25.5">
      <c r="A325" s="7" t="s">
        <v>305</v>
      </c>
      <c r="B325" s="7" t="s">
        <v>276</v>
      </c>
      <c r="C325" s="7">
        <v>46</v>
      </c>
      <c r="D325" s="7">
        <v>2</v>
      </c>
      <c r="E325" s="7">
        <f>C325*D325</f>
        <v>92</v>
      </c>
      <c r="F325" s="7">
        <f t="shared" si="67"/>
        <v>85.56</v>
      </c>
      <c r="G325" s="7">
        <f t="shared" si="66"/>
        <v>98.39399999999999</v>
      </c>
      <c r="H325" s="7"/>
      <c r="I325" s="7">
        <v>186</v>
      </c>
      <c r="J325" s="7"/>
      <c r="K325" s="14"/>
    </row>
    <row r="326" spans="1:11" s="2" customFormat="1" ht="25.5">
      <c r="A326" s="8" t="s">
        <v>305</v>
      </c>
      <c r="B326" s="8"/>
      <c r="C326" s="8"/>
      <c r="D326" s="8"/>
      <c r="E326" s="8"/>
      <c r="F326" s="7">
        <f t="shared" si="67"/>
        <v>0</v>
      </c>
      <c r="G326" s="8">
        <f>SUM(G319:G325)</f>
        <v>425.661</v>
      </c>
      <c r="H326" s="8">
        <v>450</v>
      </c>
      <c r="I326" s="8">
        <f>SUM(I319:I325)</f>
        <v>718</v>
      </c>
      <c r="J326" s="8">
        <f>I326*0.01</f>
        <v>7.18</v>
      </c>
      <c r="K326" s="14">
        <f>H326-G326-J326</f>
        <v>17.159</v>
      </c>
    </row>
    <row r="327" spans="1:11" ht="12.75">
      <c r="A327" s="7" t="s">
        <v>307</v>
      </c>
      <c r="B327" s="7" t="s">
        <v>242</v>
      </c>
      <c r="C327" s="7">
        <v>50</v>
      </c>
      <c r="D327" s="7">
        <v>1</v>
      </c>
      <c r="E327" s="7">
        <f aca="true" t="shared" si="68" ref="E327:E334">D327*C327</f>
        <v>50</v>
      </c>
      <c r="F327" s="7">
        <f t="shared" si="67"/>
        <v>46.5</v>
      </c>
      <c r="G327" s="7">
        <f aca="true" t="shared" si="69" ref="G327:G334">F327*1.15</f>
        <v>53.474999999999994</v>
      </c>
      <c r="H327" s="7"/>
      <c r="I327" s="7">
        <v>180</v>
      </c>
      <c r="J327" s="7"/>
      <c r="K327" s="14"/>
    </row>
    <row r="328" spans="1:11" ht="12.75">
      <c r="A328" s="7" t="s">
        <v>307</v>
      </c>
      <c r="B328" s="7" t="s">
        <v>239</v>
      </c>
      <c r="C328" s="7">
        <v>50</v>
      </c>
      <c r="D328" s="7">
        <v>1</v>
      </c>
      <c r="E328" s="7">
        <f t="shared" si="68"/>
        <v>50</v>
      </c>
      <c r="F328" s="7">
        <f t="shared" si="67"/>
        <v>46.5</v>
      </c>
      <c r="G328" s="7">
        <f t="shared" si="69"/>
        <v>53.474999999999994</v>
      </c>
      <c r="H328" s="7"/>
      <c r="I328" s="7">
        <v>180</v>
      </c>
      <c r="J328" s="7"/>
      <c r="K328" s="14"/>
    </row>
    <row r="329" spans="1:11" ht="12.75">
      <c r="A329" s="7" t="s">
        <v>307</v>
      </c>
      <c r="B329" s="7" t="s">
        <v>20</v>
      </c>
      <c r="C329" s="7">
        <v>40</v>
      </c>
      <c r="D329" s="7">
        <v>1</v>
      </c>
      <c r="E329" s="7">
        <f t="shared" si="68"/>
        <v>40</v>
      </c>
      <c r="F329" s="7">
        <f t="shared" si="67"/>
        <v>37.2</v>
      </c>
      <c r="G329" s="7">
        <f t="shared" si="69"/>
        <v>42.78</v>
      </c>
      <c r="H329" s="7"/>
      <c r="I329" s="7">
        <f aca="true" t="shared" si="70" ref="I329:I334">93*D329</f>
        <v>93</v>
      </c>
      <c r="J329" s="7"/>
      <c r="K329" s="14"/>
    </row>
    <row r="330" spans="1:11" ht="12.75">
      <c r="A330" s="7" t="s">
        <v>307</v>
      </c>
      <c r="B330" s="7" t="s">
        <v>22</v>
      </c>
      <c r="C330" s="7">
        <v>40</v>
      </c>
      <c r="D330" s="7">
        <v>1</v>
      </c>
      <c r="E330" s="7">
        <f t="shared" si="68"/>
        <v>40</v>
      </c>
      <c r="F330" s="7">
        <f t="shared" si="67"/>
        <v>37.2</v>
      </c>
      <c r="G330" s="7">
        <f t="shared" si="69"/>
        <v>42.78</v>
      </c>
      <c r="H330" s="7"/>
      <c r="I330" s="7">
        <f t="shared" si="70"/>
        <v>93</v>
      </c>
      <c r="J330" s="7"/>
      <c r="K330" s="14"/>
    </row>
    <row r="331" spans="1:11" ht="12.75">
      <c r="A331" s="7" t="s">
        <v>307</v>
      </c>
      <c r="B331" s="7" t="s">
        <v>308</v>
      </c>
      <c r="C331" s="7">
        <v>40</v>
      </c>
      <c r="D331" s="7">
        <v>1</v>
      </c>
      <c r="E331" s="7">
        <f t="shared" si="68"/>
        <v>40</v>
      </c>
      <c r="F331" s="7">
        <f t="shared" si="67"/>
        <v>37.2</v>
      </c>
      <c r="G331" s="7">
        <f t="shared" si="69"/>
        <v>42.78</v>
      </c>
      <c r="H331" s="7"/>
      <c r="I331" s="7">
        <f t="shared" si="70"/>
        <v>93</v>
      </c>
      <c r="J331" s="7"/>
      <c r="K331" s="14"/>
    </row>
    <row r="332" spans="1:11" ht="12.75">
      <c r="A332" s="7" t="s">
        <v>307</v>
      </c>
      <c r="B332" s="7" t="s">
        <v>309</v>
      </c>
      <c r="C332" s="7">
        <v>40</v>
      </c>
      <c r="D332" s="7">
        <v>1</v>
      </c>
      <c r="E332" s="7">
        <f t="shared" si="68"/>
        <v>40</v>
      </c>
      <c r="F332" s="7">
        <f t="shared" si="67"/>
        <v>37.2</v>
      </c>
      <c r="G332" s="7">
        <f t="shared" si="69"/>
        <v>42.78</v>
      </c>
      <c r="H332" s="7"/>
      <c r="I332" s="7">
        <f t="shared" si="70"/>
        <v>93</v>
      </c>
      <c r="J332" s="7"/>
      <c r="K332" s="14"/>
    </row>
    <row r="333" spans="1:11" ht="12.75">
      <c r="A333" s="7" t="s">
        <v>307</v>
      </c>
      <c r="B333" s="7" t="s">
        <v>310</v>
      </c>
      <c r="C333" s="7">
        <v>40</v>
      </c>
      <c r="D333" s="7">
        <v>1</v>
      </c>
      <c r="E333" s="7">
        <f t="shared" si="68"/>
        <v>40</v>
      </c>
      <c r="F333" s="7">
        <f t="shared" si="67"/>
        <v>37.2</v>
      </c>
      <c r="G333" s="7">
        <f t="shared" si="69"/>
        <v>42.78</v>
      </c>
      <c r="H333" s="7"/>
      <c r="I333" s="7">
        <f t="shared" si="70"/>
        <v>93</v>
      </c>
      <c r="J333" s="7"/>
      <c r="K333" s="14"/>
    </row>
    <row r="334" spans="1:11" ht="12.75">
      <c r="A334" s="7" t="s">
        <v>307</v>
      </c>
      <c r="B334" s="7" t="s">
        <v>271</v>
      </c>
      <c r="C334" s="7">
        <v>40</v>
      </c>
      <c r="D334" s="7">
        <v>1</v>
      </c>
      <c r="E334" s="7">
        <f t="shared" si="68"/>
        <v>40</v>
      </c>
      <c r="F334" s="7">
        <f t="shared" si="67"/>
        <v>37.2</v>
      </c>
      <c r="G334" s="7">
        <f t="shared" si="69"/>
        <v>42.78</v>
      </c>
      <c r="H334" s="7"/>
      <c r="I334" s="7">
        <f t="shared" si="70"/>
        <v>93</v>
      </c>
      <c r="J334" s="7"/>
      <c r="K334" s="14"/>
    </row>
    <row r="335" spans="1:11" ht="12.75">
      <c r="A335" s="8" t="s">
        <v>307</v>
      </c>
      <c r="B335" s="7"/>
      <c r="C335" s="7"/>
      <c r="D335" s="7"/>
      <c r="E335" s="7"/>
      <c r="F335" s="7">
        <f t="shared" si="67"/>
        <v>0</v>
      </c>
      <c r="G335" s="8">
        <f>SUM(G327:G334)</f>
        <v>363.63</v>
      </c>
      <c r="H335" s="8">
        <v>380</v>
      </c>
      <c r="I335" s="8">
        <f>SUM(I327:I334)</f>
        <v>918</v>
      </c>
      <c r="J335" s="8">
        <f>I335*0.01</f>
        <v>9.18</v>
      </c>
      <c r="K335" s="14">
        <f>H335-G335-J335</f>
        <v>7.190000000000005</v>
      </c>
    </row>
    <row r="336" spans="1:11" ht="12.75">
      <c r="A336" s="7" t="s">
        <v>311</v>
      </c>
      <c r="B336" s="7" t="s">
        <v>239</v>
      </c>
      <c r="C336" s="7">
        <v>50</v>
      </c>
      <c r="D336" s="7">
        <v>1</v>
      </c>
      <c r="E336" s="7">
        <f>D336*C336</f>
        <v>50</v>
      </c>
      <c r="F336" s="7">
        <f t="shared" si="67"/>
        <v>46.5</v>
      </c>
      <c r="G336" s="7">
        <f aca="true" t="shared" si="71" ref="G336:G343">F336*1.15</f>
        <v>53.474999999999994</v>
      </c>
      <c r="H336" s="7"/>
      <c r="I336" s="7">
        <v>180</v>
      </c>
      <c r="J336" s="7"/>
      <c r="K336" s="14"/>
    </row>
    <row r="337" spans="1:11" ht="12.75">
      <c r="A337" s="7" t="s">
        <v>311</v>
      </c>
      <c r="B337" s="7" t="s">
        <v>19</v>
      </c>
      <c r="C337" s="7">
        <v>40</v>
      </c>
      <c r="D337" s="7">
        <v>1</v>
      </c>
      <c r="E337" s="7">
        <f aca="true" t="shared" si="72" ref="E337:E344">C337*D337</f>
        <v>40</v>
      </c>
      <c r="F337" s="7">
        <f t="shared" si="67"/>
        <v>37.2</v>
      </c>
      <c r="G337" s="7">
        <f t="shared" si="71"/>
        <v>42.78</v>
      </c>
      <c r="H337" s="7"/>
      <c r="I337" s="7">
        <v>93</v>
      </c>
      <c r="J337" s="7"/>
      <c r="K337" s="14"/>
    </row>
    <row r="338" spans="1:11" ht="12.75">
      <c r="A338" s="7" t="s">
        <v>311</v>
      </c>
      <c r="B338" s="7" t="s">
        <v>271</v>
      </c>
      <c r="C338" s="7">
        <v>40</v>
      </c>
      <c r="D338" s="7">
        <v>1</v>
      </c>
      <c r="E338" s="7">
        <f>D338*C338</f>
        <v>40</v>
      </c>
      <c r="F338" s="7">
        <f t="shared" si="67"/>
        <v>37.2</v>
      </c>
      <c r="G338" s="7">
        <f t="shared" si="71"/>
        <v>42.78</v>
      </c>
      <c r="H338" s="7"/>
      <c r="I338" s="7">
        <v>93</v>
      </c>
      <c r="J338" s="7"/>
      <c r="K338" s="14"/>
    </row>
    <row r="339" spans="1:11" ht="12.75">
      <c r="A339" s="7" t="s">
        <v>311</v>
      </c>
      <c r="B339" s="7" t="s">
        <v>267</v>
      </c>
      <c r="C339" s="7">
        <v>40</v>
      </c>
      <c r="D339" s="7">
        <v>1</v>
      </c>
      <c r="E339" s="7">
        <f>D339*C339</f>
        <v>40</v>
      </c>
      <c r="F339" s="7">
        <f t="shared" si="67"/>
        <v>37.2</v>
      </c>
      <c r="G339" s="7">
        <f>F339*1.15</f>
        <v>42.78</v>
      </c>
      <c r="H339" s="7"/>
      <c r="I339" s="7">
        <v>93</v>
      </c>
      <c r="J339" s="7"/>
      <c r="K339" s="14"/>
    </row>
    <row r="340" spans="1:11" ht="15" customHeight="1">
      <c r="A340" s="7" t="s">
        <v>311</v>
      </c>
      <c r="B340" s="7" t="s">
        <v>104</v>
      </c>
      <c r="C340" s="7">
        <v>61.2</v>
      </c>
      <c r="D340" s="7">
        <v>1</v>
      </c>
      <c r="E340" s="7">
        <f t="shared" si="72"/>
        <v>61.2</v>
      </c>
      <c r="F340" s="7">
        <f t="shared" si="67"/>
        <v>56.916000000000004</v>
      </c>
      <c r="G340" s="7">
        <f t="shared" si="71"/>
        <v>65.4534</v>
      </c>
      <c r="H340" s="7"/>
      <c r="I340" s="7">
        <v>370</v>
      </c>
      <c r="J340" s="7"/>
      <c r="K340" s="14"/>
    </row>
    <row r="341" spans="1:11" ht="15.75" customHeight="1">
      <c r="A341" s="7" t="s">
        <v>311</v>
      </c>
      <c r="B341" s="7" t="s">
        <v>115</v>
      </c>
      <c r="C341" s="7">
        <v>61.2</v>
      </c>
      <c r="D341" s="7">
        <v>1</v>
      </c>
      <c r="E341" s="7">
        <f t="shared" si="72"/>
        <v>61.2</v>
      </c>
      <c r="F341" s="7">
        <f t="shared" si="67"/>
        <v>56.916000000000004</v>
      </c>
      <c r="G341" s="7">
        <f t="shared" si="71"/>
        <v>65.4534</v>
      </c>
      <c r="H341" s="7"/>
      <c r="I341" s="7">
        <v>370</v>
      </c>
      <c r="J341" s="7"/>
      <c r="K341" s="14"/>
    </row>
    <row r="342" spans="1:11" ht="12.75">
      <c r="A342" s="7" t="s">
        <v>311</v>
      </c>
      <c r="B342" s="7" t="s">
        <v>51</v>
      </c>
      <c r="C342" s="7">
        <v>131</v>
      </c>
      <c r="D342" s="7">
        <v>1</v>
      </c>
      <c r="E342" s="7">
        <f t="shared" si="72"/>
        <v>131</v>
      </c>
      <c r="F342" s="7">
        <f t="shared" si="67"/>
        <v>121.83000000000001</v>
      </c>
      <c r="G342" s="7">
        <f t="shared" si="71"/>
        <v>140.1045</v>
      </c>
      <c r="H342" s="7"/>
      <c r="I342" s="7">
        <v>100</v>
      </c>
      <c r="J342" s="7"/>
      <c r="K342" s="14"/>
    </row>
    <row r="343" spans="1:11" ht="12.75">
      <c r="A343" s="7" t="s">
        <v>311</v>
      </c>
      <c r="B343" s="7" t="s">
        <v>32</v>
      </c>
      <c r="C343" s="7">
        <v>131</v>
      </c>
      <c r="D343" s="7">
        <v>1</v>
      </c>
      <c r="E343" s="7">
        <f t="shared" si="72"/>
        <v>131</v>
      </c>
      <c r="F343" s="7">
        <f t="shared" si="67"/>
        <v>121.83000000000001</v>
      </c>
      <c r="G343" s="7">
        <f t="shared" si="71"/>
        <v>140.1045</v>
      </c>
      <c r="H343" s="7"/>
      <c r="I343" s="7">
        <v>100</v>
      </c>
      <c r="J343" s="7"/>
      <c r="K343" s="14"/>
    </row>
    <row r="344" spans="1:11" ht="12.75">
      <c r="A344" s="7" t="s">
        <v>311</v>
      </c>
      <c r="B344" s="7" t="s">
        <v>312</v>
      </c>
      <c r="C344" s="7">
        <v>123</v>
      </c>
      <c r="D344" s="7">
        <v>1</v>
      </c>
      <c r="E344" s="7">
        <f t="shared" si="72"/>
        <v>123</v>
      </c>
      <c r="F344" s="7">
        <f t="shared" si="67"/>
        <v>114.39</v>
      </c>
      <c r="G344" s="7">
        <f>F344*1.15</f>
        <v>131.5485</v>
      </c>
      <c r="H344" s="7"/>
      <c r="I344" s="7">
        <v>100</v>
      </c>
      <c r="J344" s="7"/>
      <c r="K344" s="14"/>
    </row>
    <row r="345" spans="1:11" s="2" customFormat="1" ht="12.75">
      <c r="A345" s="8" t="s">
        <v>311</v>
      </c>
      <c r="B345" s="8"/>
      <c r="C345" s="8"/>
      <c r="D345" s="8"/>
      <c r="E345" s="8"/>
      <c r="F345" s="7">
        <f t="shared" si="67"/>
        <v>0</v>
      </c>
      <c r="G345" s="8">
        <f>SUM(G336:G344)</f>
        <v>724.4793</v>
      </c>
      <c r="H345" s="8">
        <v>748</v>
      </c>
      <c r="I345" s="8">
        <f>SUM(I336:I344)</f>
        <v>1499</v>
      </c>
      <c r="J345" s="8">
        <f>I345*0.01</f>
        <v>14.99</v>
      </c>
      <c r="K345" s="14">
        <f>H345-G345-J345</f>
        <v>8.530700000000033</v>
      </c>
    </row>
    <row r="346" spans="1:11" ht="12.75">
      <c r="A346" s="7" t="s">
        <v>313</v>
      </c>
      <c r="B346" s="7" t="s">
        <v>46</v>
      </c>
      <c r="C346" s="7">
        <v>73</v>
      </c>
      <c r="D346" s="7">
        <v>1</v>
      </c>
      <c r="E346" s="7">
        <f>C346*D346</f>
        <v>73</v>
      </c>
      <c r="F346" s="7">
        <f t="shared" si="67"/>
        <v>67.89</v>
      </c>
      <c r="G346" s="7">
        <f>F346*1.15</f>
        <v>78.0735</v>
      </c>
      <c r="H346" s="7"/>
      <c r="I346" s="7">
        <v>80</v>
      </c>
      <c r="J346" s="7"/>
      <c r="K346" s="14"/>
    </row>
    <row r="347" spans="1:11" ht="12.75">
      <c r="A347" s="7" t="s">
        <v>313</v>
      </c>
      <c r="B347" s="7" t="s">
        <v>302</v>
      </c>
      <c r="C347" s="7">
        <v>5</v>
      </c>
      <c r="D347" s="7">
        <v>1</v>
      </c>
      <c r="E347" s="7">
        <f>C347*D347</f>
        <v>5</v>
      </c>
      <c r="F347" s="7">
        <f t="shared" si="67"/>
        <v>4.65</v>
      </c>
      <c r="G347" s="7">
        <f>F347*1.15</f>
        <v>5.3475</v>
      </c>
      <c r="H347" s="7"/>
      <c r="I347" s="7">
        <v>10</v>
      </c>
      <c r="J347" s="7"/>
      <c r="K347" s="14"/>
    </row>
    <row r="348" spans="1:11" s="2" customFormat="1" ht="12.75">
      <c r="A348" s="8" t="s">
        <v>313</v>
      </c>
      <c r="B348" s="8"/>
      <c r="C348" s="8"/>
      <c r="D348" s="8"/>
      <c r="E348" s="8"/>
      <c r="F348" s="8"/>
      <c r="G348" s="8">
        <f>SUM(G346:G347)</f>
        <v>83.42099999999999</v>
      </c>
      <c r="H348" s="8">
        <v>90</v>
      </c>
      <c r="I348" s="8">
        <f>SUM(I346:I347)</f>
        <v>90</v>
      </c>
      <c r="J348" s="8">
        <f>I348*0.01</f>
        <v>0.9</v>
      </c>
      <c r="K348" s="14">
        <f>H348-G348-J348</f>
        <v>5.679000000000007</v>
      </c>
    </row>
    <row r="351" spans="9:10" ht="12.75">
      <c r="I351" s="1">
        <f>117282/2</f>
        <v>58641</v>
      </c>
      <c r="J351" s="1">
        <f>600/58641</f>
        <v>0.01023174911751164</v>
      </c>
    </row>
  </sheetData>
  <sheetProtection/>
  <autoFilter ref="A1:K348">
    <sortState ref="A2:K351">
      <sortCondition sortBy="value" ref="A2:A351"/>
    </sortState>
  </autoFilter>
  <printOptions/>
  <pageMargins left="0.25" right="0.25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2"/>
  <sheetViews>
    <sheetView zoomScalePageLayoutView="0" workbookViewId="0" topLeftCell="A341">
      <selection activeCell="B181" sqref="B181"/>
    </sheetView>
  </sheetViews>
  <sheetFormatPr defaultColWidth="9.140625" defaultRowHeight="13.5" customHeight="1"/>
  <cols>
    <col min="1" max="1" width="13.7109375" style="28" customWidth="1"/>
    <col min="2" max="2" width="27.00390625" style="28" customWidth="1"/>
    <col min="3" max="3" width="6.140625" style="28" customWidth="1"/>
    <col min="4" max="4" width="6.7109375" style="28" customWidth="1"/>
    <col min="5" max="7" width="9.140625" style="40" customWidth="1"/>
    <col min="8" max="8" width="8.00390625" style="47" customWidth="1"/>
    <col min="9" max="9" width="6.00390625" style="47" customWidth="1"/>
    <col min="10" max="10" width="7.00390625" style="28" customWidth="1"/>
    <col min="11" max="11" width="6.00390625" style="28" customWidth="1"/>
    <col min="12" max="16384" width="9.140625" style="28" customWidth="1"/>
  </cols>
  <sheetData>
    <row r="1" spans="1:13" ht="40.5">
      <c r="A1" s="27" t="s">
        <v>0</v>
      </c>
      <c r="B1" s="27" t="s">
        <v>1</v>
      </c>
      <c r="C1" s="27" t="s">
        <v>323</v>
      </c>
      <c r="D1" s="27" t="s">
        <v>324</v>
      </c>
      <c r="E1" s="39" t="s">
        <v>325</v>
      </c>
      <c r="F1" s="39" t="s">
        <v>485</v>
      </c>
      <c r="G1" s="39" t="s">
        <v>326</v>
      </c>
      <c r="H1" s="45" t="s">
        <v>350</v>
      </c>
      <c r="I1" s="46" t="s">
        <v>7</v>
      </c>
      <c r="J1" s="27" t="s">
        <v>8</v>
      </c>
      <c r="K1" s="27" t="s">
        <v>351</v>
      </c>
      <c r="L1" s="27" t="s">
        <v>9</v>
      </c>
      <c r="M1" s="27" t="s">
        <v>10</v>
      </c>
    </row>
    <row r="2" spans="1:10" ht="15.75">
      <c r="A2" s="28" t="s">
        <v>377</v>
      </c>
      <c r="B2" s="28" t="s">
        <v>458</v>
      </c>
      <c r="C2" s="28">
        <v>1</v>
      </c>
      <c r="D2" s="28">
        <v>67.29</v>
      </c>
      <c r="E2" s="40">
        <v>61.91</v>
      </c>
      <c r="F2" s="40">
        <f aca="true" t="shared" si="0" ref="F2:F65">C2*E2</f>
        <v>61.91</v>
      </c>
      <c r="G2" s="40">
        <f aca="true" t="shared" si="1" ref="G2:G11">E2*1.15</f>
        <v>71.19649999999999</v>
      </c>
      <c r="J2" s="28">
        <f>C2*370</f>
        <v>370</v>
      </c>
    </row>
    <row r="3" spans="1:10" ht="27">
      <c r="A3" s="28" t="s">
        <v>377</v>
      </c>
      <c r="B3" s="28" t="s">
        <v>461</v>
      </c>
      <c r="C3" s="28">
        <v>1</v>
      </c>
      <c r="D3" s="28">
        <v>67.29</v>
      </c>
      <c r="E3" s="40">
        <v>61.91</v>
      </c>
      <c r="F3" s="40">
        <f t="shared" si="0"/>
        <v>61.91</v>
      </c>
      <c r="G3" s="40">
        <f t="shared" si="1"/>
        <v>71.19649999999999</v>
      </c>
      <c r="J3" s="28">
        <f>C2*370</f>
        <v>370</v>
      </c>
    </row>
    <row r="4" spans="1:10" ht="15.75">
      <c r="A4" s="28" t="s">
        <v>377</v>
      </c>
      <c r="B4" s="28" t="s">
        <v>460</v>
      </c>
      <c r="C4" s="28">
        <v>1</v>
      </c>
      <c r="D4" s="28">
        <v>67.29</v>
      </c>
      <c r="E4" s="40">
        <v>61.91</v>
      </c>
      <c r="F4" s="40">
        <f t="shared" si="0"/>
        <v>61.91</v>
      </c>
      <c r="G4" s="40">
        <f t="shared" si="1"/>
        <v>71.19649999999999</v>
      </c>
      <c r="J4" s="28">
        <f>C3*370</f>
        <v>370</v>
      </c>
    </row>
    <row r="5" spans="1:10" ht="15.75">
      <c r="A5" s="28" t="s">
        <v>377</v>
      </c>
      <c r="B5" s="28" t="s">
        <v>430</v>
      </c>
      <c r="C5" s="28">
        <v>1</v>
      </c>
      <c r="D5" s="28">
        <v>80</v>
      </c>
      <c r="E5" s="40">
        <v>73.6</v>
      </c>
      <c r="F5" s="40">
        <f t="shared" si="0"/>
        <v>73.6</v>
      </c>
      <c r="G5" s="40">
        <f t="shared" si="1"/>
        <v>84.63999999999999</v>
      </c>
      <c r="J5" s="28">
        <f>80*C5</f>
        <v>80</v>
      </c>
    </row>
    <row r="6" spans="1:10" ht="27">
      <c r="A6" s="28" t="s">
        <v>377</v>
      </c>
      <c r="B6" s="28" t="s">
        <v>416</v>
      </c>
      <c r="C6" s="28">
        <v>1</v>
      </c>
      <c r="D6" s="28">
        <v>115</v>
      </c>
      <c r="E6" s="40">
        <v>105.8</v>
      </c>
      <c r="F6" s="40">
        <f t="shared" si="0"/>
        <v>105.8</v>
      </c>
      <c r="G6" s="40">
        <f t="shared" si="1"/>
        <v>121.66999999999999</v>
      </c>
      <c r="J6" s="28">
        <v>100</v>
      </c>
    </row>
    <row r="7" spans="1:10" ht="27">
      <c r="A7" s="28" t="s">
        <v>377</v>
      </c>
      <c r="B7" s="33" t="s">
        <v>398</v>
      </c>
      <c r="C7" s="28">
        <v>1</v>
      </c>
      <c r="D7" s="28">
        <v>44</v>
      </c>
      <c r="E7" s="40">
        <v>40.48</v>
      </c>
      <c r="F7" s="40">
        <f t="shared" si="0"/>
        <v>40.48</v>
      </c>
      <c r="G7" s="40">
        <f t="shared" si="1"/>
        <v>46.55199999999999</v>
      </c>
      <c r="J7" s="28">
        <f aca="true" t="shared" si="2" ref="J7:J13">93*C7</f>
        <v>93</v>
      </c>
    </row>
    <row r="8" spans="1:10" ht="27">
      <c r="A8" s="28" t="s">
        <v>377</v>
      </c>
      <c r="B8" s="33" t="s">
        <v>334</v>
      </c>
      <c r="C8" s="28">
        <v>1</v>
      </c>
      <c r="D8" s="28">
        <v>44</v>
      </c>
      <c r="E8" s="40">
        <v>40.48</v>
      </c>
      <c r="F8" s="40">
        <f t="shared" si="0"/>
        <v>40.48</v>
      </c>
      <c r="G8" s="40">
        <f t="shared" si="1"/>
        <v>46.55199999999999</v>
      </c>
      <c r="J8" s="28">
        <f t="shared" si="2"/>
        <v>93</v>
      </c>
    </row>
    <row r="9" spans="1:10" ht="27">
      <c r="A9" s="28" t="s">
        <v>377</v>
      </c>
      <c r="B9" s="33" t="s">
        <v>385</v>
      </c>
      <c r="C9" s="28">
        <v>1</v>
      </c>
      <c r="D9" s="28">
        <v>44</v>
      </c>
      <c r="E9" s="40">
        <v>40.48</v>
      </c>
      <c r="F9" s="40">
        <f t="shared" si="0"/>
        <v>40.48</v>
      </c>
      <c r="G9" s="40">
        <f t="shared" si="1"/>
        <v>46.55199999999999</v>
      </c>
      <c r="J9" s="28">
        <f t="shared" si="2"/>
        <v>93</v>
      </c>
    </row>
    <row r="10" spans="1:10" ht="27">
      <c r="A10" s="28" t="s">
        <v>377</v>
      </c>
      <c r="B10" s="33" t="s">
        <v>335</v>
      </c>
      <c r="C10" s="28">
        <v>1</v>
      </c>
      <c r="D10" s="28">
        <v>44</v>
      </c>
      <c r="E10" s="40">
        <v>40.48</v>
      </c>
      <c r="F10" s="40">
        <f t="shared" si="0"/>
        <v>40.48</v>
      </c>
      <c r="G10" s="40">
        <f t="shared" si="1"/>
        <v>46.55199999999999</v>
      </c>
      <c r="J10" s="28">
        <f t="shared" si="2"/>
        <v>93</v>
      </c>
    </row>
    <row r="11" spans="1:10" ht="27">
      <c r="A11" s="28" t="s">
        <v>377</v>
      </c>
      <c r="B11" s="33" t="s">
        <v>388</v>
      </c>
      <c r="C11" s="28">
        <v>1</v>
      </c>
      <c r="D11" s="28">
        <v>44</v>
      </c>
      <c r="E11" s="40">
        <v>40.48</v>
      </c>
      <c r="F11" s="40">
        <f t="shared" si="0"/>
        <v>40.48</v>
      </c>
      <c r="G11" s="40">
        <f t="shared" si="1"/>
        <v>46.55199999999999</v>
      </c>
      <c r="J11" s="28">
        <f t="shared" si="2"/>
        <v>93</v>
      </c>
    </row>
    <row r="12" spans="1:10" ht="27">
      <c r="A12" s="28" t="s">
        <v>377</v>
      </c>
      <c r="B12" s="28" t="s">
        <v>317</v>
      </c>
      <c r="C12" s="28">
        <v>2</v>
      </c>
      <c r="D12" s="28">
        <v>44</v>
      </c>
      <c r="E12" s="40">
        <v>40.48</v>
      </c>
      <c r="F12" s="40">
        <f t="shared" si="0"/>
        <v>80.96</v>
      </c>
      <c r="G12" s="40">
        <f>F12*1.15</f>
        <v>93.10399999999998</v>
      </c>
      <c r="J12" s="28">
        <f t="shared" si="2"/>
        <v>186</v>
      </c>
    </row>
    <row r="13" spans="1:10" ht="27">
      <c r="A13" s="28" t="s">
        <v>377</v>
      </c>
      <c r="B13" s="33" t="s">
        <v>337</v>
      </c>
      <c r="C13" s="28">
        <v>1</v>
      </c>
      <c r="D13" s="28">
        <v>44</v>
      </c>
      <c r="E13" s="40">
        <v>40.48</v>
      </c>
      <c r="F13" s="40">
        <f t="shared" si="0"/>
        <v>40.48</v>
      </c>
      <c r="G13" s="40">
        <f>F13*1.15</f>
        <v>46.55199999999999</v>
      </c>
      <c r="J13" s="28">
        <f t="shared" si="2"/>
        <v>93</v>
      </c>
    </row>
    <row r="14" spans="1:10" ht="27">
      <c r="A14" s="28" t="s">
        <v>377</v>
      </c>
      <c r="B14" s="30" t="s">
        <v>343</v>
      </c>
      <c r="C14" s="30">
        <v>1</v>
      </c>
      <c r="D14" s="30">
        <v>43</v>
      </c>
      <c r="E14" s="40">
        <v>39.56</v>
      </c>
      <c r="F14" s="40">
        <f t="shared" si="0"/>
        <v>39.56</v>
      </c>
      <c r="G14" s="40">
        <f>F14*1.15</f>
        <v>45.494</v>
      </c>
      <c r="J14" s="28">
        <f>900*C14</f>
        <v>900</v>
      </c>
    </row>
    <row r="15" spans="1:10" ht="27">
      <c r="A15" s="28" t="s">
        <v>377</v>
      </c>
      <c r="B15" s="28" t="s">
        <v>345</v>
      </c>
      <c r="C15" s="28">
        <v>3</v>
      </c>
      <c r="D15" s="28">
        <v>43</v>
      </c>
      <c r="E15" s="40">
        <v>39.56</v>
      </c>
      <c r="F15" s="40">
        <f t="shared" si="0"/>
        <v>118.68</v>
      </c>
      <c r="G15" s="40">
        <f>F15*1.15</f>
        <v>136.482</v>
      </c>
      <c r="J15" s="28">
        <f>900*C15</f>
        <v>2700</v>
      </c>
    </row>
    <row r="16" spans="1:13" s="29" customFormat="1" ht="16.5" thickBot="1">
      <c r="A16" s="29" t="s">
        <v>377</v>
      </c>
      <c r="B16" s="29" t="s">
        <v>376</v>
      </c>
      <c r="C16" s="29">
        <v>3</v>
      </c>
      <c r="D16" s="29">
        <v>44</v>
      </c>
      <c r="E16" s="42">
        <v>40.48</v>
      </c>
      <c r="F16" s="42">
        <f t="shared" si="0"/>
        <v>121.44</v>
      </c>
      <c r="G16" s="42">
        <f>F16*1.15</f>
        <v>139.65599999999998</v>
      </c>
      <c r="H16" s="48">
        <v>1114</v>
      </c>
      <c r="I16" s="48">
        <v>1175</v>
      </c>
      <c r="J16" s="29">
        <f>C16*93</f>
        <v>279</v>
      </c>
      <c r="K16" s="29">
        <v>5913</v>
      </c>
      <c r="L16" s="29">
        <f>K16*0.0037</f>
        <v>21.8781</v>
      </c>
      <c r="M16" s="43">
        <f>I16-H16-L16</f>
        <v>39.1219</v>
      </c>
    </row>
    <row r="17" spans="1:13" ht="27">
      <c r="A17" s="28" t="s">
        <v>399</v>
      </c>
      <c r="B17" s="33" t="s">
        <v>409</v>
      </c>
      <c r="C17" s="28">
        <v>1</v>
      </c>
      <c r="D17" s="28">
        <v>44</v>
      </c>
      <c r="E17" s="40">
        <v>40.48</v>
      </c>
      <c r="F17" s="40">
        <f t="shared" si="0"/>
        <v>40.48</v>
      </c>
      <c r="G17" s="40">
        <f aca="true" t="shared" si="3" ref="G17:G22">E17*1.15</f>
        <v>46.55199999999999</v>
      </c>
      <c r="J17" s="28">
        <f aca="true" t="shared" si="4" ref="J17:J22">93*C17</f>
        <v>93</v>
      </c>
      <c r="L17" s="30"/>
      <c r="M17" s="44"/>
    </row>
    <row r="18" spans="1:13" ht="27">
      <c r="A18" s="28" t="s">
        <v>399</v>
      </c>
      <c r="B18" s="33" t="s">
        <v>338</v>
      </c>
      <c r="C18" s="28">
        <v>1</v>
      </c>
      <c r="D18" s="28">
        <v>44</v>
      </c>
      <c r="E18" s="40">
        <v>40.48</v>
      </c>
      <c r="F18" s="40">
        <f t="shared" si="0"/>
        <v>40.48</v>
      </c>
      <c r="G18" s="40">
        <f t="shared" si="3"/>
        <v>46.55199999999999</v>
      </c>
      <c r="J18" s="28">
        <f t="shared" si="4"/>
        <v>93</v>
      </c>
      <c r="L18" s="30"/>
      <c r="M18" s="44"/>
    </row>
    <row r="19" spans="1:13" ht="27">
      <c r="A19" s="28" t="s">
        <v>399</v>
      </c>
      <c r="B19" s="33" t="s">
        <v>398</v>
      </c>
      <c r="C19" s="28">
        <v>1</v>
      </c>
      <c r="D19" s="28">
        <v>44</v>
      </c>
      <c r="E19" s="40">
        <v>40.48</v>
      </c>
      <c r="F19" s="40">
        <f t="shared" si="0"/>
        <v>40.48</v>
      </c>
      <c r="G19" s="40">
        <f t="shared" si="3"/>
        <v>46.55199999999999</v>
      </c>
      <c r="J19" s="28">
        <f t="shared" si="4"/>
        <v>93</v>
      </c>
      <c r="L19" s="30"/>
      <c r="M19" s="44"/>
    </row>
    <row r="20" spans="1:13" ht="27">
      <c r="A20" s="28" t="s">
        <v>399</v>
      </c>
      <c r="B20" s="33" t="s">
        <v>401</v>
      </c>
      <c r="C20" s="28">
        <v>1</v>
      </c>
      <c r="D20" s="28">
        <v>44</v>
      </c>
      <c r="E20" s="40">
        <v>40.48</v>
      </c>
      <c r="F20" s="40">
        <f t="shared" si="0"/>
        <v>40.48</v>
      </c>
      <c r="G20" s="40">
        <f t="shared" si="3"/>
        <v>46.55199999999999</v>
      </c>
      <c r="J20" s="28">
        <f t="shared" si="4"/>
        <v>93</v>
      </c>
      <c r="L20" s="30"/>
      <c r="M20" s="44"/>
    </row>
    <row r="21" spans="1:13" ht="27">
      <c r="A21" s="28" t="s">
        <v>399</v>
      </c>
      <c r="B21" s="33" t="s">
        <v>400</v>
      </c>
      <c r="C21" s="28">
        <v>1</v>
      </c>
      <c r="D21" s="28">
        <v>44</v>
      </c>
      <c r="E21" s="40">
        <v>40.48</v>
      </c>
      <c r="F21" s="40">
        <f t="shared" si="0"/>
        <v>40.48</v>
      </c>
      <c r="G21" s="40">
        <f t="shared" si="3"/>
        <v>46.55199999999999</v>
      </c>
      <c r="J21" s="28">
        <f t="shared" si="4"/>
        <v>93</v>
      </c>
      <c r="L21" s="30"/>
      <c r="M21" s="44"/>
    </row>
    <row r="22" spans="1:13" s="29" customFormat="1" ht="27.75" thickBot="1">
      <c r="A22" s="29" t="s">
        <v>399</v>
      </c>
      <c r="B22" s="36" t="s">
        <v>337</v>
      </c>
      <c r="C22" s="29">
        <v>1</v>
      </c>
      <c r="D22" s="29">
        <v>44</v>
      </c>
      <c r="E22" s="42">
        <v>40.48</v>
      </c>
      <c r="F22" s="42">
        <f t="shared" si="0"/>
        <v>40.48</v>
      </c>
      <c r="G22" s="42">
        <f t="shared" si="3"/>
        <v>46.55199999999999</v>
      </c>
      <c r="H22" s="48">
        <v>279.3</v>
      </c>
      <c r="I22" s="48">
        <v>295</v>
      </c>
      <c r="J22" s="29">
        <f t="shared" si="4"/>
        <v>93</v>
      </c>
      <c r="K22" s="29">
        <v>558</v>
      </c>
      <c r="L22" s="29">
        <f>K22*0.0037</f>
        <v>2.0646</v>
      </c>
      <c r="M22" s="43">
        <f>I22-H22-L22</f>
        <v>13.635399999999988</v>
      </c>
    </row>
    <row r="23" spans="1:13" ht="15.75">
      <c r="A23" s="28" t="s">
        <v>347</v>
      </c>
      <c r="B23" s="28" t="s">
        <v>453</v>
      </c>
      <c r="C23" s="28">
        <v>1</v>
      </c>
      <c r="D23" s="28">
        <v>67.29</v>
      </c>
      <c r="E23" s="40">
        <v>61.91</v>
      </c>
      <c r="F23" s="40">
        <f t="shared" si="0"/>
        <v>61.91</v>
      </c>
      <c r="G23" s="40">
        <f aca="true" t="shared" si="5" ref="G23:G86">F23*1.15</f>
        <v>71.19649999999999</v>
      </c>
      <c r="J23" s="28">
        <f>C22*370</f>
        <v>370</v>
      </c>
      <c r="L23" s="30"/>
      <c r="M23" s="44"/>
    </row>
    <row r="24" spans="1:13" ht="15.75">
      <c r="A24" s="28" t="s">
        <v>347</v>
      </c>
      <c r="B24" s="28" t="s">
        <v>454</v>
      </c>
      <c r="C24" s="28">
        <v>1</v>
      </c>
      <c r="D24" s="28">
        <v>67.29</v>
      </c>
      <c r="E24" s="40">
        <v>61.91</v>
      </c>
      <c r="F24" s="40">
        <f t="shared" si="0"/>
        <v>61.91</v>
      </c>
      <c r="G24" s="40">
        <f t="shared" si="5"/>
        <v>71.19649999999999</v>
      </c>
      <c r="J24" s="28">
        <f>C23*370</f>
        <v>370</v>
      </c>
      <c r="L24" s="30"/>
      <c r="M24" s="44"/>
    </row>
    <row r="25" spans="1:13" ht="15.75">
      <c r="A25" s="28" t="s">
        <v>347</v>
      </c>
      <c r="B25" s="28" t="s">
        <v>448</v>
      </c>
      <c r="C25" s="28">
        <v>1</v>
      </c>
      <c r="D25" s="28">
        <v>108.63</v>
      </c>
      <c r="E25" s="40">
        <v>99.94</v>
      </c>
      <c r="F25" s="40">
        <f t="shared" si="0"/>
        <v>99.94</v>
      </c>
      <c r="G25" s="40">
        <f t="shared" si="5"/>
        <v>114.93099999999998</v>
      </c>
      <c r="J25" s="28">
        <f>C24*800</f>
        <v>800</v>
      </c>
      <c r="L25" s="30"/>
      <c r="M25" s="44"/>
    </row>
    <row r="26" spans="1:13" ht="15.75">
      <c r="A26" s="28" t="s">
        <v>347</v>
      </c>
      <c r="B26" s="28" t="s">
        <v>449</v>
      </c>
      <c r="C26" s="28">
        <v>1</v>
      </c>
      <c r="D26" s="28">
        <v>108.63</v>
      </c>
      <c r="E26" s="40">
        <v>99.94</v>
      </c>
      <c r="F26" s="40">
        <f t="shared" si="0"/>
        <v>99.94</v>
      </c>
      <c r="G26" s="40">
        <f t="shared" si="5"/>
        <v>114.93099999999998</v>
      </c>
      <c r="J26" s="28">
        <f>C25*800</f>
        <v>800</v>
      </c>
      <c r="L26" s="30"/>
      <c r="M26" s="44"/>
    </row>
    <row r="27" spans="1:13" ht="15.75">
      <c r="A27" s="28" t="s">
        <v>347</v>
      </c>
      <c r="B27" s="28" t="s">
        <v>450</v>
      </c>
      <c r="C27" s="28">
        <v>1</v>
      </c>
      <c r="D27" s="28">
        <v>108.63</v>
      </c>
      <c r="E27" s="40">
        <v>99.94</v>
      </c>
      <c r="F27" s="40">
        <f t="shared" si="0"/>
        <v>99.94</v>
      </c>
      <c r="G27" s="40">
        <f t="shared" si="5"/>
        <v>114.93099999999998</v>
      </c>
      <c r="J27" s="28">
        <f>C26*800</f>
        <v>800</v>
      </c>
      <c r="L27" s="30"/>
      <c r="M27" s="44"/>
    </row>
    <row r="28" spans="1:13" ht="15.75">
      <c r="A28" s="28" t="s">
        <v>347</v>
      </c>
      <c r="B28" s="28" t="s">
        <v>472</v>
      </c>
      <c r="C28" s="28">
        <v>1</v>
      </c>
      <c r="D28" s="28">
        <v>179</v>
      </c>
      <c r="E28" s="40">
        <v>164.88</v>
      </c>
      <c r="F28" s="40">
        <f t="shared" si="0"/>
        <v>164.88</v>
      </c>
      <c r="G28" s="40">
        <f t="shared" si="5"/>
        <v>189.61199999999997</v>
      </c>
      <c r="J28" s="28">
        <v>310</v>
      </c>
      <c r="L28" s="30"/>
      <c r="M28" s="44"/>
    </row>
    <row r="29" spans="1:13" ht="27">
      <c r="A29" s="30" t="s">
        <v>347</v>
      </c>
      <c r="B29" s="30" t="s">
        <v>416</v>
      </c>
      <c r="C29" s="30">
        <v>2</v>
      </c>
      <c r="D29" s="30">
        <v>115</v>
      </c>
      <c r="E29" s="41">
        <v>105.8</v>
      </c>
      <c r="F29" s="41">
        <f t="shared" si="0"/>
        <v>211.6</v>
      </c>
      <c r="G29" s="40">
        <f t="shared" si="5"/>
        <v>243.33999999999997</v>
      </c>
      <c r="H29" s="49"/>
      <c r="I29" s="49"/>
      <c r="J29" s="28">
        <v>200</v>
      </c>
      <c r="K29" s="30"/>
      <c r="L29" s="30"/>
      <c r="M29" s="44"/>
    </row>
    <row r="30" spans="1:13" ht="15.75">
      <c r="A30" s="28" t="s">
        <v>347</v>
      </c>
      <c r="B30" s="28" t="s">
        <v>417</v>
      </c>
      <c r="C30" s="28">
        <v>1</v>
      </c>
      <c r="D30" s="28">
        <v>115</v>
      </c>
      <c r="E30" s="40">
        <v>105.8</v>
      </c>
      <c r="F30" s="40">
        <f t="shared" si="0"/>
        <v>105.8</v>
      </c>
      <c r="G30" s="40">
        <f t="shared" si="5"/>
        <v>121.66999999999999</v>
      </c>
      <c r="J30" s="28">
        <v>100</v>
      </c>
      <c r="L30" s="30"/>
      <c r="M30" s="44"/>
    </row>
    <row r="31" spans="1:13" ht="15.75">
      <c r="A31" s="28" t="s">
        <v>347</v>
      </c>
      <c r="B31" s="28" t="s">
        <v>419</v>
      </c>
      <c r="C31" s="28">
        <v>2</v>
      </c>
      <c r="D31" s="28">
        <v>115</v>
      </c>
      <c r="E31" s="40">
        <v>105.8</v>
      </c>
      <c r="F31" s="40">
        <f t="shared" si="0"/>
        <v>211.6</v>
      </c>
      <c r="G31" s="40">
        <f t="shared" si="5"/>
        <v>243.33999999999997</v>
      </c>
      <c r="J31" s="28">
        <v>200</v>
      </c>
      <c r="L31" s="30"/>
      <c r="M31" s="44"/>
    </row>
    <row r="32" spans="1:13" ht="15.75">
      <c r="A32" s="28" t="s">
        <v>347</v>
      </c>
      <c r="B32" s="28" t="s">
        <v>71</v>
      </c>
      <c r="C32" s="28">
        <v>1</v>
      </c>
      <c r="D32" s="28">
        <v>54</v>
      </c>
      <c r="E32" s="40">
        <v>49.68</v>
      </c>
      <c r="F32" s="40">
        <f t="shared" si="0"/>
        <v>49.68</v>
      </c>
      <c r="G32" s="40">
        <f t="shared" si="5"/>
        <v>57.132</v>
      </c>
      <c r="J32" s="28">
        <f>180*C32</f>
        <v>180</v>
      </c>
      <c r="L32" s="30"/>
      <c r="M32" s="44"/>
    </row>
    <row r="33" spans="1:13" ht="15.75">
      <c r="A33" s="28" t="s">
        <v>347</v>
      </c>
      <c r="B33" s="28" t="s">
        <v>40</v>
      </c>
      <c r="C33" s="28">
        <v>2</v>
      </c>
      <c r="D33" s="28">
        <v>54</v>
      </c>
      <c r="E33" s="40">
        <v>49.68</v>
      </c>
      <c r="F33" s="40">
        <f t="shared" si="0"/>
        <v>99.36</v>
      </c>
      <c r="G33" s="40">
        <f t="shared" si="5"/>
        <v>114.264</v>
      </c>
      <c r="J33" s="28">
        <f>180*C33</f>
        <v>360</v>
      </c>
      <c r="L33" s="30"/>
      <c r="M33" s="44"/>
    </row>
    <row r="34" spans="1:13" ht="15.75">
      <c r="A34" s="28" t="s">
        <v>347</v>
      </c>
      <c r="B34" s="28" t="s">
        <v>352</v>
      </c>
      <c r="C34" s="28">
        <v>1</v>
      </c>
      <c r="D34" s="28">
        <v>54</v>
      </c>
      <c r="E34" s="40">
        <v>49.68</v>
      </c>
      <c r="F34" s="40">
        <f t="shared" si="0"/>
        <v>49.68</v>
      </c>
      <c r="G34" s="40">
        <f t="shared" si="5"/>
        <v>57.132</v>
      </c>
      <c r="J34" s="28">
        <f>180*C34</f>
        <v>180</v>
      </c>
      <c r="L34" s="30"/>
      <c r="M34" s="44"/>
    </row>
    <row r="35" spans="1:13" ht="15.75">
      <c r="A35" s="28" t="s">
        <v>347</v>
      </c>
      <c r="B35" s="28" t="s">
        <v>239</v>
      </c>
      <c r="C35" s="28">
        <v>2</v>
      </c>
      <c r="D35" s="28">
        <v>54</v>
      </c>
      <c r="E35" s="40">
        <v>49.68</v>
      </c>
      <c r="F35" s="40">
        <f t="shared" si="0"/>
        <v>99.36</v>
      </c>
      <c r="G35" s="40">
        <f t="shared" si="5"/>
        <v>114.264</v>
      </c>
      <c r="J35" s="28">
        <f>180*C35</f>
        <v>360</v>
      </c>
      <c r="L35" s="30"/>
      <c r="M35" s="44"/>
    </row>
    <row r="36" spans="1:13" ht="27">
      <c r="A36" s="28" t="s">
        <v>347</v>
      </c>
      <c r="B36" s="28" t="s">
        <v>331</v>
      </c>
      <c r="C36" s="28">
        <v>3</v>
      </c>
      <c r="D36" s="28">
        <v>44</v>
      </c>
      <c r="E36" s="40">
        <v>40.48</v>
      </c>
      <c r="F36" s="40">
        <f t="shared" si="0"/>
        <v>121.44</v>
      </c>
      <c r="G36" s="40">
        <f t="shared" si="5"/>
        <v>139.65599999999998</v>
      </c>
      <c r="J36" s="28">
        <f>93*C36</f>
        <v>279</v>
      </c>
      <c r="L36" s="30"/>
      <c r="M36" s="44"/>
    </row>
    <row r="37" spans="1:13" ht="27">
      <c r="A37" s="28" t="s">
        <v>347</v>
      </c>
      <c r="B37" s="28" t="s">
        <v>317</v>
      </c>
      <c r="C37" s="28">
        <v>1</v>
      </c>
      <c r="D37" s="28">
        <v>44</v>
      </c>
      <c r="E37" s="40">
        <v>40.48</v>
      </c>
      <c r="F37" s="40">
        <f t="shared" si="0"/>
        <v>40.48</v>
      </c>
      <c r="G37" s="40">
        <f t="shared" si="5"/>
        <v>46.55199999999999</v>
      </c>
      <c r="J37" s="28">
        <f>93*C37</f>
        <v>93</v>
      </c>
      <c r="L37" s="30"/>
      <c r="M37" s="44"/>
    </row>
    <row r="38" spans="1:13" ht="27">
      <c r="A38" s="28" t="s">
        <v>347</v>
      </c>
      <c r="B38" s="33" t="s">
        <v>336</v>
      </c>
      <c r="C38" s="28">
        <v>2</v>
      </c>
      <c r="D38" s="28">
        <v>44</v>
      </c>
      <c r="E38" s="40">
        <v>40.48</v>
      </c>
      <c r="F38" s="40">
        <f t="shared" si="0"/>
        <v>80.96</v>
      </c>
      <c r="G38" s="40">
        <f t="shared" si="5"/>
        <v>93.10399999999998</v>
      </c>
      <c r="J38" s="28">
        <f>93*C38</f>
        <v>186</v>
      </c>
      <c r="L38" s="30"/>
      <c r="M38" s="44"/>
    </row>
    <row r="39" spans="1:13" ht="27">
      <c r="A39" s="28" t="s">
        <v>347</v>
      </c>
      <c r="B39" s="33" t="s">
        <v>403</v>
      </c>
      <c r="C39" s="28">
        <v>2</v>
      </c>
      <c r="D39" s="28">
        <v>44</v>
      </c>
      <c r="E39" s="40">
        <v>40.48</v>
      </c>
      <c r="F39" s="40">
        <f t="shared" si="0"/>
        <v>80.96</v>
      </c>
      <c r="G39" s="40">
        <f t="shared" si="5"/>
        <v>93.10399999999998</v>
      </c>
      <c r="J39" s="28">
        <f>93*C39</f>
        <v>186</v>
      </c>
      <c r="L39" s="30"/>
      <c r="M39" s="44"/>
    </row>
    <row r="40" spans="1:13" ht="27">
      <c r="A40" s="28" t="s">
        <v>347</v>
      </c>
      <c r="B40" s="33" t="s">
        <v>386</v>
      </c>
      <c r="C40" s="28">
        <v>2</v>
      </c>
      <c r="D40" s="28">
        <v>44</v>
      </c>
      <c r="E40" s="40">
        <v>40.48</v>
      </c>
      <c r="F40" s="40">
        <f t="shared" si="0"/>
        <v>80.96</v>
      </c>
      <c r="G40" s="40">
        <f t="shared" si="5"/>
        <v>93.10399999999998</v>
      </c>
      <c r="J40" s="28">
        <f>93*C40</f>
        <v>186</v>
      </c>
      <c r="L40" s="30"/>
      <c r="M40" s="44"/>
    </row>
    <row r="41" spans="1:13" ht="15.75">
      <c r="A41" s="28" t="s">
        <v>347</v>
      </c>
      <c r="B41" s="28" t="s">
        <v>365</v>
      </c>
      <c r="C41" s="28">
        <v>2</v>
      </c>
      <c r="D41" s="28">
        <v>44</v>
      </c>
      <c r="E41" s="40">
        <v>40.48</v>
      </c>
      <c r="F41" s="40">
        <f t="shared" si="0"/>
        <v>80.96</v>
      </c>
      <c r="G41" s="40">
        <f t="shared" si="5"/>
        <v>93.10399999999998</v>
      </c>
      <c r="J41" s="28">
        <f>93*2</f>
        <v>186</v>
      </c>
      <c r="L41" s="30"/>
      <c r="M41" s="44"/>
    </row>
    <row r="42" spans="1:13" ht="15.75">
      <c r="A42" s="28" t="s">
        <v>347</v>
      </c>
      <c r="B42" s="28" t="s">
        <v>375</v>
      </c>
      <c r="C42" s="28">
        <v>2</v>
      </c>
      <c r="D42" s="28">
        <v>44</v>
      </c>
      <c r="E42" s="40">
        <v>40.48</v>
      </c>
      <c r="F42" s="40">
        <f t="shared" si="0"/>
        <v>80.96</v>
      </c>
      <c r="G42" s="40">
        <f t="shared" si="5"/>
        <v>93.10399999999998</v>
      </c>
      <c r="J42" s="28">
        <f>93*2</f>
        <v>186</v>
      </c>
      <c r="L42" s="30"/>
      <c r="M42" s="44"/>
    </row>
    <row r="43" spans="1:13" ht="15.75">
      <c r="A43" s="28" t="s">
        <v>347</v>
      </c>
      <c r="B43" s="28" t="s">
        <v>366</v>
      </c>
      <c r="C43" s="28">
        <v>2</v>
      </c>
      <c r="D43" s="28">
        <v>44</v>
      </c>
      <c r="E43" s="40">
        <v>40.48</v>
      </c>
      <c r="F43" s="40">
        <f t="shared" si="0"/>
        <v>80.96</v>
      </c>
      <c r="G43" s="40">
        <f t="shared" si="5"/>
        <v>93.10399999999998</v>
      </c>
      <c r="J43" s="28">
        <f>93*2</f>
        <v>186</v>
      </c>
      <c r="L43" s="30"/>
      <c r="M43" s="44"/>
    </row>
    <row r="44" spans="1:13" s="29" customFormat="1" ht="16.5" thickBot="1">
      <c r="A44" s="29" t="s">
        <v>347</v>
      </c>
      <c r="B44" s="29" t="s">
        <v>373</v>
      </c>
      <c r="C44" s="29">
        <v>2</v>
      </c>
      <c r="D44" s="29">
        <v>44</v>
      </c>
      <c r="E44" s="42">
        <v>40.48</v>
      </c>
      <c r="F44" s="42">
        <f t="shared" si="0"/>
        <v>80.96</v>
      </c>
      <c r="G44" s="42">
        <f t="shared" si="5"/>
        <v>93.10399999999998</v>
      </c>
      <c r="H44" s="48">
        <v>2466</v>
      </c>
      <c r="I44" s="48">
        <v>2470</v>
      </c>
      <c r="J44" s="29">
        <f>93*2</f>
        <v>186</v>
      </c>
      <c r="K44" s="29">
        <v>6704</v>
      </c>
      <c r="L44" s="29">
        <f>K44*0.0037</f>
        <v>24.8048</v>
      </c>
      <c r="M44" s="43">
        <f>I44-H44-L44</f>
        <v>-20.8048</v>
      </c>
    </row>
    <row r="45" spans="1:13" ht="27">
      <c r="A45" s="28" t="s">
        <v>13</v>
      </c>
      <c r="B45" s="33" t="s">
        <v>396</v>
      </c>
      <c r="C45" s="28">
        <v>1</v>
      </c>
      <c r="D45" s="28">
        <v>44</v>
      </c>
      <c r="E45" s="40">
        <v>40.48</v>
      </c>
      <c r="F45" s="40">
        <f t="shared" si="0"/>
        <v>40.48</v>
      </c>
      <c r="G45" s="40">
        <f t="shared" si="5"/>
        <v>46.55199999999999</v>
      </c>
      <c r="J45" s="28">
        <f>93*C45</f>
        <v>93</v>
      </c>
      <c r="L45" s="30"/>
      <c r="M45" s="44"/>
    </row>
    <row r="46" spans="1:13" ht="15.75">
      <c r="A46" s="28" t="s">
        <v>13</v>
      </c>
      <c r="B46" s="28" t="s">
        <v>366</v>
      </c>
      <c r="C46" s="28">
        <v>1</v>
      </c>
      <c r="D46" s="28">
        <v>44</v>
      </c>
      <c r="E46" s="40">
        <v>40.48</v>
      </c>
      <c r="F46" s="40">
        <f t="shared" si="0"/>
        <v>40.48</v>
      </c>
      <c r="G46" s="40">
        <f t="shared" si="5"/>
        <v>46.55199999999999</v>
      </c>
      <c r="J46" s="28">
        <v>93</v>
      </c>
      <c r="L46" s="30"/>
      <c r="M46" s="44"/>
    </row>
    <row r="47" spans="1:13" ht="15.75">
      <c r="A47" s="28" t="s">
        <v>13</v>
      </c>
      <c r="B47" s="28" t="s">
        <v>376</v>
      </c>
      <c r="C47" s="28">
        <v>1</v>
      </c>
      <c r="D47" s="28">
        <v>44</v>
      </c>
      <c r="E47" s="40">
        <v>40.48</v>
      </c>
      <c r="F47" s="40">
        <f t="shared" si="0"/>
        <v>40.48</v>
      </c>
      <c r="G47" s="40">
        <f t="shared" si="5"/>
        <v>46.55199999999999</v>
      </c>
      <c r="J47" s="28">
        <v>93</v>
      </c>
      <c r="L47" s="30"/>
      <c r="M47" s="44"/>
    </row>
    <row r="48" spans="1:13" ht="15.75">
      <c r="A48" s="28" t="s">
        <v>408</v>
      </c>
      <c r="B48" s="28" t="s">
        <v>460</v>
      </c>
      <c r="C48" s="28">
        <v>1</v>
      </c>
      <c r="D48" s="28">
        <v>67.29</v>
      </c>
      <c r="E48" s="40">
        <v>61.91</v>
      </c>
      <c r="F48" s="40">
        <f t="shared" si="0"/>
        <v>61.91</v>
      </c>
      <c r="G48" s="40">
        <f t="shared" si="5"/>
        <v>71.19649999999999</v>
      </c>
      <c r="J48" s="28">
        <f>C47*370</f>
        <v>370</v>
      </c>
      <c r="L48" s="30"/>
      <c r="M48" s="44"/>
    </row>
    <row r="49" spans="1:13" s="29" customFormat="1" ht="27.75" thickBot="1">
      <c r="A49" s="29" t="s">
        <v>408</v>
      </c>
      <c r="B49" s="36" t="s">
        <v>338</v>
      </c>
      <c r="C49" s="29">
        <v>1</v>
      </c>
      <c r="D49" s="29">
        <v>44</v>
      </c>
      <c r="E49" s="42">
        <v>40.48</v>
      </c>
      <c r="F49" s="42">
        <f t="shared" si="0"/>
        <v>40.48</v>
      </c>
      <c r="G49" s="42">
        <f t="shared" si="5"/>
        <v>46.55199999999999</v>
      </c>
      <c r="H49" s="48">
        <v>257.4</v>
      </c>
      <c r="I49" s="48">
        <v>271</v>
      </c>
      <c r="J49" s="29">
        <f>93*C49</f>
        <v>93</v>
      </c>
      <c r="K49" s="29">
        <v>742</v>
      </c>
      <c r="L49" s="29">
        <f>K49*0.0037</f>
        <v>2.7454</v>
      </c>
      <c r="M49" s="43">
        <f>I49-H49-L49</f>
        <v>10.854600000000023</v>
      </c>
    </row>
    <row r="50" spans="1:13" ht="27">
      <c r="A50" s="28" t="s">
        <v>464</v>
      </c>
      <c r="B50" s="28" t="s">
        <v>478</v>
      </c>
      <c r="C50" s="28">
        <v>2</v>
      </c>
      <c r="D50" s="28">
        <v>179</v>
      </c>
      <c r="E50" s="40">
        <v>164.88</v>
      </c>
      <c r="F50" s="40">
        <f t="shared" si="0"/>
        <v>329.76</v>
      </c>
      <c r="G50" s="40">
        <f t="shared" si="5"/>
        <v>379.22399999999993</v>
      </c>
      <c r="J50" s="28">
        <f>C50*310</f>
        <v>620</v>
      </c>
      <c r="L50" s="30"/>
      <c r="M50" s="44"/>
    </row>
    <row r="51" spans="1:13" ht="15.75">
      <c r="A51" s="28" t="s">
        <v>464</v>
      </c>
      <c r="B51" s="28" t="s">
        <v>477</v>
      </c>
      <c r="C51" s="28">
        <v>2</v>
      </c>
      <c r="D51" s="28">
        <v>179</v>
      </c>
      <c r="E51" s="40">
        <v>164.88</v>
      </c>
      <c r="F51" s="40">
        <f t="shared" si="0"/>
        <v>329.76</v>
      </c>
      <c r="G51" s="40">
        <f t="shared" si="5"/>
        <v>379.22399999999993</v>
      </c>
      <c r="J51" s="28">
        <f>150*2</f>
        <v>300</v>
      </c>
      <c r="L51" s="30"/>
      <c r="M51" s="44"/>
    </row>
    <row r="52" spans="1:13" ht="27">
      <c r="A52" s="28" t="s">
        <v>464</v>
      </c>
      <c r="B52" s="28" t="s">
        <v>463</v>
      </c>
      <c r="C52" s="28">
        <v>2</v>
      </c>
      <c r="D52" s="28">
        <v>44.72</v>
      </c>
      <c r="E52" s="40">
        <v>41.14</v>
      </c>
      <c r="F52" s="40">
        <f t="shared" si="0"/>
        <v>82.28</v>
      </c>
      <c r="G52" s="40">
        <f t="shared" si="5"/>
        <v>94.622</v>
      </c>
      <c r="J52" s="28">
        <f>1400*C52</f>
        <v>2800</v>
      </c>
      <c r="L52" s="30"/>
      <c r="M52" s="44"/>
    </row>
    <row r="53" spans="1:13" s="29" customFormat="1" ht="27.75" thickBot="1">
      <c r="A53" s="29" t="s">
        <v>464</v>
      </c>
      <c r="B53" s="29" t="s">
        <v>483</v>
      </c>
      <c r="C53" s="29">
        <v>2</v>
      </c>
      <c r="D53" s="29">
        <v>45.14</v>
      </c>
      <c r="E53" s="40">
        <v>41.53</v>
      </c>
      <c r="F53" s="40">
        <f t="shared" si="0"/>
        <v>83.06</v>
      </c>
      <c r="G53" s="40">
        <f t="shared" si="5"/>
        <v>95.51899999999999</v>
      </c>
      <c r="H53" s="48">
        <v>948.6</v>
      </c>
      <c r="I53" s="48">
        <v>950</v>
      </c>
      <c r="J53" s="29">
        <f>1000*C53</f>
        <v>2000</v>
      </c>
      <c r="K53" s="29">
        <v>5720</v>
      </c>
      <c r="L53" s="29">
        <f>K53*0.0037</f>
        <v>21.164</v>
      </c>
      <c r="M53" s="43">
        <f>I53-H53-L53</f>
        <v>-19.764000000000024</v>
      </c>
    </row>
    <row r="54" spans="1:13" ht="15.75">
      <c r="A54" s="28" t="s">
        <v>371</v>
      </c>
      <c r="B54" s="28" t="s">
        <v>475</v>
      </c>
      <c r="C54" s="28">
        <v>1</v>
      </c>
      <c r="D54" s="28">
        <v>179</v>
      </c>
      <c r="E54" s="40">
        <v>164.88</v>
      </c>
      <c r="F54" s="40">
        <f t="shared" si="0"/>
        <v>164.88</v>
      </c>
      <c r="G54" s="40">
        <f t="shared" si="5"/>
        <v>189.61199999999997</v>
      </c>
      <c r="J54" s="28">
        <v>310</v>
      </c>
      <c r="L54" s="30"/>
      <c r="M54" s="44"/>
    </row>
    <row r="55" spans="1:13" ht="27">
      <c r="A55" s="28" t="s">
        <v>371</v>
      </c>
      <c r="B55" s="33" t="s">
        <v>409</v>
      </c>
      <c r="C55" s="28">
        <v>1</v>
      </c>
      <c r="D55" s="28">
        <v>44</v>
      </c>
      <c r="E55" s="40">
        <v>40.48</v>
      </c>
      <c r="F55" s="40">
        <f t="shared" si="0"/>
        <v>40.48</v>
      </c>
      <c r="G55" s="40">
        <f t="shared" si="5"/>
        <v>46.55199999999999</v>
      </c>
      <c r="J55" s="28">
        <f>93*C55</f>
        <v>93</v>
      </c>
      <c r="L55" s="30"/>
      <c r="M55" s="44"/>
    </row>
    <row r="56" spans="1:13" ht="27">
      <c r="A56" s="28" t="s">
        <v>371</v>
      </c>
      <c r="B56" s="33" t="s">
        <v>338</v>
      </c>
      <c r="C56" s="28">
        <v>1</v>
      </c>
      <c r="D56" s="28">
        <v>44</v>
      </c>
      <c r="E56" s="40">
        <v>40.48</v>
      </c>
      <c r="F56" s="40">
        <f t="shared" si="0"/>
        <v>40.48</v>
      </c>
      <c r="G56" s="40">
        <f t="shared" si="5"/>
        <v>46.55199999999999</v>
      </c>
      <c r="J56" s="28">
        <f>93*C56</f>
        <v>93</v>
      </c>
      <c r="L56" s="30"/>
      <c r="M56" s="44"/>
    </row>
    <row r="57" spans="1:13" ht="27">
      <c r="A57" s="28" t="s">
        <v>371</v>
      </c>
      <c r="B57" s="28" t="s">
        <v>466</v>
      </c>
      <c r="C57" s="28">
        <v>1</v>
      </c>
      <c r="D57" s="28">
        <v>44.72</v>
      </c>
      <c r="E57" s="40">
        <v>41.14</v>
      </c>
      <c r="F57" s="40">
        <f t="shared" si="0"/>
        <v>41.14</v>
      </c>
      <c r="G57" s="40">
        <f t="shared" si="5"/>
        <v>47.311</v>
      </c>
      <c r="J57" s="28">
        <f>1000*C57</f>
        <v>1000</v>
      </c>
      <c r="L57" s="30"/>
      <c r="M57" s="44"/>
    </row>
    <row r="58" spans="1:13" ht="27">
      <c r="A58" s="28" t="s">
        <v>371</v>
      </c>
      <c r="B58" s="30" t="s">
        <v>345</v>
      </c>
      <c r="C58" s="30">
        <v>1</v>
      </c>
      <c r="D58" s="30">
        <v>43</v>
      </c>
      <c r="E58" s="40">
        <v>39.56</v>
      </c>
      <c r="F58" s="40">
        <f t="shared" si="0"/>
        <v>39.56</v>
      </c>
      <c r="G58" s="40">
        <f t="shared" si="5"/>
        <v>45.494</v>
      </c>
      <c r="J58" s="28">
        <f>900*C58</f>
        <v>900</v>
      </c>
      <c r="L58" s="30"/>
      <c r="M58" s="44"/>
    </row>
    <row r="59" spans="1:13" ht="15.75">
      <c r="A59" s="28" t="s">
        <v>371</v>
      </c>
      <c r="B59" s="28" t="s">
        <v>372</v>
      </c>
      <c r="C59" s="28">
        <v>1</v>
      </c>
      <c r="D59" s="28">
        <v>44</v>
      </c>
      <c r="E59" s="40">
        <v>40.48</v>
      </c>
      <c r="F59" s="40">
        <f t="shared" si="0"/>
        <v>40.48</v>
      </c>
      <c r="G59" s="40">
        <f t="shared" si="5"/>
        <v>46.55199999999999</v>
      </c>
      <c r="J59" s="28">
        <v>93</v>
      </c>
      <c r="L59" s="30"/>
      <c r="M59" s="44"/>
    </row>
    <row r="60" spans="1:13" ht="15.75">
      <c r="A60" s="28" t="s">
        <v>371</v>
      </c>
      <c r="B60" s="28" t="s">
        <v>366</v>
      </c>
      <c r="C60" s="28">
        <v>2</v>
      </c>
      <c r="D60" s="28">
        <v>44</v>
      </c>
      <c r="E60" s="40">
        <v>40.48</v>
      </c>
      <c r="F60" s="40">
        <f t="shared" si="0"/>
        <v>80.96</v>
      </c>
      <c r="G60" s="40">
        <f t="shared" si="5"/>
        <v>93.10399999999998</v>
      </c>
      <c r="J60" s="28">
        <f>93*2</f>
        <v>186</v>
      </c>
      <c r="L60" s="30"/>
      <c r="M60" s="44"/>
    </row>
    <row r="61" spans="1:13" s="29" customFormat="1" ht="16.5" thickBot="1">
      <c r="A61" s="29" t="s">
        <v>371</v>
      </c>
      <c r="B61" s="29" t="s">
        <v>376</v>
      </c>
      <c r="C61" s="29">
        <v>1</v>
      </c>
      <c r="D61" s="29">
        <v>44</v>
      </c>
      <c r="E61" s="40">
        <v>40.48</v>
      </c>
      <c r="F61" s="40">
        <f t="shared" si="0"/>
        <v>40.48</v>
      </c>
      <c r="G61" s="40">
        <f t="shared" si="5"/>
        <v>46.55199999999999</v>
      </c>
      <c r="H61" s="48">
        <v>561.7</v>
      </c>
      <c r="I61" s="48">
        <v>562</v>
      </c>
      <c r="J61" s="29">
        <v>93</v>
      </c>
      <c r="K61" s="29">
        <v>2768</v>
      </c>
      <c r="L61" s="29">
        <f>K61*0.0037</f>
        <v>10.2416</v>
      </c>
      <c r="M61" s="43">
        <f>I61-H61-L61</f>
        <v>-9.941600000000046</v>
      </c>
    </row>
    <row r="62" spans="1:13" ht="15.75">
      <c r="A62" s="28" t="s">
        <v>391</v>
      </c>
      <c r="B62" s="28" t="s">
        <v>471</v>
      </c>
      <c r="C62" s="28">
        <v>1</v>
      </c>
      <c r="D62" s="28">
        <v>179</v>
      </c>
      <c r="E62" s="40">
        <v>164.88</v>
      </c>
      <c r="F62" s="40">
        <f t="shared" si="0"/>
        <v>164.88</v>
      </c>
      <c r="G62" s="40">
        <f t="shared" si="5"/>
        <v>189.61199999999997</v>
      </c>
      <c r="J62" s="28">
        <f>C62*310</f>
        <v>310</v>
      </c>
      <c r="L62" s="30"/>
      <c r="M62" s="44"/>
    </row>
    <row r="63" spans="1:13" ht="15.75">
      <c r="A63" s="28" t="s">
        <v>391</v>
      </c>
      <c r="B63" s="28" t="s">
        <v>473</v>
      </c>
      <c r="C63" s="28">
        <v>1</v>
      </c>
      <c r="D63" s="28">
        <v>179</v>
      </c>
      <c r="E63" s="40">
        <v>164.88</v>
      </c>
      <c r="F63" s="40">
        <f t="shared" si="0"/>
        <v>164.88</v>
      </c>
      <c r="G63" s="40">
        <f t="shared" si="5"/>
        <v>189.61199999999997</v>
      </c>
      <c r="J63" s="28">
        <f>C63*310</f>
        <v>310</v>
      </c>
      <c r="L63" s="30"/>
      <c r="M63" s="44"/>
    </row>
    <row r="64" spans="1:13" ht="15.75">
      <c r="A64" s="28" t="s">
        <v>391</v>
      </c>
      <c r="B64" s="28" t="s">
        <v>242</v>
      </c>
      <c r="C64" s="28">
        <v>1</v>
      </c>
      <c r="D64" s="28">
        <v>54</v>
      </c>
      <c r="E64" s="40">
        <v>49.68</v>
      </c>
      <c r="F64" s="40">
        <f t="shared" si="0"/>
        <v>49.68</v>
      </c>
      <c r="G64" s="40">
        <f t="shared" si="5"/>
        <v>57.132</v>
      </c>
      <c r="J64" s="28">
        <f>180*C64</f>
        <v>180</v>
      </c>
      <c r="L64" s="30"/>
      <c r="M64" s="44"/>
    </row>
    <row r="65" spans="1:13" ht="15.75">
      <c r="A65" s="28" t="s">
        <v>391</v>
      </c>
      <c r="B65" s="28" t="s">
        <v>40</v>
      </c>
      <c r="C65" s="28">
        <v>1</v>
      </c>
      <c r="D65" s="28">
        <v>54</v>
      </c>
      <c r="E65" s="40">
        <v>49.68</v>
      </c>
      <c r="F65" s="40">
        <f t="shared" si="0"/>
        <v>49.68</v>
      </c>
      <c r="G65" s="40">
        <f t="shared" si="5"/>
        <v>57.132</v>
      </c>
      <c r="J65" s="28">
        <f>180*C65</f>
        <v>180</v>
      </c>
      <c r="L65" s="30"/>
      <c r="M65" s="44"/>
    </row>
    <row r="66" spans="1:13" s="29" customFormat="1" ht="16.5" thickBot="1">
      <c r="A66" s="29" t="s">
        <v>391</v>
      </c>
      <c r="B66" s="29" t="s">
        <v>352</v>
      </c>
      <c r="C66" s="29">
        <v>1</v>
      </c>
      <c r="D66" s="29">
        <v>54</v>
      </c>
      <c r="E66" s="40">
        <v>49.68</v>
      </c>
      <c r="F66" s="40">
        <f aca="true" t="shared" si="6" ref="F66:F129">C66*E66</f>
        <v>49.68</v>
      </c>
      <c r="G66" s="40">
        <f t="shared" si="5"/>
        <v>57.132</v>
      </c>
      <c r="H66" s="48">
        <v>551</v>
      </c>
      <c r="I66" s="48">
        <v>555</v>
      </c>
      <c r="J66" s="28">
        <f>180*C66</f>
        <v>180</v>
      </c>
      <c r="K66" s="29">
        <v>1160</v>
      </c>
      <c r="L66" s="29">
        <f>K66*0.0037</f>
        <v>4.292</v>
      </c>
      <c r="M66" s="43">
        <f>I66-H66-L66</f>
        <v>-0.2919999999999998</v>
      </c>
    </row>
    <row r="67" spans="1:13" ht="27">
      <c r="A67" s="30" t="s">
        <v>389</v>
      </c>
      <c r="B67" s="38" t="s">
        <v>388</v>
      </c>
      <c r="C67" s="30">
        <v>1</v>
      </c>
      <c r="D67" s="30">
        <v>44</v>
      </c>
      <c r="E67" s="40">
        <v>40.48</v>
      </c>
      <c r="F67" s="40">
        <f t="shared" si="6"/>
        <v>40.48</v>
      </c>
      <c r="G67" s="40">
        <f t="shared" si="5"/>
        <v>46.55199999999999</v>
      </c>
      <c r="H67" s="49"/>
      <c r="I67" s="49"/>
      <c r="J67" s="28">
        <f>93*C67</f>
        <v>93</v>
      </c>
      <c r="K67" s="30"/>
      <c r="L67" s="30"/>
      <c r="M67" s="44"/>
    </row>
    <row r="68" spans="1:13" s="29" customFormat="1" ht="27.75" thickBot="1">
      <c r="A68" s="29" t="s">
        <v>389</v>
      </c>
      <c r="B68" s="36" t="s">
        <v>404</v>
      </c>
      <c r="C68" s="29">
        <v>1</v>
      </c>
      <c r="D68" s="29">
        <v>44</v>
      </c>
      <c r="E68" s="40">
        <v>40.48</v>
      </c>
      <c r="F68" s="40">
        <f t="shared" si="6"/>
        <v>40.48</v>
      </c>
      <c r="G68" s="40">
        <f t="shared" si="5"/>
        <v>46.55199999999999</v>
      </c>
      <c r="H68" s="48">
        <v>93</v>
      </c>
      <c r="I68" s="48">
        <v>100</v>
      </c>
      <c r="J68" s="28">
        <f>93*C68</f>
        <v>93</v>
      </c>
      <c r="K68" s="29">
        <v>186</v>
      </c>
      <c r="L68" s="29">
        <f>K68*0.0037</f>
        <v>0.6882</v>
      </c>
      <c r="M68" s="43">
        <f>I68-H68-L68</f>
        <v>6.3118</v>
      </c>
    </row>
    <row r="69" spans="1:13" ht="27">
      <c r="A69" s="28" t="s">
        <v>418</v>
      </c>
      <c r="B69" s="28" t="s">
        <v>447</v>
      </c>
      <c r="C69" s="28">
        <v>1</v>
      </c>
      <c r="D69" s="28">
        <v>189</v>
      </c>
      <c r="E69" s="40">
        <v>173.88</v>
      </c>
      <c r="F69" s="40">
        <f t="shared" si="6"/>
        <v>173.88</v>
      </c>
      <c r="G69" s="40">
        <f t="shared" si="5"/>
        <v>199.962</v>
      </c>
      <c r="J69" s="28">
        <v>165</v>
      </c>
      <c r="L69" s="30"/>
      <c r="M69" s="44"/>
    </row>
    <row r="70" spans="1:13" s="29" customFormat="1" ht="16.5" thickBot="1">
      <c r="A70" s="29" t="s">
        <v>418</v>
      </c>
      <c r="B70" s="29" t="s">
        <v>417</v>
      </c>
      <c r="C70" s="29">
        <v>0</v>
      </c>
      <c r="D70" s="29">
        <v>115</v>
      </c>
      <c r="E70" s="40">
        <v>105.8</v>
      </c>
      <c r="F70" s="40">
        <f t="shared" si="6"/>
        <v>0</v>
      </c>
      <c r="G70" s="40">
        <f t="shared" si="5"/>
        <v>0</v>
      </c>
      <c r="H70" s="48">
        <v>199.96</v>
      </c>
      <c r="I70" s="48">
        <v>322</v>
      </c>
      <c r="J70" s="28">
        <v>100</v>
      </c>
      <c r="K70" s="29">
        <v>265</v>
      </c>
      <c r="L70" s="29">
        <f>K70*0.0037</f>
        <v>0.9805</v>
      </c>
      <c r="M70" s="43">
        <f>I70-H70-L70</f>
        <v>121.05949999999999</v>
      </c>
    </row>
    <row r="71" spans="1:13" ht="15.75">
      <c r="A71" s="28" t="s">
        <v>358</v>
      </c>
      <c r="B71" s="28" t="s">
        <v>459</v>
      </c>
      <c r="C71" s="28">
        <v>1</v>
      </c>
      <c r="D71" s="28">
        <v>67.29</v>
      </c>
      <c r="E71" s="40">
        <v>61.91</v>
      </c>
      <c r="F71" s="40">
        <f t="shared" si="6"/>
        <v>61.91</v>
      </c>
      <c r="G71" s="40">
        <f t="shared" si="5"/>
        <v>71.19649999999999</v>
      </c>
      <c r="J71" s="28">
        <f>C70*370</f>
        <v>0</v>
      </c>
      <c r="L71" s="30"/>
      <c r="M71" s="44"/>
    </row>
    <row r="72" spans="1:13" ht="15.75">
      <c r="A72" s="28" t="s">
        <v>358</v>
      </c>
      <c r="B72" s="28" t="s">
        <v>436</v>
      </c>
      <c r="C72" s="28">
        <v>1</v>
      </c>
      <c r="D72" s="28">
        <v>75</v>
      </c>
      <c r="E72" s="40">
        <v>69</v>
      </c>
      <c r="F72" s="40">
        <f t="shared" si="6"/>
        <v>69</v>
      </c>
      <c r="G72" s="40">
        <f t="shared" si="5"/>
        <v>79.35</v>
      </c>
      <c r="J72" s="28">
        <f>80*C72</f>
        <v>80</v>
      </c>
      <c r="L72" s="30"/>
      <c r="M72" s="44"/>
    </row>
    <row r="73" spans="1:13" ht="15.75">
      <c r="A73" s="28" t="s">
        <v>358</v>
      </c>
      <c r="B73" s="28" t="s">
        <v>431</v>
      </c>
      <c r="C73" s="28">
        <v>1</v>
      </c>
      <c r="D73" s="28">
        <v>75</v>
      </c>
      <c r="E73" s="40">
        <v>69</v>
      </c>
      <c r="F73" s="40">
        <f t="shared" si="6"/>
        <v>69</v>
      </c>
      <c r="G73" s="40">
        <f t="shared" si="5"/>
        <v>79.35</v>
      </c>
      <c r="J73" s="28">
        <f>80*C73</f>
        <v>80</v>
      </c>
      <c r="L73" s="30"/>
      <c r="M73" s="44"/>
    </row>
    <row r="74" spans="1:13" ht="15.75">
      <c r="A74" s="28" t="s">
        <v>358</v>
      </c>
      <c r="B74" s="28" t="s">
        <v>438</v>
      </c>
      <c r="C74" s="28">
        <v>1</v>
      </c>
      <c r="D74" s="28">
        <v>75</v>
      </c>
      <c r="E74" s="40">
        <v>69</v>
      </c>
      <c r="F74" s="40">
        <f t="shared" si="6"/>
        <v>69</v>
      </c>
      <c r="G74" s="40">
        <f t="shared" si="5"/>
        <v>79.35</v>
      </c>
      <c r="J74" s="28">
        <f>80*C74</f>
        <v>80</v>
      </c>
      <c r="L74" s="30"/>
      <c r="M74" s="44"/>
    </row>
    <row r="75" spans="1:13" ht="15.75">
      <c r="A75" s="28" t="s">
        <v>358</v>
      </c>
      <c r="B75" s="28" t="s">
        <v>244</v>
      </c>
      <c r="C75" s="28">
        <v>1</v>
      </c>
      <c r="D75" s="28">
        <v>54</v>
      </c>
      <c r="E75" s="40">
        <v>49.68</v>
      </c>
      <c r="F75" s="40">
        <f t="shared" si="6"/>
        <v>49.68</v>
      </c>
      <c r="G75" s="40">
        <f t="shared" si="5"/>
        <v>57.132</v>
      </c>
      <c r="J75" s="28">
        <f>180*C75</f>
        <v>180</v>
      </c>
      <c r="L75" s="30"/>
      <c r="M75" s="44"/>
    </row>
    <row r="76" spans="1:13" ht="15.75">
      <c r="A76" s="28" t="s">
        <v>358</v>
      </c>
      <c r="B76" s="28" t="s">
        <v>40</v>
      </c>
      <c r="C76" s="28">
        <v>1</v>
      </c>
      <c r="D76" s="28">
        <v>54</v>
      </c>
      <c r="E76" s="40">
        <v>49.68</v>
      </c>
      <c r="F76" s="40">
        <f t="shared" si="6"/>
        <v>49.68</v>
      </c>
      <c r="G76" s="40">
        <f t="shared" si="5"/>
        <v>57.132</v>
      </c>
      <c r="J76" s="28">
        <f>180*C76</f>
        <v>180</v>
      </c>
      <c r="L76" s="30"/>
      <c r="M76" s="44"/>
    </row>
    <row r="77" spans="1:13" ht="15.75">
      <c r="A77" s="28" t="s">
        <v>358</v>
      </c>
      <c r="B77" s="28" t="s">
        <v>72</v>
      </c>
      <c r="C77" s="28">
        <v>1</v>
      </c>
      <c r="D77" s="28">
        <v>54</v>
      </c>
      <c r="E77" s="40">
        <v>49.68</v>
      </c>
      <c r="F77" s="40">
        <f t="shared" si="6"/>
        <v>49.68</v>
      </c>
      <c r="G77" s="40">
        <f t="shared" si="5"/>
        <v>57.132</v>
      </c>
      <c r="J77" s="28">
        <f>180*C77</f>
        <v>180</v>
      </c>
      <c r="L77" s="30"/>
      <c r="M77" s="44"/>
    </row>
    <row r="78" spans="1:13" s="29" customFormat="1" ht="16.5" thickBot="1">
      <c r="A78" s="29" t="s">
        <v>358</v>
      </c>
      <c r="B78" s="29" t="s">
        <v>239</v>
      </c>
      <c r="C78" s="29">
        <v>1</v>
      </c>
      <c r="D78" s="29">
        <v>54</v>
      </c>
      <c r="E78" s="40">
        <v>49.68</v>
      </c>
      <c r="F78" s="40">
        <f t="shared" si="6"/>
        <v>49.68</v>
      </c>
      <c r="G78" s="40">
        <f t="shared" si="5"/>
        <v>57.132</v>
      </c>
      <c r="H78" s="48">
        <v>537.8</v>
      </c>
      <c r="I78" s="48">
        <v>540</v>
      </c>
      <c r="J78" s="28">
        <f>180*C78</f>
        <v>180</v>
      </c>
      <c r="K78" s="29">
        <v>1330</v>
      </c>
      <c r="L78" s="29">
        <f>K78*0.0037</f>
        <v>4.921</v>
      </c>
      <c r="M78" s="43">
        <f>I78-H78-L78</f>
        <v>-2.720999999999955</v>
      </c>
    </row>
    <row r="79" spans="1:13" ht="27">
      <c r="A79" s="28" t="s">
        <v>369</v>
      </c>
      <c r="B79" s="28" t="s">
        <v>443</v>
      </c>
      <c r="C79" s="28">
        <v>1</v>
      </c>
      <c r="D79" s="28">
        <v>136</v>
      </c>
      <c r="E79" s="40">
        <v>125.12</v>
      </c>
      <c r="F79" s="40">
        <f t="shared" si="6"/>
        <v>125.12</v>
      </c>
      <c r="G79" s="40">
        <f t="shared" si="5"/>
        <v>143.888</v>
      </c>
      <c r="J79" s="28">
        <v>100</v>
      </c>
      <c r="L79" s="30"/>
      <c r="M79" s="44"/>
    </row>
    <row r="80" spans="1:13" ht="15.75">
      <c r="A80" s="28" t="s">
        <v>369</v>
      </c>
      <c r="B80" s="28" t="s">
        <v>375</v>
      </c>
      <c r="C80" s="28">
        <v>2</v>
      </c>
      <c r="D80" s="28">
        <v>44</v>
      </c>
      <c r="E80" s="40">
        <v>40.48</v>
      </c>
      <c r="F80" s="40">
        <f t="shared" si="6"/>
        <v>80.96</v>
      </c>
      <c r="G80" s="40">
        <f t="shared" si="5"/>
        <v>93.10399999999998</v>
      </c>
      <c r="J80" s="28">
        <f>93*2</f>
        <v>186</v>
      </c>
      <c r="L80" s="30"/>
      <c r="M80" s="44"/>
    </row>
    <row r="81" spans="1:13" ht="15.75">
      <c r="A81" s="28" t="s">
        <v>369</v>
      </c>
      <c r="B81" s="28" t="s">
        <v>366</v>
      </c>
      <c r="C81" s="28">
        <v>2</v>
      </c>
      <c r="D81" s="28">
        <v>44</v>
      </c>
      <c r="E81" s="40">
        <v>40.48</v>
      </c>
      <c r="F81" s="40">
        <f t="shared" si="6"/>
        <v>80.96</v>
      </c>
      <c r="G81" s="40">
        <f t="shared" si="5"/>
        <v>93.10399999999998</v>
      </c>
      <c r="J81" s="28">
        <f>93*2</f>
        <v>186</v>
      </c>
      <c r="L81" s="30"/>
      <c r="M81" s="44"/>
    </row>
    <row r="82" spans="1:13" ht="15.75">
      <c r="A82" s="32" t="s">
        <v>456</v>
      </c>
      <c r="B82" s="28" t="s">
        <v>458</v>
      </c>
      <c r="C82" s="28">
        <v>1</v>
      </c>
      <c r="D82" s="28">
        <v>67.29</v>
      </c>
      <c r="E82" s="40">
        <v>61.91</v>
      </c>
      <c r="F82" s="40">
        <f t="shared" si="6"/>
        <v>61.91</v>
      </c>
      <c r="G82" s="40">
        <f t="shared" si="5"/>
        <v>71.19649999999999</v>
      </c>
      <c r="J82" s="28">
        <f>C81*370</f>
        <v>740</v>
      </c>
      <c r="L82" s="30"/>
      <c r="M82" s="44"/>
    </row>
    <row r="83" spans="1:13" ht="15.75">
      <c r="A83" s="32" t="s">
        <v>456</v>
      </c>
      <c r="B83" s="28" t="s">
        <v>457</v>
      </c>
      <c r="C83" s="28">
        <v>1</v>
      </c>
      <c r="D83" s="28">
        <v>67.29</v>
      </c>
      <c r="E83" s="40">
        <v>61.91</v>
      </c>
      <c r="F83" s="40">
        <f t="shared" si="6"/>
        <v>61.91</v>
      </c>
      <c r="G83" s="40">
        <f t="shared" si="5"/>
        <v>71.19649999999999</v>
      </c>
      <c r="J83" s="28">
        <f>C82*370</f>
        <v>370</v>
      </c>
      <c r="L83" s="30"/>
      <c r="M83" s="44"/>
    </row>
    <row r="84" spans="1:13" ht="15.75">
      <c r="A84" s="32" t="s">
        <v>456</v>
      </c>
      <c r="B84" s="28" t="s">
        <v>459</v>
      </c>
      <c r="C84" s="28">
        <v>1</v>
      </c>
      <c r="D84" s="28">
        <v>67.29</v>
      </c>
      <c r="E84" s="40">
        <v>61.91</v>
      </c>
      <c r="F84" s="40">
        <f t="shared" si="6"/>
        <v>61.91</v>
      </c>
      <c r="G84" s="40">
        <f t="shared" si="5"/>
        <v>71.19649999999999</v>
      </c>
      <c r="J84" s="28">
        <f>C83*370</f>
        <v>370</v>
      </c>
      <c r="L84" s="30"/>
      <c r="M84" s="44"/>
    </row>
    <row r="85" spans="1:13" ht="27">
      <c r="A85" s="32" t="s">
        <v>456</v>
      </c>
      <c r="B85" s="30" t="s">
        <v>343</v>
      </c>
      <c r="C85" s="30">
        <v>3</v>
      </c>
      <c r="D85" s="30">
        <v>43</v>
      </c>
      <c r="E85" s="40">
        <v>39.56</v>
      </c>
      <c r="F85" s="40">
        <f t="shared" si="6"/>
        <v>118.68</v>
      </c>
      <c r="G85" s="40">
        <f t="shared" si="5"/>
        <v>136.482</v>
      </c>
      <c r="J85" s="28">
        <f>900*C85</f>
        <v>2700</v>
      </c>
      <c r="L85" s="30"/>
      <c r="M85" s="44"/>
    </row>
    <row r="86" spans="1:14" s="29" customFormat="1" ht="41.25" thickBot="1">
      <c r="A86" s="37" t="s">
        <v>456</v>
      </c>
      <c r="B86" s="29" t="s">
        <v>346</v>
      </c>
      <c r="C86" s="29">
        <v>1</v>
      </c>
      <c r="D86" s="29">
        <v>39.87</v>
      </c>
      <c r="E86" s="40">
        <v>36.68</v>
      </c>
      <c r="F86" s="40">
        <f t="shared" si="6"/>
        <v>36.68</v>
      </c>
      <c r="G86" s="40">
        <f t="shared" si="5"/>
        <v>42.181999999999995</v>
      </c>
      <c r="H86" s="48">
        <v>722</v>
      </c>
      <c r="I86" s="48">
        <v>770</v>
      </c>
      <c r="J86" s="28">
        <f>900*C86</f>
        <v>900</v>
      </c>
      <c r="K86" s="29">
        <v>5552</v>
      </c>
      <c r="L86" s="29">
        <f>K86*0.0037</f>
        <v>20.5424</v>
      </c>
      <c r="M86" s="43">
        <f>I86-H86-L86</f>
        <v>27.4576</v>
      </c>
      <c r="N86" s="29" t="s">
        <v>486</v>
      </c>
    </row>
    <row r="87" spans="1:13" ht="15.75">
      <c r="A87" s="28" t="s">
        <v>382</v>
      </c>
      <c r="B87" s="28" t="s">
        <v>460</v>
      </c>
      <c r="C87" s="28">
        <v>1</v>
      </c>
      <c r="D87" s="28">
        <v>67.29</v>
      </c>
      <c r="E87" s="40">
        <v>61.91</v>
      </c>
      <c r="F87" s="40">
        <f t="shared" si="6"/>
        <v>61.91</v>
      </c>
      <c r="G87" s="40">
        <f aca="true" t="shared" si="7" ref="G87:G150">F87*1.15</f>
        <v>71.19649999999999</v>
      </c>
      <c r="J87" s="28">
        <f>C86*370</f>
        <v>370</v>
      </c>
      <c r="L87" s="30"/>
      <c r="M87" s="44"/>
    </row>
    <row r="88" spans="1:13" ht="15.75">
      <c r="A88" s="28" t="s">
        <v>382</v>
      </c>
      <c r="B88" s="28" t="s">
        <v>429</v>
      </c>
      <c r="C88" s="28">
        <v>1</v>
      </c>
      <c r="D88" s="28">
        <v>42</v>
      </c>
      <c r="E88" s="40">
        <v>38.64</v>
      </c>
      <c r="F88" s="40">
        <f t="shared" si="6"/>
        <v>38.64</v>
      </c>
      <c r="G88" s="40">
        <f t="shared" si="7"/>
        <v>44.436</v>
      </c>
      <c r="J88" s="28">
        <f>80*C88</f>
        <v>80</v>
      </c>
      <c r="L88" s="30"/>
      <c r="M88" s="44"/>
    </row>
    <row r="89" spans="1:13" ht="27">
      <c r="A89" s="28" t="s">
        <v>382</v>
      </c>
      <c r="B89" s="28" t="s">
        <v>331</v>
      </c>
      <c r="C89" s="28">
        <v>1</v>
      </c>
      <c r="D89" s="28">
        <v>44</v>
      </c>
      <c r="E89" s="40">
        <v>40.48</v>
      </c>
      <c r="F89" s="40">
        <f t="shared" si="6"/>
        <v>40.48</v>
      </c>
      <c r="G89" s="40">
        <f t="shared" si="7"/>
        <v>46.55199999999999</v>
      </c>
      <c r="J89" s="28">
        <f>93*C89</f>
        <v>93</v>
      </c>
      <c r="L89" s="30"/>
      <c r="M89" s="44"/>
    </row>
    <row r="90" spans="1:13" ht="27">
      <c r="A90" s="28" t="s">
        <v>382</v>
      </c>
      <c r="B90" s="28" t="s">
        <v>470</v>
      </c>
      <c r="C90" s="28">
        <v>1</v>
      </c>
      <c r="D90" s="28">
        <v>39.87</v>
      </c>
      <c r="E90" s="40">
        <v>36.68</v>
      </c>
      <c r="F90" s="40">
        <f t="shared" si="6"/>
        <v>36.68</v>
      </c>
      <c r="G90" s="40">
        <f t="shared" si="7"/>
        <v>42.181999999999995</v>
      </c>
      <c r="J90" s="28">
        <f>900*C90</f>
        <v>900</v>
      </c>
      <c r="L90" s="30"/>
      <c r="M90" s="44"/>
    </row>
    <row r="91" spans="1:13" s="30" customFormat="1" ht="27">
      <c r="A91" s="28" t="s">
        <v>382</v>
      </c>
      <c r="B91" s="33" t="s">
        <v>332</v>
      </c>
      <c r="C91" s="28">
        <v>1</v>
      </c>
      <c r="D91" s="28">
        <v>44</v>
      </c>
      <c r="E91" s="40">
        <v>40.48</v>
      </c>
      <c r="F91" s="40">
        <f t="shared" si="6"/>
        <v>40.48</v>
      </c>
      <c r="G91" s="40">
        <f t="shared" si="7"/>
        <v>46.55199999999999</v>
      </c>
      <c r="H91" s="47"/>
      <c r="I91" s="47"/>
      <c r="J91" s="28">
        <f>93*C91</f>
        <v>93</v>
      </c>
      <c r="K91" s="28"/>
      <c r="M91" s="44"/>
    </row>
    <row r="92" spans="1:13" ht="27">
      <c r="A92" s="28" t="s">
        <v>382</v>
      </c>
      <c r="B92" s="28" t="s">
        <v>465</v>
      </c>
      <c r="C92" s="28">
        <v>1</v>
      </c>
      <c r="D92" s="28">
        <v>44.72</v>
      </c>
      <c r="E92" s="40">
        <v>41.14</v>
      </c>
      <c r="F92" s="40">
        <f t="shared" si="6"/>
        <v>41.14</v>
      </c>
      <c r="G92" s="40">
        <f t="shared" si="7"/>
        <v>47.311</v>
      </c>
      <c r="J92" s="28">
        <f>1400*C92</f>
        <v>1400</v>
      </c>
      <c r="L92" s="30"/>
      <c r="M92" s="44"/>
    </row>
    <row r="93" spans="1:13" s="29" customFormat="1" ht="16.5" thickBot="1">
      <c r="A93" s="29" t="s">
        <v>382</v>
      </c>
      <c r="B93" s="29" t="s">
        <v>379</v>
      </c>
      <c r="C93" s="29">
        <v>2</v>
      </c>
      <c r="D93" s="29">
        <v>44</v>
      </c>
      <c r="E93" s="42">
        <v>40.48</v>
      </c>
      <c r="F93" s="42">
        <f t="shared" si="6"/>
        <v>80.96</v>
      </c>
      <c r="G93" s="40">
        <f t="shared" si="7"/>
        <v>93.10399999999998</v>
      </c>
      <c r="H93" s="48">
        <v>391</v>
      </c>
      <c r="I93" s="48">
        <v>430</v>
      </c>
      <c r="J93" s="29">
        <f>93*2</f>
        <v>186</v>
      </c>
      <c r="K93" s="29">
        <v>3122</v>
      </c>
      <c r="L93" s="29">
        <f>K93*0.0037</f>
        <v>11.551400000000001</v>
      </c>
      <c r="M93" s="43">
        <f>I93-H93-L93</f>
        <v>27.4486</v>
      </c>
    </row>
    <row r="94" spans="1:13" ht="27">
      <c r="A94" s="28" t="s">
        <v>387</v>
      </c>
      <c r="B94" s="28" t="s">
        <v>423</v>
      </c>
      <c r="C94" s="28">
        <v>1</v>
      </c>
      <c r="D94" s="28">
        <v>104</v>
      </c>
      <c r="E94" s="40">
        <v>95.68</v>
      </c>
      <c r="F94" s="40">
        <f t="shared" si="6"/>
        <v>95.68</v>
      </c>
      <c r="G94" s="40">
        <f t="shared" si="7"/>
        <v>110.032</v>
      </c>
      <c r="J94" s="28">
        <f>450*C94</f>
        <v>450</v>
      </c>
      <c r="L94" s="30"/>
      <c r="M94" s="44"/>
    </row>
    <row r="95" spans="1:13" ht="27">
      <c r="A95" s="28" t="s">
        <v>387</v>
      </c>
      <c r="B95" s="33" t="s">
        <v>332</v>
      </c>
      <c r="C95" s="28">
        <v>1</v>
      </c>
      <c r="D95" s="28">
        <v>44</v>
      </c>
      <c r="E95" s="40">
        <v>40.48</v>
      </c>
      <c r="F95" s="40">
        <f t="shared" si="6"/>
        <v>40.48</v>
      </c>
      <c r="G95" s="40">
        <f t="shared" si="7"/>
        <v>46.55199999999999</v>
      </c>
      <c r="J95" s="28">
        <f>93*C95</f>
        <v>93</v>
      </c>
      <c r="L95" s="30"/>
      <c r="M95" s="44"/>
    </row>
    <row r="96" spans="1:13" s="30" customFormat="1" ht="27">
      <c r="A96" s="28" t="s">
        <v>387</v>
      </c>
      <c r="B96" s="33" t="s">
        <v>404</v>
      </c>
      <c r="C96" s="28">
        <v>1</v>
      </c>
      <c r="D96" s="28">
        <v>44</v>
      </c>
      <c r="E96" s="40">
        <v>40.48</v>
      </c>
      <c r="F96" s="40">
        <f t="shared" si="6"/>
        <v>40.48</v>
      </c>
      <c r="G96" s="40">
        <f t="shared" si="7"/>
        <v>46.55199999999999</v>
      </c>
      <c r="H96" s="47"/>
      <c r="I96" s="47"/>
      <c r="J96" s="28">
        <f>93*C96</f>
        <v>93</v>
      </c>
      <c r="K96" s="28"/>
      <c r="M96" s="44"/>
    </row>
    <row r="97" spans="1:13" s="29" customFormat="1" ht="27.75" thickBot="1">
      <c r="A97" s="29" t="s">
        <v>387</v>
      </c>
      <c r="B97" s="36" t="s">
        <v>407</v>
      </c>
      <c r="C97" s="29">
        <v>2</v>
      </c>
      <c r="D97" s="29">
        <v>44</v>
      </c>
      <c r="E97" s="42">
        <v>40.48</v>
      </c>
      <c r="F97" s="42">
        <f t="shared" si="6"/>
        <v>80.96</v>
      </c>
      <c r="G97" s="40">
        <f t="shared" si="7"/>
        <v>93.10399999999998</v>
      </c>
      <c r="H97" s="48">
        <v>296</v>
      </c>
      <c r="I97" s="48">
        <v>312</v>
      </c>
      <c r="J97" s="29">
        <f>93*C97</f>
        <v>186</v>
      </c>
      <c r="K97" s="29">
        <v>822</v>
      </c>
      <c r="L97" s="29">
        <f>K97*0.0037</f>
        <v>3.0414000000000003</v>
      </c>
      <c r="M97" s="43">
        <f>I97-H97-L97</f>
        <v>12.9586</v>
      </c>
    </row>
    <row r="98" spans="1:13" ht="15.75">
      <c r="A98" s="28" t="s">
        <v>132</v>
      </c>
      <c r="B98" s="28" t="s">
        <v>365</v>
      </c>
      <c r="C98" s="28">
        <v>1</v>
      </c>
      <c r="D98" s="28">
        <v>44</v>
      </c>
      <c r="E98" s="40">
        <v>40.48</v>
      </c>
      <c r="F98" s="40">
        <f t="shared" si="6"/>
        <v>40.48</v>
      </c>
      <c r="G98" s="40">
        <f>F98*1.15</f>
        <v>46.55199999999999</v>
      </c>
      <c r="J98" s="28">
        <v>93</v>
      </c>
      <c r="L98" s="30"/>
      <c r="M98" s="44"/>
    </row>
    <row r="99" spans="1:13" ht="15.75">
      <c r="A99" s="28" t="s">
        <v>132</v>
      </c>
      <c r="B99" s="28" t="s">
        <v>372</v>
      </c>
      <c r="C99" s="28">
        <v>1</v>
      </c>
      <c r="D99" s="28">
        <v>44</v>
      </c>
      <c r="E99" s="40">
        <v>40.48</v>
      </c>
      <c r="F99" s="40">
        <f t="shared" si="6"/>
        <v>40.48</v>
      </c>
      <c r="G99" s="40">
        <f t="shared" si="7"/>
        <v>46.55199999999999</v>
      </c>
      <c r="J99" s="28">
        <v>93</v>
      </c>
      <c r="L99" s="30"/>
      <c r="M99" s="44"/>
    </row>
    <row r="100" spans="1:13" s="30" customFormat="1" ht="15.75">
      <c r="A100" s="28" t="s">
        <v>132</v>
      </c>
      <c r="B100" s="28" t="s">
        <v>375</v>
      </c>
      <c r="C100" s="28">
        <v>1</v>
      </c>
      <c r="D100" s="28">
        <v>44</v>
      </c>
      <c r="E100" s="40">
        <v>40.48</v>
      </c>
      <c r="F100" s="40">
        <f t="shared" si="6"/>
        <v>40.48</v>
      </c>
      <c r="G100" s="40">
        <f t="shared" si="7"/>
        <v>46.55199999999999</v>
      </c>
      <c r="H100" s="47"/>
      <c r="I100" s="47"/>
      <c r="J100" s="28">
        <v>93</v>
      </c>
      <c r="K100" s="28"/>
      <c r="M100" s="44"/>
    </row>
    <row r="101" spans="1:13" s="30" customFormat="1" ht="15.75">
      <c r="A101" s="30" t="s">
        <v>132</v>
      </c>
      <c r="B101" s="30" t="s">
        <v>366</v>
      </c>
      <c r="C101" s="30">
        <v>1</v>
      </c>
      <c r="D101" s="30">
        <v>44</v>
      </c>
      <c r="E101" s="41">
        <v>40.48</v>
      </c>
      <c r="F101" s="41">
        <f t="shared" si="6"/>
        <v>40.48</v>
      </c>
      <c r="G101" s="40">
        <f t="shared" si="7"/>
        <v>46.55199999999999</v>
      </c>
      <c r="H101" s="49"/>
      <c r="I101" s="49"/>
      <c r="J101" s="28">
        <v>93</v>
      </c>
      <c r="M101" s="44"/>
    </row>
    <row r="102" spans="1:13" ht="27" customHeight="1">
      <c r="A102" s="50" t="s">
        <v>132</v>
      </c>
      <c r="B102" s="50" t="s">
        <v>376</v>
      </c>
      <c r="C102" s="50">
        <v>0</v>
      </c>
      <c r="D102" s="50">
        <v>44</v>
      </c>
      <c r="E102" s="50">
        <v>40.48</v>
      </c>
      <c r="F102" s="50">
        <f t="shared" si="6"/>
        <v>0</v>
      </c>
      <c r="G102" s="50">
        <f t="shared" si="7"/>
        <v>0</v>
      </c>
      <c r="J102" s="72" t="s">
        <v>487</v>
      </c>
      <c r="L102" s="30"/>
      <c r="M102" s="44"/>
    </row>
    <row r="103" spans="1:13" s="29" customFormat="1" ht="16.5" thickBot="1">
      <c r="A103" s="51" t="s">
        <v>132</v>
      </c>
      <c r="B103" s="51" t="s">
        <v>379</v>
      </c>
      <c r="C103" s="51">
        <v>0</v>
      </c>
      <c r="D103" s="51">
        <v>44</v>
      </c>
      <c r="E103" s="51">
        <v>40.48</v>
      </c>
      <c r="F103" s="51">
        <f t="shared" si="6"/>
        <v>0</v>
      </c>
      <c r="G103" s="50">
        <f t="shared" si="7"/>
        <v>0</v>
      </c>
      <c r="H103" s="48">
        <v>186.2</v>
      </c>
      <c r="I103" s="48">
        <v>200</v>
      </c>
      <c r="J103" s="72"/>
      <c r="K103" s="29">
        <v>372</v>
      </c>
      <c r="L103" s="29">
        <f>K103*0.0037</f>
        <v>1.3764</v>
      </c>
      <c r="M103" s="43">
        <f>I103-H103-L103</f>
        <v>12.423600000000011</v>
      </c>
    </row>
    <row r="104" spans="1:13" ht="15.75">
      <c r="A104" s="30" t="s">
        <v>141</v>
      </c>
      <c r="B104" s="30" t="s">
        <v>71</v>
      </c>
      <c r="C104" s="30">
        <v>1</v>
      </c>
      <c r="D104" s="30">
        <v>54</v>
      </c>
      <c r="E104" s="41">
        <v>49.68</v>
      </c>
      <c r="F104" s="41">
        <f t="shared" si="6"/>
        <v>49.68</v>
      </c>
      <c r="G104" s="40">
        <f t="shared" si="7"/>
        <v>57.132</v>
      </c>
      <c r="H104" s="49"/>
      <c r="I104" s="49"/>
      <c r="J104" s="28">
        <f>180*C104</f>
        <v>180</v>
      </c>
      <c r="K104" s="30"/>
      <c r="L104" s="30"/>
      <c r="M104" s="44"/>
    </row>
    <row r="105" spans="1:13" ht="15.75">
      <c r="A105" s="28" t="s">
        <v>141</v>
      </c>
      <c r="B105" s="28" t="s">
        <v>244</v>
      </c>
      <c r="C105" s="28">
        <v>1</v>
      </c>
      <c r="D105" s="28">
        <v>54</v>
      </c>
      <c r="E105" s="40">
        <v>49.68</v>
      </c>
      <c r="F105" s="40">
        <f t="shared" si="6"/>
        <v>49.68</v>
      </c>
      <c r="G105" s="40">
        <f t="shared" si="7"/>
        <v>57.132</v>
      </c>
      <c r="J105" s="28">
        <f>180*C105</f>
        <v>180</v>
      </c>
      <c r="L105" s="30"/>
      <c r="M105" s="44"/>
    </row>
    <row r="106" spans="1:13" s="30" customFormat="1" ht="15.75">
      <c r="A106" s="28" t="s">
        <v>141</v>
      </c>
      <c r="B106" s="28" t="s">
        <v>242</v>
      </c>
      <c r="C106" s="28">
        <v>1</v>
      </c>
      <c r="D106" s="28">
        <v>54</v>
      </c>
      <c r="E106" s="40">
        <v>49.68</v>
      </c>
      <c r="F106" s="40">
        <f t="shared" si="6"/>
        <v>49.68</v>
      </c>
      <c r="G106" s="40">
        <f t="shared" si="7"/>
        <v>57.132</v>
      </c>
      <c r="H106" s="47"/>
      <c r="I106" s="47"/>
      <c r="J106" s="28">
        <f>180*C106</f>
        <v>180</v>
      </c>
      <c r="K106" s="28"/>
      <c r="M106" s="44"/>
    </row>
    <row r="107" spans="1:13" ht="15.75">
      <c r="A107" s="28" t="s">
        <v>141</v>
      </c>
      <c r="B107" s="28" t="s">
        <v>72</v>
      </c>
      <c r="C107" s="28">
        <v>1</v>
      </c>
      <c r="D107" s="28">
        <v>54</v>
      </c>
      <c r="E107" s="40">
        <v>49.68</v>
      </c>
      <c r="F107" s="40">
        <f t="shared" si="6"/>
        <v>49.68</v>
      </c>
      <c r="G107" s="40">
        <f t="shared" si="7"/>
        <v>57.132</v>
      </c>
      <c r="J107" s="28">
        <f>180*C107</f>
        <v>180</v>
      </c>
      <c r="L107" s="30"/>
      <c r="M107" s="44"/>
    </row>
    <row r="108" spans="1:13" ht="27">
      <c r="A108" s="28" t="s">
        <v>141</v>
      </c>
      <c r="B108" s="33" t="s">
        <v>403</v>
      </c>
      <c r="C108" s="28">
        <v>1</v>
      </c>
      <c r="D108" s="28">
        <v>44</v>
      </c>
      <c r="E108" s="40">
        <v>40.48</v>
      </c>
      <c r="F108" s="40">
        <f t="shared" si="6"/>
        <v>40.48</v>
      </c>
      <c r="G108" s="40">
        <f t="shared" si="7"/>
        <v>46.55199999999999</v>
      </c>
      <c r="J108" s="28">
        <f>93*C108</f>
        <v>93</v>
      </c>
      <c r="L108" s="30"/>
      <c r="M108" s="44"/>
    </row>
    <row r="109" spans="1:13" ht="27">
      <c r="A109" s="30" t="s">
        <v>141</v>
      </c>
      <c r="B109" s="38" t="s">
        <v>405</v>
      </c>
      <c r="C109" s="30">
        <v>1</v>
      </c>
      <c r="D109" s="30">
        <v>44</v>
      </c>
      <c r="E109" s="41">
        <v>40.48</v>
      </c>
      <c r="F109" s="41">
        <f t="shared" si="6"/>
        <v>40.48</v>
      </c>
      <c r="G109" s="40">
        <f t="shared" si="7"/>
        <v>46.55199999999999</v>
      </c>
      <c r="H109" s="49"/>
      <c r="I109" s="49"/>
      <c r="J109" s="28">
        <f>93*C109</f>
        <v>93</v>
      </c>
      <c r="K109" s="30"/>
      <c r="L109" s="30"/>
      <c r="M109" s="44"/>
    </row>
    <row r="110" spans="1:13" ht="15.75">
      <c r="A110" s="28" t="s">
        <v>141</v>
      </c>
      <c r="B110" s="28" t="s">
        <v>366</v>
      </c>
      <c r="C110" s="28">
        <v>2</v>
      </c>
      <c r="D110" s="28">
        <v>44</v>
      </c>
      <c r="E110" s="40">
        <v>40.48</v>
      </c>
      <c r="F110" s="40">
        <f t="shared" si="6"/>
        <v>80.96</v>
      </c>
      <c r="G110" s="40">
        <f t="shared" si="7"/>
        <v>93.10399999999998</v>
      </c>
      <c r="J110" s="28">
        <f>93*2</f>
        <v>186</v>
      </c>
      <c r="L110" s="30"/>
      <c r="M110" s="44"/>
    </row>
    <row r="111" spans="1:13" ht="15.75">
      <c r="A111" s="28" t="s">
        <v>141</v>
      </c>
      <c r="B111" s="28" t="s">
        <v>376</v>
      </c>
      <c r="C111" s="28">
        <v>2</v>
      </c>
      <c r="D111" s="28">
        <v>44</v>
      </c>
      <c r="E111" s="40">
        <v>40.48</v>
      </c>
      <c r="F111" s="40">
        <f t="shared" si="6"/>
        <v>80.96</v>
      </c>
      <c r="G111" s="40">
        <f t="shared" si="7"/>
        <v>93.10399999999998</v>
      </c>
      <c r="J111" s="28">
        <f>93*2</f>
        <v>186</v>
      </c>
      <c r="L111" s="30"/>
      <c r="M111" s="44"/>
    </row>
    <row r="112" spans="1:13" ht="24.75" customHeight="1">
      <c r="A112" s="28" t="s">
        <v>142</v>
      </c>
      <c r="B112" s="28" t="s">
        <v>443</v>
      </c>
      <c r="C112" s="28">
        <v>1</v>
      </c>
      <c r="D112" s="28">
        <v>136</v>
      </c>
      <c r="E112" s="40">
        <v>125.12</v>
      </c>
      <c r="F112" s="40">
        <f t="shared" si="6"/>
        <v>125.12</v>
      </c>
      <c r="G112" s="40">
        <f t="shared" si="7"/>
        <v>143.888</v>
      </c>
      <c r="J112" s="28">
        <v>100</v>
      </c>
      <c r="L112" s="30"/>
      <c r="M112" s="44"/>
    </row>
    <row r="113" spans="1:13" ht="27">
      <c r="A113" s="28" t="s">
        <v>142</v>
      </c>
      <c r="B113" s="28" t="s">
        <v>479</v>
      </c>
      <c r="C113" s="28">
        <v>1</v>
      </c>
      <c r="D113" s="28">
        <v>179</v>
      </c>
      <c r="E113" s="40">
        <v>164.88</v>
      </c>
      <c r="F113" s="40">
        <f t="shared" si="6"/>
        <v>164.88</v>
      </c>
      <c r="G113" s="40">
        <f t="shared" si="7"/>
        <v>189.61199999999997</v>
      </c>
      <c r="J113" s="28">
        <f>C113*310</f>
        <v>310</v>
      </c>
      <c r="L113" s="30"/>
      <c r="M113" s="44"/>
    </row>
    <row r="114" spans="1:13" ht="15.75">
      <c r="A114" s="28" t="s">
        <v>142</v>
      </c>
      <c r="B114" s="28" t="s">
        <v>428</v>
      </c>
      <c r="C114" s="28">
        <v>1</v>
      </c>
      <c r="D114" s="28">
        <v>75</v>
      </c>
      <c r="E114" s="40">
        <v>69</v>
      </c>
      <c r="F114" s="40">
        <f t="shared" si="6"/>
        <v>69</v>
      </c>
      <c r="G114" s="40">
        <f t="shared" si="7"/>
        <v>79.35</v>
      </c>
      <c r="J114" s="28">
        <f>80*C114</f>
        <v>80</v>
      </c>
      <c r="L114" s="30"/>
      <c r="M114" s="44"/>
    </row>
    <row r="115" spans="1:13" s="29" customFormat="1" ht="27.75" thickBot="1">
      <c r="A115" s="29" t="s">
        <v>142</v>
      </c>
      <c r="B115" s="36" t="s">
        <v>409</v>
      </c>
      <c r="C115" s="29">
        <v>1</v>
      </c>
      <c r="D115" s="29">
        <v>44</v>
      </c>
      <c r="E115" s="42">
        <v>40.48</v>
      </c>
      <c r="F115" s="42">
        <f t="shared" si="6"/>
        <v>40.48</v>
      </c>
      <c r="G115" s="40">
        <f t="shared" si="7"/>
        <v>46.55199999999999</v>
      </c>
      <c r="H115" s="48">
        <v>967</v>
      </c>
      <c r="I115" s="48">
        <v>1020</v>
      </c>
      <c r="J115" s="28">
        <f>93*C115</f>
        <v>93</v>
      </c>
      <c r="K115" s="29">
        <v>1861</v>
      </c>
      <c r="L115" s="29">
        <f>K115*0.0037</f>
        <v>6.8857</v>
      </c>
      <c r="M115" s="43">
        <f>I115-H115-L115</f>
        <v>46.1143</v>
      </c>
    </row>
    <row r="116" spans="1:13" ht="15.75">
      <c r="A116" s="28" t="s">
        <v>353</v>
      </c>
      <c r="B116" s="31" t="s">
        <v>44</v>
      </c>
      <c r="C116" s="30">
        <v>1</v>
      </c>
      <c r="D116" s="34">
        <v>131</v>
      </c>
      <c r="E116" s="40">
        <v>120.52</v>
      </c>
      <c r="F116" s="40">
        <f t="shared" si="6"/>
        <v>120.52</v>
      </c>
      <c r="G116" s="40">
        <f t="shared" si="7"/>
        <v>138.59799999999998</v>
      </c>
      <c r="J116" s="28">
        <v>100</v>
      </c>
      <c r="L116" s="30"/>
      <c r="M116" s="44"/>
    </row>
    <row r="117" spans="1:13" ht="15.75">
      <c r="A117" s="28" t="s">
        <v>353</v>
      </c>
      <c r="B117" s="31" t="s">
        <v>441</v>
      </c>
      <c r="C117" s="28">
        <v>1</v>
      </c>
      <c r="D117" s="28">
        <v>123</v>
      </c>
      <c r="E117" s="40">
        <v>113.16</v>
      </c>
      <c r="F117" s="40">
        <f t="shared" si="6"/>
        <v>113.16</v>
      </c>
      <c r="G117" s="40">
        <f t="shared" si="7"/>
        <v>130.134</v>
      </c>
      <c r="J117" s="28">
        <v>100</v>
      </c>
      <c r="L117" s="30"/>
      <c r="M117" s="44"/>
    </row>
    <row r="118" spans="1:13" s="30" customFormat="1" ht="27">
      <c r="A118" s="28" t="s">
        <v>353</v>
      </c>
      <c r="B118" s="28" t="s">
        <v>339</v>
      </c>
      <c r="C118" s="28">
        <v>1</v>
      </c>
      <c r="D118" s="28">
        <v>136</v>
      </c>
      <c r="E118" s="40">
        <v>125.12</v>
      </c>
      <c r="F118" s="40">
        <f t="shared" si="6"/>
        <v>125.12</v>
      </c>
      <c r="G118" s="40">
        <f t="shared" si="7"/>
        <v>143.888</v>
      </c>
      <c r="H118" s="47"/>
      <c r="I118" s="47"/>
      <c r="J118" s="28">
        <v>100</v>
      </c>
      <c r="K118" s="28"/>
      <c r="M118" s="44"/>
    </row>
    <row r="119" spans="1:13" ht="27">
      <c r="A119" s="28" t="s">
        <v>353</v>
      </c>
      <c r="B119" s="28" t="s">
        <v>348</v>
      </c>
      <c r="C119" s="28">
        <v>1</v>
      </c>
      <c r="D119" s="28">
        <v>199</v>
      </c>
      <c r="E119" s="40">
        <v>183.08</v>
      </c>
      <c r="F119" s="40">
        <f t="shared" si="6"/>
        <v>183.08</v>
      </c>
      <c r="G119" s="40">
        <f t="shared" si="7"/>
        <v>210.542</v>
      </c>
      <c r="J119" s="28">
        <v>130</v>
      </c>
      <c r="L119" s="30"/>
      <c r="M119" s="44"/>
    </row>
    <row r="120" spans="1:13" ht="27">
      <c r="A120" s="28" t="s">
        <v>353</v>
      </c>
      <c r="B120" s="28" t="s">
        <v>444</v>
      </c>
      <c r="C120" s="28">
        <v>1</v>
      </c>
      <c r="D120" s="28">
        <v>189</v>
      </c>
      <c r="E120" s="40">
        <v>173.88</v>
      </c>
      <c r="F120" s="40">
        <f t="shared" si="6"/>
        <v>173.88</v>
      </c>
      <c r="G120" s="40">
        <f t="shared" si="7"/>
        <v>199.962</v>
      </c>
      <c r="J120" s="28">
        <v>165</v>
      </c>
      <c r="L120" s="30"/>
      <c r="M120" s="44"/>
    </row>
    <row r="121" spans="1:13" ht="15.75">
      <c r="A121" s="28" t="s">
        <v>353</v>
      </c>
      <c r="B121" s="28" t="s">
        <v>355</v>
      </c>
      <c r="C121" s="28">
        <v>1</v>
      </c>
      <c r="D121" s="28">
        <v>54</v>
      </c>
      <c r="E121" s="40">
        <v>49.68</v>
      </c>
      <c r="F121" s="40">
        <f t="shared" si="6"/>
        <v>49.68</v>
      </c>
      <c r="G121" s="40">
        <f t="shared" si="7"/>
        <v>57.132</v>
      </c>
      <c r="J121" s="28">
        <f>180*C121</f>
        <v>180</v>
      </c>
      <c r="L121" s="30"/>
      <c r="M121" s="44"/>
    </row>
    <row r="122" spans="1:13" ht="15.75">
      <c r="A122" s="28" t="s">
        <v>353</v>
      </c>
      <c r="B122" s="28" t="s">
        <v>244</v>
      </c>
      <c r="C122" s="28">
        <v>3</v>
      </c>
      <c r="D122" s="28">
        <v>54</v>
      </c>
      <c r="E122" s="40">
        <v>49.68</v>
      </c>
      <c r="F122" s="40">
        <f t="shared" si="6"/>
        <v>149.04</v>
      </c>
      <c r="G122" s="40">
        <f t="shared" si="7"/>
        <v>171.396</v>
      </c>
      <c r="J122" s="28">
        <f>180*C122</f>
        <v>540</v>
      </c>
      <c r="L122" s="30"/>
      <c r="M122" s="44"/>
    </row>
    <row r="123" spans="1:13" ht="15.75">
      <c r="A123" s="28" t="s">
        <v>353</v>
      </c>
      <c r="B123" s="28" t="s">
        <v>352</v>
      </c>
      <c r="C123" s="28">
        <v>1</v>
      </c>
      <c r="D123" s="28">
        <v>54</v>
      </c>
      <c r="E123" s="40">
        <v>49.68</v>
      </c>
      <c r="F123" s="40">
        <f t="shared" si="6"/>
        <v>49.68</v>
      </c>
      <c r="G123" s="40">
        <f t="shared" si="7"/>
        <v>57.132</v>
      </c>
      <c r="J123" s="28">
        <f>180*C123</f>
        <v>180</v>
      </c>
      <c r="L123" s="30"/>
      <c r="M123" s="44"/>
    </row>
    <row r="124" spans="1:13" ht="15.75">
      <c r="A124" s="28" t="s">
        <v>353</v>
      </c>
      <c r="B124" s="28" t="s">
        <v>239</v>
      </c>
      <c r="C124" s="28">
        <v>1</v>
      </c>
      <c r="D124" s="28">
        <v>54</v>
      </c>
      <c r="E124" s="40">
        <v>49.68</v>
      </c>
      <c r="F124" s="40">
        <f t="shared" si="6"/>
        <v>49.68</v>
      </c>
      <c r="G124" s="40">
        <f t="shared" si="7"/>
        <v>57.132</v>
      </c>
      <c r="J124" s="28">
        <f>180*C124</f>
        <v>180</v>
      </c>
      <c r="L124" s="30"/>
      <c r="M124" s="44"/>
    </row>
    <row r="125" spans="1:13" ht="27">
      <c r="A125" s="28" t="s">
        <v>353</v>
      </c>
      <c r="B125" s="33" t="s">
        <v>385</v>
      </c>
      <c r="C125" s="28">
        <v>3</v>
      </c>
      <c r="D125" s="28">
        <v>44</v>
      </c>
      <c r="E125" s="40">
        <v>40.48</v>
      </c>
      <c r="F125" s="40">
        <f t="shared" si="6"/>
        <v>121.44</v>
      </c>
      <c r="G125" s="40">
        <f t="shared" si="7"/>
        <v>139.65599999999998</v>
      </c>
      <c r="J125" s="28">
        <f aca="true" t="shared" si="8" ref="J125:J131">93*C125</f>
        <v>279</v>
      </c>
      <c r="L125" s="30"/>
      <c r="M125" s="44"/>
    </row>
    <row r="126" spans="1:13" ht="27">
      <c r="A126" s="28" t="s">
        <v>353</v>
      </c>
      <c r="B126" s="28" t="s">
        <v>331</v>
      </c>
      <c r="C126" s="28">
        <v>1</v>
      </c>
      <c r="D126" s="28">
        <v>44</v>
      </c>
      <c r="E126" s="40">
        <v>40.48</v>
      </c>
      <c r="F126" s="40">
        <f t="shared" si="6"/>
        <v>40.48</v>
      </c>
      <c r="G126" s="40">
        <f t="shared" si="7"/>
        <v>46.55199999999999</v>
      </c>
      <c r="J126" s="28">
        <f t="shared" si="8"/>
        <v>93</v>
      </c>
      <c r="L126" s="30"/>
      <c r="M126" s="44"/>
    </row>
    <row r="127" spans="1:13" ht="27">
      <c r="A127" s="30" t="s">
        <v>353</v>
      </c>
      <c r="B127" s="38" t="s">
        <v>335</v>
      </c>
      <c r="C127" s="30">
        <v>2</v>
      </c>
      <c r="D127" s="30">
        <v>44</v>
      </c>
      <c r="E127" s="41">
        <v>40.48</v>
      </c>
      <c r="F127" s="41">
        <f t="shared" si="6"/>
        <v>80.96</v>
      </c>
      <c r="G127" s="40">
        <f t="shared" si="7"/>
        <v>93.10399999999998</v>
      </c>
      <c r="H127" s="49"/>
      <c r="I127" s="49"/>
      <c r="J127" s="28">
        <f t="shared" si="8"/>
        <v>186</v>
      </c>
      <c r="K127" s="30"/>
      <c r="L127" s="30"/>
      <c r="M127" s="44"/>
    </row>
    <row r="128" spans="1:13" ht="27">
      <c r="A128" s="30" t="s">
        <v>353</v>
      </c>
      <c r="B128" s="38" t="s">
        <v>396</v>
      </c>
      <c r="C128" s="30">
        <v>1</v>
      </c>
      <c r="D128" s="30">
        <v>44</v>
      </c>
      <c r="E128" s="41">
        <v>40.48</v>
      </c>
      <c r="F128" s="41">
        <f t="shared" si="6"/>
        <v>40.48</v>
      </c>
      <c r="G128" s="40">
        <f t="shared" si="7"/>
        <v>46.55199999999999</v>
      </c>
      <c r="H128" s="49"/>
      <c r="I128" s="49"/>
      <c r="J128" s="28">
        <f t="shared" si="8"/>
        <v>93</v>
      </c>
      <c r="K128" s="30"/>
      <c r="L128" s="30"/>
      <c r="M128" s="44"/>
    </row>
    <row r="129" spans="1:13" ht="15.75">
      <c r="A129" s="28" t="s">
        <v>353</v>
      </c>
      <c r="B129" s="28" t="s">
        <v>257</v>
      </c>
      <c r="C129" s="28">
        <v>2</v>
      </c>
      <c r="D129" s="28">
        <v>44</v>
      </c>
      <c r="E129" s="40">
        <v>40.48</v>
      </c>
      <c r="F129" s="40">
        <f t="shared" si="6"/>
        <v>80.96</v>
      </c>
      <c r="G129" s="40">
        <f t="shared" si="7"/>
        <v>93.10399999999998</v>
      </c>
      <c r="J129" s="28">
        <f t="shared" si="8"/>
        <v>186</v>
      </c>
      <c r="L129" s="30"/>
      <c r="M129" s="44"/>
    </row>
    <row r="130" spans="1:13" ht="27">
      <c r="A130" s="28" t="s">
        <v>353</v>
      </c>
      <c r="B130" s="33" t="s">
        <v>332</v>
      </c>
      <c r="C130" s="28">
        <v>2</v>
      </c>
      <c r="D130" s="28">
        <v>44</v>
      </c>
      <c r="E130" s="40">
        <v>40.48</v>
      </c>
      <c r="F130" s="40">
        <f aca="true" t="shared" si="9" ref="F130:F193">C130*E130</f>
        <v>80.96</v>
      </c>
      <c r="G130" s="40">
        <f t="shared" si="7"/>
        <v>93.10399999999998</v>
      </c>
      <c r="J130" s="28">
        <f t="shared" si="8"/>
        <v>186</v>
      </c>
      <c r="L130" s="30"/>
      <c r="M130" s="44"/>
    </row>
    <row r="131" spans="1:13" ht="27">
      <c r="A131" s="30" t="s">
        <v>353</v>
      </c>
      <c r="B131" s="30" t="s">
        <v>317</v>
      </c>
      <c r="C131" s="30">
        <v>2</v>
      </c>
      <c r="D131" s="30">
        <v>44</v>
      </c>
      <c r="E131" s="40">
        <v>40.48</v>
      </c>
      <c r="F131" s="40">
        <f t="shared" si="9"/>
        <v>80.96</v>
      </c>
      <c r="G131" s="40">
        <f t="shared" si="7"/>
        <v>93.10399999999998</v>
      </c>
      <c r="H131" s="49"/>
      <c r="I131" s="49"/>
      <c r="J131" s="28">
        <f t="shared" si="8"/>
        <v>186</v>
      </c>
      <c r="K131" s="30"/>
      <c r="L131" s="30"/>
      <c r="M131" s="44"/>
    </row>
    <row r="132" spans="1:13" ht="15.75">
      <c r="A132" s="28" t="s">
        <v>353</v>
      </c>
      <c r="B132" s="28" t="s">
        <v>365</v>
      </c>
      <c r="C132" s="28">
        <v>2</v>
      </c>
      <c r="D132" s="28">
        <v>44</v>
      </c>
      <c r="E132" s="40">
        <v>40.48</v>
      </c>
      <c r="F132" s="40">
        <f t="shared" si="9"/>
        <v>80.96</v>
      </c>
      <c r="G132" s="40">
        <f t="shared" si="7"/>
        <v>93.10399999999998</v>
      </c>
      <c r="J132" s="28">
        <f aca="true" t="shared" si="10" ref="J132:J139">93*2</f>
        <v>186</v>
      </c>
      <c r="L132" s="30"/>
      <c r="M132" s="44"/>
    </row>
    <row r="133" spans="1:13" ht="15.75">
      <c r="A133" s="28" t="s">
        <v>353</v>
      </c>
      <c r="B133" s="28" t="s">
        <v>372</v>
      </c>
      <c r="C133" s="28">
        <v>4</v>
      </c>
      <c r="D133" s="28">
        <v>44</v>
      </c>
      <c r="E133" s="40">
        <v>40.48</v>
      </c>
      <c r="F133" s="40">
        <f t="shared" si="9"/>
        <v>161.92</v>
      </c>
      <c r="G133" s="40">
        <f t="shared" si="7"/>
        <v>186.20799999999997</v>
      </c>
      <c r="J133" s="28">
        <f t="shared" si="10"/>
        <v>186</v>
      </c>
      <c r="L133" s="30"/>
      <c r="M133" s="44"/>
    </row>
    <row r="134" spans="1:13" ht="15.75">
      <c r="A134" s="28" t="s">
        <v>353</v>
      </c>
      <c r="B134" s="28" t="s">
        <v>375</v>
      </c>
      <c r="C134" s="28">
        <v>2</v>
      </c>
      <c r="D134" s="28">
        <v>44</v>
      </c>
      <c r="E134" s="40">
        <v>40.48</v>
      </c>
      <c r="F134" s="40">
        <f t="shared" si="9"/>
        <v>80.96</v>
      </c>
      <c r="G134" s="40">
        <f t="shared" si="7"/>
        <v>93.10399999999998</v>
      </c>
      <c r="J134" s="28">
        <f t="shared" si="10"/>
        <v>186</v>
      </c>
      <c r="L134" s="30"/>
      <c r="M134" s="44"/>
    </row>
    <row r="135" spans="1:13" ht="15.75">
      <c r="A135" s="28" t="s">
        <v>353</v>
      </c>
      <c r="B135" s="28" t="s">
        <v>366</v>
      </c>
      <c r="C135" s="28">
        <v>3</v>
      </c>
      <c r="D135" s="28">
        <v>44</v>
      </c>
      <c r="E135" s="40">
        <v>40.48</v>
      </c>
      <c r="F135" s="40">
        <f t="shared" si="9"/>
        <v>121.44</v>
      </c>
      <c r="G135" s="40">
        <f t="shared" si="7"/>
        <v>139.65599999999998</v>
      </c>
      <c r="J135" s="28">
        <f t="shared" si="10"/>
        <v>186</v>
      </c>
      <c r="L135" s="30"/>
      <c r="M135" s="44"/>
    </row>
    <row r="136" spans="1:13" ht="15.75">
      <c r="A136" s="28" t="s">
        <v>353</v>
      </c>
      <c r="B136" s="28" t="s">
        <v>376</v>
      </c>
      <c r="C136" s="28">
        <v>5</v>
      </c>
      <c r="D136" s="28">
        <v>44</v>
      </c>
      <c r="E136" s="40">
        <v>40.48</v>
      </c>
      <c r="F136" s="40">
        <f t="shared" si="9"/>
        <v>202.39999999999998</v>
      </c>
      <c r="G136" s="40">
        <f t="shared" si="7"/>
        <v>232.75999999999996</v>
      </c>
      <c r="J136" s="28">
        <f t="shared" si="10"/>
        <v>186</v>
      </c>
      <c r="L136" s="30"/>
      <c r="M136" s="44"/>
    </row>
    <row r="137" spans="1:13" ht="15.75">
      <c r="A137" s="28" t="s">
        <v>353</v>
      </c>
      <c r="B137" s="28" t="s">
        <v>373</v>
      </c>
      <c r="C137" s="28">
        <v>4</v>
      </c>
      <c r="D137" s="28">
        <v>44</v>
      </c>
      <c r="E137" s="40">
        <v>40.48</v>
      </c>
      <c r="F137" s="40">
        <f t="shared" si="9"/>
        <v>161.92</v>
      </c>
      <c r="G137" s="40">
        <f t="shared" si="7"/>
        <v>186.20799999999997</v>
      </c>
      <c r="J137" s="28">
        <f t="shared" si="10"/>
        <v>186</v>
      </c>
      <c r="L137" s="30"/>
      <c r="M137" s="44"/>
    </row>
    <row r="138" spans="1:13" ht="15.75">
      <c r="A138" s="28" t="s">
        <v>353</v>
      </c>
      <c r="B138" s="28" t="s">
        <v>379</v>
      </c>
      <c r="C138" s="28">
        <v>1</v>
      </c>
      <c r="D138" s="28">
        <v>44</v>
      </c>
      <c r="E138" s="40">
        <v>40.48</v>
      </c>
      <c r="F138" s="40">
        <f t="shared" si="9"/>
        <v>40.48</v>
      </c>
      <c r="G138" s="40">
        <f t="shared" si="7"/>
        <v>46.55199999999999</v>
      </c>
      <c r="J138" s="28">
        <f t="shared" si="10"/>
        <v>186</v>
      </c>
      <c r="L138" s="30"/>
      <c r="M138" s="44"/>
    </row>
    <row r="139" spans="1:13" s="29" customFormat="1" ht="16.5" thickBot="1">
      <c r="A139" s="29" t="s">
        <v>353</v>
      </c>
      <c r="B139" s="29" t="s">
        <v>374</v>
      </c>
      <c r="C139" s="29">
        <v>4</v>
      </c>
      <c r="D139" s="29">
        <v>44</v>
      </c>
      <c r="E139" s="42">
        <v>40.48</v>
      </c>
      <c r="F139" s="42">
        <f t="shared" si="9"/>
        <v>161.92</v>
      </c>
      <c r="G139" s="40">
        <f t="shared" si="7"/>
        <v>186.20799999999997</v>
      </c>
      <c r="H139" s="48">
        <v>2935</v>
      </c>
      <c r="I139" s="48">
        <v>3110</v>
      </c>
      <c r="J139" s="28">
        <f t="shared" si="10"/>
        <v>186</v>
      </c>
      <c r="K139" s="29">
        <v>4372</v>
      </c>
      <c r="L139" s="29">
        <f>K139*0.0037</f>
        <v>16.1764</v>
      </c>
      <c r="M139" s="43">
        <f>I139-H139-L139</f>
        <v>158.8236</v>
      </c>
    </row>
    <row r="140" spans="1:13" s="50" customFormat="1" ht="15.75">
      <c r="A140" s="50" t="s">
        <v>421</v>
      </c>
      <c r="B140" s="50" t="s">
        <v>452</v>
      </c>
      <c r="C140" s="50">
        <v>0</v>
      </c>
      <c r="D140" s="50">
        <v>67.29</v>
      </c>
      <c r="E140" s="50">
        <v>61.91</v>
      </c>
      <c r="F140" s="50">
        <f t="shared" si="9"/>
        <v>0</v>
      </c>
      <c r="G140" s="50">
        <f t="shared" si="7"/>
        <v>0</v>
      </c>
      <c r="H140" s="52"/>
      <c r="I140" s="73" t="s">
        <v>488</v>
      </c>
      <c r="J140" s="73"/>
      <c r="L140" s="53"/>
      <c r="M140" s="54"/>
    </row>
    <row r="141" spans="1:13" ht="15.75">
      <c r="A141" s="28" t="s">
        <v>421</v>
      </c>
      <c r="B141" s="28" t="s">
        <v>425</v>
      </c>
      <c r="C141" s="28">
        <v>2</v>
      </c>
      <c r="D141" s="28">
        <v>75</v>
      </c>
      <c r="E141" s="40">
        <v>69</v>
      </c>
      <c r="F141" s="40">
        <f t="shared" si="9"/>
        <v>138</v>
      </c>
      <c r="G141" s="40">
        <f t="shared" si="7"/>
        <v>158.7</v>
      </c>
      <c r="J141" s="28">
        <f>80*C141</f>
        <v>160</v>
      </c>
      <c r="L141" s="30"/>
      <c r="M141" s="44"/>
    </row>
    <row r="142" spans="1:13" s="29" customFormat="1" ht="27.75" thickBot="1">
      <c r="A142" s="29" t="s">
        <v>421</v>
      </c>
      <c r="B142" s="29" t="s">
        <v>420</v>
      </c>
      <c r="C142" s="29">
        <v>1</v>
      </c>
      <c r="D142" s="29">
        <v>104</v>
      </c>
      <c r="E142" s="42">
        <v>95.68</v>
      </c>
      <c r="F142" s="42">
        <f t="shared" si="9"/>
        <v>95.68</v>
      </c>
      <c r="G142" s="40">
        <f t="shared" si="7"/>
        <v>110.032</v>
      </c>
      <c r="H142" s="48">
        <v>269</v>
      </c>
      <c r="I142" s="48">
        <v>340</v>
      </c>
      <c r="J142" s="28">
        <f>450*C142</f>
        <v>450</v>
      </c>
      <c r="K142" s="29">
        <v>305</v>
      </c>
      <c r="L142" s="29">
        <f>K142*0.0037</f>
        <v>1.1285</v>
      </c>
      <c r="M142" s="43">
        <f>I142-H142-L142</f>
        <v>69.8715</v>
      </c>
    </row>
    <row r="143" spans="1:13" ht="15.75">
      <c r="A143" s="28" t="s">
        <v>362</v>
      </c>
      <c r="B143" s="28" t="s">
        <v>411</v>
      </c>
      <c r="C143" s="28">
        <v>1</v>
      </c>
      <c r="D143" s="28">
        <v>48</v>
      </c>
      <c r="E143" s="40">
        <v>44.16</v>
      </c>
      <c r="F143" s="40">
        <f t="shared" si="9"/>
        <v>44.16</v>
      </c>
      <c r="G143" s="40">
        <f t="shared" si="7"/>
        <v>50.78399999999999</v>
      </c>
      <c r="J143" s="28">
        <f>C143*93</f>
        <v>93</v>
      </c>
      <c r="L143" s="30"/>
      <c r="M143" s="44"/>
    </row>
    <row r="144" spans="1:13" ht="27">
      <c r="A144" s="28" t="s">
        <v>362</v>
      </c>
      <c r="B144" s="28" t="s">
        <v>415</v>
      </c>
      <c r="C144" s="28">
        <v>2</v>
      </c>
      <c r="D144" s="28">
        <v>48</v>
      </c>
      <c r="E144" s="40">
        <v>44.16</v>
      </c>
      <c r="F144" s="40">
        <f t="shared" si="9"/>
        <v>88.32</v>
      </c>
      <c r="G144" s="40">
        <f t="shared" si="7"/>
        <v>101.56799999999998</v>
      </c>
      <c r="J144" s="28">
        <f>C144*93</f>
        <v>186</v>
      </c>
      <c r="L144" s="30"/>
      <c r="M144" s="44"/>
    </row>
    <row r="145" spans="1:13" s="30" customFormat="1" ht="15.75">
      <c r="A145" s="28" t="s">
        <v>362</v>
      </c>
      <c r="B145" s="28" t="s">
        <v>462</v>
      </c>
      <c r="C145" s="28">
        <v>3</v>
      </c>
      <c r="D145" s="28">
        <v>5</v>
      </c>
      <c r="E145" s="40">
        <v>4.5</v>
      </c>
      <c r="F145" s="40">
        <f t="shared" si="9"/>
        <v>13.5</v>
      </c>
      <c r="G145" s="40">
        <f t="shared" si="7"/>
        <v>15.524999999999999</v>
      </c>
      <c r="H145" s="47"/>
      <c r="I145" s="47"/>
      <c r="J145" s="30">
        <v>15</v>
      </c>
      <c r="K145" s="28"/>
      <c r="M145" s="44"/>
    </row>
    <row r="146" spans="1:13" ht="15.75">
      <c r="A146" s="28" t="s">
        <v>362</v>
      </c>
      <c r="B146" s="28" t="s">
        <v>440</v>
      </c>
      <c r="C146" s="28">
        <v>5</v>
      </c>
      <c r="D146" s="28">
        <v>75</v>
      </c>
      <c r="E146" s="40">
        <v>69</v>
      </c>
      <c r="F146" s="40">
        <f t="shared" si="9"/>
        <v>345</v>
      </c>
      <c r="G146" s="40">
        <f t="shared" si="7"/>
        <v>396.74999999999994</v>
      </c>
      <c r="J146" s="28">
        <f>80*C146</f>
        <v>400</v>
      </c>
      <c r="L146" s="30"/>
      <c r="M146" s="44"/>
    </row>
    <row r="147" spans="1:13" ht="15.75">
      <c r="A147" s="28" t="s">
        <v>362</v>
      </c>
      <c r="B147" s="28" t="s">
        <v>436</v>
      </c>
      <c r="C147" s="28">
        <v>1</v>
      </c>
      <c r="D147" s="28">
        <v>75</v>
      </c>
      <c r="E147" s="40">
        <v>69</v>
      </c>
      <c r="F147" s="40">
        <f t="shared" si="9"/>
        <v>69</v>
      </c>
      <c r="G147" s="40">
        <f t="shared" si="7"/>
        <v>79.35</v>
      </c>
      <c r="J147" s="28">
        <f>80*C147</f>
        <v>80</v>
      </c>
      <c r="L147" s="30"/>
      <c r="M147" s="44"/>
    </row>
    <row r="148" spans="1:13" ht="15.75">
      <c r="A148" s="28" t="s">
        <v>362</v>
      </c>
      <c r="B148" s="28" t="s">
        <v>244</v>
      </c>
      <c r="C148" s="28">
        <v>1</v>
      </c>
      <c r="D148" s="28">
        <v>54</v>
      </c>
      <c r="E148" s="40">
        <v>49.68</v>
      </c>
      <c r="F148" s="40">
        <f t="shared" si="9"/>
        <v>49.68</v>
      </c>
      <c r="G148" s="40">
        <f t="shared" si="7"/>
        <v>57.132</v>
      </c>
      <c r="J148" s="28">
        <f>180*C148</f>
        <v>180</v>
      </c>
      <c r="L148" s="30"/>
      <c r="M148" s="44"/>
    </row>
    <row r="149" spans="1:13" ht="15.75">
      <c r="A149" s="28" t="s">
        <v>362</v>
      </c>
      <c r="B149" s="28" t="s">
        <v>72</v>
      </c>
      <c r="C149" s="28">
        <v>1</v>
      </c>
      <c r="D149" s="28">
        <v>54</v>
      </c>
      <c r="E149" s="40">
        <v>49.68</v>
      </c>
      <c r="F149" s="40">
        <f t="shared" si="9"/>
        <v>49.68</v>
      </c>
      <c r="G149" s="40">
        <f t="shared" si="7"/>
        <v>57.132</v>
      </c>
      <c r="J149" s="28">
        <f>180*C149</f>
        <v>180</v>
      </c>
      <c r="L149" s="30"/>
      <c r="M149" s="44"/>
    </row>
    <row r="150" spans="1:13" ht="27">
      <c r="A150" s="28" t="s">
        <v>362</v>
      </c>
      <c r="B150" s="33" t="s">
        <v>400</v>
      </c>
      <c r="C150" s="28">
        <v>1</v>
      </c>
      <c r="D150" s="28">
        <v>44</v>
      </c>
      <c r="E150" s="40">
        <v>40.48</v>
      </c>
      <c r="F150" s="40">
        <f t="shared" si="9"/>
        <v>40.48</v>
      </c>
      <c r="G150" s="40">
        <f t="shared" si="7"/>
        <v>46.55199999999999</v>
      </c>
      <c r="J150" s="28">
        <f>93*C150</f>
        <v>93</v>
      </c>
      <c r="L150" s="30"/>
      <c r="M150" s="44"/>
    </row>
    <row r="151" spans="1:13" ht="27">
      <c r="A151" s="28" t="s">
        <v>362</v>
      </c>
      <c r="B151" s="33" t="s">
        <v>337</v>
      </c>
      <c r="C151" s="28">
        <v>3</v>
      </c>
      <c r="D151" s="28">
        <v>44</v>
      </c>
      <c r="E151" s="40">
        <v>40.48</v>
      </c>
      <c r="F151" s="40">
        <f t="shared" si="9"/>
        <v>121.44</v>
      </c>
      <c r="G151" s="40">
        <f aca="true" t="shared" si="11" ref="G151:G214">F151*1.15</f>
        <v>139.65599999999998</v>
      </c>
      <c r="J151" s="28">
        <f>93*C151</f>
        <v>279</v>
      </c>
      <c r="L151" s="30"/>
      <c r="M151" s="44"/>
    </row>
    <row r="152" spans="1:13" ht="15.75">
      <c r="A152" s="28" t="s">
        <v>362</v>
      </c>
      <c r="B152" s="28" t="s">
        <v>365</v>
      </c>
      <c r="C152" s="28">
        <v>1</v>
      </c>
      <c r="D152" s="28">
        <v>44</v>
      </c>
      <c r="E152" s="40">
        <v>40.48</v>
      </c>
      <c r="F152" s="40">
        <f t="shared" si="9"/>
        <v>40.48</v>
      </c>
      <c r="G152" s="40">
        <f t="shared" si="11"/>
        <v>46.55199999999999</v>
      </c>
      <c r="J152" s="28">
        <v>93</v>
      </c>
      <c r="L152" s="30"/>
      <c r="M152" s="44"/>
    </row>
    <row r="153" spans="1:13" ht="15.75">
      <c r="A153" s="28" t="s">
        <v>362</v>
      </c>
      <c r="B153" s="28" t="s">
        <v>372</v>
      </c>
      <c r="C153" s="28">
        <v>1</v>
      </c>
      <c r="D153" s="28">
        <v>44</v>
      </c>
      <c r="E153" s="40">
        <v>40.48</v>
      </c>
      <c r="F153" s="40">
        <f t="shared" si="9"/>
        <v>40.48</v>
      </c>
      <c r="G153" s="40">
        <f t="shared" si="11"/>
        <v>46.55199999999999</v>
      </c>
      <c r="J153" s="28">
        <v>93</v>
      </c>
      <c r="L153" s="30"/>
      <c r="M153" s="44"/>
    </row>
    <row r="154" spans="1:13" ht="15.75">
      <c r="A154" s="28" t="s">
        <v>362</v>
      </c>
      <c r="B154" s="28" t="s">
        <v>375</v>
      </c>
      <c r="C154" s="28">
        <v>2</v>
      </c>
      <c r="D154" s="28">
        <v>44</v>
      </c>
      <c r="E154" s="40">
        <v>40.48</v>
      </c>
      <c r="F154" s="40">
        <f t="shared" si="9"/>
        <v>80.96</v>
      </c>
      <c r="G154" s="40">
        <f t="shared" si="11"/>
        <v>93.10399999999998</v>
      </c>
      <c r="J154" s="28">
        <f>93*2</f>
        <v>186</v>
      </c>
      <c r="L154" s="30"/>
      <c r="M154" s="44"/>
    </row>
    <row r="155" spans="1:13" s="29" customFormat="1" ht="16.5" thickBot="1">
      <c r="A155" s="29" t="s">
        <v>362</v>
      </c>
      <c r="B155" s="29" t="s">
        <v>376</v>
      </c>
      <c r="C155" s="29">
        <v>1</v>
      </c>
      <c r="D155" s="29">
        <v>44</v>
      </c>
      <c r="E155" s="42">
        <v>40.48</v>
      </c>
      <c r="F155" s="42">
        <f t="shared" si="9"/>
        <v>40.48</v>
      </c>
      <c r="G155" s="40">
        <f t="shared" si="11"/>
        <v>46.55199999999999</v>
      </c>
      <c r="H155" s="48">
        <v>1177</v>
      </c>
      <c r="I155" s="48">
        <v>1177</v>
      </c>
      <c r="J155" s="28">
        <v>93</v>
      </c>
      <c r="K155" s="29">
        <v>1971</v>
      </c>
      <c r="L155" s="29">
        <f>K155*0.0037</f>
        <v>7.2927</v>
      </c>
      <c r="M155" s="43">
        <f>I155-H155-L155</f>
        <v>-7.2927</v>
      </c>
    </row>
    <row r="156" spans="1:13" ht="15.75">
      <c r="A156" s="28" t="s">
        <v>349</v>
      </c>
      <c r="B156" s="1" t="s">
        <v>482</v>
      </c>
      <c r="C156" s="28">
        <v>1</v>
      </c>
      <c r="D156" s="28">
        <v>131</v>
      </c>
      <c r="E156" s="40">
        <v>120.52</v>
      </c>
      <c r="F156" s="40">
        <f t="shared" si="9"/>
        <v>120.52</v>
      </c>
      <c r="G156" s="40">
        <f t="shared" si="11"/>
        <v>138.59799999999998</v>
      </c>
      <c r="J156" s="28">
        <v>100</v>
      </c>
      <c r="L156" s="30"/>
      <c r="M156" s="44"/>
    </row>
    <row r="157" spans="1:13" ht="27">
      <c r="A157" s="28" t="s">
        <v>349</v>
      </c>
      <c r="B157" s="28" t="s">
        <v>339</v>
      </c>
      <c r="C157" s="28">
        <v>3</v>
      </c>
      <c r="D157" s="28">
        <v>136</v>
      </c>
      <c r="E157" s="40">
        <v>125.12</v>
      </c>
      <c r="F157" s="40">
        <f t="shared" si="9"/>
        <v>375.36</v>
      </c>
      <c r="G157" s="40">
        <f t="shared" si="11"/>
        <v>431.664</v>
      </c>
      <c r="J157" s="28">
        <f>80*3</f>
        <v>240</v>
      </c>
      <c r="L157" s="30"/>
      <c r="M157" s="44"/>
    </row>
    <row r="158" spans="1:13" s="30" customFormat="1" ht="27">
      <c r="A158" s="30" t="s">
        <v>349</v>
      </c>
      <c r="B158" s="38" t="s">
        <v>338</v>
      </c>
      <c r="C158" s="30">
        <v>1</v>
      </c>
      <c r="D158" s="30">
        <v>44</v>
      </c>
      <c r="E158" s="41">
        <v>40.48</v>
      </c>
      <c r="F158" s="41">
        <f t="shared" si="9"/>
        <v>40.48</v>
      </c>
      <c r="G158" s="40">
        <f t="shared" si="11"/>
        <v>46.55199999999999</v>
      </c>
      <c r="H158" s="49"/>
      <c r="I158" s="49"/>
      <c r="J158" s="28">
        <f>93*C158</f>
        <v>93</v>
      </c>
      <c r="M158" s="44"/>
    </row>
    <row r="159" spans="1:13" ht="27">
      <c r="A159" s="28" t="s">
        <v>349</v>
      </c>
      <c r="B159" s="33" t="s">
        <v>334</v>
      </c>
      <c r="C159" s="28">
        <v>3</v>
      </c>
      <c r="D159" s="28">
        <v>44</v>
      </c>
      <c r="E159" s="40">
        <v>40.48</v>
      </c>
      <c r="F159" s="40">
        <f t="shared" si="9"/>
        <v>121.44</v>
      </c>
      <c r="G159" s="40">
        <f t="shared" si="11"/>
        <v>139.65599999999998</v>
      </c>
      <c r="J159" s="28">
        <f>93*C159</f>
        <v>279</v>
      </c>
      <c r="L159" s="30"/>
      <c r="M159" s="44"/>
    </row>
    <row r="160" spans="1:13" ht="27">
      <c r="A160" s="30" t="s">
        <v>349</v>
      </c>
      <c r="B160" s="38" t="s">
        <v>385</v>
      </c>
      <c r="C160" s="30">
        <v>2</v>
      </c>
      <c r="D160" s="30">
        <v>44</v>
      </c>
      <c r="E160" s="41">
        <v>40.48</v>
      </c>
      <c r="F160" s="41">
        <f t="shared" si="9"/>
        <v>80.96</v>
      </c>
      <c r="G160" s="40">
        <f t="shared" si="11"/>
        <v>93.10399999999998</v>
      </c>
      <c r="H160" s="49"/>
      <c r="I160" s="49"/>
      <c r="J160" s="28">
        <f>93*C160</f>
        <v>186</v>
      </c>
      <c r="K160" s="30"/>
      <c r="L160" s="30"/>
      <c r="M160" s="44"/>
    </row>
    <row r="161" spans="1:13" ht="27">
      <c r="A161" s="28" t="s">
        <v>349</v>
      </c>
      <c r="B161" s="33" t="s">
        <v>400</v>
      </c>
      <c r="C161" s="28">
        <v>3</v>
      </c>
      <c r="D161" s="28">
        <v>44</v>
      </c>
      <c r="E161" s="40">
        <v>40.48</v>
      </c>
      <c r="F161" s="40">
        <f t="shared" si="9"/>
        <v>121.44</v>
      </c>
      <c r="G161" s="40">
        <f t="shared" si="11"/>
        <v>139.65599999999998</v>
      </c>
      <c r="J161" s="28">
        <f>93*C161</f>
        <v>279</v>
      </c>
      <c r="L161" s="30"/>
      <c r="M161" s="44"/>
    </row>
    <row r="162" spans="1:13" s="29" customFormat="1" ht="16.5" thickBot="1">
      <c r="A162" s="29" t="s">
        <v>349</v>
      </c>
      <c r="B162" s="29" t="s">
        <v>383</v>
      </c>
      <c r="C162" s="29">
        <v>2</v>
      </c>
      <c r="D162" s="29">
        <v>44</v>
      </c>
      <c r="E162" s="42">
        <v>40.48</v>
      </c>
      <c r="F162" s="42">
        <f t="shared" si="9"/>
        <v>80.96</v>
      </c>
      <c r="G162" s="40">
        <f t="shared" si="11"/>
        <v>93.10399999999998</v>
      </c>
      <c r="H162" s="48">
        <v>1082</v>
      </c>
      <c r="I162" s="48">
        <v>1082</v>
      </c>
      <c r="J162" s="28">
        <f>93*C162</f>
        <v>186</v>
      </c>
      <c r="K162" s="29">
        <v>1363</v>
      </c>
      <c r="L162" s="29">
        <f>K162*0.0037</f>
        <v>5.0431</v>
      </c>
      <c r="M162" s="43">
        <f>I162-H162-L162</f>
        <v>-5.0431</v>
      </c>
    </row>
    <row r="163" spans="1:13" ht="27">
      <c r="A163" s="28" t="s">
        <v>367</v>
      </c>
      <c r="B163" s="28" t="s">
        <v>410</v>
      </c>
      <c r="C163" s="28">
        <v>2</v>
      </c>
      <c r="D163" s="28">
        <v>48</v>
      </c>
      <c r="E163" s="40">
        <v>44.16</v>
      </c>
      <c r="F163" s="40">
        <f t="shared" si="9"/>
        <v>88.32</v>
      </c>
      <c r="G163" s="40">
        <f t="shared" si="11"/>
        <v>101.56799999999998</v>
      </c>
      <c r="J163" s="28">
        <f>C163*93</f>
        <v>186</v>
      </c>
      <c r="L163" s="30"/>
      <c r="M163" s="44"/>
    </row>
    <row r="164" spans="1:13" ht="15.75">
      <c r="A164" s="55" t="s">
        <v>367</v>
      </c>
      <c r="B164" s="55" t="s">
        <v>462</v>
      </c>
      <c r="C164" s="55">
        <v>2</v>
      </c>
      <c r="D164" s="55">
        <v>5</v>
      </c>
      <c r="E164" s="55">
        <v>4.5</v>
      </c>
      <c r="F164" s="55">
        <f t="shared" si="9"/>
        <v>9</v>
      </c>
      <c r="G164" s="55">
        <f t="shared" si="11"/>
        <v>10.35</v>
      </c>
      <c r="H164" s="56"/>
      <c r="I164" s="56"/>
      <c r="J164" s="55">
        <v>10</v>
      </c>
      <c r="K164" s="74" t="s">
        <v>489</v>
      </c>
      <c r="L164" s="74"/>
      <c r="M164" s="44"/>
    </row>
    <row r="165" spans="1:13" s="30" customFormat="1" ht="15.75">
      <c r="A165" s="28" t="s">
        <v>367</v>
      </c>
      <c r="B165" s="28" t="s">
        <v>434</v>
      </c>
      <c r="C165" s="28">
        <v>2</v>
      </c>
      <c r="D165" s="28">
        <v>80</v>
      </c>
      <c r="E165" s="40">
        <v>73.6</v>
      </c>
      <c r="F165" s="40">
        <f t="shared" si="9"/>
        <v>147.2</v>
      </c>
      <c r="G165" s="40">
        <f t="shared" si="11"/>
        <v>169.27999999999997</v>
      </c>
      <c r="H165" s="47"/>
      <c r="I165" s="47"/>
      <c r="J165" s="28">
        <f>80*C165</f>
        <v>160</v>
      </c>
      <c r="K165" s="28"/>
      <c r="M165" s="44"/>
    </row>
    <row r="166" spans="1:13" ht="15.75">
      <c r="A166" s="28" t="s">
        <v>367</v>
      </c>
      <c r="B166" s="28" t="s">
        <v>432</v>
      </c>
      <c r="C166" s="28">
        <v>2</v>
      </c>
      <c r="D166" s="28">
        <v>80</v>
      </c>
      <c r="E166" s="40">
        <v>73.6</v>
      </c>
      <c r="F166" s="40">
        <f t="shared" si="9"/>
        <v>147.2</v>
      </c>
      <c r="G166" s="40">
        <f t="shared" si="11"/>
        <v>169.27999999999997</v>
      </c>
      <c r="J166" s="28">
        <f>80*C166</f>
        <v>160</v>
      </c>
      <c r="L166" s="30"/>
      <c r="M166" s="44"/>
    </row>
    <row r="167" spans="1:13" ht="15.75">
      <c r="A167" s="28" t="s">
        <v>367</v>
      </c>
      <c r="B167" s="28" t="s">
        <v>439</v>
      </c>
      <c r="C167" s="28">
        <v>1</v>
      </c>
      <c r="D167" s="28">
        <v>80</v>
      </c>
      <c r="E167" s="40">
        <v>73.6</v>
      </c>
      <c r="F167" s="40">
        <f t="shared" si="9"/>
        <v>73.6</v>
      </c>
      <c r="G167" s="40">
        <f t="shared" si="11"/>
        <v>84.63999999999999</v>
      </c>
      <c r="J167" s="28">
        <f>80*C167</f>
        <v>80</v>
      </c>
      <c r="L167" s="30"/>
      <c r="M167" s="44"/>
    </row>
    <row r="168" spans="1:13" ht="27">
      <c r="A168" s="28" t="s">
        <v>367</v>
      </c>
      <c r="B168" s="33" t="s">
        <v>400</v>
      </c>
      <c r="C168" s="28">
        <v>1</v>
      </c>
      <c r="D168" s="28">
        <v>44</v>
      </c>
      <c r="E168" s="40">
        <v>40.48</v>
      </c>
      <c r="F168" s="40">
        <f t="shared" si="9"/>
        <v>40.48</v>
      </c>
      <c r="G168" s="40">
        <f t="shared" si="11"/>
        <v>46.55199999999999</v>
      </c>
      <c r="J168" s="28">
        <f>93*C168</f>
        <v>93</v>
      </c>
      <c r="L168" s="30"/>
      <c r="M168" s="44"/>
    </row>
    <row r="169" spans="1:13" ht="27">
      <c r="A169" s="28" t="s">
        <v>367</v>
      </c>
      <c r="B169" s="33" t="s">
        <v>337</v>
      </c>
      <c r="C169" s="28">
        <v>1</v>
      </c>
      <c r="D169" s="28">
        <v>44</v>
      </c>
      <c r="E169" s="40">
        <v>40.48</v>
      </c>
      <c r="F169" s="40">
        <f t="shared" si="9"/>
        <v>40.48</v>
      </c>
      <c r="G169" s="40">
        <f t="shared" si="11"/>
        <v>46.55199999999999</v>
      </c>
      <c r="J169" s="28">
        <f>93*C169</f>
        <v>93</v>
      </c>
      <c r="L169" s="30"/>
      <c r="M169" s="44"/>
    </row>
    <row r="170" spans="1:13" s="29" customFormat="1" ht="16.5" thickBot="1">
      <c r="A170" s="29" t="s">
        <v>367</v>
      </c>
      <c r="B170" s="29" t="s">
        <v>366</v>
      </c>
      <c r="C170" s="29">
        <v>2</v>
      </c>
      <c r="D170" s="29">
        <v>44</v>
      </c>
      <c r="E170" s="42">
        <v>40.48</v>
      </c>
      <c r="F170" s="42">
        <f t="shared" si="9"/>
        <v>80.96</v>
      </c>
      <c r="G170" s="40">
        <f t="shared" si="11"/>
        <v>93.10399999999998</v>
      </c>
      <c r="H170" s="48">
        <v>721</v>
      </c>
      <c r="I170" s="48">
        <v>732</v>
      </c>
      <c r="J170" s="28">
        <f>93*2</f>
        <v>186</v>
      </c>
      <c r="K170" s="29">
        <v>968</v>
      </c>
      <c r="L170" s="29">
        <f>K170*0.0037</f>
        <v>3.5816000000000003</v>
      </c>
      <c r="M170" s="43">
        <f>I170-H170-L170</f>
        <v>7.4184</v>
      </c>
    </row>
    <row r="171" spans="1:13" ht="27">
      <c r="A171" s="28" t="s">
        <v>303</v>
      </c>
      <c r="B171" s="28" t="s">
        <v>480</v>
      </c>
      <c r="C171" s="28">
        <v>1</v>
      </c>
      <c r="D171" s="28">
        <v>179</v>
      </c>
      <c r="E171" s="40">
        <v>164.88</v>
      </c>
      <c r="F171" s="40">
        <f t="shared" si="9"/>
        <v>164.88</v>
      </c>
      <c r="G171" s="40">
        <f t="shared" si="11"/>
        <v>189.61199999999997</v>
      </c>
      <c r="J171" s="28">
        <v>310</v>
      </c>
      <c r="L171" s="30"/>
      <c r="M171" s="44"/>
    </row>
    <row r="172" spans="1:13" s="29" customFormat="1" ht="16.5" thickBot="1">
      <c r="A172" s="29" t="s">
        <v>303</v>
      </c>
      <c r="B172" s="29" t="s">
        <v>476</v>
      </c>
      <c r="C172" s="29">
        <v>1</v>
      </c>
      <c r="D172" s="29">
        <v>179</v>
      </c>
      <c r="E172" s="42">
        <v>164.88</v>
      </c>
      <c r="F172" s="42">
        <f t="shared" si="9"/>
        <v>164.88</v>
      </c>
      <c r="G172" s="40">
        <f t="shared" si="11"/>
        <v>189.61199999999997</v>
      </c>
      <c r="H172" s="48">
        <v>330</v>
      </c>
      <c r="I172" s="48"/>
      <c r="J172" s="28">
        <f>C172*310</f>
        <v>310</v>
      </c>
      <c r="K172" s="29">
        <v>620</v>
      </c>
      <c r="L172" s="29">
        <f>K172*0.0037</f>
        <v>2.294</v>
      </c>
      <c r="M172" s="43"/>
    </row>
    <row r="173" spans="1:13" s="30" customFormat="1" ht="15.75">
      <c r="A173" s="28" t="s">
        <v>329</v>
      </c>
      <c r="B173" s="28" t="s">
        <v>458</v>
      </c>
      <c r="C173" s="28">
        <v>1</v>
      </c>
      <c r="D173" s="28">
        <v>67.29</v>
      </c>
      <c r="E173" s="40">
        <v>61.91</v>
      </c>
      <c r="F173" s="40">
        <f t="shared" si="9"/>
        <v>61.91</v>
      </c>
      <c r="G173" s="40">
        <f t="shared" si="11"/>
        <v>71.19649999999999</v>
      </c>
      <c r="H173" s="47"/>
      <c r="I173" s="47"/>
      <c r="J173" s="28">
        <f>C172*370</f>
        <v>370</v>
      </c>
      <c r="K173" s="28"/>
      <c r="M173" s="44"/>
    </row>
    <row r="174" spans="1:13" s="30" customFormat="1" ht="15.75">
      <c r="A174" s="30" t="s">
        <v>329</v>
      </c>
      <c r="B174" s="30" t="s">
        <v>452</v>
      </c>
      <c r="C174" s="30">
        <v>1</v>
      </c>
      <c r="D174" s="30">
        <v>67.29</v>
      </c>
      <c r="E174" s="41">
        <v>61.91</v>
      </c>
      <c r="F174" s="41">
        <f t="shared" si="9"/>
        <v>61.91</v>
      </c>
      <c r="G174" s="40">
        <f t="shared" si="11"/>
        <v>71.19649999999999</v>
      </c>
      <c r="H174" s="49"/>
      <c r="I174" s="49"/>
      <c r="J174" s="28">
        <f>C173*370</f>
        <v>370</v>
      </c>
      <c r="M174" s="44"/>
    </row>
    <row r="175" spans="1:13" s="30" customFormat="1" ht="15.75">
      <c r="A175" s="28" t="s">
        <v>329</v>
      </c>
      <c r="B175" s="28" t="s">
        <v>424</v>
      </c>
      <c r="C175" s="28">
        <v>1</v>
      </c>
      <c r="D175" s="28">
        <v>104</v>
      </c>
      <c r="E175" s="40">
        <v>95.68</v>
      </c>
      <c r="F175" s="40">
        <f t="shared" si="9"/>
        <v>95.68</v>
      </c>
      <c r="G175" s="40">
        <f t="shared" si="11"/>
        <v>110.032</v>
      </c>
      <c r="H175" s="47"/>
      <c r="I175" s="47"/>
      <c r="J175" s="28">
        <f>450*C175</f>
        <v>450</v>
      </c>
      <c r="K175" s="28"/>
      <c r="M175" s="44"/>
    </row>
    <row r="176" spans="1:13" ht="27">
      <c r="A176" s="28" t="s">
        <v>329</v>
      </c>
      <c r="B176" s="28" t="s">
        <v>341</v>
      </c>
      <c r="C176" s="28">
        <v>4</v>
      </c>
      <c r="D176" s="30">
        <v>44.72</v>
      </c>
      <c r="E176" s="40">
        <v>41.14</v>
      </c>
      <c r="F176" s="40">
        <f t="shared" si="9"/>
        <v>164.56</v>
      </c>
      <c r="G176" s="40">
        <f t="shared" si="11"/>
        <v>189.244</v>
      </c>
      <c r="J176" s="28">
        <f>1000*C176</f>
        <v>4000</v>
      </c>
      <c r="L176" s="30"/>
      <c r="M176" s="44"/>
    </row>
    <row r="177" spans="1:13" ht="27">
      <c r="A177" s="28" t="s">
        <v>329</v>
      </c>
      <c r="B177" s="28" t="s">
        <v>466</v>
      </c>
      <c r="C177" s="28">
        <v>4</v>
      </c>
      <c r="D177" s="28">
        <v>44.72</v>
      </c>
      <c r="E177" s="40">
        <v>41.14</v>
      </c>
      <c r="F177" s="40">
        <f t="shared" si="9"/>
        <v>164.56</v>
      </c>
      <c r="G177" s="40">
        <f t="shared" si="11"/>
        <v>189.244</v>
      </c>
      <c r="J177" s="28">
        <f>1000*C177</f>
        <v>4000</v>
      </c>
      <c r="L177" s="30"/>
      <c r="M177" s="44"/>
    </row>
    <row r="178" spans="1:13" ht="27">
      <c r="A178" s="28" t="s">
        <v>329</v>
      </c>
      <c r="B178" s="30" t="s">
        <v>463</v>
      </c>
      <c r="C178" s="28">
        <v>2</v>
      </c>
      <c r="D178" s="28">
        <v>44.72</v>
      </c>
      <c r="E178" s="40">
        <v>41.14</v>
      </c>
      <c r="F178" s="40">
        <f t="shared" si="9"/>
        <v>82.28</v>
      </c>
      <c r="G178" s="40">
        <f t="shared" si="11"/>
        <v>94.622</v>
      </c>
      <c r="J178" s="28">
        <f>1400*C178</f>
        <v>2800</v>
      </c>
      <c r="L178" s="30"/>
      <c r="M178" s="44"/>
    </row>
    <row r="179" spans="1:13" ht="27">
      <c r="A179" s="28" t="s">
        <v>329</v>
      </c>
      <c r="B179" s="30" t="s">
        <v>340</v>
      </c>
      <c r="C179" s="28">
        <v>3</v>
      </c>
      <c r="D179" s="28">
        <v>44.72</v>
      </c>
      <c r="E179" s="40">
        <v>41.14</v>
      </c>
      <c r="F179" s="40">
        <f t="shared" si="9"/>
        <v>123.42</v>
      </c>
      <c r="G179" s="40">
        <f t="shared" si="11"/>
        <v>141.933</v>
      </c>
      <c r="J179" s="28">
        <f>1400*C179</f>
        <v>4200</v>
      </c>
      <c r="L179" s="30"/>
      <c r="M179" s="44"/>
    </row>
    <row r="180" spans="1:13" ht="27">
      <c r="A180" s="28" t="s">
        <v>329</v>
      </c>
      <c r="B180" s="28" t="s">
        <v>344</v>
      </c>
      <c r="C180" s="28">
        <v>1</v>
      </c>
      <c r="D180" s="28">
        <v>43</v>
      </c>
      <c r="E180" s="40">
        <v>39.56</v>
      </c>
      <c r="F180" s="40">
        <f t="shared" si="9"/>
        <v>39.56</v>
      </c>
      <c r="G180" s="40">
        <f t="shared" si="11"/>
        <v>45.494</v>
      </c>
      <c r="J180" s="28">
        <f>900*C180</f>
        <v>900</v>
      </c>
      <c r="L180" s="30"/>
      <c r="M180" s="44"/>
    </row>
    <row r="181" spans="1:13" ht="27">
      <c r="A181" s="28" t="s">
        <v>329</v>
      </c>
      <c r="B181" s="30" t="s">
        <v>343</v>
      </c>
      <c r="C181" s="30">
        <v>1</v>
      </c>
      <c r="D181" s="30">
        <v>43</v>
      </c>
      <c r="E181" s="40">
        <v>39.56</v>
      </c>
      <c r="F181" s="40">
        <f t="shared" si="9"/>
        <v>39.56</v>
      </c>
      <c r="G181" s="40">
        <f t="shared" si="11"/>
        <v>45.494</v>
      </c>
      <c r="J181" s="28">
        <f>900*C181</f>
        <v>900</v>
      </c>
      <c r="L181" s="30"/>
      <c r="M181" s="44"/>
    </row>
    <row r="182" spans="1:13" ht="15.75">
      <c r="A182" s="28" t="s">
        <v>329</v>
      </c>
      <c r="B182" s="28" t="s">
        <v>484</v>
      </c>
      <c r="C182" s="28">
        <v>3</v>
      </c>
      <c r="D182" s="28">
        <v>45.14</v>
      </c>
      <c r="E182" s="40">
        <v>41.53</v>
      </c>
      <c r="F182" s="40">
        <f t="shared" si="9"/>
        <v>124.59</v>
      </c>
      <c r="G182" s="40">
        <f t="shared" si="11"/>
        <v>143.27849999999998</v>
      </c>
      <c r="J182" s="28">
        <f>1000*C182</f>
        <v>3000</v>
      </c>
      <c r="L182" s="30"/>
      <c r="M182" s="44"/>
    </row>
    <row r="183" spans="1:13" s="29" customFormat="1" ht="27.75" thickBot="1">
      <c r="A183" s="29" t="s">
        <v>329</v>
      </c>
      <c r="B183" s="29" t="s">
        <v>483</v>
      </c>
      <c r="C183" s="29">
        <v>3</v>
      </c>
      <c r="D183" s="29">
        <v>45.14</v>
      </c>
      <c r="E183" s="42">
        <v>41.53</v>
      </c>
      <c r="F183" s="42">
        <f t="shared" si="9"/>
        <v>124.59</v>
      </c>
      <c r="G183" s="40">
        <f t="shared" si="11"/>
        <v>143.27849999999998</v>
      </c>
      <c r="H183" s="48">
        <v>1245</v>
      </c>
      <c r="I183" s="48">
        <v>1245</v>
      </c>
      <c r="J183" s="28">
        <f>1000*C183</f>
        <v>3000</v>
      </c>
      <c r="K183" s="29">
        <v>23990</v>
      </c>
      <c r="L183" s="29">
        <f>K183*0.0037</f>
        <v>88.763</v>
      </c>
      <c r="M183" s="43">
        <f>I183-H183-L183</f>
        <v>-88.763</v>
      </c>
    </row>
    <row r="184" spans="1:13" ht="27">
      <c r="A184" s="28" t="s">
        <v>188</v>
      </c>
      <c r="B184" s="28" t="s">
        <v>461</v>
      </c>
      <c r="C184" s="28">
        <v>1</v>
      </c>
      <c r="D184" s="28">
        <v>67.29</v>
      </c>
      <c r="E184" s="40">
        <v>61.91</v>
      </c>
      <c r="F184" s="40">
        <f t="shared" si="9"/>
        <v>61.91</v>
      </c>
      <c r="G184" s="40">
        <f t="shared" si="11"/>
        <v>71.19649999999999</v>
      </c>
      <c r="J184" s="28">
        <f>C183*370</f>
        <v>1110</v>
      </c>
      <c r="L184" s="30"/>
      <c r="M184" s="44"/>
    </row>
    <row r="185" spans="1:13" ht="15.75">
      <c r="A185" s="28" t="s">
        <v>188</v>
      </c>
      <c r="B185" s="28" t="s">
        <v>459</v>
      </c>
      <c r="C185" s="28">
        <v>1</v>
      </c>
      <c r="D185" s="28">
        <v>67.29</v>
      </c>
      <c r="E185" s="40">
        <v>61.91</v>
      </c>
      <c r="F185" s="40">
        <f t="shared" si="9"/>
        <v>61.91</v>
      </c>
      <c r="G185" s="40">
        <f t="shared" si="11"/>
        <v>71.19649999999999</v>
      </c>
      <c r="J185" s="28">
        <f>C184*370</f>
        <v>370</v>
      </c>
      <c r="L185" s="30"/>
      <c r="M185" s="44"/>
    </row>
    <row r="186" spans="1:13" s="30" customFormat="1" ht="15.75">
      <c r="A186" s="28" t="s">
        <v>188</v>
      </c>
      <c r="B186" s="28" t="s">
        <v>448</v>
      </c>
      <c r="C186" s="28">
        <v>1</v>
      </c>
      <c r="D186" s="28">
        <v>108.63</v>
      </c>
      <c r="E186" s="40">
        <v>99.94</v>
      </c>
      <c r="F186" s="40">
        <f t="shared" si="9"/>
        <v>99.94</v>
      </c>
      <c r="G186" s="40">
        <f t="shared" si="11"/>
        <v>114.93099999999998</v>
      </c>
      <c r="H186" s="47"/>
      <c r="I186" s="47"/>
      <c r="J186" s="28">
        <f>C185*800</f>
        <v>800</v>
      </c>
      <c r="K186" s="28"/>
      <c r="M186" s="44"/>
    </row>
    <row r="187" spans="1:13" ht="15.75">
      <c r="A187" s="28" t="s">
        <v>188</v>
      </c>
      <c r="B187" s="28" t="s">
        <v>451</v>
      </c>
      <c r="C187" s="28">
        <v>1</v>
      </c>
      <c r="D187" s="28">
        <v>108.63</v>
      </c>
      <c r="E187" s="40">
        <v>99.94</v>
      </c>
      <c r="F187" s="40">
        <f t="shared" si="9"/>
        <v>99.94</v>
      </c>
      <c r="G187" s="40">
        <f t="shared" si="11"/>
        <v>114.93099999999998</v>
      </c>
      <c r="J187" s="28">
        <f>C186*800</f>
        <v>800</v>
      </c>
      <c r="L187" s="30"/>
      <c r="M187" s="44"/>
    </row>
    <row r="188" spans="1:13" ht="27">
      <c r="A188" s="28" t="s">
        <v>188</v>
      </c>
      <c r="B188" s="28" t="s">
        <v>412</v>
      </c>
      <c r="C188" s="28">
        <v>2</v>
      </c>
      <c r="D188" s="28">
        <v>48</v>
      </c>
      <c r="E188" s="40">
        <v>44.16</v>
      </c>
      <c r="F188" s="40">
        <f t="shared" si="9"/>
        <v>88.32</v>
      </c>
      <c r="G188" s="40">
        <f t="shared" si="11"/>
        <v>101.56799999999998</v>
      </c>
      <c r="J188" s="28">
        <f>C188*93</f>
        <v>186</v>
      </c>
      <c r="L188" s="30"/>
      <c r="M188" s="44"/>
    </row>
    <row r="189" spans="1:13" ht="27">
      <c r="A189" s="28" t="s">
        <v>188</v>
      </c>
      <c r="B189" s="28" t="s">
        <v>415</v>
      </c>
      <c r="C189" s="28">
        <v>2</v>
      </c>
      <c r="D189" s="28">
        <v>48</v>
      </c>
      <c r="E189" s="40">
        <v>44.16</v>
      </c>
      <c r="F189" s="40">
        <f t="shared" si="9"/>
        <v>88.32</v>
      </c>
      <c r="G189" s="40">
        <f t="shared" si="11"/>
        <v>101.56799999999998</v>
      </c>
      <c r="J189" s="28">
        <f>C189*93</f>
        <v>186</v>
      </c>
      <c r="L189" s="30"/>
      <c r="M189" s="44"/>
    </row>
    <row r="190" spans="1:13" ht="27">
      <c r="A190" s="28" t="s">
        <v>188</v>
      </c>
      <c r="B190" s="28" t="s">
        <v>416</v>
      </c>
      <c r="C190" s="28">
        <v>1</v>
      </c>
      <c r="D190" s="28">
        <v>115</v>
      </c>
      <c r="E190" s="40">
        <v>105.8</v>
      </c>
      <c r="F190" s="40">
        <f t="shared" si="9"/>
        <v>105.8</v>
      </c>
      <c r="G190" s="40">
        <f t="shared" si="11"/>
        <v>121.66999999999999</v>
      </c>
      <c r="J190" s="28">
        <v>100</v>
      </c>
      <c r="L190" s="30"/>
      <c r="M190" s="44"/>
    </row>
    <row r="191" spans="1:13" ht="15.75">
      <c r="A191" s="28" t="s">
        <v>188</v>
      </c>
      <c r="B191" s="28" t="s">
        <v>40</v>
      </c>
      <c r="C191" s="28">
        <v>1</v>
      </c>
      <c r="D191" s="28">
        <v>54</v>
      </c>
      <c r="E191" s="40">
        <v>49.68</v>
      </c>
      <c r="F191" s="40">
        <f t="shared" si="9"/>
        <v>49.68</v>
      </c>
      <c r="G191" s="40">
        <f t="shared" si="11"/>
        <v>57.132</v>
      </c>
      <c r="J191" s="28">
        <f>180*C191</f>
        <v>180</v>
      </c>
      <c r="L191" s="30"/>
      <c r="M191" s="44"/>
    </row>
    <row r="192" spans="1:13" ht="27">
      <c r="A192" s="28" t="s">
        <v>188</v>
      </c>
      <c r="B192" s="33" t="s">
        <v>398</v>
      </c>
      <c r="C192" s="28">
        <v>1</v>
      </c>
      <c r="D192" s="28">
        <v>44</v>
      </c>
      <c r="E192" s="40">
        <v>40.48</v>
      </c>
      <c r="F192" s="40">
        <f t="shared" si="9"/>
        <v>40.48</v>
      </c>
      <c r="G192" s="40">
        <f t="shared" si="11"/>
        <v>46.55199999999999</v>
      </c>
      <c r="J192" s="28">
        <f>93*C192</f>
        <v>93</v>
      </c>
      <c r="L192" s="30"/>
      <c r="M192" s="44"/>
    </row>
    <row r="193" spans="1:13" ht="27">
      <c r="A193" s="28" t="s">
        <v>188</v>
      </c>
      <c r="B193" s="33" t="s">
        <v>334</v>
      </c>
      <c r="C193" s="28">
        <v>1</v>
      </c>
      <c r="D193" s="28">
        <v>44</v>
      </c>
      <c r="E193" s="40">
        <v>40.48</v>
      </c>
      <c r="F193" s="40">
        <f t="shared" si="9"/>
        <v>40.48</v>
      </c>
      <c r="G193" s="40">
        <f t="shared" si="11"/>
        <v>46.55199999999999</v>
      </c>
      <c r="J193" s="28">
        <f>93*C193</f>
        <v>93</v>
      </c>
      <c r="L193" s="30"/>
      <c r="M193" s="44"/>
    </row>
    <row r="194" spans="1:13" ht="27">
      <c r="A194" s="28" t="s">
        <v>188</v>
      </c>
      <c r="B194" s="33" t="s">
        <v>400</v>
      </c>
      <c r="C194" s="28">
        <v>1</v>
      </c>
      <c r="D194" s="28">
        <v>44</v>
      </c>
      <c r="E194" s="40">
        <v>40.48</v>
      </c>
      <c r="F194" s="40">
        <f aca="true" t="shared" si="12" ref="F194:F257">C194*E194</f>
        <v>40.48</v>
      </c>
      <c r="G194" s="40">
        <f t="shared" si="11"/>
        <v>46.55199999999999</v>
      </c>
      <c r="J194" s="28">
        <f>93*C194</f>
        <v>93</v>
      </c>
      <c r="L194" s="30"/>
      <c r="M194" s="44"/>
    </row>
    <row r="195" spans="1:13" ht="27">
      <c r="A195" s="28" t="s">
        <v>188</v>
      </c>
      <c r="B195" s="33" t="s">
        <v>332</v>
      </c>
      <c r="C195" s="28">
        <v>1</v>
      </c>
      <c r="D195" s="28">
        <v>44</v>
      </c>
      <c r="E195" s="40">
        <v>40.48</v>
      </c>
      <c r="F195" s="40">
        <f t="shared" si="12"/>
        <v>40.48</v>
      </c>
      <c r="G195" s="40">
        <f t="shared" si="11"/>
        <v>46.55199999999999</v>
      </c>
      <c r="J195" s="28">
        <f>93*C195</f>
        <v>93</v>
      </c>
      <c r="L195" s="30"/>
      <c r="M195" s="44"/>
    </row>
    <row r="196" spans="1:13" s="29" customFormat="1" ht="27.75" thickBot="1">
      <c r="A196" s="29" t="s">
        <v>188</v>
      </c>
      <c r="B196" s="36" t="s">
        <v>337</v>
      </c>
      <c r="C196" s="29">
        <v>1</v>
      </c>
      <c r="D196" s="29">
        <v>44</v>
      </c>
      <c r="E196" s="42">
        <v>40.48</v>
      </c>
      <c r="F196" s="42">
        <f t="shared" si="12"/>
        <v>40.48</v>
      </c>
      <c r="G196" s="40">
        <f t="shared" si="11"/>
        <v>46.55199999999999</v>
      </c>
      <c r="H196" s="48">
        <v>987</v>
      </c>
      <c r="I196" s="48">
        <v>1000</v>
      </c>
      <c r="J196" s="28">
        <f>93*C196</f>
        <v>93</v>
      </c>
      <c r="K196" s="29">
        <v>4197</v>
      </c>
      <c r="L196" s="29">
        <f>K196*0.0037</f>
        <v>15.5289</v>
      </c>
      <c r="M196" s="43">
        <f>I196-H196-L196</f>
        <v>-2.5289</v>
      </c>
    </row>
    <row r="197" spans="1:13" ht="25.5">
      <c r="A197" s="28" t="s">
        <v>361</v>
      </c>
      <c r="B197" s="31" t="s">
        <v>327</v>
      </c>
      <c r="C197" s="28">
        <v>1</v>
      </c>
      <c r="D197" s="28">
        <v>131</v>
      </c>
      <c r="E197" s="40">
        <v>120.52</v>
      </c>
      <c r="F197" s="40">
        <f t="shared" si="12"/>
        <v>120.52</v>
      </c>
      <c r="G197" s="40">
        <f t="shared" si="11"/>
        <v>138.59799999999998</v>
      </c>
      <c r="J197" s="28">
        <v>100</v>
      </c>
      <c r="L197" s="30"/>
      <c r="M197" s="44"/>
    </row>
    <row r="198" spans="1:13" ht="15.75">
      <c r="A198" s="28" t="s">
        <v>361</v>
      </c>
      <c r="B198" s="28" t="s">
        <v>239</v>
      </c>
      <c r="C198" s="28">
        <v>1</v>
      </c>
      <c r="D198" s="28">
        <v>54</v>
      </c>
      <c r="E198" s="40">
        <v>49.68</v>
      </c>
      <c r="F198" s="40">
        <f t="shared" si="12"/>
        <v>49.68</v>
      </c>
      <c r="G198" s="40">
        <f t="shared" si="11"/>
        <v>57.132</v>
      </c>
      <c r="J198" s="28">
        <f>180*C198</f>
        <v>180</v>
      </c>
      <c r="L198" s="30"/>
      <c r="M198" s="44"/>
    </row>
    <row r="199" spans="1:13" s="30" customFormat="1" ht="27">
      <c r="A199" s="28" t="s">
        <v>361</v>
      </c>
      <c r="B199" s="28" t="s">
        <v>331</v>
      </c>
      <c r="C199" s="28">
        <v>1</v>
      </c>
      <c r="D199" s="28">
        <v>44</v>
      </c>
      <c r="E199" s="40">
        <v>40.48</v>
      </c>
      <c r="F199" s="40">
        <f t="shared" si="12"/>
        <v>40.48</v>
      </c>
      <c r="G199" s="40">
        <f t="shared" si="11"/>
        <v>46.55199999999999</v>
      </c>
      <c r="H199" s="47"/>
      <c r="I199" s="47"/>
      <c r="J199" s="28">
        <f>93*C199</f>
        <v>93</v>
      </c>
      <c r="K199" s="28"/>
      <c r="M199" s="44"/>
    </row>
    <row r="200" spans="1:13" ht="27">
      <c r="A200" s="28" t="s">
        <v>361</v>
      </c>
      <c r="B200" s="33" t="s">
        <v>405</v>
      </c>
      <c r="C200" s="28">
        <v>1</v>
      </c>
      <c r="D200" s="28">
        <v>44</v>
      </c>
      <c r="E200" s="40">
        <v>40.48</v>
      </c>
      <c r="F200" s="40">
        <f t="shared" si="12"/>
        <v>40.48</v>
      </c>
      <c r="G200" s="40">
        <f t="shared" si="11"/>
        <v>46.55199999999999</v>
      </c>
      <c r="J200" s="28">
        <f>93*C200</f>
        <v>93</v>
      </c>
      <c r="L200" s="30"/>
      <c r="M200" s="44"/>
    </row>
    <row r="201" spans="1:13" ht="27">
      <c r="A201" s="28" t="s">
        <v>361</v>
      </c>
      <c r="B201" s="33" t="s">
        <v>407</v>
      </c>
      <c r="C201" s="28">
        <v>1</v>
      </c>
      <c r="D201" s="28">
        <v>44</v>
      </c>
      <c r="E201" s="40">
        <v>40.48</v>
      </c>
      <c r="F201" s="40">
        <f t="shared" si="12"/>
        <v>40.48</v>
      </c>
      <c r="G201" s="40">
        <f t="shared" si="11"/>
        <v>46.55199999999999</v>
      </c>
      <c r="J201" s="28">
        <f>93*C201</f>
        <v>93</v>
      </c>
      <c r="L201" s="30"/>
      <c r="M201" s="44"/>
    </row>
    <row r="202" spans="1:13" ht="27">
      <c r="A202" s="28" t="s">
        <v>361</v>
      </c>
      <c r="B202" s="28" t="s">
        <v>467</v>
      </c>
      <c r="C202" s="28">
        <v>1</v>
      </c>
      <c r="D202" s="28">
        <v>44.72</v>
      </c>
      <c r="E202" s="40">
        <v>41.14</v>
      </c>
      <c r="F202" s="40">
        <f t="shared" si="12"/>
        <v>41.14</v>
      </c>
      <c r="G202" s="40">
        <f t="shared" si="11"/>
        <v>47.311</v>
      </c>
      <c r="J202" s="28">
        <f>1000*C202</f>
        <v>1000</v>
      </c>
      <c r="L202" s="30"/>
      <c r="M202" s="44"/>
    </row>
    <row r="203" spans="1:13" ht="27">
      <c r="A203" s="28" t="s">
        <v>361</v>
      </c>
      <c r="B203" s="28" t="s">
        <v>342</v>
      </c>
      <c r="C203" s="28">
        <v>1</v>
      </c>
      <c r="D203" s="28">
        <v>44.72</v>
      </c>
      <c r="E203" s="40">
        <v>41.14</v>
      </c>
      <c r="F203" s="40">
        <f t="shared" si="12"/>
        <v>41.14</v>
      </c>
      <c r="G203" s="40">
        <f t="shared" si="11"/>
        <v>47.311</v>
      </c>
      <c r="J203" s="28">
        <f>1000*C203</f>
        <v>1000</v>
      </c>
      <c r="L203" s="30"/>
      <c r="M203" s="44"/>
    </row>
    <row r="204" spans="1:13" s="29" customFormat="1" ht="27.75" thickBot="1">
      <c r="A204" s="29" t="s">
        <v>361</v>
      </c>
      <c r="B204" s="29" t="s">
        <v>469</v>
      </c>
      <c r="C204" s="29">
        <v>1</v>
      </c>
      <c r="D204" s="29">
        <v>43</v>
      </c>
      <c r="E204" s="42">
        <v>39.56</v>
      </c>
      <c r="F204" s="42">
        <f t="shared" si="12"/>
        <v>39.56</v>
      </c>
      <c r="G204" s="40">
        <f t="shared" si="11"/>
        <v>45.494</v>
      </c>
      <c r="H204" s="48">
        <v>475.5</v>
      </c>
      <c r="I204" s="48">
        <v>500</v>
      </c>
      <c r="J204" s="28">
        <f>900*C204</f>
        <v>900</v>
      </c>
      <c r="K204" s="29">
        <v>3459</v>
      </c>
      <c r="L204" s="29">
        <f>K204*0.0037</f>
        <v>12.798300000000001</v>
      </c>
      <c r="M204" s="43">
        <f>I204-H204-L204</f>
        <v>11.701699999999999</v>
      </c>
    </row>
    <row r="205" spans="1:13" ht="27">
      <c r="A205" s="28" t="s">
        <v>256</v>
      </c>
      <c r="B205" s="28" t="s">
        <v>481</v>
      </c>
      <c r="C205" s="28">
        <v>1</v>
      </c>
      <c r="D205" s="28">
        <v>179</v>
      </c>
      <c r="E205" s="40">
        <v>164.88</v>
      </c>
      <c r="F205" s="40">
        <f t="shared" si="12"/>
        <v>164.88</v>
      </c>
      <c r="G205" s="40">
        <f t="shared" si="11"/>
        <v>189.61199999999997</v>
      </c>
      <c r="J205" s="28">
        <v>310</v>
      </c>
      <c r="L205" s="30"/>
      <c r="M205" s="44"/>
    </row>
    <row r="206" spans="1:13" ht="15.75">
      <c r="A206" s="28" t="s">
        <v>256</v>
      </c>
      <c r="B206" s="28" t="s">
        <v>40</v>
      </c>
      <c r="C206" s="28">
        <v>1</v>
      </c>
      <c r="D206" s="28">
        <v>54</v>
      </c>
      <c r="E206" s="40">
        <v>49.68</v>
      </c>
      <c r="F206" s="40">
        <f t="shared" si="12"/>
        <v>49.68</v>
      </c>
      <c r="G206" s="40">
        <f t="shared" si="11"/>
        <v>57.132</v>
      </c>
      <c r="J206" s="28">
        <f>180*C206</f>
        <v>180</v>
      </c>
      <c r="L206" s="30"/>
      <c r="M206" s="44"/>
    </row>
    <row r="207" spans="1:13" s="30" customFormat="1" ht="15.75">
      <c r="A207" s="28" t="s">
        <v>256</v>
      </c>
      <c r="B207" s="28" t="s">
        <v>357</v>
      </c>
      <c r="C207" s="28">
        <v>1</v>
      </c>
      <c r="D207" s="28">
        <v>54</v>
      </c>
      <c r="E207" s="40">
        <v>49.68</v>
      </c>
      <c r="F207" s="40">
        <f t="shared" si="12"/>
        <v>49.68</v>
      </c>
      <c r="G207" s="40">
        <f t="shared" si="11"/>
        <v>57.132</v>
      </c>
      <c r="H207" s="47"/>
      <c r="I207" s="47"/>
      <c r="J207" s="28">
        <f>180*C207</f>
        <v>180</v>
      </c>
      <c r="K207" s="28"/>
      <c r="M207" s="44"/>
    </row>
    <row r="208" spans="1:13" s="29" customFormat="1" ht="16.5" thickBot="1">
      <c r="A208" s="29" t="s">
        <v>256</v>
      </c>
      <c r="B208" s="29" t="s">
        <v>239</v>
      </c>
      <c r="C208" s="29">
        <v>1</v>
      </c>
      <c r="D208" s="29">
        <v>54</v>
      </c>
      <c r="E208" s="42">
        <v>49.68</v>
      </c>
      <c r="F208" s="42">
        <f t="shared" si="12"/>
        <v>49.68</v>
      </c>
      <c r="G208" s="40">
        <f t="shared" si="11"/>
        <v>57.132</v>
      </c>
      <c r="H208" s="48">
        <v>361</v>
      </c>
      <c r="I208" s="48">
        <v>370</v>
      </c>
      <c r="J208" s="28">
        <f>180*C208</f>
        <v>180</v>
      </c>
      <c r="K208" s="29">
        <v>850</v>
      </c>
      <c r="L208" s="29">
        <f>K208*0.0037</f>
        <v>3.145</v>
      </c>
      <c r="M208" s="43">
        <f>I208-H208-L208</f>
        <v>5.855</v>
      </c>
    </row>
    <row r="209" spans="1:13" ht="27">
      <c r="A209" s="28" t="s">
        <v>370</v>
      </c>
      <c r="B209" s="28" t="s">
        <v>422</v>
      </c>
      <c r="C209" s="28">
        <v>1</v>
      </c>
      <c r="D209" s="28">
        <v>104</v>
      </c>
      <c r="E209" s="40">
        <v>95.68</v>
      </c>
      <c r="F209" s="40">
        <f t="shared" si="12"/>
        <v>95.68</v>
      </c>
      <c r="G209" s="40">
        <f t="shared" si="11"/>
        <v>110.032</v>
      </c>
      <c r="J209" s="28">
        <f>450*C209</f>
        <v>450</v>
      </c>
      <c r="L209" s="30"/>
      <c r="M209" s="44"/>
    </row>
    <row r="210" spans="1:13" ht="27">
      <c r="A210" s="28" t="s">
        <v>370</v>
      </c>
      <c r="B210" s="28" t="s">
        <v>423</v>
      </c>
      <c r="C210" s="28">
        <v>1</v>
      </c>
      <c r="D210" s="28">
        <v>104</v>
      </c>
      <c r="E210" s="40">
        <v>95.68</v>
      </c>
      <c r="F210" s="40">
        <f t="shared" si="12"/>
        <v>95.68</v>
      </c>
      <c r="G210" s="40">
        <f t="shared" si="11"/>
        <v>110.032</v>
      </c>
      <c r="J210" s="28">
        <f>450*C210</f>
        <v>450</v>
      </c>
      <c r="L210" s="30"/>
      <c r="M210" s="44"/>
    </row>
    <row r="211" spans="1:13" s="30" customFormat="1" ht="27">
      <c r="A211" s="28" t="s">
        <v>370</v>
      </c>
      <c r="B211" s="33" t="s">
        <v>396</v>
      </c>
      <c r="C211" s="28">
        <v>1</v>
      </c>
      <c r="D211" s="28">
        <v>44</v>
      </c>
      <c r="E211" s="40">
        <v>40.48</v>
      </c>
      <c r="F211" s="40">
        <f t="shared" si="12"/>
        <v>40.48</v>
      </c>
      <c r="G211" s="40">
        <f t="shared" si="11"/>
        <v>46.55199999999999</v>
      </c>
      <c r="H211" s="47"/>
      <c r="I211" s="47"/>
      <c r="J211" s="28">
        <f>93*C211</f>
        <v>93</v>
      </c>
      <c r="K211" s="28"/>
      <c r="M211" s="44"/>
    </row>
    <row r="212" spans="1:13" s="30" customFormat="1" ht="27">
      <c r="A212" s="30" t="s">
        <v>370</v>
      </c>
      <c r="B212" s="38" t="s">
        <v>333</v>
      </c>
      <c r="C212" s="30">
        <v>1</v>
      </c>
      <c r="D212" s="30">
        <v>44</v>
      </c>
      <c r="E212" s="41">
        <v>40.48</v>
      </c>
      <c r="F212" s="41">
        <f t="shared" si="12"/>
        <v>40.48</v>
      </c>
      <c r="G212" s="40">
        <f t="shared" si="11"/>
        <v>46.55199999999999</v>
      </c>
      <c r="H212" s="49"/>
      <c r="I212" s="49"/>
      <c r="J212" s="28">
        <f>93*C212</f>
        <v>93</v>
      </c>
      <c r="M212" s="44"/>
    </row>
    <row r="213" spans="1:13" ht="15.75">
      <c r="A213" s="28" t="s">
        <v>370</v>
      </c>
      <c r="B213" s="28" t="s">
        <v>372</v>
      </c>
      <c r="C213" s="28">
        <v>2</v>
      </c>
      <c r="D213" s="28">
        <v>44</v>
      </c>
      <c r="E213" s="40">
        <v>40.48</v>
      </c>
      <c r="F213" s="40">
        <f t="shared" si="12"/>
        <v>80.96</v>
      </c>
      <c r="G213" s="40">
        <f t="shared" si="11"/>
        <v>93.10399999999998</v>
      </c>
      <c r="J213" s="28">
        <f>93*2</f>
        <v>186</v>
      </c>
      <c r="L213" s="30"/>
      <c r="M213" s="44"/>
    </row>
    <row r="214" spans="1:13" ht="15.75">
      <c r="A214" s="28" t="s">
        <v>370</v>
      </c>
      <c r="B214" s="28" t="s">
        <v>375</v>
      </c>
      <c r="C214" s="28">
        <v>2</v>
      </c>
      <c r="D214" s="28">
        <v>44</v>
      </c>
      <c r="E214" s="40">
        <v>40.48</v>
      </c>
      <c r="F214" s="40">
        <f t="shared" si="12"/>
        <v>80.96</v>
      </c>
      <c r="G214" s="40">
        <f t="shared" si="11"/>
        <v>93.10399999999998</v>
      </c>
      <c r="J214" s="28">
        <f>93*2</f>
        <v>186</v>
      </c>
      <c r="L214" s="30"/>
      <c r="M214" s="44"/>
    </row>
    <row r="215" spans="1:13" ht="15.75">
      <c r="A215" s="28" t="s">
        <v>370</v>
      </c>
      <c r="B215" s="28" t="s">
        <v>366</v>
      </c>
      <c r="C215" s="28">
        <v>2</v>
      </c>
      <c r="D215" s="28">
        <v>44</v>
      </c>
      <c r="E215" s="40">
        <v>40.48</v>
      </c>
      <c r="F215" s="40">
        <f t="shared" si="12"/>
        <v>80.96</v>
      </c>
      <c r="G215" s="40">
        <f aca="true" t="shared" si="13" ref="G215:G223">F215*1.15</f>
        <v>93.10399999999998</v>
      </c>
      <c r="J215" s="28">
        <f>93*2</f>
        <v>186</v>
      </c>
      <c r="L215" s="30"/>
      <c r="M215" s="44"/>
    </row>
    <row r="216" spans="1:13" s="29" customFormat="1" ht="16.5" thickBot="1">
      <c r="A216" s="29" t="s">
        <v>370</v>
      </c>
      <c r="B216" s="29" t="s">
        <v>376</v>
      </c>
      <c r="C216" s="29">
        <v>2</v>
      </c>
      <c r="D216" s="29">
        <v>44</v>
      </c>
      <c r="E216" s="42">
        <v>40.48</v>
      </c>
      <c r="F216" s="42">
        <f t="shared" si="12"/>
        <v>80.96</v>
      </c>
      <c r="G216" s="40">
        <f t="shared" si="13"/>
        <v>93.10399999999998</v>
      </c>
      <c r="H216" s="48">
        <v>685</v>
      </c>
      <c r="I216" s="48">
        <v>723</v>
      </c>
      <c r="J216" s="28">
        <f>93*2</f>
        <v>186</v>
      </c>
      <c r="K216" s="29">
        <v>1830</v>
      </c>
      <c r="L216" s="29">
        <f>K216*0.0037</f>
        <v>6.771</v>
      </c>
      <c r="M216" s="43">
        <f>I216-H216-L216</f>
        <v>31.229</v>
      </c>
    </row>
    <row r="217" spans="1:13" ht="15" customHeight="1">
      <c r="A217" s="28" t="s">
        <v>356</v>
      </c>
      <c r="B217" s="28" t="s">
        <v>458</v>
      </c>
      <c r="C217" s="28">
        <v>1</v>
      </c>
      <c r="D217" s="28">
        <v>67.29</v>
      </c>
      <c r="E217" s="40">
        <v>61.91</v>
      </c>
      <c r="F217" s="40">
        <f t="shared" si="12"/>
        <v>61.91</v>
      </c>
      <c r="G217" s="40">
        <f t="shared" si="13"/>
        <v>71.19649999999999</v>
      </c>
      <c r="J217" s="28">
        <f>C216*370</f>
        <v>740</v>
      </c>
      <c r="L217" s="30"/>
      <c r="M217" s="44"/>
    </row>
    <row r="218" spans="1:13" ht="27">
      <c r="A218" s="28" t="s">
        <v>356</v>
      </c>
      <c r="B218" s="28" t="s">
        <v>478</v>
      </c>
      <c r="C218" s="28">
        <v>1</v>
      </c>
      <c r="D218" s="28">
        <v>179</v>
      </c>
      <c r="E218" s="40">
        <v>164.88</v>
      </c>
      <c r="F218" s="40">
        <f t="shared" si="12"/>
        <v>164.88</v>
      </c>
      <c r="G218" s="40">
        <f t="shared" si="13"/>
        <v>189.61199999999997</v>
      </c>
      <c r="J218" s="28">
        <f>C218*310</f>
        <v>310</v>
      </c>
      <c r="L218" s="30"/>
      <c r="M218" s="44"/>
    </row>
    <row r="219" spans="1:13" s="30" customFormat="1" ht="15.75">
      <c r="A219" s="28" t="s">
        <v>356</v>
      </c>
      <c r="B219" s="28" t="s">
        <v>355</v>
      </c>
      <c r="C219" s="28">
        <v>1</v>
      </c>
      <c r="D219" s="28">
        <v>54</v>
      </c>
      <c r="E219" s="40">
        <v>49.68</v>
      </c>
      <c r="F219" s="40">
        <f t="shared" si="12"/>
        <v>49.68</v>
      </c>
      <c r="G219" s="40">
        <f t="shared" si="13"/>
        <v>57.132</v>
      </c>
      <c r="H219" s="47"/>
      <c r="I219" s="47"/>
      <c r="J219" s="28">
        <f>180*C219</f>
        <v>180</v>
      </c>
      <c r="K219" s="28"/>
      <c r="M219" s="44"/>
    </row>
    <row r="220" spans="1:13" s="30" customFormat="1" ht="27">
      <c r="A220" s="30" t="s">
        <v>356</v>
      </c>
      <c r="B220" s="30" t="s">
        <v>469</v>
      </c>
      <c r="C220" s="30">
        <v>1</v>
      </c>
      <c r="D220" s="30">
        <v>43</v>
      </c>
      <c r="E220" s="41">
        <v>39.56</v>
      </c>
      <c r="F220" s="41">
        <f t="shared" si="12"/>
        <v>39.56</v>
      </c>
      <c r="G220" s="40">
        <f t="shared" si="13"/>
        <v>45.494</v>
      </c>
      <c r="H220" s="49"/>
      <c r="I220" s="49"/>
      <c r="J220" s="28">
        <f>900*C220</f>
        <v>900</v>
      </c>
      <c r="M220" s="44"/>
    </row>
    <row r="221" spans="1:13" ht="15.75">
      <c r="A221" s="28" t="s">
        <v>356</v>
      </c>
      <c r="B221" s="28" t="s">
        <v>484</v>
      </c>
      <c r="C221" s="28">
        <v>1</v>
      </c>
      <c r="D221" s="28">
        <v>45.14</v>
      </c>
      <c r="E221" s="40">
        <v>41.53</v>
      </c>
      <c r="F221" s="40">
        <f t="shared" si="12"/>
        <v>41.53</v>
      </c>
      <c r="G221" s="40">
        <f t="shared" si="13"/>
        <v>47.759499999999996</v>
      </c>
      <c r="J221" s="28">
        <f>1000*C221</f>
        <v>1000</v>
      </c>
      <c r="L221" s="30"/>
      <c r="M221" s="44"/>
    </row>
    <row r="222" spans="1:13" ht="15.75">
      <c r="A222" s="28" t="s">
        <v>356</v>
      </c>
      <c r="B222" s="28" t="s">
        <v>375</v>
      </c>
      <c r="C222" s="28">
        <v>2</v>
      </c>
      <c r="D222" s="28">
        <v>44</v>
      </c>
      <c r="E222" s="40">
        <v>40.48</v>
      </c>
      <c r="F222" s="40">
        <f t="shared" si="12"/>
        <v>80.96</v>
      </c>
      <c r="G222" s="40">
        <f t="shared" si="13"/>
        <v>93.10399999999998</v>
      </c>
      <c r="J222" s="28">
        <f>93*2</f>
        <v>186</v>
      </c>
      <c r="L222" s="30"/>
      <c r="M222" s="44"/>
    </row>
    <row r="223" spans="1:13" s="29" customFormat="1" ht="16.5" thickBot="1">
      <c r="A223" s="29" t="s">
        <v>356</v>
      </c>
      <c r="B223" s="29" t="s">
        <v>366</v>
      </c>
      <c r="C223" s="29">
        <v>2</v>
      </c>
      <c r="D223" s="29">
        <v>44</v>
      </c>
      <c r="E223" s="42">
        <v>40.48</v>
      </c>
      <c r="F223" s="42">
        <f t="shared" si="12"/>
        <v>80.96</v>
      </c>
      <c r="G223" s="40">
        <f t="shared" si="13"/>
        <v>93.10399999999998</v>
      </c>
      <c r="H223" s="48">
        <v>597</v>
      </c>
      <c r="I223" s="48">
        <v>600</v>
      </c>
      <c r="J223" s="28">
        <f>93*2</f>
        <v>186</v>
      </c>
      <c r="K223" s="29">
        <v>3502</v>
      </c>
      <c r="L223" s="29">
        <f>K223*0.0037</f>
        <v>12.9574</v>
      </c>
      <c r="M223" s="43">
        <f>I223-H223-L223</f>
        <v>-9.9574</v>
      </c>
    </row>
    <row r="224" spans="1:13" ht="15.75">
      <c r="A224" s="28" t="s">
        <v>413</v>
      </c>
      <c r="B224" s="28" t="s">
        <v>411</v>
      </c>
      <c r="C224" s="28">
        <v>2</v>
      </c>
      <c r="D224" s="28">
        <v>48</v>
      </c>
      <c r="E224" s="40">
        <v>44.16</v>
      </c>
      <c r="F224" s="40">
        <f t="shared" si="12"/>
        <v>88.32</v>
      </c>
      <c r="G224" s="40">
        <f>F224*1.05</f>
        <v>92.73599999999999</v>
      </c>
      <c r="J224" s="28">
        <f>C224*93</f>
        <v>186</v>
      </c>
      <c r="L224" s="30"/>
      <c r="M224" s="44"/>
    </row>
    <row r="225" spans="1:13" ht="27">
      <c r="A225" s="28" t="s">
        <v>413</v>
      </c>
      <c r="B225" s="28" t="s">
        <v>412</v>
      </c>
      <c r="C225" s="28">
        <v>1</v>
      </c>
      <c r="D225" s="28">
        <v>48</v>
      </c>
      <c r="E225" s="40">
        <v>44.16</v>
      </c>
      <c r="F225" s="40">
        <f t="shared" si="12"/>
        <v>44.16</v>
      </c>
      <c r="G225" s="40">
        <f>F225*1.05</f>
        <v>46.367999999999995</v>
      </c>
      <c r="J225" s="28">
        <f>C225*93</f>
        <v>93</v>
      </c>
      <c r="L225" s="30"/>
      <c r="M225" s="44"/>
    </row>
    <row r="226" spans="1:13" s="29" customFormat="1" ht="27.75" thickBot="1">
      <c r="A226" s="29" t="s">
        <v>413</v>
      </c>
      <c r="B226" s="29" t="s">
        <v>415</v>
      </c>
      <c r="C226" s="29">
        <v>2</v>
      </c>
      <c r="D226" s="29">
        <v>48</v>
      </c>
      <c r="E226" s="42">
        <v>44.16</v>
      </c>
      <c r="F226" s="42">
        <f t="shared" si="12"/>
        <v>88.32</v>
      </c>
      <c r="G226" s="40">
        <f>F226*1.05</f>
        <v>92.73599999999999</v>
      </c>
      <c r="H226" s="48">
        <v>232</v>
      </c>
      <c r="I226" s="48">
        <v>230</v>
      </c>
      <c r="J226" s="28">
        <f>C226*93</f>
        <v>186</v>
      </c>
      <c r="K226" s="29">
        <v>465</v>
      </c>
      <c r="L226" s="29">
        <f>K226*0.0037</f>
        <v>1.7205000000000001</v>
      </c>
      <c r="M226" s="43">
        <f>I226-H226-L226</f>
        <v>-3.7205000000000004</v>
      </c>
    </row>
    <row r="227" spans="1:13" ht="15.75">
      <c r="A227" s="28" t="s">
        <v>364</v>
      </c>
      <c r="B227" s="28" t="s">
        <v>244</v>
      </c>
      <c r="C227" s="28">
        <v>2</v>
      </c>
      <c r="D227" s="28">
        <v>54</v>
      </c>
      <c r="E227" s="40">
        <v>49.68</v>
      </c>
      <c r="F227" s="40">
        <f t="shared" si="12"/>
        <v>99.36</v>
      </c>
      <c r="G227" s="40">
        <f aca="true" t="shared" si="14" ref="G227:G258">F227*1.15</f>
        <v>114.264</v>
      </c>
      <c r="J227" s="28">
        <f>180*C227</f>
        <v>360</v>
      </c>
      <c r="L227" s="30"/>
      <c r="M227" s="44"/>
    </row>
    <row r="228" spans="1:13" ht="14.25" customHeight="1">
      <c r="A228" s="28" t="s">
        <v>364</v>
      </c>
      <c r="B228" s="28" t="s">
        <v>40</v>
      </c>
      <c r="C228" s="28">
        <v>2</v>
      </c>
      <c r="D228" s="28">
        <v>54</v>
      </c>
      <c r="E228" s="40">
        <v>49.68</v>
      </c>
      <c r="F228" s="40">
        <f t="shared" si="12"/>
        <v>99.36</v>
      </c>
      <c r="G228" s="40">
        <f t="shared" si="14"/>
        <v>114.264</v>
      </c>
      <c r="J228" s="28">
        <f>180*C228</f>
        <v>360</v>
      </c>
      <c r="L228" s="30"/>
      <c r="M228" s="44"/>
    </row>
    <row r="229" spans="1:13" s="30" customFormat="1" ht="27">
      <c r="A229" s="28" t="s">
        <v>364</v>
      </c>
      <c r="B229" s="28" t="s">
        <v>463</v>
      </c>
      <c r="C229" s="28">
        <v>2</v>
      </c>
      <c r="D229" s="28">
        <v>44.72</v>
      </c>
      <c r="E229" s="40">
        <v>41.14</v>
      </c>
      <c r="F229" s="40">
        <f t="shared" si="12"/>
        <v>82.28</v>
      </c>
      <c r="G229" s="40">
        <f t="shared" si="14"/>
        <v>94.622</v>
      </c>
      <c r="H229" s="47"/>
      <c r="I229" s="47"/>
      <c r="J229" s="28">
        <f>1400*C229</f>
        <v>2800</v>
      </c>
      <c r="K229" s="28"/>
      <c r="M229" s="44"/>
    </row>
    <row r="230" spans="1:13" ht="15.75">
      <c r="A230" s="28" t="s">
        <v>364</v>
      </c>
      <c r="B230" s="28" t="s">
        <v>372</v>
      </c>
      <c r="C230" s="28">
        <v>2</v>
      </c>
      <c r="D230" s="28">
        <v>44</v>
      </c>
      <c r="E230" s="40">
        <v>40.48</v>
      </c>
      <c r="F230" s="40">
        <f t="shared" si="12"/>
        <v>80.96</v>
      </c>
      <c r="G230" s="40">
        <f t="shared" si="14"/>
        <v>93.10399999999998</v>
      </c>
      <c r="J230" s="28">
        <f>93*2</f>
        <v>186</v>
      </c>
      <c r="L230" s="30"/>
      <c r="M230" s="44"/>
    </row>
    <row r="231" spans="1:13" ht="15.75">
      <c r="A231" s="28" t="s">
        <v>364</v>
      </c>
      <c r="B231" s="28" t="s">
        <v>366</v>
      </c>
      <c r="C231" s="28">
        <v>2</v>
      </c>
      <c r="D231" s="28">
        <v>44</v>
      </c>
      <c r="E231" s="40">
        <v>40.48</v>
      </c>
      <c r="F231" s="40">
        <f t="shared" si="12"/>
        <v>80.96</v>
      </c>
      <c r="G231" s="40">
        <f t="shared" si="14"/>
        <v>93.10399999999998</v>
      </c>
      <c r="J231" s="28">
        <f>93*2</f>
        <v>186</v>
      </c>
      <c r="L231" s="30"/>
      <c r="M231" s="44"/>
    </row>
    <row r="232" spans="1:13" s="29" customFormat="1" ht="16.5" thickBot="1">
      <c r="A232" s="29" t="s">
        <v>364</v>
      </c>
      <c r="B232" s="29" t="s">
        <v>373</v>
      </c>
      <c r="C232" s="29">
        <v>2</v>
      </c>
      <c r="D232" s="29">
        <v>44</v>
      </c>
      <c r="E232" s="42">
        <v>40.48</v>
      </c>
      <c r="F232" s="42">
        <f t="shared" si="12"/>
        <v>80.96</v>
      </c>
      <c r="G232" s="40">
        <f t="shared" si="14"/>
        <v>93.10399999999998</v>
      </c>
      <c r="H232" s="48">
        <v>602.5</v>
      </c>
      <c r="I232" s="48">
        <v>602.5</v>
      </c>
      <c r="J232" s="28">
        <f>93*2</f>
        <v>186</v>
      </c>
      <c r="K232" s="29">
        <v>4078</v>
      </c>
      <c r="L232" s="29">
        <f>K232*0.0037</f>
        <v>15.088600000000001</v>
      </c>
      <c r="M232" s="43">
        <f>I232-H232-L232</f>
        <v>-15.088600000000001</v>
      </c>
    </row>
    <row r="233" spans="1:13" ht="18.75" customHeight="1">
      <c r="A233" s="28" t="s">
        <v>354</v>
      </c>
      <c r="B233" s="28" t="s">
        <v>461</v>
      </c>
      <c r="C233" s="28">
        <v>1</v>
      </c>
      <c r="D233" s="28">
        <v>67.29</v>
      </c>
      <c r="E233" s="40">
        <v>61.91</v>
      </c>
      <c r="F233" s="40">
        <f t="shared" si="12"/>
        <v>61.91</v>
      </c>
      <c r="G233" s="40">
        <f t="shared" si="14"/>
        <v>71.19649999999999</v>
      </c>
      <c r="J233" s="28">
        <f>C232*370</f>
        <v>740</v>
      </c>
      <c r="L233" s="30"/>
      <c r="M233" s="44"/>
    </row>
    <row r="234" spans="1:13" ht="15.75">
      <c r="A234" s="28" t="s">
        <v>354</v>
      </c>
      <c r="B234" s="28" t="s">
        <v>40</v>
      </c>
      <c r="C234" s="28">
        <v>1</v>
      </c>
      <c r="D234" s="28">
        <v>54</v>
      </c>
      <c r="E234" s="40">
        <v>49.68</v>
      </c>
      <c r="F234" s="40">
        <f t="shared" si="12"/>
        <v>49.68</v>
      </c>
      <c r="G234" s="40">
        <f t="shared" si="14"/>
        <v>57.132</v>
      </c>
      <c r="J234" s="28">
        <f>180*C234</f>
        <v>180</v>
      </c>
      <c r="L234" s="30"/>
      <c r="M234" s="44"/>
    </row>
    <row r="235" spans="1:13" ht="15.75">
      <c r="A235" s="28" t="s">
        <v>354</v>
      </c>
      <c r="B235" s="28" t="s">
        <v>352</v>
      </c>
      <c r="C235" s="28">
        <v>2</v>
      </c>
      <c r="D235" s="28">
        <v>54</v>
      </c>
      <c r="E235" s="40">
        <v>49.68</v>
      </c>
      <c r="F235" s="40">
        <f t="shared" si="12"/>
        <v>99.36</v>
      </c>
      <c r="G235" s="40">
        <f t="shared" si="14"/>
        <v>114.264</v>
      </c>
      <c r="J235" s="28">
        <f>180*C235</f>
        <v>360</v>
      </c>
      <c r="L235" s="30"/>
      <c r="M235" s="44"/>
    </row>
    <row r="236" spans="1:13" ht="15.75">
      <c r="A236" s="30" t="s">
        <v>354</v>
      </c>
      <c r="B236" s="30" t="s">
        <v>239</v>
      </c>
      <c r="C236" s="30">
        <v>1</v>
      </c>
      <c r="D236" s="30">
        <v>54</v>
      </c>
      <c r="E236" s="41">
        <v>49.68</v>
      </c>
      <c r="F236" s="41">
        <f t="shared" si="12"/>
        <v>49.68</v>
      </c>
      <c r="G236" s="40">
        <f t="shared" si="14"/>
        <v>57.132</v>
      </c>
      <c r="H236" s="49"/>
      <c r="I236" s="49"/>
      <c r="J236" s="28">
        <f>180*C236</f>
        <v>180</v>
      </c>
      <c r="K236" s="30"/>
      <c r="L236" s="30"/>
      <c r="M236" s="44"/>
    </row>
    <row r="237" spans="1:13" ht="27">
      <c r="A237" s="30" t="s">
        <v>354</v>
      </c>
      <c r="B237" s="38" t="s">
        <v>398</v>
      </c>
      <c r="C237" s="30">
        <v>2</v>
      </c>
      <c r="D237" s="30">
        <v>44</v>
      </c>
      <c r="E237" s="41">
        <v>40.48</v>
      </c>
      <c r="F237" s="41">
        <f t="shared" si="12"/>
        <v>80.96</v>
      </c>
      <c r="G237" s="40">
        <f t="shared" si="14"/>
        <v>93.10399999999998</v>
      </c>
      <c r="H237" s="49"/>
      <c r="I237" s="49"/>
      <c r="J237" s="28">
        <f>93*C237</f>
        <v>186</v>
      </c>
      <c r="K237" s="30"/>
      <c r="L237" s="30"/>
      <c r="M237" s="44"/>
    </row>
    <row r="238" spans="1:13" ht="27">
      <c r="A238" s="28" t="s">
        <v>354</v>
      </c>
      <c r="B238" s="33" t="s">
        <v>168</v>
      </c>
      <c r="C238" s="28">
        <v>2</v>
      </c>
      <c r="D238" s="28">
        <v>44</v>
      </c>
      <c r="E238" s="40">
        <v>40.48</v>
      </c>
      <c r="F238" s="40">
        <f t="shared" si="12"/>
        <v>80.96</v>
      </c>
      <c r="G238" s="40">
        <f t="shared" si="14"/>
        <v>93.10399999999998</v>
      </c>
      <c r="J238" s="28">
        <f>93*C238</f>
        <v>186</v>
      </c>
      <c r="L238" s="30"/>
      <c r="M238" s="44"/>
    </row>
    <row r="239" spans="1:13" ht="27">
      <c r="A239" s="28" t="s">
        <v>354</v>
      </c>
      <c r="B239" s="33" t="s">
        <v>400</v>
      </c>
      <c r="C239" s="28">
        <v>1</v>
      </c>
      <c r="D239" s="28">
        <v>44</v>
      </c>
      <c r="E239" s="40">
        <v>40.48</v>
      </c>
      <c r="F239" s="40">
        <f t="shared" si="12"/>
        <v>40.48</v>
      </c>
      <c r="G239" s="40">
        <f t="shared" si="14"/>
        <v>46.55199999999999</v>
      </c>
      <c r="J239" s="28">
        <f>93*C239</f>
        <v>93</v>
      </c>
      <c r="L239" s="30"/>
      <c r="M239" s="44"/>
    </row>
    <row r="240" spans="1:13" ht="27">
      <c r="A240" s="28" t="s">
        <v>354</v>
      </c>
      <c r="B240" s="33" t="s">
        <v>396</v>
      </c>
      <c r="C240" s="28">
        <v>1</v>
      </c>
      <c r="D240" s="28">
        <v>44</v>
      </c>
      <c r="E240" s="40">
        <v>40.48</v>
      </c>
      <c r="F240" s="40">
        <f t="shared" si="12"/>
        <v>40.48</v>
      </c>
      <c r="G240" s="40">
        <f t="shared" si="14"/>
        <v>46.55199999999999</v>
      </c>
      <c r="J240" s="28">
        <f>93*C240</f>
        <v>93</v>
      </c>
      <c r="L240" s="30"/>
      <c r="M240" s="44"/>
    </row>
    <row r="241" spans="1:13" ht="15.75">
      <c r="A241" s="28" t="s">
        <v>354</v>
      </c>
      <c r="B241" s="28" t="s">
        <v>257</v>
      </c>
      <c r="C241" s="28">
        <v>1</v>
      </c>
      <c r="D241" s="28">
        <v>44</v>
      </c>
      <c r="E241" s="40">
        <v>40.48</v>
      </c>
      <c r="F241" s="40">
        <f t="shared" si="12"/>
        <v>40.48</v>
      </c>
      <c r="G241" s="40">
        <f t="shared" si="14"/>
        <v>46.55199999999999</v>
      </c>
      <c r="J241" s="28">
        <f>93*C241</f>
        <v>93</v>
      </c>
      <c r="L241" s="30"/>
      <c r="M241" s="44"/>
    </row>
    <row r="242" spans="1:13" ht="15.75">
      <c r="A242" s="28" t="s">
        <v>354</v>
      </c>
      <c r="B242" s="28" t="s">
        <v>366</v>
      </c>
      <c r="C242" s="28">
        <v>2</v>
      </c>
      <c r="D242" s="28">
        <v>44</v>
      </c>
      <c r="E242" s="40">
        <v>40.48</v>
      </c>
      <c r="F242" s="40">
        <f t="shared" si="12"/>
        <v>80.96</v>
      </c>
      <c r="G242" s="40">
        <f t="shared" si="14"/>
        <v>93.10399999999998</v>
      </c>
      <c r="J242" s="28">
        <f>93*2</f>
        <v>186</v>
      </c>
      <c r="L242" s="30"/>
      <c r="M242" s="44"/>
    </row>
    <row r="243" spans="1:13" s="29" customFormat="1" ht="16.5" thickBot="1">
      <c r="A243" s="29" t="s">
        <v>354</v>
      </c>
      <c r="B243" s="29" t="s">
        <v>379</v>
      </c>
      <c r="C243" s="29">
        <v>1</v>
      </c>
      <c r="D243" s="29">
        <v>44</v>
      </c>
      <c r="E243" s="42">
        <v>40.48</v>
      </c>
      <c r="F243" s="42">
        <f t="shared" si="12"/>
        <v>40.48</v>
      </c>
      <c r="G243" s="40">
        <f t="shared" si="14"/>
        <v>46.55199999999999</v>
      </c>
      <c r="H243" s="48">
        <v>765</v>
      </c>
      <c r="I243" s="48">
        <v>765</v>
      </c>
      <c r="J243" s="28">
        <v>93</v>
      </c>
      <c r="K243" s="29">
        <v>2390</v>
      </c>
      <c r="L243" s="29">
        <f>K243*0.0037</f>
        <v>8.843</v>
      </c>
      <c r="M243" s="43">
        <f>I243-H243-L243</f>
        <v>-8.843</v>
      </c>
    </row>
    <row r="244" spans="1:13" ht="27">
      <c r="A244" s="28" t="s">
        <v>378</v>
      </c>
      <c r="B244" s="33" t="s">
        <v>403</v>
      </c>
      <c r="C244" s="28">
        <v>1</v>
      </c>
      <c r="D244" s="28">
        <v>44</v>
      </c>
      <c r="E244" s="40">
        <v>40.48</v>
      </c>
      <c r="F244" s="40">
        <f t="shared" si="12"/>
        <v>40.48</v>
      </c>
      <c r="G244" s="40">
        <f t="shared" si="14"/>
        <v>46.55199999999999</v>
      </c>
      <c r="J244" s="28">
        <f>93*C244</f>
        <v>93</v>
      </c>
      <c r="L244" s="30"/>
      <c r="M244" s="44"/>
    </row>
    <row r="245" spans="1:13" ht="27">
      <c r="A245" s="28" t="s">
        <v>378</v>
      </c>
      <c r="B245" s="33" t="s">
        <v>337</v>
      </c>
      <c r="C245" s="28">
        <v>1</v>
      </c>
      <c r="D245" s="28">
        <v>44</v>
      </c>
      <c r="E245" s="40">
        <v>40.48</v>
      </c>
      <c r="F245" s="40">
        <f t="shared" si="12"/>
        <v>40.48</v>
      </c>
      <c r="G245" s="40">
        <f t="shared" si="14"/>
        <v>46.55199999999999</v>
      </c>
      <c r="J245" s="28">
        <f>93*C245</f>
        <v>93</v>
      </c>
      <c r="L245" s="30"/>
      <c r="M245" s="44"/>
    </row>
    <row r="246" spans="1:13" ht="15.75">
      <c r="A246" s="28" t="s">
        <v>378</v>
      </c>
      <c r="B246" s="28" t="s">
        <v>484</v>
      </c>
      <c r="C246" s="28">
        <v>1</v>
      </c>
      <c r="D246" s="28">
        <v>45.14</v>
      </c>
      <c r="E246" s="40">
        <v>41.53</v>
      </c>
      <c r="F246" s="40">
        <f t="shared" si="12"/>
        <v>41.53</v>
      </c>
      <c r="G246" s="40">
        <f t="shared" si="14"/>
        <v>47.759499999999996</v>
      </c>
      <c r="J246" s="28">
        <f>1000*C246</f>
        <v>1000</v>
      </c>
      <c r="L246" s="30"/>
      <c r="M246" s="44"/>
    </row>
    <row r="247" spans="1:13" s="29" customFormat="1" ht="16.5" thickBot="1">
      <c r="A247" s="29" t="s">
        <v>378</v>
      </c>
      <c r="B247" s="29" t="s">
        <v>376</v>
      </c>
      <c r="C247" s="29">
        <v>3</v>
      </c>
      <c r="D247" s="29">
        <v>44</v>
      </c>
      <c r="E247" s="42">
        <v>40.48</v>
      </c>
      <c r="F247" s="42">
        <f t="shared" si="12"/>
        <v>121.44</v>
      </c>
      <c r="G247" s="40">
        <f t="shared" si="14"/>
        <v>139.65599999999998</v>
      </c>
      <c r="H247" s="48">
        <v>280.5</v>
      </c>
      <c r="I247" s="48">
        <v>300</v>
      </c>
      <c r="J247" s="28">
        <f>93*2</f>
        <v>186</v>
      </c>
      <c r="K247" s="29">
        <v>1372</v>
      </c>
      <c r="L247" s="29">
        <f>K247*0.0037</f>
        <v>5.0764000000000005</v>
      </c>
      <c r="M247" s="43">
        <f>I247-H247-L247</f>
        <v>14.4236</v>
      </c>
    </row>
    <row r="248" spans="1:13" ht="27">
      <c r="A248" s="28" t="s">
        <v>380</v>
      </c>
      <c r="B248" s="28" t="s">
        <v>331</v>
      </c>
      <c r="C248" s="28">
        <v>2</v>
      </c>
      <c r="D248" s="28">
        <v>44</v>
      </c>
      <c r="E248" s="40">
        <v>40.48</v>
      </c>
      <c r="F248" s="40">
        <f t="shared" si="12"/>
        <v>80.96</v>
      </c>
      <c r="G248" s="40">
        <f t="shared" si="14"/>
        <v>93.10399999999998</v>
      </c>
      <c r="J248" s="28">
        <f aca="true" t="shared" si="15" ref="J248:J258">93*C248</f>
        <v>186</v>
      </c>
      <c r="L248" s="30"/>
      <c r="M248" s="44"/>
    </row>
    <row r="249" spans="1:13" ht="27">
      <c r="A249" s="28" t="s">
        <v>380</v>
      </c>
      <c r="B249" s="33" t="s">
        <v>396</v>
      </c>
      <c r="C249" s="28">
        <v>1</v>
      </c>
      <c r="D249" s="28">
        <v>44</v>
      </c>
      <c r="E249" s="40">
        <v>40.48</v>
      </c>
      <c r="F249" s="40">
        <f t="shared" si="12"/>
        <v>40.48</v>
      </c>
      <c r="G249" s="40">
        <f t="shared" si="14"/>
        <v>46.55199999999999</v>
      </c>
      <c r="J249" s="28">
        <f t="shared" si="15"/>
        <v>93</v>
      </c>
      <c r="L249" s="30"/>
      <c r="M249" s="44"/>
    </row>
    <row r="250" spans="1:13" ht="27">
      <c r="A250" s="28" t="s">
        <v>380</v>
      </c>
      <c r="B250" s="33" t="s">
        <v>388</v>
      </c>
      <c r="C250" s="28">
        <v>1</v>
      </c>
      <c r="D250" s="28">
        <v>44</v>
      </c>
      <c r="E250" s="40">
        <v>40.48</v>
      </c>
      <c r="F250" s="40">
        <f t="shared" si="12"/>
        <v>40.48</v>
      </c>
      <c r="G250" s="40">
        <f t="shared" si="14"/>
        <v>46.55199999999999</v>
      </c>
      <c r="J250" s="28">
        <f t="shared" si="15"/>
        <v>93</v>
      </c>
      <c r="L250" s="30"/>
      <c r="M250" s="44"/>
    </row>
    <row r="251" spans="1:13" ht="15.75">
      <c r="A251" s="30" t="s">
        <v>380</v>
      </c>
      <c r="B251" s="30" t="s">
        <v>257</v>
      </c>
      <c r="C251" s="30">
        <v>1</v>
      </c>
      <c r="D251" s="30">
        <v>44</v>
      </c>
      <c r="E251" s="40">
        <v>40.48</v>
      </c>
      <c r="F251" s="40">
        <f t="shared" si="12"/>
        <v>40.48</v>
      </c>
      <c r="G251" s="40">
        <f t="shared" si="14"/>
        <v>46.55199999999999</v>
      </c>
      <c r="H251" s="49"/>
      <c r="I251" s="49"/>
      <c r="J251" s="28">
        <f t="shared" si="15"/>
        <v>93</v>
      </c>
      <c r="K251" s="30"/>
      <c r="L251" s="30"/>
      <c r="M251" s="44"/>
    </row>
    <row r="252" spans="1:13" ht="27">
      <c r="A252" s="28" t="s">
        <v>380</v>
      </c>
      <c r="B252" s="28" t="s">
        <v>317</v>
      </c>
      <c r="C252" s="28">
        <v>1</v>
      </c>
      <c r="D252" s="28">
        <v>44</v>
      </c>
      <c r="E252" s="40">
        <v>40.48</v>
      </c>
      <c r="F252" s="40">
        <f t="shared" si="12"/>
        <v>40.48</v>
      </c>
      <c r="G252" s="40">
        <f t="shared" si="14"/>
        <v>46.55199999999999</v>
      </c>
      <c r="J252" s="28">
        <f t="shared" si="15"/>
        <v>93</v>
      </c>
      <c r="L252" s="30"/>
      <c r="M252" s="44"/>
    </row>
    <row r="253" spans="1:13" ht="27">
      <c r="A253" s="28" t="s">
        <v>380</v>
      </c>
      <c r="B253" s="33" t="s">
        <v>397</v>
      </c>
      <c r="C253" s="28">
        <v>2</v>
      </c>
      <c r="D253" s="28">
        <v>44</v>
      </c>
      <c r="E253" s="40">
        <v>40.48</v>
      </c>
      <c r="F253" s="40">
        <f t="shared" si="12"/>
        <v>80.96</v>
      </c>
      <c r="G253" s="40">
        <f t="shared" si="14"/>
        <v>93.10399999999998</v>
      </c>
      <c r="J253" s="28">
        <f t="shared" si="15"/>
        <v>186</v>
      </c>
      <c r="L253" s="30"/>
      <c r="M253" s="44"/>
    </row>
    <row r="254" spans="1:13" ht="40.5">
      <c r="A254" s="28" t="s">
        <v>380</v>
      </c>
      <c r="B254" s="33" t="s">
        <v>384</v>
      </c>
      <c r="C254" s="28">
        <v>2</v>
      </c>
      <c r="D254" s="28">
        <v>44</v>
      </c>
      <c r="E254" s="40">
        <v>40.48</v>
      </c>
      <c r="F254" s="40">
        <f t="shared" si="12"/>
        <v>80.96</v>
      </c>
      <c r="G254" s="40">
        <f t="shared" si="14"/>
        <v>93.10399999999998</v>
      </c>
      <c r="J254" s="28">
        <f t="shared" si="15"/>
        <v>186</v>
      </c>
      <c r="L254" s="30"/>
      <c r="M254" s="44"/>
    </row>
    <row r="255" spans="1:13" ht="27">
      <c r="A255" s="28" t="s">
        <v>380</v>
      </c>
      <c r="B255" s="33" t="s">
        <v>386</v>
      </c>
      <c r="C255" s="28">
        <v>1</v>
      </c>
      <c r="D255" s="28">
        <v>44</v>
      </c>
      <c r="E255" s="40">
        <v>40.48</v>
      </c>
      <c r="F255" s="40">
        <f t="shared" si="12"/>
        <v>40.48</v>
      </c>
      <c r="G255" s="40">
        <f t="shared" si="14"/>
        <v>46.55199999999999</v>
      </c>
      <c r="J255" s="28">
        <f t="shared" si="15"/>
        <v>93</v>
      </c>
      <c r="L255" s="30"/>
      <c r="M255" s="44"/>
    </row>
    <row r="256" spans="1:13" ht="27">
      <c r="A256" s="28" t="s">
        <v>380</v>
      </c>
      <c r="B256" s="33" t="s">
        <v>67</v>
      </c>
      <c r="C256" s="28">
        <v>1</v>
      </c>
      <c r="D256" s="28">
        <v>44</v>
      </c>
      <c r="E256" s="40">
        <v>40.48</v>
      </c>
      <c r="F256" s="40">
        <f t="shared" si="12"/>
        <v>40.48</v>
      </c>
      <c r="G256" s="40">
        <f t="shared" si="14"/>
        <v>46.55199999999999</v>
      </c>
      <c r="J256" s="28">
        <f t="shared" si="15"/>
        <v>93</v>
      </c>
      <c r="L256" s="30"/>
      <c r="M256" s="44"/>
    </row>
    <row r="257" spans="1:13" ht="27">
      <c r="A257" s="28" t="s">
        <v>380</v>
      </c>
      <c r="B257" s="38" t="s">
        <v>337</v>
      </c>
      <c r="C257" s="28">
        <v>1</v>
      </c>
      <c r="D257" s="28">
        <v>44</v>
      </c>
      <c r="E257" s="40">
        <v>40.48</v>
      </c>
      <c r="F257" s="40">
        <f t="shared" si="12"/>
        <v>40.48</v>
      </c>
      <c r="G257" s="40">
        <f t="shared" si="14"/>
        <v>46.55199999999999</v>
      </c>
      <c r="J257" s="28">
        <f t="shared" si="15"/>
        <v>93</v>
      </c>
      <c r="L257" s="30"/>
      <c r="M257" s="44"/>
    </row>
    <row r="258" spans="1:13" s="29" customFormat="1" ht="16.5" thickBot="1">
      <c r="A258" s="29" t="s">
        <v>380</v>
      </c>
      <c r="B258" s="29" t="s">
        <v>383</v>
      </c>
      <c r="C258" s="29">
        <v>1</v>
      </c>
      <c r="D258" s="29">
        <v>44</v>
      </c>
      <c r="E258" s="42">
        <v>40.48</v>
      </c>
      <c r="F258" s="42">
        <f aca="true" t="shared" si="16" ref="F258:F321">C258*E258</f>
        <v>40.48</v>
      </c>
      <c r="G258" s="40">
        <f t="shared" si="14"/>
        <v>46.55199999999999</v>
      </c>
      <c r="H258" s="48">
        <v>652</v>
      </c>
      <c r="I258" s="48">
        <v>690</v>
      </c>
      <c r="J258" s="28">
        <f t="shared" si="15"/>
        <v>93</v>
      </c>
      <c r="K258" s="29">
        <v>1302</v>
      </c>
      <c r="L258" s="29">
        <f>K258*0.0037</f>
        <v>4.8174</v>
      </c>
      <c r="M258" s="43">
        <f>I258-H258-L258</f>
        <v>33.1826</v>
      </c>
    </row>
    <row r="259" spans="1:13" ht="27">
      <c r="A259" s="28" t="s">
        <v>359</v>
      </c>
      <c r="B259" s="30" t="s">
        <v>455</v>
      </c>
      <c r="C259" s="30">
        <v>1</v>
      </c>
      <c r="D259" s="30">
        <v>67.29</v>
      </c>
      <c r="E259" s="40">
        <v>61.91</v>
      </c>
      <c r="F259" s="40">
        <f t="shared" si="16"/>
        <v>61.91</v>
      </c>
      <c r="G259" s="40">
        <f aca="true" t="shared" si="17" ref="G259:G290">F259*1.15</f>
        <v>71.19649999999999</v>
      </c>
      <c r="J259" s="28">
        <f>C258*370</f>
        <v>370</v>
      </c>
      <c r="L259" s="30"/>
      <c r="M259" s="44"/>
    </row>
    <row r="260" spans="1:13" ht="27">
      <c r="A260" s="28" t="s">
        <v>359</v>
      </c>
      <c r="B260" s="28" t="s">
        <v>446</v>
      </c>
      <c r="C260" s="28">
        <v>1</v>
      </c>
      <c r="D260" s="28">
        <v>189</v>
      </c>
      <c r="E260" s="40">
        <v>173.88</v>
      </c>
      <c r="F260" s="40">
        <f t="shared" si="16"/>
        <v>173.88</v>
      </c>
      <c r="G260" s="40">
        <f t="shared" si="17"/>
        <v>199.962</v>
      </c>
      <c r="J260" s="28">
        <v>165</v>
      </c>
      <c r="L260" s="30"/>
      <c r="M260" s="44"/>
    </row>
    <row r="261" spans="1:13" ht="15.75">
      <c r="A261" s="30" t="s">
        <v>359</v>
      </c>
      <c r="B261" s="30" t="s">
        <v>417</v>
      </c>
      <c r="C261" s="30">
        <v>1</v>
      </c>
      <c r="D261" s="30">
        <v>115</v>
      </c>
      <c r="E261" s="40">
        <v>105.8</v>
      </c>
      <c r="F261" s="40">
        <f t="shared" si="16"/>
        <v>105.8</v>
      </c>
      <c r="G261" s="40">
        <f t="shared" si="17"/>
        <v>121.66999999999999</v>
      </c>
      <c r="H261" s="49"/>
      <c r="I261" s="49"/>
      <c r="J261" s="28">
        <v>100</v>
      </c>
      <c r="K261" s="30"/>
      <c r="L261" s="30"/>
      <c r="M261" s="44"/>
    </row>
    <row r="262" spans="1:13" ht="15.75">
      <c r="A262" s="28" t="s">
        <v>359</v>
      </c>
      <c r="B262" s="28" t="s">
        <v>244</v>
      </c>
      <c r="C262" s="28">
        <v>1</v>
      </c>
      <c r="D262" s="28">
        <v>54</v>
      </c>
      <c r="E262" s="40">
        <v>49.68</v>
      </c>
      <c r="F262" s="40">
        <f t="shared" si="16"/>
        <v>49.68</v>
      </c>
      <c r="G262" s="40">
        <f t="shared" si="17"/>
        <v>57.132</v>
      </c>
      <c r="J262" s="28">
        <f>180*C262</f>
        <v>180</v>
      </c>
      <c r="L262" s="30"/>
      <c r="M262" s="44"/>
    </row>
    <row r="263" spans="1:13" ht="15.75">
      <c r="A263" s="30" t="s">
        <v>359</v>
      </c>
      <c r="B263" s="30" t="s">
        <v>242</v>
      </c>
      <c r="C263" s="30">
        <v>1</v>
      </c>
      <c r="D263" s="30">
        <v>54</v>
      </c>
      <c r="E263" s="41">
        <v>49.68</v>
      </c>
      <c r="F263" s="41">
        <f t="shared" si="16"/>
        <v>49.68</v>
      </c>
      <c r="G263" s="40">
        <f t="shared" si="17"/>
        <v>57.132</v>
      </c>
      <c r="H263" s="49"/>
      <c r="I263" s="49"/>
      <c r="J263" s="28">
        <f>180*C263</f>
        <v>180</v>
      </c>
      <c r="K263" s="30"/>
      <c r="L263" s="30"/>
      <c r="M263" s="44"/>
    </row>
    <row r="264" spans="1:13" ht="15.75">
      <c r="A264" s="28" t="s">
        <v>359</v>
      </c>
      <c r="B264" s="28" t="s">
        <v>239</v>
      </c>
      <c r="C264" s="28">
        <v>1</v>
      </c>
      <c r="D264" s="28">
        <v>54</v>
      </c>
      <c r="E264" s="40">
        <v>49.68</v>
      </c>
      <c r="F264" s="40">
        <f t="shared" si="16"/>
        <v>49.68</v>
      </c>
      <c r="G264" s="40">
        <f t="shared" si="17"/>
        <v>57.132</v>
      </c>
      <c r="J264" s="28">
        <f>180*C264</f>
        <v>180</v>
      </c>
      <c r="L264" s="30"/>
      <c r="M264" s="44"/>
    </row>
    <row r="265" spans="1:13" ht="27">
      <c r="A265" s="28" t="s">
        <v>359</v>
      </c>
      <c r="B265" s="33" t="s">
        <v>338</v>
      </c>
      <c r="C265" s="28">
        <v>1</v>
      </c>
      <c r="D265" s="28">
        <v>44</v>
      </c>
      <c r="E265" s="40">
        <v>40.48</v>
      </c>
      <c r="F265" s="40">
        <f t="shared" si="16"/>
        <v>40.48</v>
      </c>
      <c r="G265" s="40">
        <f t="shared" si="17"/>
        <v>46.55199999999999</v>
      </c>
      <c r="J265" s="28">
        <f>93*C265</f>
        <v>93</v>
      </c>
      <c r="L265" s="30"/>
      <c r="M265" s="44"/>
    </row>
    <row r="266" spans="1:13" ht="27">
      <c r="A266" s="28" t="s">
        <v>359</v>
      </c>
      <c r="B266" s="33" t="s">
        <v>385</v>
      </c>
      <c r="C266" s="28">
        <v>1</v>
      </c>
      <c r="D266" s="28">
        <v>44</v>
      </c>
      <c r="E266" s="40">
        <v>40.48</v>
      </c>
      <c r="F266" s="40">
        <f t="shared" si="16"/>
        <v>40.48</v>
      </c>
      <c r="G266" s="40">
        <f t="shared" si="17"/>
        <v>46.55199999999999</v>
      </c>
      <c r="J266" s="28">
        <f>93*C266</f>
        <v>93</v>
      </c>
      <c r="L266" s="30"/>
      <c r="M266" s="44"/>
    </row>
    <row r="267" spans="1:13" ht="27">
      <c r="A267" s="28" t="s">
        <v>359</v>
      </c>
      <c r="B267" s="33" t="s">
        <v>395</v>
      </c>
      <c r="C267" s="28">
        <v>1</v>
      </c>
      <c r="D267" s="28">
        <v>44</v>
      </c>
      <c r="E267" s="40">
        <v>40.48</v>
      </c>
      <c r="F267" s="40">
        <f t="shared" si="16"/>
        <v>40.48</v>
      </c>
      <c r="G267" s="40">
        <f t="shared" si="17"/>
        <v>46.55199999999999</v>
      </c>
      <c r="J267" s="28">
        <f>93*C267</f>
        <v>93</v>
      </c>
      <c r="L267" s="30"/>
      <c r="M267" s="44"/>
    </row>
    <row r="268" spans="1:13" s="29" customFormat="1" ht="27.75" thickBot="1">
      <c r="A268" s="29" t="s">
        <v>359</v>
      </c>
      <c r="B268" s="29" t="s">
        <v>317</v>
      </c>
      <c r="C268" s="29">
        <v>2</v>
      </c>
      <c r="D268" s="29">
        <v>44</v>
      </c>
      <c r="E268" s="42">
        <v>40.48</v>
      </c>
      <c r="F268" s="42">
        <f t="shared" si="16"/>
        <v>80.96</v>
      </c>
      <c r="G268" s="40">
        <f t="shared" si="17"/>
        <v>93.10399999999998</v>
      </c>
      <c r="H268" s="48">
        <v>797</v>
      </c>
      <c r="I268" s="48">
        <v>840</v>
      </c>
      <c r="J268" s="28">
        <f>93*C268</f>
        <v>186</v>
      </c>
      <c r="K268" s="29">
        <v>1640</v>
      </c>
      <c r="L268" s="29">
        <f>K268*0.0037</f>
        <v>6.0680000000000005</v>
      </c>
      <c r="M268" s="43">
        <f>I268-H268-L268</f>
        <v>36.932</v>
      </c>
    </row>
    <row r="269" spans="1:13" ht="15.75">
      <c r="A269" s="30" t="s">
        <v>426</v>
      </c>
      <c r="B269" s="30" t="s">
        <v>471</v>
      </c>
      <c r="C269" s="30">
        <v>3</v>
      </c>
      <c r="D269" s="30">
        <v>179</v>
      </c>
      <c r="E269" s="40">
        <v>164.88</v>
      </c>
      <c r="F269" s="40">
        <f t="shared" si="16"/>
        <v>494.64</v>
      </c>
      <c r="G269" s="40">
        <f t="shared" si="17"/>
        <v>568.8359999999999</v>
      </c>
      <c r="H269" s="49"/>
      <c r="I269" s="49"/>
      <c r="J269" s="28">
        <f>C269*310</f>
        <v>930</v>
      </c>
      <c r="K269" s="30"/>
      <c r="L269" s="30"/>
      <c r="M269" s="44"/>
    </row>
    <row r="270" spans="1:13" ht="15.75">
      <c r="A270" s="28" t="s">
        <v>426</v>
      </c>
      <c r="B270" s="28" t="s">
        <v>437</v>
      </c>
      <c r="C270" s="28">
        <v>3</v>
      </c>
      <c r="D270" s="28">
        <v>75</v>
      </c>
      <c r="E270" s="40">
        <v>69</v>
      </c>
      <c r="F270" s="40">
        <f t="shared" si="16"/>
        <v>207</v>
      </c>
      <c r="G270" s="40">
        <f t="shared" si="17"/>
        <v>238.04999999999998</v>
      </c>
      <c r="J270" s="28">
        <f aca="true" t="shared" si="18" ref="J270:J275">80*C270</f>
        <v>240</v>
      </c>
      <c r="L270" s="30"/>
      <c r="M270" s="44"/>
    </row>
    <row r="271" spans="1:13" ht="15.75">
      <c r="A271" s="28" t="s">
        <v>426</v>
      </c>
      <c r="B271" s="28" t="s">
        <v>433</v>
      </c>
      <c r="C271" s="28">
        <v>9</v>
      </c>
      <c r="D271" s="28">
        <v>75</v>
      </c>
      <c r="E271" s="40">
        <v>69</v>
      </c>
      <c r="F271" s="40">
        <f t="shared" si="16"/>
        <v>621</v>
      </c>
      <c r="G271" s="40">
        <f t="shared" si="17"/>
        <v>714.15</v>
      </c>
      <c r="J271" s="28">
        <f t="shared" si="18"/>
        <v>720</v>
      </c>
      <c r="L271" s="30"/>
      <c r="M271" s="44"/>
    </row>
    <row r="272" spans="1:13" ht="15.75">
      <c r="A272" s="28" t="s">
        <v>426</v>
      </c>
      <c r="B272" s="28" t="s">
        <v>425</v>
      </c>
      <c r="C272" s="28">
        <v>7</v>
      </c>
      <c r="D272" s="28">
        <v>75</v>
      </c>
      <c r="E272" s="40">
        <v>69</v>
      </c>
      <c r="F272" s="40">
        <f t="shared" si="16"/>
        <v>483</v>
      </c>
      <c r="G272" s="40">
        <f t="shared" si="17"/>
        <v>555.4499999999999</v>
      </c>
      <c r="J272" s="28">
        <f t="shared" si="18"/>
        <v>560</v>
      </c>
      <c r="L272" s="30"/>
      <c r="M272" s="44"/>
    </row>
    <row r="273" spans="1:13" ht="15.75">
      <c r="A273" s="28" t="s">
        <v>426</v>
      </c>
      <c r="B273" s="28" t="s">
        <v>427</v>
      </c>
      <c r="C273" s="28">
        <v>6</v>
      </c>
      <c r="D273" s="28">
        <v>75</v>
      </c>
      <c r="E273" s="40">
        <v>69</v>
      </c>
      <c r="F273" s="40">
        <f t="shared" si="16"/>
        <v>414</v>
      </c>
      <c r="G273" s="40">
        <f t="shared" si="17"/>
        <v>476.09999999999997</v>
      </c>
      <c r="J273" s="28">
        <f t="shared" si="18"/>
        <v>480</v>
      </c>
      <c r="L273" s="30"/>
      <c r="M273" s="44"/>
    </row>
    <row r="274" spans="1:13" ht="15.75">
      <c r="A274" s="28" t="s">
        <v>426</v>
      </c>
      <c r="B274" s="28" t="s">
        <v>435</v>
      </c>
      <c r="C274" s="28">
        <v>5</v>
      </c>
      <c r="D274" s="28">
        <v>75</v>
      </c>
      <c r="E274" s="40">
        <v>69</v>
      </c>
      <c r="F274" s="40">
        <f t="shared" si="16"/>
        <v>345</v>
      </c>
      <c r="G274" s="40">
        <f t="shared" si="17"/>
        <v>396.74999999999994</v>
      </c>
      <c r="J274" s="28">
        <f t="shared" si="18"/>
        <v>400</v>
      </c>
      <c r="L274" s="30"/>
      <c r="M274" s="44"/>
    </row>
    <row r="275" spans="1:13" s="29" customFormat="1" ht="16.5" thickBot="1">
      <c r="A275" s="29" t="s">
        <v>426</v>
      </c>
      <c r="B275" s="29" t="s">
        <v>431</v>
      </c>
      <c r="C275" s="29">
        <v>2</v>
      </c>
      <c r="D275" s="29">
        <v>75</v>
      </c>
      <c r="E275" s="42">
        <v>69</v>
      </c>
      <c r="F275" s="42">
        <f t="shared" si="16"/>
        <v>138</v>
      </c>
      <c r="G275" s="40">
        <f t="shared" si="17"/>
        <v>158.7</v>
      </c>
      <c r="H275" s="48">
        <v>3108</v>
      </c>
      <c r="I275" s="48">
        <v>3108</v>
      </c>
      <c r="J275" s="28">
        <f t="shared" si="18"/>
        <v>160</v>
      </c>
      <c r="K275" s="29">
        <v>3490</v>
      </c>
      <c r="L275" s="29">
        <f>K275*0.0037</f>
        <v>12.913</v>
      </c>
      <c r="M275" s="43">
        <f>I275-H275-L275</f>
        <v>-12.913</v>
      </c>
    </row>
    <row r="276" spans="1:13" ht="15.75">
      <c r="A276" s="28" t="s">
        <v>360</v>
      </c>
      <c r="B276" s="28" t="s">
        <v>71</v>
      </c>
      <c r="C276" s="28">
        <v>2</v>
      </c>
      <c r="D276" s="28">
        <v>54</v>
      </c>
      <c r="E276" s="40">
        <v>49.68</v>
      </c>
      <c r="F276" s="40">
        <f t="shared" si="16"/>
        <v>99.36</v>
      </c>
      <c r="G276" s="40">
        <f t="shared" si="17"/>
        <v>114.264</v>
      </c>
      <c r="J276" s="28">
        <f>180*C276</f>
        <v>360</v>
      </c>
      <c r="L276" s="30"/>
      <c r="M276" s="44"/>
    </row>
    <row r="277" spans="1:13" ht="15.75">
      <c r="A277" s="28" t="s">
        <v>360</v>
      </c>
      <c r="B277" s="28" t="s">
        <v>244</v>
      </c>
      <c r="C277" s="28">
        <v>2</v>
      </c>
      <c r="D277" s="28">
        <v>54</v>
      </c>
      <c r="E277" s="40">
        <v>49.68</v>
      </c>
      <c r="F277" s="40">
        <f t="shared" si="16"/>
        <v>99.36</v>
      </c>
      <c r="G277" s="40">
        <f t="shared" si="17"/>
        <v>114.264</v>
      </c>
      <c r="J277" s="28">
        <f>180*C277</f>
        <v>360</v>
      </c>
      <c r="L277" s="30"/>
      <c r="M277" s="44"/>
    </row>
    <row r="278" spans="1:22" ht="15.75">
      <c r="A278" s="28" t="s">
        <v>360</v>
      </c>
      <c r="B278" s="28" t="s">
        <v>40</v>
      </c>
      <c r="C278" s="28">
        <v>2</v>
      </c>
      <c r="D278" s="28">
        <v>54</v>
      </c>
      <c r="E278" s="40">
        <v>49.68</v>
      </c>
      <c r="F278" s="40">
        <f t="shared" si="16"/>
        <v>99.36</v>
      </c>
      <c r="G278" s="40">
        <f t="shared" si="17"/>
        <v>114.264</v>
      </c>
      <c r="J278" s="28">
        <f>180*C278</f>
        <v>360</v>
      </c>
      <c r="L278" s="30"/>
      <c r="M278" s="44"/>
      <c r="V278" s="35"/>
    </row>
    <row r="279" spans="1:13" ht="15.75">
      <c r="A279" s="28" t="s">
        <v>360</v>
      </c>
      <c r="B279" s="28" t="s">
        <v>72</v>
      </c>
      <c r="C279" s="28">
        <v>2</v>
      </c>
      <c r="D279" s="28">
        <v>54</v>
      </c>
      <c r="E279" s="40">
        <v>49.68</v>
      </c>
      <c r="F279" s="40">
        <f t="shared" si="16"/>
        <v>99.36</v>
      </c>
      <c r="G279" s="40">
        <f t="shared" si="17"/>
        <v>114.264</v>
      </c>
      <c r="J279" s="28">
        <f>180*C279</f>
        <v>360</v>
      </c>
      <c r="L279" s="30"/>
      <c r="M279" s="44"/>
    </row>
    <row r="280" spans="1:13" s="29" customFormat="1" ht="16.5" thickBot="1">
      <c r="A280" s="29" t="s">
        <v>360</v>
      </c>
      <c r="B280" s="29" t="s">
        <v>239</v>
      </c>
      <c r="C280" s="29">
        <v>1</v>
      </c>
      <c r="D280" s="29">
        <v>54</v>
      </c>
      <c r="E280" s="42">
        <v>49.68</v>
      </c>
      <c r="F280" s="42">
        <f t="shared" si="16"/>
        <v>49.68</v>
      </c>
      <c r="G280" s="40">
        <f t="shared" si="17"/>
        <v>57.132</v>
      </c>
      <c r="H280" s="48">
        <v>514.2</v>
      </c>
      <c r="I280" s="48">
        <v>542</v>
      </c>
      <c r="J280" s="28">
        <f>180*C280</f>
        <v>180</v>
      </c>
      <c r="K280" s="29">
        <v>1620</v>
      </c>
      <c r="L280" s="29">
        <f>K280*0.0037</f>
        <v>5.994000000000001</v>
      </c>
      <c r="M280" s="43">
        <f>I280-H280-L280</f>
        <v>21.805999999999955</v>
      </c>
    </row>
    <row r="281" spans="1:13" ht="27">
      <c r="A281" s="28" t="s">
        <v>394</v>
      </c>
      <c r="B281" s="28" t="s">
        <v>445</v>
      </c>
      <c r="C281" s="28">
        <v>1</v>
      </c>
      <c r="D281" s="28">
        <v>189</v>
      </c>
      <c r="E281" s="40">
        <v>173.88</v>
      </c>
      <c r="F281" s="40">
        <f t="shared" si="16"/>
        <v>173.88</v>
      </c>
      <c r="G281" s="40">
        <f t="shared" si="17"/>
        <v>199.962</v>
      </c>
      <c r="J281" s="28">
        <v>165</v>
      </c>
      <c r="L281" s="30"/>
      <c r="M281" s="44"/>
    </row>
    <row r="282" spans="1:13" ht="15.75">
      <c r="A282" s="28" t="s">
        <v>394</v>
      </c>
      <c r="B282" s="28" t="s">
        <v>366</v>
      </c>
      <c r="C282" s="28">
        <v>6</v>
      </c>
      <c r="D282" s="28">
        <v>44</v>
      </c>
      <c r="E282" s="40">
        <v>40.48</v>
      </c>
      <c r="F282" s="40">
        <f t="shared" si="16"/>
        <v>242.88</v>
      </c>
      <c r="G282" s="40">
        <f t="shared" si="17"/>
        <v>279.31199999999995</v>
      </c>
      <c r="J282" s="28">
        <f>93*6</f>
        <v>558</v>
      </c>
      <c r="L282" s="30"/>
      <c r="M282" s="44"/>
    </row>
    <row r="283" spans="1:13" s="29" customFormat="1" ht="16.5" thickBot="1">
      <c r="A283" s="29" t="s">
        <v>394</v>
      </c>
      <c r="B283" s="29" t="s">
        <v>376</v>
      </c>
      <c r="C283" s="29">
        <v>6</v>
      </c>
      <c r="D283" s="29">
        <v>44</v>
      </c>
      <c r="E283" s="42">
        <v>40.48</v>
      </c>
      <c r="F283" s="42">
        <f t="shared" si="16"/>
        <v>242.88</v>
      </c>
      <c r="G283" s="40">
        <f t="shared" si="17"/>
        <v>279.31199999999995</v>
      </c>
      <c r="H283" s="48">
        <v>758.6</v>
      </c>
      <c r="I283" s="48">
        <v>760</v>
      </c>
      <c r="J283" s="28">
        <f>93*6</f>
        <v>558</v>
      </c>
      <c r="K283" s="29">
        <v>1281</v>
      </c>
      <c r="L283" s="29">
        <f>K283*0.0037</f>
        <v>4.7397</v>
      </c>
      <c r="M283" s="43">
        <f>I283-H283-L283</f>
        <v>-3.3397000000000228</v>
      </c>
    </row>
    <row r="284" spans="1:13" ht="27">
      <c r="A284" s="28" t="s">
        <v>468</v>
      </c>
      <c r="B284" s="28" t="s">
        <v>343</v>
      </c>
      <c r="C284" s="28">
        <v>5</v>
      </c>
      <c r="D284" s="28">
        <v>43</v>
      </c>
      <c r="E284" s="40">
        <v>39.56</v>
      </c>
      <c r="F284" s="40">
        <f t="shared" si="16"/>
        <v>197.8</v>
      </c>
      <c r="G284" s="40">
        <f t="shared" si="17"/>
        <v>227.47</v>
      </c>
      <c r="J284" s="28">
        <f>900*C284</f>
        <v>4500</v>
      </c>
      <c r="L284" s="30"/>
      <c r="M284" s="44"/>
    </row>
    <row r="285" spans="1:13" ht="15.75">
      <c r="A285" s="28" t="s">
        <v>368</v>
      </c>
      <c r="B285" s="28" t="s">
        <v>372</v>
      </c>
      <c r="C285" s="28">
        <v>1</v>
      </c>
      <c r="D285" s="28">
        <v>44</v>
      </c>
      <c r="E285" s="40">
        <v>40.48</v>
      </c>
      <c r="F285" s="40">
        <f t="shared" si="16"/>
        <v>40.48</v>
      </c>
      <c r="G285" s="40">
        <f t="shared" si="17"/>
        <v>46.55199999999999</v>
      </c>
      <c r="J285" s="28">
        <v>93</v>
      </c>
      <c r="L285" s="30"/>
      <c r="M285" s="44"/>
    </row>
    <row r="286" spans="1:13" ht="15.75">
      <c r="A286" s="28" t="s">
        <v>368</v>
      </c>
      <c r="B286" s="28" t="s">
        <v>366</v>
      </c>
      <c r="C286" s="28">
        <v>1</v>
      </c>
      <c r="D286" s="28">
        <v>44</v>
      </c>
      <c r="E286" s="40">
        <v>40.48</v>
      </c>
      <c r="F286" s="40">
        <f t="shared" si="16"/>
        <v>40.48</v>
      </c>
      <c r="G286" s="40">
        <f t="shared" si="17"/>
        <v>46.55199999999999</v>
      </c>
      <c r="J286" s="28">
        <v>93</v>
      </c>
      <c r="L286" s="30"/>
      <c r="M286" s="44"/>
    </row>
    <row r="287" spans="1:13" ht="15.75">
      <c r="A287" s="28" t="s">
        <v>368</v>
      </c>
      <c r="B287" s="28" t="s">
        <v>376</v>
      </c>
      <c r="C287" s="28">
        <v>1</v>
      </c>
      <c r="D287" s="28">
        <v>44</v>
      </c>
      <c r="E287" s="40">
        <v>40.48</v>
      </c>
      <c r="F287" s="40">
        <f t="shared" si="16"/>
        <v>40.48</v>
      </c>
      <c r="G287" s="40">
        <f t="shared" si="17"/>
        <v>46.55199999999999</v>
      </c>
      <c r="J287" s="28">
        <v>93</v>
      </c>
      <c r="L287" s="30"/>
      <c r="M287" s="44"/>
    </row>
    <row r="288" spans="1:13" ht="15.75">
      <c r="A288" s="28" t="s">
        <v>368</v>
      </c>
      <c r="B288" s="28" t="s">
        <v>379</v>
      </c>
      <c r="C288" s="28">
        <v>1</v>
      </c>
      <c r="D288" s="28">
        <v>44</v>
      </c>
      <c r="E288" s="40">
        <v>40.48</v>
      </c>
      <c r="F288" s="40">
        <f t="shared" si="16"/>
        <v>40.48</v>
      </c>
      <c r="G288" s="40">
        <f t="shared" si="17"/>
        <v>46.55199999999999</v>
      </c>
      <c r="J288" s="28">
        <v>93</v>
      </c>
      <c r="L288" s="30"/>
      <c r="M288" s="44"/>
    </row>
    <row r="289" spans="1:13" s="29" customFormat="1" ht="16.5" thickBot="1">
      <c r="A289" s="29" t="s">
        <v>368</v>
      </c>
      <c r="B289" s="29" t="s">
        <v>374</v>
      </c>
      <c r="C289" s="29">
        <v>1</v>
      </c>
      <c r="D289" s="29">
        <v>44</v>
      </c>
      <c r="E289" s="40">
        <v>40.48</v>
      </c>
      <c r="F289" s="40">
        <f t="shared" si="16"/>
        <v>40.48</v>
      </c>
      <c r="G289" s="40">
        <f t="shared" si="17"/>
        <v>46.55199999999999</v>
      </c>
      <c r="H289" s="48">
        <v>460.23</v>
      </c>
      <c r="I289" s="48">
        <v>500</v>
      </c>
      <c r="J289" s="28">
        <v>93</v>
      </c>
      <c r="K289" s="29">
        <v>4965</v>
      </c>
      <c r="L289" s="29">
        <f>K289*0.0037</f>
        <v>18.3705</v>
      </c>
      <c r="M289" s="43">
        <f>I289-H289-L289</f>
        <v>21.399499999999982</v>
      </c>
    </row>
    <row r="290" spans="1:13" ht="15.75">
      <c r="A290" s="28" t="s">
        <v>392</v>
      </c>
      <c r="B290" s="31" t="s">
        <v>442</v>
      </c>
      <c r="C290" s="28">
        <v>1</v>
      </c>
      <c r="D290" s="28">
        <v>123</v>
      </c>
      <c r="E290" s="40">
        <v>113.16</v>
      </c>
      <c r="F290" s="40">
        <f t="shared" si="16"/>
        <v>113.16</v>
      </c>
      <c r="G290" s="40">
        <f t="shared" si="17"/>
        <v>130.134</v>
      </c>
      <c r="J290" s="28">
        <v>100</v>
      </c>
      <c r="L290" s="30"/>
      <c r="M290" s="44"/>
    </row>
    <row r="291" spans="1:13" ht="27">
      <c r="A291" s="28" t="s">
        <v>392</v>
      </c>
      <c r="B291" s="28" t="s">
        <v>443</v>
      </c>
      <c r="C291" s="28">
        <v>1</v>
      </c>
      <c r="D291" s="28">
        <v>136</v>
      </c>
      <c r="E291" s="40">
        <v>125.12</v>
      </c>
      <c r="F291" s="40">
        <f t="shared" si="16"/>
        <v>125.12</v>
      </c>
      <c r="G291" s="40">
        <f aca="true" t="shared" si="19" ref="G291:G299">F291*1.15</f>
        <v>143.888</v>
      </c>
      <c r="J291" s="28">
        <v>100</v>
      </c>
      <c r="L291" s="30"/>
      <c r="M291" s="44"/>
    </row>
    <row r="292" spans="1:13" ht="15.75">
      <c r="A292" s="28" t="s">
        <v>392</v>
      </c>
      <c r="B292" s="28" t="s">
        <v>242</v>
      </c>
      <c r="C292" s="28">
        <v>1</v>
      </c>
      <c r="D292" s="28">
        <v>54</v>
      </c>
      <c r="E292" s="40">
        <v>49.68</v>
      </c>
      <c r="F292" s="40">
        <f t="shared" si="16"/>
        <v>49.68</v>
      </c>
      <c r="G292" s="40">
        <f t="shared" si="19"/>
        <v>57.132</v>
      </c>
      <c r="J292" s="28">
        <f>180*C292</f>
        <v>180</v>
      </c>
      <c r="L292" s="30"/>
      <c r="M292" s="44"/>
    </row>
    <row r="293" spans="1:13" ht="27">
      <c r="A293" s="30" t="s">
        <v>392</v>
      </c>
      <c r="B293" s="38" t="s">
        <v>385</v>
      </c>
      <c r="C293" s="30">
        <v>1</v>
      </c>
      <c r="D293" s="30">
        <v>44</v>
      </c>
      <c r="E293" s="41">
        <v>40.48</v>
      </c>
      <c r="F293" s="41">
        <f t="shared" si="16"/>
        <v>40.48</v>
      </c>
      <c r="G293" s="40">
        <f t="shared" si="19"/>
        <v>46.55199999999999</v>
      </c>
      <c r="H293" s="49"/>
      <c r="I293" s="49"/>
      <c r="J293" s="28">
        <f>93*C293</f>
        <v>93</v>
      </c>
      <c r="K293" s="30"/>
      <c r="L293" s="30"/>
      <c r="M293" s="44"/>
    </row>
    <row r="294" spans="1:13" s="29" customFormat="1" ht="16.5" thickBot="1">
      <c r="A294" s="29" t="s">
        <v>392</v>
      </c>
      <c r="B294" s="29" t="s">
        <v>366</v>
      </c>
      <c r="C294" s="29">
        <v>1</v>
      </c>
      <c r="D294" s="29">
        <v>44</v>
      </c>
      <c r="E294" s="40">
        <v>40.48</v>
      </c>
      <c r="F294" s="40">
        <f t="shared" si="16"/>
        <v>40.48</v>
      </c>
      <c r="G294" s="40">
        <f t="shared" si="19"/>
        <v>46.55199999999999</v>
      </c>
      <c r="H294" s="48">
        <v>424.3</v>
      </c>
      <c r="I294" s="48">
        <v>447</v>
      </c>
      <c r="J294" s="28">
        <v>93</v>
      </c>
      <c r="K294" s="29">
        <v>566</v>
      </c>
      <c r="L294" s="29">
        <f>K294*0.0037</f>
        <v>2.0942000000000003</v>
      </c>
      <c r="M294" s="43">
        <f>I294-H294-L294</f>
        <v>20.605799999999988</v>
      </c>
    </row>
    <row r="295" spans="1:13" s="29" customFormat="1" ht="16.5" thickBot="1">
      <c r="A295" s="29" t="s">
        <v>474</v>
      </c>
      <c r="B295" s="29" t="s">
        <v>473</v>
      </c>
      <c r="C295" s="29">
        <v>1</v>
      </c>
      <c r="D295" s="29">
        <v>179</v>
      </c>
      <c r="E295" s="40">
        <v>164.88</v>
      </c>
      <c r="F295" s="40">
        <f t="shared" si="16"/>
        <v>164.88</v>
      </c>
      <c r="G295" s="40">
        <f t="shared" si="19"/>
        <v>189.61199999999997</v>
      </c>
      <c r="H295" s="48">
        <v>189.6</v>
      </c>
      <c r="I295" s="48">
        <v>190</v>
      </c>
      <c r="J295" s="28">
        <f>C295*310</f>
        <v>310</v>
      </c>
      <c r="K295" s="29">
        <v>310</v>
      </c>
      <c r="L295" s="29">
        <f>K295*0.0037</f>
        <v>1.147</v>
      </c>
      <c r="M295" s="43">
        <f>I295-H295-L295</f>
        <v>-0.7469999999999943</v>
      </c>
    </row>
    <row r="296" spans="1:13" ht="27">
      <c r="A296" s="28" t="s">
        <v>393</v>
      </c>
      <c r="B296" s="28" t="s">
        <v>479</v>
      </c>
      <c r="C296" s="28">
        <v>1</v>
      </c>
      <c r="D296" s="28">
        <v>179</v>
      </c>
      <c r="E296" s="40">
        <v>164.88</v>
      </c>
      <c r="F296" s="40">
        <f t="shared" si="16"/>
        <v>164.88</v>
      </c>
      <c r="G296" s="40">
        <f t="shared" si="19"/>
        <v>189.61199999999997</v>
      </c>
      <c r="J296" s="28">
        <f>C296*310</f>
        <v>310</v>
      </c>
      <c r="L296" s="30"/>
      <c r="M296" s="44"/>
    </row>
    <row r="297" spans="1:13" ht="15.75">
      <c r="A297" s="28" t="s">
        <v>393</v>
      </c>
      <c r="B297" s="28" t="s">
        <v>365</v>
      </c>
      <c r="C297" s="28">
        <v>1</v>
      </c>
      <c r="D297" s="28">
        <v>44</v>
      </c>
      <c r="E297" s="40">
        <v>40.48</v>
      </c>
      <c r="F297" s="40">
        <f t="shared" si="16"/>
        <v>40.48</v>
      </c>
      <c r="G297" s="40">
        <f t="shared" si="19"/>
        <v>46.55199999999999</v>
      </c>
      <c r="J297" s="28">
        <v>93</v>
      </c>
      <c r="L297" s="30"/>
      <c r="M297" s="44"/>
    </row>
    <row r="298" spans="1:13" ht="15.75">
      <c r="A298" s="28" t="s">
        <v>393</v>
      </c>
      <c r="B298" s="28" t="s">
        <v>366</v>
      </c>
      <c r="C298" s="28">
        <v>1</v>
      </c>
      <c r="D298" s="28">
        <v>44</v>
      </c>
      <c r="E298" s="40">
        <v>40.48</v>
      </c>
      <c r="F298" s="40">
        <f t="shared" si="16"/>
        <v>40.48</v>
      </c>
      <c r="G298" s="40">
        <f t="shared" si="19"/>
        <v>46.55199999999999</v>
      </c>
      <c r="J298" s="28">
        <v>93</v>
      </c>
      <c r="L298" s="30"/>
      <c r="M298" s="44"/>
    </row>
    <row r="299" spans="1:13" s="29" customFormat="1" ht="16.5" thickBot="1">
      <c r="A299" s="29" t="s">
        <v>393</v>
      </c>
      <c r="B299" s="29" t="s">
        <v>379</v>
      </c>
      <c r="C299" s="29">
        <v>1</v>
      </c>
      <c r="D299" s="29">
        <v>44</v>
      </c>
      <c r="E299" s="40">
        <v>40.48</v>
      </c>
      <c r="F299" s="40">
        <f t="shared" si="16"/>
        <v>40.48</v>
      </c>
      <c r="G299" s="40">
        <f t="shared" si="19"/>
        <v>46.55199999999999</v>
      </c>
      <c r="H299" s="48">
        <v>329.3</v>
      </c>
      <c r="I299" s="48">
        <v>350</v>
      </c>
      <c r="J299" s="28">
        <v>93</v>
      </c>
      <c r="K299" s="29">
        <v>589</v>
      </c>
      <c r="L299" s="29">
        <f>K299*0.0037</f>
        <v>2.1793</v>
      </c>
      <c r="M299" s="43">
        <f>I299-H299-L299</f>
        <v>18.520699999999987</v>
      </c>
    </row>
    <row r="300" spans="1:13" ht="27">
      <c r="A300" s="28" t="s">
        <v>330</v>
      </c>
      <c r="B300" s="33" t="s">
        <v>338</v>
      </c>
      <c r="C300" s="28">
        <v>1</v>
      </c>
      <c r="D300" s="28">
        <v>44</v>
      </c>
      <c r="E300" s="40">
        <v>40.48</v>
      </c>
      <c r="F300" s="40">
        <f t="shared" si="16"/>
        <v>40.48</v>
      </c>
      <c r="G300" s="40">
        <f aca="true" t="shared" si="20" ref="G300:G307">F300</f>
        <v>40.48</v>
      </c>
      <c r="J300" s="28">
        <f aca="true" t="shared" si="21" ref="J300:J307">93*C300</f>
        <v>93</v>
      </c>
      <c r="L300" s="30"/>
      <c r="M300" s="44"/>
    </row>
    <row r="301" spans="1:13" ht="15.75">
      <c r="A301" s="28" t="s">
        <v>330</v>
      </c>
      <c r="B301" s="33" t="s">
        <v>15</v>
      </c>
      <c r="C301" s="28">
        <v>2</v>
      </c>
      <c r="D301" s="28">
        <v>44</v>
      </c>
      <c r="E301" s="40">
        <v>40.48</v>
      </c>
      <c r="F301" s="40">
        <f t="shared" si="16"/>
        <v>80.96</v>
      </c>
      <c r="G301" s="40">
        <f t="shared" si="20"/>
        <v>80.96</v>
      </c>
      <c r="J301" s="28">
        <f t="shared" si="21"/>
        <v>186</v>
      </c>
      <c r="L301" s="30"/>
      <c r="M301" s="44"/>
    </row>
    <row r="302" spans="1:13" ht="27">
      <c r="A302" s="28" t="s">
        <v>330</v>
      </c>
      <c r="B302" s="33" t="s">
        <v>390</v>
      </c>
      <c r="C302" s="28">
        <v>1</v>
      </c>
      <c r="D302" s="28">
        <v>44</v>
      </c>
      <c r="E302" s="40">
        <v>40.48</v>
      </c>
      <c r="F302" s="40">
        <f t="shared" si="16"/>
        <v>40.48</v>
      </c>
      <c r="G302" s="40">
        <f t="shared" si="20"/>
        <v>40.48</v>
      </c>
      <c r="J302" s="28">
        <f t="shared" si="21"/>
        <v>93</v>
      </c>
      <c r="L302" s="30"/>
      <c r="M302" s="44"/>
    </row>
    <row r="303" spans="1:13" ht="27">
      <c r="A303" s="28" t="s">
        <v>330</v>
      </c>
      <c r="B303" s="33" t="s">
        <v>400</v>
      </c>
      <c r="C303" s="28">
        <v>1</v>
      </c>
      <c r="D303" s="28">
        <v>44</v>
      </c>
      <c r="E303" s="40">
        <v>40.48</v>
      </c>
      <c r="F303" s="40">
        <f t="shared" si="16"/>
        <v>40.48</v>
      </c>
      <c r="G303" s="40">
        <f t="shared" si="20"/>
        <v>40.48</v>
      </c>
      <c r="J303" s="28">
        <f t="shared" si="21"/>
        <v>93</v>
      </c>
      <c r="L303" s="30"/>
      <c r="M303" s="44"/>
    </row>
    <row r="304" spans="1:13" ht="27">
      <c r="A304" s="28" t="s">
        <v>330</v>
      </c>
      <c r="B304" s="28" t="s">
        <v>317</v>
      </c>
      <c r="C304" s="28">
        <v>1</v>
      </c>
      <c r="D304" s="28">
        <v>44</v>
      </c>
      <c r="E304" s="40">
        <v>40.48</v>
      </c>
      <c r="F304" s="40">
        <f t="shared" si="16"/>
        <v>40.48</v>
      </c>
      <c r="G304" s="40">
        <f t="shared" si="20"/>
        <v>40.48</v>
      </c>
      <c r="J304" s="28">
        <f t="shared" si="21"/>
        <v>93</v>
      </c>
      <c r="L304" s="30"/>
      <c r="M304" s="44"/>
    </row>
    <row r="305" spans="1:13" ht="27">
      <c r="A305" s="28" t="s">
        <v>330</v>
      </c>
      <c r="B305" s="33" t="s">
        <v>402</v>
      </c>
      <c r="C305" s="28">
        <v>2</v>
      </c>
      <c r="D305" s="28">
        <v>44</v>
      </c>
      <c r="E305" s="40">
        <v>40.48</v>
      </c>
      <c r="F305" s="40">
        <f t="shared" si="16"/>
        <v>80.96</v>
      </c>
      <c r="G305" s="40">
        <f t="shared" si="20"/>
        <v>80.96</v>
      </c>
      <c r="J305" s="28">
        <f t="shared" si="21"/>
        <v>186</v>
      </c>
      <c r="L305" s="30"/>
      <c r="M305" s="44"/>
    </row>
    <row r="306" spans="1:13" ht="27">
      <c r="A306" s="28" t="s">
        <v>330</v>
      </c>
      <c r="B306" s="33" t="s">
        <v>386</v>
      </c>
      <c r="C306" s="28">
        <v>1</v>
      </c>
      <c r="D306" s="28">
        <v>44</v>
      </c>
      <c r="E306" s="40">
        <v>40.48</v>
      </c>
      <c r="F306" s="40">
        <f t="shared" si="16"/>
        <v>40.48</v>
      </c>
      <c r="G306" s="40">
        <f t="shared" si="20"/>
        <v>40.48</v>
      </c>
      <c r="J306" s="28">
        <f t="shared" si="21"/>
        <v>93</v>
      </c>
      <c r="L306" s="30"/>
      <c r="M306" s="44"/>
    </row>
    <row r="307" spans="1:13" s="29" customFormat="1" ht="27.75" thickBot="1">
      <c r="A307" s="29" t="s">
        <v>330</v>
      </c>
      <c r="B307" s="36" t="s">
        <v>407</v>
      </c>
      <c r="C307" s="29">
        <v>1</v>
      </c>
      <c r="D307" s="29">
        <v>44</v>
      </c>
      <c r="E307" s="40">
        <v>40.48</v>
      </c>
      <c r="F307" s="40">
        <f t="shared" si="16"/>
        <v>40.48</v>
      </c>
      <c r="G307" s="40">
        <f t="shared" si="20"/>
        <v>40.48</v>
      </c>
      <c r="H307" s="48">
        <v>405</v>
      </c>
      <c r="I307" s="48">
        <v>410</v>
      </c>
      <c r="J307" s="28">
        <f t="shared" si="21"/>
        <v>93</v>
      </c>
      <c r="K307" s="29">
        <v>930</v>
      </c>
      <c r="L307" s="29">
        <f>K307*0.0037</f>
        <v>3.4410000000000003</v>
      </c>
      <c r="M307" s="43">
        <f>I307-H307-L307</f>
        <v>1.5589999999999997</v>
      </c>
    </row>
    <row r="308" spans="1:13" ht="15.75">
      <c r="A308" s="28" t="s">
        <v>260</v>
      </c>
      <c r="B308" s="28" t="s">
        <v>471</v>
      </c>
      <c r="C308" s="28">
        <v>1</v>
      </c>
      <c r="D308" s="28">
        <v>179</v>
      </c>
      <c r="E308" s="40">
        <v>164.88</v>
      </c>
      <c r="F308" s="40">
        <f t="shared" si="16"/>
        <v>164.88</v>
      </c>
      <c r="G308" s="40">
        <f aca="true" t="shared" si="22" ref="G308:G338">F308*1.15</f>
        <v>189.61199999999997</v>
      </c>
      <c r="J308" s="28">
        <f>C308*310</f>
        <v>310</v>
      </c>
      <c r="L308" s="30"/>
      <c r="M308" s="44"/>
    </row>
    <row r="309" spans="1:13" ht="15.75">
      <c r="A309" s="28" t="s">
        <v>260</v>
      </c>
      <c r="B309" s="28" t="s">
        <v>473</v>
      </c>
      <c r="C309" s="28">
        <v>1</v>
      </c>
      <c r="D309" s="28">
        <v>179</v>
      </c>
      <c r="E309" s="40">
        <v>164.88</v>
      </c>
      <c r="F309" s="40">
        <f t="shared" si="16"/>
        <v>164.88</v>
      </c>
      <c r="G309" s="40">
        <f t="shared" si="22"/>
        <v>189.61199999999997</v>
      </c>
      <c r="J309" s="28">
        <f>C309*310</f>
        <v>310</v>
      </c>
      <c r="L309" s="30"/>
      <c r="M309" s="44"/>
    </row>
    <row r="310" spans="1:13" ht="27">
      <c r="A310" s="28" t="s">
        <v>363</v>
      </c>
      <c r="B310" s="28" t="s">
        <v>414</v>
      </c>
      <c r="C310" s="28">
        <v>1</v>
      </c>
      <c r="D310" s="28">
        <v>48</v>
      </c>
      <c r="E310" s="40">
        <v>44.16</v>
      </c>
      <c r="F310" s="40">
        <f t="shared" si="16"/>
        <v>44.16</v>
      </c>
      <c r="G310" s="40">
        <f t="shared" si="22"/>
        <v>50.78399999999999</v>
      </c>
      <c r="J310" s="28">
        <f>C310*93</f>
        <v>93</v>
      </c>
      <c r="L310" s="30"/>
      <c r="M310" s="44"/>
    </row>
    <row r="311" spans="1:13" ht="27">
      <c r="A311" s="28" t="s">
        <v>363</v>
      </c>
      <c r="B311" s="28" t="s">
        <v>415</v>
      </c>
      <c r="C311" s="28">
        <v>1</v>
      </c>
      <c r="D311" s="28">
        <v>48</v>
      </c>
      <c r="E311" s="40">
        <v>44.16</v>
      </c>
      <c r="F311" s="40">
        <f t="shared" si="16"/>
        <v>44.16</v>
      </c>
      <c r="G311" s="40">
        <f t="shared" si="22"/>
        <v>50.78399999999999</v>
      </c>
      <c r="J311" s="28">
        <f>C311*93</f>
        <v>93</v>
      </c>
      <c r="L311" s="30"/>
      <c r="M311" s="44"/>
    </row>
    <row r="312" spans="1:13" ht="15.75">
      <c r="A312" s="28" t="s">
        <v>363</v>
      </c>
      <c r="B312" s="28" t="s">
        <v>242</v>
      </c>
      <c r="C312" s="28">
        <v>1</v>
      </c>
      <c r="D312" s="28">
        <v>54</v>
      </c>
      <c r="E312" s="40">
        <v>49.68</v>
      </c>
      <c r="F312" s="40">
        <f t="shared" si="16"/>
        <v>49.68</v>
      </c>
      <c r="G312" s="40">
        <f t="shared" si="22"/>
        <v>57.132</v>
      </c>
      <c r="J312" s="28">
        <f>180*C312</f>
        <v>180</v>
      </c>
      <c r="L312" s="30"/>
      <c r="M312" s="44"/>
    </row>
    <row r="313" spans="1:13" ht="15.75">
      <c r="A313" s="28" t="s">
        <v>363</v>
      </c>
      <c r="B313" s="28" t="s">
        <v>40</v>
      </c>
      <c r="C313" s="28">
        <v>2</v>
      </c>
      <c r="D313" s="28">
        <v>54</v>
      </c>
      <c r="E313" s="40">
        <v>49.68</v>
      </c>
      <c r="F313" s="40">
        <f t="shared" si="16"/>
        <v>99.36</v>
      </c>
      <c r="G313" s="40">
        <f t="shared" si="22"/>
        <v>114.264</v>
      </c>
      <c r="J313" s="28">
        <f>180*C313</f>
        <v>360</v>
      </c>
      <c r="L313" s="30"/>
      <c r="M313" s="44"/>
    </row>
    <row r="314" spans="1:13" ht="27">
      <c r="A314" s="28" t="s">
        <v>363</v>
      </c>
      <c r="B314" s="33" t="s">
        <v>406</v>
      </c>
      <c r="C314" s="28">
        <v>1</v>
      </c>
      <c r="D314" s="28">
        <v>44</v>
      </c>
      <c r="E314" s="40">
        <v>40.48</v>
      </c>
      <c r="F314" s="40">
        <f t="shared" si="16"/>
        <v>40.48</v>
      </c>
      <c r="G314" s="40">
        <f t="shared" si="22"/>
        <v>46.55199999999999</v>
      </c>
      <c r="J314" s="28">
        <f aca="true" t="shared" si="23" ref="J314:J328">93*C314</f>
        <v>93</v>
      </c>
      <c r="L314" s="30"/>
      <c r="M314" s="44"/>
    </row>
    <row r="315" spans="1:13" ht="27">
      <c r="A315" s="28" t="s">
        <v>363</v>
      </c>
      <c r="B315" s="33" t="s">
        <v>409</v>
      </c>
      <c r="C315" s="28">
        <v>1</v>
      </c>
      <c r="D315" s="28">
        <v>44</v>
      </c>
      <c r="E315" s="40">
        <v>40.48</v>
      </c>
      <c r="F315" s="40">
        <f t="shared" si="16"/>
        <v>40.48</v>
      </c>
      <c r="G315" s="40">
        <f t="shared" si="22"/>
        <v>46.55199999999999</v>
      </c>
      <c r="J315" s="28">
        <f t="shared" si="23"/>
        <v>93</v>
      </c>
      <c r="L315" s="30"/>
      <c r="M315" s="44"/>
    </row>
    <row r="316" spans="1:13" ht="27">
      <c r="A316" s="28" t="s">
        <v>363</v>
      </c>
      <c r="B316" s="33" t="s">
        <v>338</v>
      </c>
      <c r="C316" s="28">
        <v>1</v>
      </c>
      <c r="D316" s="28">
        <v>44</v>
      </c>
      <c r="E316" s="40">
        <v>40.48</v>
      </c>
      <c r="F316" s="40">
        <f t="shared" si="16"/>
        <v>40.48</v>
      </c>
      <c r="G316" s="40">
        <f t="shared" si="22"/>
        <v>46.55199999999999</v>
      </c>
      <c r="J316" s="28">
        <f t="shared" si="23"/>
        <v>93</v>
      </c>
      <c r="L316" s="30"/>
      <c r="M316" s="44"/>
    </row>
    <row r="317" spans="1:13" ht="27">
      <c r="A317" s="28" t="s">
        <v>363</v>
      </c>
      <c r="B317" s="33" t="s">
        <v>401</v>
      </c>
      <c r="C317" s="28">
        <v>1</v>
      </c>
      <c r="D317" s="28">
        <v>44</v>
      </c>
      <c r="E317" s="40">
        <v>40.48</v>
      </c>
      <c r="F317" s="40">
        <f t="shared" si="16"/>
        <v>40.48</v>
      </c>
      <c r="G317" s="40">
        <f t="shared" si="22"/>
        <v>46.55199999999999</v>
      </c>
      <c r="J317" s="28">
        <f t="shared" si="23"/>
        <v>93</v>
      </c>
      <c r="L317" s="30"/>
      <c r="M317" s="44"/>
    </row>
    <row r="318" spans="1:13" ht="27">
      <c r="A318" s="28" t="s">
        <v>363</v>
      </c>
      <c r="B318" s="33" t="s">
        <v>385</v>
      </c>
      <c r="C318" s="28">
        <v>2</v>
      </c>
      <c r="D318" s="28">
        <v>44</v>
      </c>
      <c r="E318" s="40">
        <v>40.48</v>
      </c>
      <c r="F318" s="40">
        <f t="shared" si="16"/>
        <v>80.96</v>
      </c>
      <c r="G318" s="40">
        <f t="shared" si="22"/>
        <v>93.10399999999998</v>
      </c>
      <c r="J318" s="28">
        <f t="shared" si="23"/>
        <v>186</v>
      </c>
      <c r="L318" s="30"/>
      <c r="M318" s="44"/>
    </row>
    <row r="319" spans="1:13" ht="15.75">
      <c r="A319" s="28" t="s">
        <v>363</v>
      </c>
      <c r="B319" s="33" t="s">
        <v>15</v>
      </c>
      <c r="C319" s="28">
        <v>1</v>
      </c>
      <c r="D319" s="28">
        <v>44</v>
      </c>
      <c r="E319" s="40">
        <v>40.48</v>
      </c>
      <c r="F319" s="40">
        <f t="shared" si="16"/>
        <v>40.48</v>
      </c>
      <c r="G319" s="40">
        <f t="shared" si="22"/>
        <v>46.55199999999999</v>
      </c>
      <c r="J319" s="28">
        <f t="shared" si="23"/>
        <v>93</v>
      </c>
      <c r="L319" s="30"/>
      <c r="M319" s="44"/>
    </row>
    <row r="320" spans="1:13" ht="27">
      <c r="A320" s="28" t="s">
        <v>363</v>
      </c>
      <c r="B320" s="28" t="s">
        <v>331</v>
      </c>
      <c r="C320" s="28">
        <v>1</v>
      </c>
      <c r="D320" s="28">
        <v>44</v>
      </c>
      <c r="E320" s="40">
        <v>40.48</v>
      </c>
      <c r="F320" s="40">
        <f t="shared" si="16"/>
        <v>40.48</v>
      </c>
      <c r="G320" s="40">
        <f t="shared" si="22"/>
        <v>46.55199999999999</v>
      </c>
      <c r="J320" s="28">
        <f t="shared" si="23"/>
        <v>93</v>
      </c>
      <c r="L320" s="30"/>
      <c r="M320" s="44"/>
    </row>
    <row r="321" spans="1:13" ht="27">
      <c r="A321" s="28" t="s">
        <v>363</v>
      </c>
      <c r="B321" s="33" t="s">
        <v>335</v>
      </c>
      <c r="C321" s="28">
        <v>2</v>
      </c>
      <c r="D321" s="28">
        <v>44</v>
      </c>
      <c r="E321" s="40">
        <v>40.48</v>
      </c>
      <c r="F321" s="40">
        <f t="shared" si="16"/>
        <v>80.96</v>
      </c>
      <c r="G321" s="40">
        <f t="shared" si="22"/>
        <v>93.10399999999998</v>
      </c>
      <c r="J321" s="28">
        <f t="shared" si="23"/>
        <v>186</v>
      </c>
      <c r="L321" s="30"/>
      <c r="M321" s="44"/>
    </row>
    <row r="322" spans="1:13" ht="27">
      <c r="A322" s="28" t="s">
        <v>363</v>
      </c>
      <c r="B322" s="33" t="s">
        <v>396</v>
      </c>
      <c r="C322" s="28">
        <v>1</v>
      </c>
      <c r="D322" s="28">
        <v>44</v>
      </c>
      <c r="E322" s="40">
        <v>40.48</v>
      </c>
      <c r="F322" s="40">
        <f aca="true" t="shared" si="24" ref="F322:F338">C322*E322</f>
        <v>40.48</v>
      </c>
      <c r="G322" s="40">
        <f t="shared" si="22"/>
        <v>46.55199999999999</v>
      </c>
      <c r="J322" s="28">
        <f t="shared" si="23"/>
        <v>93</v>
      </c>
      <c r="L322" s="30"/>
      <c r="M322" s="44"/>
    </row>
    <row r="323" spans="1:13" ht="15.75">
      <c r="A323" s="28" t="s">
        <v>363</v>
      </c>
      <c r="B323" s="28" t="s">
        <v>381</v>
      </c>
      <c r="C323" s="28">
        <v>2</v>
      </c>
      <c r="D323" s="28">
        <v>44</v>
      </c>
      <c r="E323" s="40">
        <v>40.48</v>
      </c>
      <c r="F323" s="40">
        <f t="shared" si="24"/>
        <v>80.96</v>
      </c>
      <c r="G323" s="40">
        <f t="shared" si="22"/>
        <v>93.10399999999998</v>
      </c>
      <c r="J323" s="28">
        <f t="shared" si="23"/>
        <v>186</v>
      </c>
      <c r="L323" s="30"/>
      <c r="M323" s="44"/>
    </row>
    <row r="324" spans="1:13" ht="15.75">
      <c r="A324" s="28" t="s">
        <v>363</v>
      </c>
      <c r="B324" s="28" t="s">
        <v>257</v>
      </c>
      <c r="C324" s="28">
        <v>1</v>
      </c>
      <c r="D324" s="28">
        <v>44</v>
      </c>
      <c r="E324" s="40">
        <v>40.48</v>
      </c>
      <c r="F324" s="40">
        <f t="shared" si="24"/>
        <v>40.48</v>
      </c>
      <c r="G324" s="40">
        <f t="shared" si="22"/>
        <v>46.55199999999999</v>
      </c>
      <c r="J324" s="28">
        <f t="shared" si="23"/>
        <v>93</v>
      </c>
      <c r="L324" s="30"/>
      <c r="M324" s="44"/>
    </row>
    <row r="325" spans="1:13" ht="27">
      <c r="A325" s="28" t="s">
        <v>363</v>
      </c>
      <c r="B325" s="28" t="s">
        <v>317</v>
      </c>
      <c r="C325" s="28">
        <v>2</v>
      </c>
      <c r="D325" s="28">
        <v>44</v>
      </c>
      <c r="E325" s="40">
        <v>40.48</v>
      </c>
      <c r="F325" s="40">
        <f t="shared" si="24"/>
        <v>80.96</v>
      </c>
      <c r="G325" s="40">
        <f t="shared" si="22"/>
        <v>93.10399999999998</v>
      </c>
      <c r="J325" s="28">
        <f t="shared" si="23"/>
        <v>186</v>
      </c>
      <c r="L325" s="30"/>
      <c r="M325" s="44"/>
    </row>
    <row r="326" spans="1:13" ht="27">
      <c r="A326" s="28" t="s">
        <v>363</v>
      </c>
      <c r="B326" s="33" t="s">
        <v>336</v>
      </c>
      <c r="C326" s="28">
        <v>2</v>
      </c>
      <c r="D326" s="28">
        <v>44</v>
      </c>
      <c r="E326" s="40">
        <v>40.48</v>
      </c>
      <c r="F326" s="40">
        <f t="shared" si="24"/>
        <v>80.96</v>
      </c>
      <c r="G326" s="40">
        <f t="shared" si="22"/>
        <v>93.10399999999998</v>
      </c>
      <c r="J326" s="28">
        <f t="shared" si="23"/>
        <v>186</v>
      </c>
      <c r="L326" s="30"/>
      <c r="M326" s="44"/>
    </row>
    <row r="327" spans="1:13" ht="40.5">
      <c r="A327" s="30" t="s">
        <v>363</v>
      </c>
      <c r="B327" s="38" t="s">
        <v>384</v>
      </c>
      <c r="C327" s="30">
        <v>1</v>
      </c>
      <c r="D327" s="30">
        <v>44</v>
      </c>
      <c r="E327" s="41">
        <v>40.48</v>
      </c>
      <c r="F327" s="41">
        <f t="shared" si="24"/>
        <v>40.48</v>
      </c>
      <c r="G327" s="40">
        <f t="shared" si="22"/>
        <v>46.55199999999999</v>
      </c>
      <c r="H327" s="49"/>
      <c r="I327" s="49"/>
      <c r="J327" s="28">
        <f t="shared" si="23"/>
        <v>93</v>
      </c>
      <c r="K327" s="30"/>
      <c r="L327" s="30"/>
      <c r="M327" s="44"/>
    </row>
    <row r="328" spans="1:13" ht="27">
      <c r="A328" s="28" t="s">
        <v>363</v>
      </c>
      <c r="B328" s="33" t="s">
        <v>407</v>
      </c>
      <c r="C328" s="28">
        <v>1</v>
      </c>
      <c r="D328" s="28">
        <v>44</v>
      </c>
      <c r="E328" s="40">
        <v>40.48</v>
      </c>
      <c r="F328" s="40">
        <f t="shared" si="24"/>
        <v>40.48</v>
      </c>
      <c r="G328" s="40">
        <f t="shared" si="22"/>
        <v>46.55199999999999</v>
      </c>
      <c r="J328" s="28">
        <f t="shared" si="23"/>
        <v>93</v>
      </c>
      <c r="L328" s="30"/>
      <c r="M328" s="44"/>
    </row>
    <row r="329" spans="1:13" ht="27">
      <c r="A329" s="28" t="s">
        <v>363</v>
      </c>
      <c r="B329" s="30" t="s">
        <v>463</v>
      </c>
      <c r="C329" s="28">
        <v>1</v>
      </c>
      <c r="D329" s="28">
        <v>44.72</v>
      </c>
      <c r="E329" s="40">
        <v>41.14</v>
      </c>
      <c r="F329" s="40">
        <f t="shared" si="24"/>
        <v>41.14</v>
      </c>
      <c r="G329" s="40">
        <f t="shared" si="22"/>
        <v>47.311</v>
      </c>
      <c r="J329" s="28">
        <f>1400*C329</f>
        <v>1400</v>
      </c>
      <c r="L329" s="30"/>
      <c r="M329" s="44"/>
    </row>
    <row r="330" spans="1:13" s="29" customFormat="1" ht="27.75" thickBot="1">
      <c r="A330" s="29" t="s">
        <v>363</v>
      </c>
      <c r="B330" s="29" t="s">
        <v>345</v>
      </c>
      <c r="C330" s="29">
        <v>1</v>
      </c>
      <c r="D330" s="29">
        <v>43</v>
      </c>
      <c r="E330" s="40">
        <v>39.56</v>
      </c>
      <c r="F330" s="40">
        <f t="shared" si="24"/>
        <v>39.56</v>
      </c>
      <c r="G330" s="40">
        <f t="shared" si="22"/>
        <v>45.494</v>
      </c>
      <c r="H330" s="48">
        <v>1676</v>
      </c>
      <c r="I330" s="48">
        <v>1676</v>
      </c>
      <c r="J330" s="28">
        <f>900*C330</f>
        <v>900</v>
      </c>
      <c r="K330" s="29">
        <v>5506</v>
      </c>
      <c r="L330" s="29">
        <f>K330*0.0037</f>
        <v>20.3722</v>
      </c>
      <c r="M330" s="43">
        <f>I330-H330-L330</f>
        <v>-20.3722</v>
      </c>
    </row>
    <row r="331" spans="1:13" ht="15.75">
      <c r="A331" s="28" t="s">
        <v>328</v>
      </c>
      <c r="B331" s="28" t="s">
        <v>355</v>
      </c>
      <c r="C331" s="28">
        <v>1</v>
      </c>
      <c r="D331" s="28">
        <v>54</v>
      </c>
      <c r="E331" s="40">
        <v>49.68</v>
      </c>
      <c r="F331" s="40">
        <f t="shared" si="24"/>
        <v>49.68</v>
      </c>
      <c r="G331" s="40">
        <f t="shared" si="22"/>
        <v>57.132</v>
      </c>
      <c r="J331" s="28">
        <f>180*C331</f>
        <v>180</v>
      </c>
      <c r="L331" s="30"/>
      <c r="M331" s="44"/>
    </row>
    <row r="332" spans="1:13" ht="15.75">
      <c r="A332" s="28" t="s">
        <v>328</v>
      </c>
      <c r="B332" s="28" t="s">
        <v>244</v>
      </c>
      <c r="C332" s="28">
        <v>1</v>
      </c>
      <c r="D332" s="28">
        <v>54</v>
      </c>
      <c r="E332" s="40">
        <v>49.68</v>
      </c>
      <c r="F332" s="40">
        <f t="shared" si="24"/>
        <v>49.68</v>
      </c>
      <c r="G332" s="40">
        <f t="shared" si="22"/>
        <v>57.132</v>
      </c>
      <c r="J332" s="28">
        <f>180*C332</f>
        <v>180</v>
      </c>
      <c r="L332" s="30"/>
      <c r="M332" s="44"/>
    </row>
    <row r="333" spans="1:13" ht="15.75">
      <c r="A333" s="28" t="s">
        <v>328</v>
      </c>
      <c r="B333" s="28" t="s">
        <v>242</v>
      </c>
      <c r="C333" s="28">
        <v>1</v>
      </c>
      <c r="D333" s="28">
        <v>54</v>
      </c>
      <c r="E333" s="40">
        <v>49.68</v>
      </c>
      <c r="F333" s="40">
        <f t="shared" si="24"/>
        <v>49.68</v>
      </c>
      <c r="G333" s="40">
        <f t="shared" si="22"/>
        <v>57.132</v>
      </c>
      <c r="J333" s="28">
        <f>180*C333</f>
        <v>180</v>
      </c>
      <c r="L333" s="30"/>
      <c r="M333" s="44"/>
    </row>
    <row r="334" spans="1:13" ht="27">
      <c r="A334" s="28" t="s">
        <v>328</v>
      </c>
      <c r="B334" s="33" t="s">
        <v>406</v>
      </c>
      <c r="C334" s="28">
        <v>1</v>
      </c>
      <c r="D334" s="28">
        <v>44</v>
      </c>
      <c r="E334" s="40">
        <v>40.48</v>
      </c>
      <c r="F334" s="40">
        <f t="shared" si="24"/>
        <v>40.48</v>
      </c>
      <c r="G334" s="40">
        <f t="shared" si="22"/>
        <v>46.55199999999999</v>
      </c>
      <c r="J334" s="28">
        <f>93*C334</f>
        <v>93</v>
      </c>
      <c r="L334" s="30"/>
      <c r="M334" s="44"/>
    </row>
    <row r="335" spans="1:13" ht="27">
      <c r="A335" s="28" t="s">
        <v>328</v>
      </c>
      <c r="B335" s="33" t="s">
        <v>409</v>
      </c>
      <c r="C335" s="28">
        <v>1</v>
      </c>
      <c r="D335" s="28">
        <v>44</v>
      </c>
      <c r="E335" s="40">
        <v>40.48</v>
      </c>
      <c r="F335" s="40">
        <f t="shared" si="24"/>
        <v>40.48</v>
      </c>
      <c r="G335" s="40">
        <f t="shared" si="22"/>
        <v>46.55199999999999</v>
      </c>
      <c r="J335" s="28">
        <f>93*C335</f>
        <v>93</v>
      </c>
      <c r="L335" s="30"/>
      <c r="M335" s="44"/>
    </row>
    <row r="336" spans="1:13" ht="27">
      <c r="A336" s="28" t="s">
        <v>328</v>
      </c>
      <c r="B336" s="33" t="s">
        <v>168</v>
      </c>
      <c r="C336" s="28">
        <v>1</v>
      </c>
      <c r="D336" s="28">
        <v>44</v>
      </c>
      <c r="E336" s="40">
        <v>40.48</v>
      </c>
      <c r="F336" s="40">
        <f t="shared" si="24"/>
        <v>40.48</v>
      </c>
      <c r="G336" s="40">
        <f t="shared" si="22"/>
        <v>46.55199999999999</v>
      </c>
      <c r="J336" s="28">
        <f>93*C336</f>
        <v>93</v>
      </c>
      <c r="L336" s="30"/>
      <c r="M336" s="44"/>
    </row>
    <row r="337" spans="1:13" ht="27">
      <c r="A337" s="28" t="s">
        <v>328</v>
      </c>
      <c r="B337" s="33" t="s">
        <v>333</v>
      </c>
      <c r="C337" s="28">
        <v>1</v>
      </c>
      <c r="D337" s="28">
        <v>44</v>
      </c>
      <c r="E337" s="40">
        <v>40.48</v>
      </c>
      <c r="F337" s="40">
        <f t="shared" si="24"/>
        <v>40.48</v>
      </c>
      <c r="G337" s="40">
        <f t="shared" si="22"/>
        <v>46.55199999999999</v>
      </c>
      <c r="J337" s="28">
        <f>93*C337</f>
        <v>93</v>
      </c>
      <c r="L337" s="30"/>
      <c r="M337" s="44"/>
    </row>
    <row r="338" spans="1:13" s="29" customFormat="1" ht="27.75" thickBot="1">
      <c r="A338" s="29" t="s">
        <v>328</v>
      </c>
      <c r="B338" s="29" t="s">
        <v>343</v>
      </c>
      <c r="C338" s="29">
        <v>1</v>
      </c>
      <c r="D338" s="29">
        <v>43</v>
      </c>
      <c r="E338" s="42">
        <v>39.56</v>
      </c>
      <c r="F338" s="42">
        <f t="shared" si="24"/>
        <v>39.56</v>
      </c>
      <c r="G338" s="42">
        <f t="shared" si="22"/>
        <v>45.494</v>
      </c>
      <c r="H338" s="48">
        <v>403</v>
      </c>
      <c r="I338" s="48">
        <v>500</v>
      </c>
      <c r="J338" s="29">
        <f>900*C338</f>
        <v>900</v>
      </c>
      <c r="K338" s="29">
        <v>1812</v>
      </c>
      <c r="L338" s="29">
        <f>K338*0.0037</f>
        <v>6.704400000000001</v>
      </c>
      <c r="M338" s="43">
        <f>I338-H338-L338</f>
        <v>90.2956</v>
      </c>
    </row>
    <row r="342" ht="13.5" customHeight="1">
      <c r="K342" s="28">
        <f>436/118799</f>
        <v>0.0036700645628330204</v>
      </c>
    </row>
  </sheetData>
  <sheetProtection/>
  <autoFilter ref="A1:M338">
    <sortState ref="A2:M342">
      <sortCondition sortBy="value" ref="A2:A342"/>
    </sortState>
  </autoFilter>
  <mergeCells count="3">
    <mergeCell ref="J102:J103"/>
    <mergeCell ref="I140:J140"/>
    <mergeCell ref="K164:L164"/>
  </mergeCells>
  <printOptions horizontalCentered="1"/>
  <pageMargins left="0.03937007874015748" right="0.03937007874015748" top="0.1968503937007874" bottom="0.1968503937007874" header="0.1968503937007874" footer="0.11811023622047245"/>
  <pageSetup blackAndWhite="1" draft="1"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B1">
      <selection activeCell="L205" sqref="L205"/>
    </sheetView>
  </sheetViews>
  <sheetFormatPr defaultColWidth="9.140625" defaultRowHeight="15"/>
  <cols>
    <col min="1" max="1" width="16.140625" style="28" customWidth="1"/>
    <col min="2" max="2" width="35.57421875" style="28" customWidth="1"/>
    <col min="3" max="3" width="7.00390625" style="28" customWidth="1"/>
    <col min="4" max="4" width="7.140625" style="28" customWidth="1"/>
    <col min="5" max="6" width="9.140625" style="28" customWidth="1"/>
    <col min="7" max="7" width="9.140625" style="62" customWidth="1"/>
    <col min="8" max="8" width="9.140625" style="28" customWidth="1"/>
    <col min="9" max="9" width="8.140625" style="28" customWidth="1"/>
    <col min="10" max="10" width="12.00390625" style="28" customWidth="1"/>
    <col min="11" max="11" width="9.140625" style="30" customWidth="1"/>
    <col min="12" max="12" width="9.140625" style="68" customWidth="1"/>
    <col min="13" max="16384" width="9.140625" style="28" customWidth="1"/>
  </cols>
  <sheetData>
    <row r="1" spans="1:12" ht="40.5">
      <c r="A1" s="27" t="s">
        <v>0</v>
      </c>
      <c r="B1" s="27" t="s">
        <v>1</v>
      </c>
      <c r="C1" s="27" t="s">
        <v>323</v>
      </c>
      <c r="D1" s="27" t="s">
        <v>324</v>
      </c>
      <c r="E1" s="39" t="s">
        <v>490</v>
      </c>
      <c r="F1" s="39" t="s">
        <v>326</v>
      </c>
      <c r="G1" s="39" t="s">
        <v>492</v>
      </c>
      <c r="H1" s="45" t="s">
        <v>7</v>
      </c>
      <c r="I1" s="27" t="s">
        <v>491</v>
      </c>
      <c r="J1" s="66" t="s">
        <v>351</v>
      </c>
      <c r="K1" s="66" t="s">
        <v>9</v>
      </c>
      <c r="L1" s="67" t="s">
        <v>10</v>
      </c>
    </row>
    <row r="2" spans="1:9" ht="13.5">
      <c r="A2" s="28" t="s">
        <v>160</v>
      </c>
      <c r="B2" s="28" t="s">
        <v>71</v>
      </c>
      <c r="C2" s="28">
        <v>2</v>
      </c>
      <c r="D2" s="28">
        <v>49.68</v>
      </c>
      <c r="E2" s="28">
        <f>C2*D2</f>
        <v>99.36</v>
      </c>
      <c r="F2" s="28">
        <f>E2*1.15</f>
        <v>114.264</v>
      </c>
      <c r="I2" s="28">
        <f>C2*180</f>
        <v>360</v>
      </c>
    </row>
    <row r="3" spans="1:9" ht="13.5">
      <c r="A3" s="28" t="s">
        <v>160</v>
      </c>
      <c r="B3" s="28" t="s">
        <v>40</v>
      </c>
      <c r="C3" s="28">
        <v>2</v>
      </c>
      <c r="D3" s="28">
        <v>49.68</v>
      </c>
      <c r="E3" s="28">
        <f aca="true" t="shared" si="0" ref="E3:E64">C3*D3</f>
        <v>99.36</v>
      </c>
      <c r="F3" s="28">
        <f aca="true" t="shared" si="1" ref="F3:F64">E3*1.15</f>
        <v>114.264</v>
      </c>
      <c r="I3" s="28">
        <f aca="true" t="shared" si="2" ref="I3:I11">C3*180</f>
        <v>360</v>
      </c>
    </row>
    <row r="4" spans="1:9" ht="13.5">
      <c r="A4" s="28" t="s">
        <v>160</v>
      </c>
      <c r="B4" s="28" t="s">
        <v>352</v>
      </c>
      <c r="C4" s="28">
        <v>2</v>
      </c>
      <c r="D4" s="28">
        <v>49.68</v>
      </c>
      <c r="E4" s="28">
        <f t="shared" si="0"/>
        <v>99.36</v>
      </c>
      <c r="F4" s="28">
        <f t="shared" si="1"/>
        <v>114.264</v>
      </c>
      <c r="I4" s="28">
        <f t="shared" si="2"/>
        <v>360</v>
      </c>
    </row>
    <row r="5" spans="1:9" ht="13.5">
      <c r="A5" s="28" t="s">
        <v>160</v>
      </c>
      <c r="B5" s="28" t="s">
        <v>239</v>
      </c>
      <c r="C5" s="28">
        <v>2</v>
      </c>
      <c r="D5" s="28">
        <v>49.68</v>
      </c>
      <c r="E5" s="28">
        <f t="shared" si="0"/>
        <v>99.36</v>
      </c>
      <c r="F5" s="28">
        <f t="shared" si="1"/>
        <v>114.264</v>
      </c>
      <c r="I5" s="28">
        <f t="shared" si="2"/>
        <v>360</v>
      </c>
    </row>
    <row r="6" spans="1:9" ht="13.5">
      <c r="A6" s="28" t="s">
        <v>160</v>
      </c>
      <c r="B6" s="57" t="s">
        <v>355</v>
      </c>
      <c r="C6" s="28">
        <v>2</v>
      </c>
      <c r="D6" s="28">
        <v>49.68</v>
      </c>
      <c r="E6" s="28">
        <f t="shared" si="0"/>
        <v>99.36</v>
      </c>
      <c r="F6" s="28">
        <f t="shared" si="1"/>
        <v>114.264</v>
      </c>
      <c r="I6" s="28">
        <f t="shared" si="2"/>
        <v>360</v>
      </c>
    </row>
    <row r="7" spans="1:9" ht="13.5">
      <c r="A7" s="28" t="s">
        <v>160</v>
      </c>
      <c r="B7" s="57" t="s">
        <v>357</v>
      </c>
      <c r="C7" s="28">
        <v>2</v>
      </c>
      <c r="D7" s="28">
        <v>49.68</v>
      </c>
      <c r="E7" s="28">
        <f t="shared" si="0"/>
        <v>99.36</v>
      </c>
      <c r="F7" s="28">
        <f t="shared" si="1"/>
        <v>114.264</v>
      </c>
      <c r="I7" s="28">
        <f t="shared" si="2"/>
        <v>360</v>
      </c>
    </row>
    <row r="8" spans="1:9" ht="13.5">
      <c r="A8" s="28" t="s">
        <v>160</v>
      </c>
      <c r="B8" s="57" t="s">
        <v>493</v>
      </c>
      <c r="C8" s="28">
        <v>2</v>
      </c>
      <c r="D8" s="28">
        <v>49.68</v>
      </c>
      <c r="E8" s="28">
        <f t="shared" si="0"/>
        <v>99.36</v>
      </c>
      <c r="F8" s="28">
        <f t="shared" si="1"/>
        <v>114.264</v>
      </c>
      <c r="I8" s="28">
        <f t="shared" si="2"/>
        <v>360</v>
      </c>
    </row>
    <row r="9" spans="1:9" ht="13.5">
      <c r="A9" s="28" t="s">
        <v>160</v>
      </c>
      <c r="B9" s="57" t="s">
        <v>72</v>
      </c>
      <c r="C9" s="28">
        <v>2</v>
      </c>
      <c r="D9" s="28">
        <v>49.68</v>
      </c>
      <c r="E9" s="28">
        <f t="shared" si="0"/>
        <v>99.36</v>
      </c>
      <c r="F9" s="28">
        <f t="shared" si="1"/>
        <v>114.264</v>
      </c>
      <c r="I9" s="28">
        <f t="shared" si="2"/>
        <v>360</v>
      </c>
    </row>
    <row r="10" spans="1:9" ht="13.5">
      <c r="A10" s="28" t="s">
        <v>160</v>
      </c>
      <c r="B10" s="57" t="s">
        <v>242</v>
      </c>
      <c r="C10" s="28">
        <v>2</v>
      </c>
      <c r="D10" s="28">
        <v>49.68</v>
      </c>
      <c r="E10" s="28">
        <f t="shared" si="0"/>
        <v>99.36</v>
      </c>
      <c r="F10" s="28">
        <f t="shared" si="1"/>
        <v>114.264</v>
      </c>
      <c r="I10" s="28">
        <f t="shared" si="2"/>
        <v>360</v>
      </c>
    </row>
    <row r="11" spans="1:12" s="60" customFormat="1" ht="18.75" thickBot="1">
      <c r="A11" s="60" t="s">
        <v>160</v>
      </c>
      <c r="B11" s="59" t="s">
        <v>244</v>
      </c>
      <c r="C11" s="60">
        <v>2</v>
      </c>
      <c r="D11" s="60">
        <v>49.68</v>
      </c>
      <c r="E11" s="60">
        <f t="shared" si="0"/>
        <v>99.36</v>
      </c>
      <c r="F11" s="60">
        <f t="shared" si="1"/>
        <v>114.264</v>
      </c>
      <c r="G11" s="63">
        <v>1143</v>
      </c>
      <c r="I11" s="60">
        <f t="shared" si="2"/>
        <v>360</v>
      </c>
      <c r="J11" s="60">
        <v>3600</v>
      </c>
      <c r="K11" s="60">
        <f>J11*0.0036</f>
        <v>12.959999999999999</v>
      </c>
      <c r="L11" s="70">
        <f>H11-G11-K11</f>
        <v>-1155.96</v>
      </c>
    </row>
    <row r="12" spans="1:12" ht="18.75" thickTop="1">
      <c r="A12" s="57" t="s">
        <v>370</v>
      </c>
      <c r="B12" s="33" t="s">
        <v>494</v>
      </c>
      <c r="C12" s="28">
        <v>3</v>
      </c>
      <c r="D12" s="28">
        <v>40.48</v>
      </c>
      <c r="E12" s="28">
        <f t="shared" si="0"/>
        <v>121.44</v>
      </c>
      <c r="F12" s="28">
        <f t="shared" si="1"/>
        <v>139.65599999999998</v>
      </c>
      <c r="G12" s="64"/>
      <c r="I12" s="28">
        <f>C12*93</f>
        <v>279</v>
      </c>
      <c r="L12" s="69"/>
    </row>
    <row r="13" spans="1:12" ht="18">
      <c r="A13" s="57" t="s">
        <v>370</v>
      </c>
      <c r="B13" s="33" t="s">
        <v>495</v>
      </c>
      <c r="C13" s="28">
        <v>2</v>
      </c>
      <c r="D13" s="28">
        <v>40.48</v>
      </c>
      <c r="E13" s="28">
        <f t="shared" si="0"/>
        <v>80.96</v>
      </c>
      <c r="F13" s="28">
        <f t="shared" si="1"/>
        <v>93.10399999999998</v>
      </c>
      <c r="G13" s="64"/>
      <c r="I13" s="28">
        <f>C13*93</f>
        <v>186</v>
      </c>
      <c r="L13" s="69"/>
    </row>
    <row r="14" spans="1:12" s="60" customFormat="1" ht="27.75" thickBot="1">
      <c r="A14" s="59" t="s">
        <v>370</v>
      </c>
      <c r="B14" s="59" t="s">
        <v>496</v>
      </c>
      <c r="C14" s="60">
        <v>1</v>
      </c>
      <c r="D14" s="60">
        <v>93.83</v>
      </c>
      <c r="E14" s="60">
        <f t="shared" si="0"/>
        <v>93.83</v>
      </c>
      <c r="F14" s="60">
        <f t="shared" si="1"/>
        <v>107.90449999999998</v>
      </c>
      <c r="G14" s="63">
        <v>341</v>
      </c>
      <c r="H14" s="60">
        <v>31</v>
      </c>
      <c r="I14" s="60">
        <v>1320</v>
      </c>
      <c r="J14" s="60">
        <v>1785</v>
      </c>
      <c r="K14" s="60">
        <f>J14*0.0036</f>
        <v>6.426</v>
      </c>
      <c r="L14" s="70">
        <f>H14-G14-K14</f>
        <v>-316.426</v>
      </c>
    </row>
    <row r="15" spans="1:12" ht="18.75" thickTop="1">
      <c r="A15" s="28" t="s">
        <v>497</v>
      </c>
      <c r="B15" s="28" t="s">
        <v>365</v>
      </c>
      <c r="C15" s="28">
        <v>1</v>
      </c>
      <c r="D15" s="28">
        <v>40.48</v>
      </c>
      <c r="E15" s="28">
        <f t="shared" si="0"/>
        <v>40.48</v>
      </c>
      <c r="F15" s="28">
        <f t="shared" si="1"/>
        <v>46.55199999999999</v>
      </c>
      <c r="G15" s="64"/>
      <c r="I15" s="28">
        <f>C15*93</f>
        <v>93</v>
      </c>
      <c r="L15" s="69"/>
    </row>
    <row r="16" spans="1:12" ht="18">
      <c r="A16" s="28" t="s">
        <v>497</v>
      </c>
      <c r="B16" s="28" t="s">
        <v>372</v>
      </c>
      <c r="C16" s="28">
        <v>1</v>
      </c>
      <c r="D16" s="28">
        <v>40.48</v>
      </c>
      <c r="E16" s="28">
        <f t="shared" si="0"/>
        <v>40.48</v>
      </c>
      <c r="F16" s="28">
        <f t="shared" si="1"/>
        <v>46.55199999999999</v>
      </c>
      <c r="G16" s="64"/>
      <c r="I16" s="28">
        <f aca="true" t="shared" si="3" ref="I16:I24">C16*93</f>
        <v>93</v>
      </c>
      <c r="L16" s="69"/>
    </row>
    <row r="17" spans="1:12" ht="18">
      <c r="A17" s="28" t="s">
        <v>497</v>
      </c>
      <c r="B17" s="28" t="s">
        <v>375</v>
      </c>
      <c r="C17" s="28">
        <v>1</v>
      </c>
      <c r="D17" s="28">
        <v>40.48</v>
      </c>
      <c r="E17" s="28">
        <f t="shared" si="0"/>
        <v>40.48</v>
      </c>
      <c r="F17" s="28">
        <f t="shared" si="1"/>
        <v>46.55199999999999</v>
      </c>
      <c r="G17" s="64"/>
      <c r="I17" s="28">
        <f t="shared" si="3"/>
        <v>93</v>
      </c>
      <c r="L17" s="69"/>
    </row>
    <row r="18" spans="1:12" ht="18">
      <c r="A18" s="28" t="s">
        <v>497</v>
      </c>
      <c r="B18" s="28" t="s">
        <v>366</v>
      </c>
      <c r="C18" s="28">
        <v>1</v>
      </c>
      <c r="D18" s="28">
        <v>40.48</v>
      </c>
      <c r="E18" s="28">
        <f t="shared" si="0"/>
        <v>40.48</v>
      </c>
      <c r="F18" s="28">
        <f t="shared" si="1"/>
        <v>46.55199999999999</v>
      </c>
      <c r="G18" s="64"/>
      <c r="I18" s="28">
        <f t="shared" si="3"/>
        <v>93</v>
      </c>
      <c r="L18" s="69"/>
    </row>
    <row r="19" spans="1:12" ht="18">
      <c r="A19" s="28" t="s">
        <v>497</v>
      </c>
      <c r="B19" s="28" t="s">
        <v>376</v>
      </c>
      <c r="C19" s="28">
        <v>1</v>
      </c>
      <c r="D19" s="28">
        <v>40.48</v>
      </c>
      <c r="E19" s="28">
        <f t="shared" si="0"/>
        <v>40.48</v>
      </c>
      <c r="F19" s="28">
        <f t="shared" si="1"/>
        <v>46.55199999999999</v>
      </c>
      <c r="G19" s="64"/>
      <c r="I19" s="28">
        <f t="shared" si="3"/>
        <v>93</v>
      </c>
      <c r="L19" s="69"/>
    </row>
    <row r="20" spans="1:12" ht="18">
      <c r="A20" s="28" t="s">
        <v>497</v>
      </c>
      <c r="B20" s="28" t="s">
        <v>373</v>
      </c>
      <c r="C20" s="28">
        <v>1</v>
      </c>
      <c r="D20" s="28">
        <v>40.48</v>
      </c>
      <c r="E20" s="28">
        <f t="shared" si="0"/>
        <v>40.48</v>
      </c>
      <c r="F20" s="28">
        <f t="shared" si="1"/>
        <v>46.55199999999999</v>
      </c>
      <c r="G20" s="64"/>
      <c r="I20" s="28">
        <f t="shared" si="3"/>
        <v>93</v>
      </c>
      <c r="L20" s="69"/>
    </row>
    <row r="21" spans="1:12" ht="18">
      <c r="A21" s="28" t="s">
        <v>497</v>
      </c>
      <c r="B21" s="28" t="s">
        <v>379</v>
      </c>
      <c r="C21" s="28">
        <v>1</v>
      </c>
      <c r="D21" s="28">
        <v>40.48</v>
      </c>
      <c r="E21" s="28">
        <f t="shared" si="0"/>
        <v>40.48</v>
      </c>
      <c r="F21" s="28">
        <f t="shared" si="1"/>
        <v>46.55199999999999</v>
      </c>
      <c r="G21" s="64"/>
      <c r="I21" s="28">
        <f t="shared" si="3"/>
        <v>93</v>
      </c>
      <c r="L21" s="69"/>
    </row>
    <row r="22" spans="1:12" s="30" customFormat="1" ht="18">
      <c r="A22" s="30" t="s">
        <v>497</v>
      </c>
      <c r="B22" s="30" t="s">
        <v>374</v>
      </c>
      <c r="C22" s="30">
        <v>1</v>
      </c>
      <c r="D22" s="30">
        <v>40.48</v>
      </c>
      <c r="E22" s="30">
        <f t="shared" si="0"/>
        <v>40.48</v>
      </c>
      <c r="F22" s="30">
        <f t="shared" si="1"/>
        <v>46.55199999999999</v>
      </c>
      <c r="G22" s="65"/>
      <c r="I22" s="28">
        <f t="shared" si="3"/>
        <v>93</v>
      </c>
      <c r="L22" s="69"/>
    </row>
    <row r="23" spans="1:12" ht="18">
      <c r="A23" s="30" t="s">
        <v>497</v>
      </c>
      <c r="B23" s="33" t="s">
        <v>498</v>
      </c>
      <c r="C23" s="28">
        <v>1</v>
      </c>
      <c r="D23" s="28">
        <v>40.48</v>
      </c>
      <c r="E23" s="28">
        <f t="shared" si="0"/>
        <v>40.48</v>
      </c>
      <c r="F23" s="28">
        <f t="shared" si="1"/>
        <v>46.55199999999999</v>
      </c>
      <c r="G23" s="64"/>
      <c r="I23" s="28">
        <f t="shared" si="3"/>
        <v>93</v>
      </c>
      <c r="L23" s="69"/>
    </row>
    <row r="24" spans="1:12" ht="27">
      <c r="A24" s="30" t="s">
        <v>497</v>
      </c>
      <c r="B24" s="33" t="s">
        <v>499</v>
      </c>
      <c r="C24" s="28">
        <v>1</v>
      </c>
      <c r="D24" s="28">
        <v>40.48</v>
      </c>
      <c r="E24" s="28">
        <f t="shared" si="0"/>
        <v>40.48</v>
      </c>
      <c r="F24" s="28">
        <f t="shared" si="1"/>
        <v>46.55199999999999</v>
      </c>
      <c r="G24" s="64"/>
      <c r="I24" s="28">
        <f t="shared" si="3"/>
        <v>93</v>
      </c>
      <c r="L24" s="69"/>
    </row>
    <row r="25" spans="1:12" ht="18">
      <c r="A25" s="30" t="s">
        <v>497</v>
      </c>
      <c r="B25" s="28" t="s">
        <v>425</v>
      </c>
      <c r="C25" s="28">
        <v>1</v>
      </c>
      <c r="D25" s="28">
        <v>69</v>
      </c>
      <c r="E25" s="28">
        <f t="shared" si="0"/>
        <v>69</v>
      </c>
      <c r="F25" s="28">
        <f t="shared" si="1"/>
        <v>79.35</v>
      </c>
      <c r="G25" s="64"/>
      <c r="I25" s="28">
        <f>80*C25</f>
        <v>80</v>
      </c>
      <c r="L25" s="69"/>
    </row>
    <row r="26" spans="1:12" ht="18">
      <c r="A26" s="30" t="s">
        <v>497</v>
      </c>
      <c r="B26" s="28" t="s">
        <v>427</v>
      </c>
      <c r="C26" s="28">
        <v>1</v>
      </c>
      <c r="D26" s="28">
        <v>69</v>
      </c>
      <c r="E26" s="28">
        <f t="shared" si="0"/>
        <v>69</v>
      </c>
      <c r="F26" s="28">
        <f t="shared" si="1"/>
        <v>79.35</v>
      </c>
      <c r="G26" s="64"/>
      <c r="I26" s="28">
        <f>80*C26</f>
        <v>80</v>
      </c>
      <c r="L26" s="69"/>
    </row>
    <row r="27" spans="1:12" ht="18">
      <c r="A27" s="30" t="s">
        <v>497</v>
      </c>
      <c r="B27" s="28" t="s">
        <v>500</v>
      </c>
      <c r="C27" s="28">
        <v>1</v>
      </c>
      <c r="D27" s="28">
        <v>69</v>
      </c>
      <c r="E27" s="28">
        <f t="shared" si="0"/>
        <v>69</v>
      </c>
      <c r="F27" s="28">
        <f t="shared" si="1"/>
        <v>79.35</v>
      </c>
      <c r="G27" s="64"/>
      <c r="I27" s="28">
        <f>80*C27</f>
        <v>80</v>
      </c>
      <c r="L27" s="69"/>
    </row>
    <row r="28" spans="1:12" ht="18">
      <c r="A28" s="30" t="s">
        <v>497</v>
      </c>
      <c r="B28" s="28" t="s">
        <v>501</v>
      </c>
      <c r="C28" s="28">
        <v>1</v>
      </c>
      <c r="D28" s="28">
        <v>105.8</v>
      </c>
      <c r="E28" s="28">
        <f t="shared" si="0"/>
        <v>105.8</v>
      </c>
      <c r="F28" s="28">
        <f t="shared" si="1"/>
        <v>121.66999999999999</v>
      </c>
      <c r="G28" s="64"/>
      <c r="I28" s="28">
        <v>100</v>
      </c>
      <c r="L28" s="69"/>
    </row>
    <row r="29" spans="1:12" ht="18">
      <c r="A29" s="30" t="s">
        <v>497</v>
      </c>
      <c r="B29" s="28" t="s">
        <v>502</v>
      </c>
      <c r="C29" s="28">
        <v>1</v>
      </c>
      <c r="D29" s="28">
        <v>105.8</v>
      </c>
      <c r="E29" s="28">
        <f t="shared" si="0"/>
        <v>105.8</v>
      </c>
      <c r="F29" s="28">
        <f t="shared" si="1"/>
        <v>121.66999999999999</v>
      </c>
      <c r="G29" s="64"/>
      <c r="I29" s="28">
        <v>100</v>
      </c>
      <c r="L29" s="69"/>
    </row>
    <row r="30" spans="1:12" ht="18">
      <c r="A30" s="30" t="s">
        <v>497</v>
      </c>
      <c r="B30" s="28" t="s">
        <v>503</v>
      </c>
      <c r="C30" s="28">
        <v>1</v>
      </c>
      <c r="D30" s="28">
        <v>105.8</v>
      </c>
      <c r="E30" s="28">
        <f t="shared" si="0"/>
        <v>105.8</v>
      </c>
      <c r="F30" s="28">
        <f t="shared" si="1"/>
        <v>121.66999999999999</v>
      </c>
      <c r="G30" s="64"/>
      <c r="I30" s="28">
        <v>100</v>
      </c>
      <c r="L30" s="69"/>
    </row>
    <row r="31" spans="1:12" s="60" customFormat="1" ht="18.75" thickBot="1">
      <c r="A31" s="60" t="s">
        <v>497</v>
      </c>
      <c r="B31" s="60" t="s">
        <v>504</v>
      </c>
      <c r="C31" s="60">
        <v>1</v>
      </c>
      <c r="D31" s="60">
        <v>173.88</v>
      </c>
      <c r="E31" s="60">
        <f t="shared" si="0"/>
        <v>173.88</v>
      </c>
      <c r="F31" s="60">
        <f t="shared" si="1"/>
        <v>199.962</v>
      </c>
      <c r="G31" s="63">
        <v>1268.5</v>
      </c>
      <c r="I31" s="60">
        <v>130</v>
      </c>
      <c r="J31" s="60">
        <v>1600</v>
      </c>
      <c r="K31" s="60">
        <f>J31*0.0036</f>
        <v>5.76</v>
      </c>
      <c r="L31" s="70">
        <f>H31-G31-K31</f>
        <v>-1274.26</v>
      </c>
    </row>
    <row r="32" spans="1:12" ht="18.75" thickTop="1">
      <c r="A32" s="57" t="s">
        <v>382</v>
      </c>
      <c r="B32" s="28" t="s">
        <v>505</v>
      </c>
      <c r="C32" s="28">
        <v>1</v>
      </c>
      <c r="D32" s="28">
        <v>73.6</v>
      </c>
      <c r="E32" s="28">
        <f t="shared" si="0"/>
        <v>73.6</v>
      </c>
      <c r="F32" s="28">
        <f t="shared" si="1"/>
        <v>84.63999999999999</v>
      </c>
      <c r="G32" s="64"/>
      <c r="I32" s="28">
        <v>80</v>
      </c>
      <c r="L32" s="69"/>
    </row>
    <row r="33" spans="1:12" ht="14.25" customHeight="1">
      <c r="A33" s="57" t="s">
        <v>382</v>
      </c>
      <c r="B33" s="30" t="s">
        <v>327</v>
      </c>
      <c r="C33" s="28">
        <v>1</v>
      </c>
      <c r="D33" s="28">
        <v>120.52</v>
      </c>
      <c r="E33" s="28">
        <f t="shared" si="0"/>
        <v>120.52</v>
      </c>
      <c r="F33" s="28">
        <f t="shared" si="1"/>
        <v>138.59799999999998</v>
      </c>
      <c r="G33" s="64"/>
      <c r="I33" s="28">
        <v>100</v>
      </c>
      <c r="L33" s="69"/>
    </row>
    <row r="34" spans="1:12" ht="18">
      <c r="A34" s="57" t="s">
        <v>382</v>
      </c>
      <c r="B34" s="28" t="s">
        <v>375</v>
      </c>
      <c r="C34" s="28">
        <v>1</v>
      </c>
      <c r="D34" s="28">
        <v>40.48</v>
      </c>
      <c r="E34" s="28">
        <f t="shared" si="0"/>
        <v>40.48</v>
      </c>
      <c r="F34" s="28">
        <f t="shared" si="1"/>
        <v>46.55199999999999</v>
      </c>
      <c r="G34" s="64"/>
      <c r="I34" s="28">
        <v>93</v>
      </c>
      <c r="L34" s="69"/>
    </row>
    <row r="35" spans="1:12" s="60" customFormat="1" ht="18.75" thickBot="1">
      <c r="A35" s="59" t="s">
        <v>382</v>
      </c>
      <c r="B35" s="60" t="s">
        <v>366</v>
      </c>
      <c r="C35" s="60">
        <v>1</v>
      </c>
      <c r="D35" s="60">
        <v>40.48</v>
      </c>
      <c r="E35" s="60">
        <f t="shared" si="0"/>
        <v>40.48</v>
      </c>
      <c r="F35" s="60">
        <f t="shared" si="1"/>
        <v>46.55199999999999</v>
      </c>
      <c r="G35" s="63">
        <v>316</v>
      </c>
      <c r="I35" s="60">
        <v>93</v>
      </c>
      <c r="J35" s="60">
        <v>366</v>
      </c>
      <c r="K35" s="60">
        <f>J35*0.0036</f>
        <v>1.3175999999999999</v>
      </c>
      <c r="L35" s="70">
        <f>H35-G35-K35</f>
        <v>-317.3176</v>
      </c>
    </row>
    <row r="36" spans="1:12" ht="27.75" thickTop="1">
      <c r="A36" s="57" t="s">
        <v>506</v>
      </c>
      <c r="B36" s="57" t="s">
        <v>355</v>
      </c>
      <c r="C36" s="28">
        <v>1</v>
      </c>
      <c r="D36" s="28">
        <v>49.68</v>
      </c>
      <c r="E36" s="28">
        <f t="shared" si="0"/>
        <v>49.68</v>
      </c>
      <c r="F36" s="28">
        <f t="shared" si="1"/>
        <v>57.132</v>
      </c>
      <c r="G36" s="64"/>
      <c r="I36" s="28">
        <v>180</v>
      </c>
      <c r="L36" s="69"/>
    </row>
    <row r="37" spans="1:12" ht="27">
      <c r="A37" s="57" t="s">
        <v>506</v>
      </c>
      <c r="B37" s="57" t="s">
        <v>244</v>
      </c>
      <c r="C37" s="30">
        <v>1</v>
      </c>
      <c r="D37" s="30">
        <v>49.68</v>
      </c>
      <c r="E37" s="28">
        <f t="shared" si="0"/>
        <v>49.68</v>
      </c>
      <c r="F37" s="28">
        <f t="shared" si="1"/>
        <v>57.132</v>
      </c>
      <c r="G37" s="64"/>
      <c r="I37" s="28">
        <v>180</v>
      </c>
      <c r="L37" s="69"/>
    </row>
    <row r="38" spans="1:12" ht="27">
      <c r="A38" s="57" t="s">
        <v>506</v>
      </c>
      <c r="B38" s="28" t="s">
        <v>375</v>
      </c>
      <c r="C38" s="28">
        <v>1</v>
      </c>
      <c r="D38" s="28">
        <v>40.48</v>
      </c>
      <c r="E38" s="28">
        <f t="shared" si="0"/>
        <v>40.48</v>
      </c>
      <c r="F38" s="28">
        <f t="shared" si="1"/>
        <v>46.55199999999999</v>
      </c>
      <c r="G38" s="64"/>
      <c r="I38" s="28">
        <f>C38*93</f>
        <v>93</v>
      </c>
      <c r="L38" s="69"/>
    </row>
    <row r="39" spans="1:12" ht="27">
      <c r="A39" s="57" t="s">
        <v>506</v>
      </c>
      <c r="B39" s="30" t="s">
        <v>366</v>
      </c>
      <c r="C39" s="30">
        <v>1</v>
      </c>
      <c r="D39" s="30">
        <v>40.48</v>
      </c>
      <c r="E39" s="28">
        <f t="shared" si="0"/>
        <v>40.48</v>
      </c>
      <c r="F39" s="28">
        <f t="shared" si="1"/>
        <v>46.55199999999999</v>
      </c>
      <c r="G39" s="64"/>
      <c r="I39" s="28">
        <f aca="true" t="shared" si="4" ref="I39:I45">C39*93</f>
        <v>93</v>
      </c>
      <c r="L39" s="69"/>
    </row>
    <row r="40" spans="1:12" ht="27">
      <c r="A40" s="57" t="s">
        <v>506</v>
      </c>
      <c r="B40" s="33" t="s">
        <v>386</v>
      </c>
      <c r="C40" s="28">
        <v>1</v>
      </c>
      <c r="D40" s="28">
        <v>40.48</v>
      </c>
      <c r="E40" s="28">
        <f t="shared" si="0"/>
        <v>40.48</v>
      </c>
      <c r="F40" s="28">
        <f t="shared" si="1"/>
        <v>46.55199999999999</v>
      </c>
      <c r="G40" s="64"/>
      <c r="I40" s="28">
        <f t="shared" si="4"/>
        <v>93</v>
      </c>
      <c r="L40" s="69"/>
    </row>
    <row r="41" spans="1:12" ht="27">
      <c r="A41" s="57" t="s">
        <v>506</v>
      </c>
      <c r="B41" s="33" t="s">
        <v>338</v>
      </c>
      <c r="C41" s="28">
        <v>1</v>
      </c>
      <c r="D41" s="28">
        <v>40.48</v>
      </c>
      <c r="E41" s="28">
        <f t="shared" si="0"/>
        <v>40.48</v>
      </c>
      <c r="F41" s="28">
        <f t="shared" si="1"/>
        <v>46.55199999999999</v>
      </c>
      <c r="G41" s="64"/>
      <c r="I41" s="28">
        <f t="shared" si="4"/>
        <v>93</v>
      </c>
      <c r="L41" s="69"/>
    </row>
    <row r="42" spans="1:12" ht="27">
      <c r="A42" s="57" t="s">
        <v>506</v>
      </c>
      <c r="B42" s="38" t="s">
        <v>407</v>
      </c>
      <c r="C42" s="30">
        <v>1</v>
      </c>
      <c r="D42" s="30">
        <v>40.48</v>
      </c>
      <c r="E42" s="28">
        <f t="shared" si="0"/>
        <v>40.48</v>
      </c>
      <c r="F42" s="28">
        <f t="shared" si="1"/>
        <v>46.55199999999999</v>
      </c>
      <c r="G42" s="64"/>
      <c r="I42" s="28">
        <f t="shared" si="4"/>
        <v>93</v>
      </c>
      <c r="L42" s="69"/>
    </row>
    <row r="43" spans="1:12" ht="27">
      <c r="A43" s="57" t="s">
        <v>506</v>
      </c>
      <c r="B43" s="38" t="s">
        <v>498</v>
      </c>
      <c r="C43" s="30">
        <v>1</v>
      </c>
      <c r="D43" s="30">
        <v>40.48</v>
      </c>
      <c r="E43" s="28">
        <f>C43*D43</f>
        <v>40.48</v>
      </c>
      <c r="F43" s="28">
        <f>E43*1.15</f>
        <v>46.55199999999999</v>
      </c>
      <c r="G43" s="64"/>
      <c r="I43" s="28">
        <f t="shared" si="4"/>
        <v>93</v>
      </c>
      <c r="L43" s="69"/>
    </row>
    <row r="44" spans="1:12" ht="27">
      <c r="A44" s="57" t="s">
        <v>506</v>
      </c>
      <c r="B44" s="28" t="s">
        <v>411</v>
      </c>
      <c r="C44" s="28">
        <v>1</v>
      </c>
      <c r="D44" s="28">
        <v>44.16</v>
      </c>
      <c r="E44" s="28">
        <f>C44*D44</f>
        <v>44.16</v>
      </c>
      <c r="F44" s="28">
        <f>E44*1.15</f>
        <v>50.78399999999999</v>
      </c>
      <c r="G44" s="64"/>
      <c r="I44" s="28">
        <f t="shared" si="4"/>
        <v>93</v>
      </c>
      <c r="L44" s="69"/>
    </row>
    <row r="45" spans="1:12" s="60" customFormat="1" ht="27.75" thickBot="1">
      <c r="A45" s="59" t="s">
        <v>506</v>
      </c>
      <c r="B45" s="60" t="s">
        <v>412</v>
      </c>
      <c r="C45" s="60">
        <v>1</v>
      </c>
      <c r="D45" s="60">
        <v>44.16</v>
      </c>
      <c r="E45" s="60">
        <f t="shared" si="0"/>
        <v>44.16</v>
      </c>
      <c r="F45" s="60">
        <f t="shared" si="1"/>
        <v>50.78399999999999</v>
      </c>
      <c r="G45" s="63">
        <v>495</v>
      </c>
      <c r="I45" s="60">
        <f t="shared" si="4"/>
        <v>93</v>
      </c>
      <c r="J45" s="60">
        <v>1104</v>
      </c>
      <c r="K45" s="60">
        <f>J45*0.0036</f>
        <v>3.9743999999999997</v>
      </c>
      <c r="L45" s="70">
        <f>H45-G45-K45</f>
        <v>-498.9744</v>
      </c>
    </row>
    <row r="46" spans="1:12" ht="18.75" thickTop="1">
      <c r="A46" s="28" t="s">
        <v>507</v>
      </c>
      <c r="B46" s="28" t="s">
        <v>508</v>
      </c>
      <c r="C46" s="28">
        <v>1</v>
      </c>
      <c r="D46" s="28">
        <v>99.94</v>
      </c>
      <c r="E46" s="28">
        <f t="shared" si="0"/>
        <v>99.94</v>
      </c>
      <c r="F46" s="28">
        <f t="shared" si="1"/>
        <v>114.93099999999998</v>
      </c>
      <c r="G46" s="64"/>
      <c r="I46" s="28">
        <v>800</v>
      </c>
      <c r="L46" s="69"/>
    </row>
    <row r="47" spans="1:12" s="60" customFormat="1" ht="18.75" thickBot="1">
      <c r="A47" s="60" t="s">
        <v>507</v>
      </c>
      <c r="B47" s="60" t="s">
        <v>462</v>
      </c>
      <c r="C47" s="60">
        <v>2</v>
      </c>
      <c r="D47" s="60">
        <v>4.6</v>
      </c>
      <c r="E47" s="60">
        <f t="shared" si="0"/>
        <v>9.2</v>
      </c>
      <c r="F47" s="60">
        <f t="shared" si="1"/>
        <v>10.579999999999998</v>
      </c>
      <c r="G47" s="63">
        <v>125.5</v>
      </c>
      <c r="H47" s="60">
        <v>70</v>
      </c>
      <c r="I47" s="60">
        <v>10</v>
      </c>
      <c r="J47" s="60">
        <v>810</v>
      </c>
      <c r="K47" s="60">
        <f>J47*0.0036</f>
        <v>2.916</v>
      </c>
      <c r="L47" s="70">
        <f>H47-G47-K47</f>
        <v>-58.416</v>
      </c>
    </row>
    <row r="48" spans="1:12" ht="18.75" thickTop="1">
      <c r="A48" s="28" t="s">
        <v>509</v>
      </c>
      <c r="B48" s="28" t="s">
        <v>40</v>
      </c>
      <c r="C48" s="28">
        <v>2</v>
      </c>
      <c r="D48" s="28">
        <v>49.68</v>
      </c>
      <c r="E48" s="28">
        <f t="shared" si="0"/>
        <v>99.36</v>
      </c>
      <c r="F48" s="28">
        <f t="shared" si="1"/>
        <v>114.264</v>
      </c>
      <c r="G48" s="64"/>
      <c r="I48" s="28">
        <f>C48*180</f>
        <v>360</v>
      </c>
      <c r="L48" s="69"/>
    </row>
    <row r="49" spans="1:12" ht="18">
      <c r="A49" s="28" t="s">
        <v>509</v>
      </c>
      <c r="B49" s="57" t="s">
        <v>357</v>
      </c>
      <c r="C49" s="28">
        <v>2</v>
      </c>
      <c r="D49" s="28">
        <v>49.68</v>
      </c>
      <c r="E49" s="28">
        <f t="shared" si="0"/>
        <v>99.36</v>
      </c>
      <c r="F49" s="28">
        <f t="shared" si="1"/>
        <v>114.264</v>
      </c>
      <c r="G49" s="64"/>
      <c r="I49" s="28">
        <f>C49*180</f>
        <v>360</v>
      </c>
      <c r="L49" s="69"/>
    </row>
    <row r="50" spans="1:12" ht="18">
      <c r="A50" s="28" t="s">
        <v>509</v>
      </c>
      <c r="B50" s="57" t="s">
        <v>242</v>
      </c>
      <c r="C50" s="28">
        <v>2</v>
      </c>
      <c r="D50" s="28">
        <v>49.68</v>
      </c>
      <c r="E50" s="28">
        <f t="shared" si="0"/>
        <v>99.36</v>
      </c>
      <c r="F50" s="28">
        <f t="shared" si="1"/>
        <v>114.264</v>
      </c>
      <c r="G50" s="64"/>
      <c r="I50" s="28">
        <f>C50*180</f>
        <v>360</v>
      </c>
      <c r="L50" s="69"/>
    </row>
    <row r="51" spans="1:12" s="60" customFormat="1" ht="18.75" thickBot="1">
      <c r="A51" s="60" t="s">
        <v>509</v>
      </c>
      <c r="B51" s="59" t="s">
        <v>244</v>
      </c>
      <c r="C51" s="60">
        <v>2</v>
      </c>
      <c r="D51" s="60">
        <v>49.68</v>
      </c>
      <c r="E51" s="60">
        <f t="shared" si="0"/>
        <v>99.36</v>
      </c>
      <c r="F51" s="60">
        <f t="shared" si="1"/>
        <v>114.264</v>
      </c>
      <c r="G51" s="63">
        <v>457</v>
      </c>
      <c r="I51" s="60">
        <f>C51*180</f>
        <v>360</v>
      </c>
      <c r="J51" s="60">
        <v>1440</v>
      </c>
      <c r="K51" s="60">
        <f>J51*0.0036</f>
        <v>5.184</v>
      </c>
      <c r="L51" s="70">
        <f>H51-G51-K51</f>
        <v>-462.184</v>
      </c>
    </row>
    <row r="52" spans="1:12" ht="16.5" customHeight="1" thickTop="1">
      <c r="A52" t="s">
        <v>510</v>
      </c>
      <c r="B52" s="28" t="s">
        <v>511</v>
      </c>
      <c r="C52" s="28">
        <v>1</v>
      </c>
      <c r="D52" s="28">
        <v>93.83</v>
      </c>
      <c r="E52" s="28">
        <f t="shared" si="0"/>
        <v>93.83</v>
      </c>
      <c r="F52" s="28">
        <f t="shared" si="1"/>
        <v>107.90449999999998</v>
      </c>
      <c r="G52" s="64"/>
      <c r="I52" s="28">
        <v>1320</v>
      </c>
      <c r="L52" s="69"/>
    </row>
    <row r="53" spans="1:12" ht="18">
      <c r="A53" t="s">
        <v>510</v>
      </c>
      <c r="B53" s="28" t="s">
        <v>512</v>
      </c>
      <c r="C53" s="28">
        <v>1</v>
      </c>
      <c r="D53" s="28">
        <v>93.83</v>
      </c>
      <c r="E53" s="28">
        <f t="shared" si="0"/>
        <v>93.83</v>
      </c>
      <c r="F53" s="28">
        <f t="shared" si="1"/>
        <v>107.90449999999998</v>
      </c>
      <c r="G53" s="64"/>
      <c r="I53" s="28">
        <v>1320</v>
      </c>
      <c r="L53" s="69"/>
    </row>
    <row r="54" spans="1:12" ht="27">
      <c r="A54" t="s">
        <v>510</v>
      </c>
      <c r="B54" s="28" t="s">
        <v>513</v>
      </c>
      <c r="C54" s="28">
        <v>1</v>
      </c>
      <c r="D54" s="28">
        <v>39.56</v>
      </c>
      <c r="E54" s="28">
        <f>D54*C54</f>
        <v>39.56</v>
      </c>
      <c r="F54" s="28">
        <f>E54*1.15</f>
        <v>45.494</v>
      </c>
      <c r="G54" s="64"/>
      <c r="I54" s="28">
        <f>900*C54</f>
        <v>900</v>
      </c>
      <c r="L54" s="69"/>
    </row>
    <row r="55" spans="1:12" ht="27">
      <c r="A55" t="s">
        <v>510</v>
      </c>
      <c r="B55" s="30" t="s">
        <v>343</v>
      </c>
      <c r="C55" s="30">
        <v>1</v>
      </c>
      <c r="D55" s="30">
        <v>39.56</v>
      </c>
      <c r="E55" s="28">
        <f t="shared" si="0"/>
        <v>39.56</v>
      </c>
      <c r="F55" s="28">
        <f t="shared" si="1"/>
        <v>45.494</v>
      </c>
      <c r="G55" s="64"/>
      <c r="I55" s="28">
        <f>900*C55</f>
        <v>900</v>
      </c>
      <c r="L55" s="69"/>
    </row>
    <row r="56" spans="1:12" ht="18">
      <c r="A56" t="s">
        <v>510</v>
      </c>
      <c r="B56" s="28" t="s">
        <v>71</v>
      </c>
      <c r="C56" s="28">
        <v>1</v>
      </c>
      <c r="D56" s="28">
        <v>49.68</v>
      </c>
      <c r="E56" s="28">
        <f t="shared" si="0"/>
        <v>49.68</v>
      </c>
      <c r="F56" s="28">
        <f t="shared" si="1"/>
        <v>57.132</v>
      </c>
      <c r="G56" s="64"/>
      <c r="I56" s="28">
        <f>C56*180</f>
        <v>180</v>
      </c>
      <c r="L56" s="69"/>
    </row>
    <row r="57" spans="1:12" ht="18">
      <c r="A57" t="s">
        <v>510</v>
      </c>
      <c r="B57" s="28" t="s">
        <v>40</v>
      </c>
      <c r="C57" s="28">
        <v>1</v>
      </c>
      <c r="D57" s="28">
        <v>49.68</v>
      </c>
      <c r="E57" s="28">
        <f t="shared" si="0"/>
        <v>49.68</v>
      </c>
      <c r="F57" s="28">
        <f t="shared" si="1"/>
        <v>57.132</v>
      </c>
      <c r="G57" s="64"/>
      <c r="I57" s="28">
        <f aca="true" t="shared" si="5" ref="I57:I64">C57*180</f>
        <v>180</v>
      </c>
      <c r="L57" s="69"/>
    </row>
    <row r="58" spans="1:12" ht="18">
      <c r="A58" t="s">
        <v>510</v>
      </c>
      <c r="B58" s="28" t="s">
        <v>352</v>
      </c>
      <c r="C58" s="28">
        <v>1</v>
      </c>
      <c r="D58" s="28">
        <v>49.68</v>
      </c>
      <c r="E58" s="28">
        <f t="shared" si="0"/>
        <v>49.68</v>
      </c>
      <c r="F58" s="28">
        <f t="shared" si="1"/>
        <v>57.132</v>
      </c>
      <c r="G58" s="64"/>
      <c r="I58" s="28">
        <f t="shared" si="5"/>
        <v>180</v>
      </c>
      <c r="L58" s="69"/>
    </row>
    <row r="59" spans="1:12" ht="18">
      <c r="A59" t="s">
        <v>510</v>
      </c>
      <c r="B59" s="28" t="s">
        <v>239</v>
      </c>
      <c r="C59" s="28">
        <v>1</v>
      </c>
      <c r="D59" s="28">
        <v>49.68</v>
      </c>
      <c r="E59" s="28">
        <f t="shared" si="0"/>
        <v>49.68</v>
      </c>
      <c r="F59" s="28">
        <f t="shared" si="1"/>
        <v>57.132</v>
      </c>
      <c r="G59" s="64"/>
      <c r="I59" s="28">
        <f t="shared" si="5"/>
        <v>180</v>
      </c>
      <c r="L59" s="69"/>
    </row>
    <row r="60" spans="1:12" ht="18">
      <c r="A60" t="s">
        <v>510</v>
      </c>
      <c r="B60" s="57" t="s">
        <v>355</v>
      </c>
      <c r="C60" s="28">
        <v>1</v>
      </c>
      <c r="D60" s="28">
        <v>49.68</v>
      </c>
      <c r="E60" s="28">
        <f t="shared" si="0"/>
        <v>49.68</v>
      </c>
      <c r="F60" s="28">
        <f t="shared" si="1"/>
        <v>57.132</v>
      </c>
      <c r="G60" s="64"/>
      <c r="I60" s="28">
        <f t="shared" si="5"/>
        <v>180</v>
      </c>
      <c r="L60" s="69"/>
    </row>
    <row r="61" spans="1:12" ht="18">
      <c r="A61" t="s">
        <v>510</v>
      </c>
      <c r="B61" s="57" t="s">
        <v>357</v>
      </c>
      <c r="C61" s="28">
        <v>1</v>
      </c>
      <c r="D61" s="28">
        <v>49.68</v>
      </c>
      <c r="E61" s="28">
        <f t="shared" si="0"/>
        <v>49.68</v>
      </c>
      <c r="F61" s="28">
        <f t="shared" si="1"/>
        <v>57.132</v>
      </c>
      <c r="G61" s="64"/>
      <c r="I61" s="28">
        <f t="shared" si="5"/>
        <v>180</v>
      </c>
      <c r="L61" s="69"/>
    </row>
    <row r="62" spans="1:12" ht="18">
      <c r="A62" t="s">
        <v>510</v>
      </c>
      <c r="B62" s="57" t="s">
        <v>72</v>
      </c>
      <c r="C62" s="28">
        <v>1</v>
      </c>
      <c r="D62" s="28">
        <v>49.68</v>
      </c>
      <c r="E62" s="28">
        <f t="shared" si="0"/>
        <v>49.68</v>
      </c>
      <c r="F62" s="28">
        <f t="shared" si="1"/>
        <v>57.132</v>
      </c>
      <c r="G62" s="64"/>
      <c r="I62" s="28">
        <f t="shared" si="5"/>
        <v>180</v>
      </c>
      <c r="L62" s="69"/>
    </row>
    <row r="63" spans="1:12" ht="18">
      <c r="A63" t="s">
        <v>510</v>
      </c>
      <c r="B63" s="57" t="s">
        <v>242</v>
      </c>
      <c r="C63" s="28">
        <v>1</v>
      </c>
      <c r="D63" s="28">
        <v>49.68</v>
      </c>
      <c r="E63" s="28">
        <f t="shared" si="0"/>
        <v>49.68</v>
      </c>
      <c r="F63" s="28">
        <f t="shared" si="1"/>
        <v>57.132</v>
      </c>
      <c r="G63" s="64"/>
      <c r="I63" s="28">
        <f t="shared" si="5"/>
        <v>180</v>
      </c>
      <c r="L63" s="69"/>
    </row>
    <row r="64" spans="1:12" s="30" customFormat="1" ht="18">
      <c r="A64" t="s">
        <v>510</v>
      </c>
      <c r="B64" s="57" t="s">
        <v>244</v>
      </c>
      <c r="C64" s="30">
        <v>1</v>
      </c>
      <c r="D64" s="30">
        <v>49.68</v>
      </c>
      <c r="E64" s="30">
        <f t="shared" si="0"/>
        <v>49.68</v>
      </c>
      <c r="F64" s="30">
        <f t="shared" si="1"/>
        <v>57.132</v>
      </c>
      <c r="G64" s="65"/>
      <c r="I64" s="28">
        <f t="shared" si="5"/>
        <v>180</v>
      </c>
      <c r="L64" s="69"/>
    </row>
    <row r="65" spans="1:12" ht="18">
      <c r="A65" t="s">
        <v>510</v>
      </c>
      <c r="B65" s="28" t="s">
        <v>365</v>
      </c>
      <c r="C65" s="28">
        <v>1</v>
      </c>
      <c r="D65" s="28">
        <v>40.48</v>
      </c>
      <c r="E65" s="28">
        <f aca="true" t="shared" si="6" ref="E65:E128">C65*D65</f>
        <v>40.48</v>
      </c>
      <c r="F65" s="28">
        <f aca="true" t="shared" si="7" ref="F65:F128">E65*1.15</f>
        <v>46.55199999999999</v>
      </c>
      <c r="G65" s="64"/>
      <c r="I65" s="28">
        <f>93*C65</f>
        <v>93</v>
      </c>
      <c r="L65" s="69"/>
    </row>
    <row r="66" spans="1:12" ht="18">
      <c r="A66" t="s">
        <v>510</v>
      </c>
      <c r="B66" s="28" t="s">
        <v>372</v>
      </c>
      <c r="C66" s="28">
        <v>1</v>
      </c>
      <c r="D66" s="28">
        <v>40.48</v>
      </c>
      <c r="E66" s="28">
        <f t="shared" si="6"/>
        <v>40.48</v>
      </c>
      <c r="F66" s="28">
        <f t="shared" si="7"/>
        <v>46.55199999999999</v>
      </c>
      <c r="G66" s="64"/>
      <c r="I66" s="28">
        <f aca="true" t="shared" si="8" ref="I66:I79">93*C66</f>
        <v>93</v>
      </c>
      <c r="L66" s="69"/>
    </row>
    <row r="67" spans="1:12" ht="18">
      <c r="A67" t="s">
        <v>510</v>
      </c>
      <c r="B67" s="28" t="s">
        <v>375</v>
      </c>
      <c r="C67" s="28">
        <v>1</v>
      </c>
      <c r="D67" s="28">
        <v>40.48</v>
      </c>
      <c r="E67" s="28">
        <f t="shared" si="6"/>
        <v>40.48</v>
      </c>
      <c r="F67" s="28">
        <f t="shared" si="7"/>
        <v>46.55199999999999</v>
      </c>
      <c r="G67" s="64"/>
      <c r="I67" s="28">
        <f t="shared" si="8"/>
        <v>93</v>
      </c>
      <c r="L67" s="69"/>
    </row>
    <row r="68" spans="1:12" ht="18">
      <c r="A68" t="s">
        <v>510</v>
      </c>
      <c r="B68" s="28" t="s">
        <v>366</v>
      </c>
      <c r="C68" s="28">
        <v>1</v>
      </c>
      <c r="D68" s="28">
        <v>40.48</v>
      </c>
      <c r="E68" s="28">
        <f t="shared" si="6"/>
        <v>40.48</v>
      </c>
      <c r="F68" s="28">
        <f t="shared" si="7"/>
        <v>46.55199999999999</v>
      </c>
      <c r="G68" s="64"/>
      <c r="I68" s="28">
        <f t="shared" si="8"/>
        <v>93</v>
      </c>
      <c r="L68" s="69"/>
    </row>
    <row r="69" spans="1:12" ht="18">
      <c r="A69" t="s">
        <v>510</v>
      </c>
      <c r="B69" s="28" t="s">
        <v>376</v>
      </c>
      <c r="C69" s="28">
        <v>1</v>
      </c>
      <c r="D69" s="28">
        <v>40.48</v>
      </c>
      <c r="E69" s="28">
        <f t="shared" si="6"/>
        <v>40.48</v>
      </c>
      <c r="F69" s="28">
        <f t="shared" si="7"/>
        <v>46.55199999999999</v>
      </c>
      <c r="G69" s="64"/>
      <c r="I69" s="28">
        <f t="shared" si="8"/>
        <v>93</v>
      </c>
      <c r="L69" s="69"/>
    </row>
    <row r="70" spans="1:12" ht="18">
      <c r="A70" t="s">
        <v>510</v>
      </c>
      <c r="B70" s="28" t="s">
        <v>373</v>
      </c>
      <c r="C70" s="28">
        <v>1</v>
      </c>
      <c r="D70" s="28">
        <v>40.48</v>
      </c>
      <c r="E70" s="28">
        <f t="shared" si="6"/>
        <v>40.48</v>
      </c>
      <c r="F70" s="28">
        <f t="shared" si="7"/>
        <v>46.55199999999999</v>
      </c>
      <c r="G70" s="64"/>
      <c r="I70" s="28">
        <f t="shared" si="8"/>
        <v>93</v>
      </c>
      <c r="L70" s="69"/>
    </row>
    <row r="71" spans="1:12" ht="18">
      <c r="A71" t="s">
        <v>510</v>
      </c>
      <c r="B71" s="28" t="s">
        <v>379</v>
      </c>
      <c r="C71" s="28">
        <v>1</v>
      </c>
      <c r="D71" s="28">
        <v>40.48</v>
      </c>
      <c r="E71" s="28">
        <f t="shared" si="6"/>
        <v>40.48</v>
      </c>
      <c r="F71" s="28">
        <f t="shared" si="7"/>
        <v>46.55199999999999</v>
      </c>
      <c r="G71" s="64"/>
      <c r="I71" s="28">
        <f t="shared" si="8"/>
        <v>93</v>
      </c>
      <c r="L71" s="69"/>
    </row>
    <row r="72" spans="1:12" ht="18">
      <c r="A72" t="s">
        <v>510</v>
      </c>
      <c r="B72" s="30" t="s">
        <v>374</v>
      </c>
      <c r="C72" s="30">
        <v>1</v>
      </c>
      <c r="D72" s="30">
        <v>40.48</v>
      </c>
      <c r="E72" s="28">
        <f t="shared" si="6"/>
        <v>40.48</v>
      </c>
      <c r="F72" s="28">
        <f t="shared" si="7"/>
        <v>46.55199999999999</v>
      </c>
      <c r="G72" s="64"/>
      <c r="I72" s="28">
        <f t="shared" si="8"/>
        <v>93</v>
      </c>
      <c r="L72" s="69"/>
    </row>
    <row r="73" spans="1:12" ht="18">
      <c r="A73" t="s">
        <v>510</v>
      </c>
      <c r="B73" s="31" t="s">
        <v>276</v>
      </c>
      <c r="C73" s="30">
        <v>1</v>
      </c>
      <c r="D73" s="30">
        <v>44.16</v>
      </c>
      <c r="E73" s="28">
        <f t="shared" si="6"/>
        <v>44.16</v>
      </c>
      <c r="F73" s="28">
        <f t="shared" si="7"/>
        <v>50.78399999999999</v>
      </c>
      <c r="G73" s="64"/>
      <c r="I73" s="28">
        <f t="shared" si="8"/>
        <v>93</v>
      </c>
      <c r="L73" s="69"/>
    </row>
    <row r="74" spans="1:12" ht="18">
      <c r="A74" t="s">
        <v>510</v>
      </c>
      <c r="B74" s="31" t="s">
        <v>277</v>
      </c>
      <c r="C74" s="30">
        <v>1</v>
      </c>
      <c r="D74" s="30">
        <v>44.16</v>
      </c>
      <c r="E74" s="28">
        <f t="shared" si="6"/>
        <v>44.16</v>
      </c>
      <c r="F74" s="28">
        <f t="shared" si="7"/>
        <v>50.78399999999999</v>
      </c>
      <c r="G74" s="64"/>
      <c r="I74" s="28">
        <f t="shared" si="8"/>
        <v>93</v>
      </c>
      <c r="L74" s="69"/>
    </row>
    <row r="75" spans="1:12" ht="18">
      <c r="A75" t="s">
        <v>510</v>
      </c>
      <c r="B75" s="31" t="s">
        <v>278</v>
      </c>
      <c r="C75" s="30">
        <v>1</v>
      </c>
      <c r="D75" s="30">
        <v>44.16</v>
      </c>
      <c r="E75" s="28">
        <v>44.16</v>
      </c>
      <c r="F75" s="28">
        <f>E69*1.15</f>
        <v>46.55199999999999</v>
      </c>
      <c r="G75" s="64"/>
      <c r="I75" s="28">
        <f t="shared" si="8"/>
        <v>93</v>
      </c>
      <c r="L75" s="69"/>
    </row>
    <row r="76" spans="1:12" ht="18">
      <c r="A76" t="s">
        <v>510</v>
      </c>
      <c r="B76" s="31" t="s">
        <v>281</v>
      </c>
      <c r="C76" s="30">
        <v>1</v>
      </c>
      <c r="D76" s="30">
        <v>44.16</v>
      </c>
      <c r="E76" s="28">
        <f t="shared" si="6"/>
        <v>44.16</v>
      </c>
      <c r="F76" s="28">
        <f t="shared" si="7"/>
        <v>50.78399999999999</v>
      </c>
      <c r="G76" s="64"/>
      <c r="I76" s="28">
        <f t="shared" si="8"/>
        <v>93</v>
      </c>
      <c r="L76" s="69"/>
    </row>
    <row r="77" spans="1:12" ht="18">
      <c r="A77" t="s">
        <v>510</v>
      </c>
      <c r="B77" s="31" t="s">
        <v>282</v>
      </c>
      <c r="C77" s="30">
        <v>1</v>
      </c>
      <c r="D77" s="30">
        <v>44.16</v>
      </c>
      <c r="E77" s="28">
        <f t="shared" si="6"/>
        <v>44.16</v>
      </c>
      <c r="F77" s="28">
        <f t="shared" si="7"/>
        <v>50.78399999999999</v>
      </c>
      <c r="G77" s="64"/>
      <c r="I77" s="28">
        <f t="shared" si="8"/>
        <v>93</v>
      </c>
      <c r="L77" s="69"/>
    </row>
    <row r="78" spans="1:12" ht="18">
      <c r="A78" t="s">
        <v>510</v>
      </c>
      <c r="B78" s="31" t="s">
        <v>279</v>
      </c>
      <c r="C78" s="30">
        <v>1</v>
      </c>
      <c r="D78" s="30">
        <v>44.16</v>
      </c>
      <c r="E78" s="28">
        <f t="shared" si="6"/>
        <v>44.16</v>
      </c>
      <c r="F78" s="28">
        <f t="shared" si="7"/>
        <v>50.78399999999999</v>
      </c>
      <c r="G78" s="64"/>
      <c r="I78" s="28">
        <f t="shared" si="8"/>
        <v>93</v>
      </c>
      <c r="L78" s="69"/>
    </row>
    <row r="79" spans="1:12" ht="18">
      <c r="A79" t="s">
        <v>510</v>
      </c>
      <c r="B79" s="31" t="s">
        <v>280</v>
      </c>
      <c r="C79" s="30">
        <v>1</v>
      </c>
      <c r="D79" s="30">
        <v>44.16</v>
      </c>
      <c r="E79" s="28">
        <f t="shared" si="6"/>
        <v>44.16</v>
      </c>
      <c r="F79" s="28">
        <f t="shared" si="7"/>
        <v>50.78399999999999</v>
      </c>
      <c r="G79" s="64"/>
      <c r="I79" s="28">
        <f t="shared" si="8"/>
        <v>93</v>
      </c>
      <c r="L79" s="69"/>
    </row>
    <row r="80" spans="1:12" ht="18">
      <c r="A80" t="s">
        <v>510</v>
      </c>
      <c r="B80" s="30" t="s">
        <v>476</v>
      </c>
      <c r="C80" s="30">
        <v>1</v>
      </c>
      <c r="D80" s="30">
        <v>164.88</v>
      </c>
      <c r="E80" s="28">
        <f>D80*C80</f>
        <v>164.88</v>
      </c>
      <c r="F80" s="28">
        <f>E80*1.15</f>
        <v>189.61199999999997</v>
      </c>
      <c r="G80" s="64"/>
      <c r="I80" s="28">
        <v>310</v>
      </c>
      <c r="L80" s="69"/>
    </row>
    <row r="81" spans="1:12" ht="18">
      <c r="A81" t="s">
        <v>510</v>
      </c>
      <c r="B81" s="30" t="s">
        <v>473</v>
      </c>
      <c r="C81" s="30">
        <v>1</v>
      </c>
      <c r="D81" s="30">
        <v>164.88</v>
      </c>
      <c r="E81" s="28">
        <f t="shared" si="6"/>
        <v>164.88</v>
      </c>
      <c r="F81" s="28">
        <f t="shared" si="7"/>
        <v>189.61199999999997</v>
      </c>
      <c r="G81" s="64"/>
      <c r="I81" s="28">
        <v>310</v>
      </c>
      <c r="L81" s="69"/>
    </row>
    <row r="82" spans="1:12" s="60" customFormat="1" ht="18.75" thickBot="1">
      <c r="A82" s="58" t="s">
        <v>510</v>
      </c>
      <c r="B82" s="60" t="s">
        <v>348</v>
      </c>
      <c r="C82" s="60">
        <v>1</v>
      </c>
      <c r="D82" s="60">
        <v>183.08</v>
      </c>
      <c r="E82" s="60">
        <f t="shared" si="6"/>
        <v>183.08</v>
      </c>
      <c r="F82" s="60">
        <f t="shared" si="7"/>
        <v>210.542</v>
      </c>
      <c r="G82" s="63">
        <v>2135</v>
      </c>
      <c r="I82" s="60">
        <v>130</v>
      </c>
      <c r="J82" s="60">
        <v>8205</v>
      </c>
      <c r="K82" s="60">
        <f>J82*0.0036</f>
        <v>29.538</v>
      </c>
      <c r="L82" s="70">
        <f>H82-G82-K82</f>
        <v>-2164.538</v>
      </c>
    </row>
    <row r="83" spans="1:12" ht="18.75" thickTop="1">
      <c r="A83" s="28" t="s">
        <v>514</v>
      </c>
      <c r="B83" s="30" t="s">
        <v>504</v>
      </c>
      <c r="C83" s="30">
        <v>2</v>
      </c>
      <c r="D83" s="30">
        <v>173.88</v>
      </c>
      <c r="E83" s="30">
        <f t="shared" si="6"/>
        <v>347.76</v>
      </c>
      <c r="F83" s="30">
        <f t="shared" si="7"/>
        <v>399.924</v>
      </c>
      <c r="G83" s="64"/>
      <c r="I83" s="28">
        <v>260</v>
      </c>
      <c r="L83" s="69"/>
    </row>
    <row r="84" spans="1:12" ht="18">
      <c r="A84" s="28" t="s">
        <v>514</v>
      </c>
      <c r="B84" s="57" t="s">
        <v>242</v>
      </c>
      <c r="C84" s="30">
        <v>1</v>
      </c>
      <c r="D84" s="30">
        <v>49.68</v>
      </c>
      <c r="E84" s="30">
        <f t="shared" si="6"/>
        <v>49.68</v>
      </c>
      <c r="F84" s="30">
        <f t="shared" si="7"/>
        <v>57.132</v>
      </c>
      <c r="G84" s="64"/>
      <c r="I84" s="28">
        <v>180</v>
      </c>
      <c r="L84" s="69"/>
    </row>
    <row r="85" spans="1:12" ht="18">
      <c r="A85" s="28" t="s">
        <v>514</v>
      </c>
      <c r="B85" s="57" t="s">
        <v>244</v>
      </c>
      <c r="C85" s="30">
        <v>1</v>
      </c>
      <c r="D85" s="30">
        <v>49.68</v>
      </c>
      <c r="E85" s="30">
        <f t="shared" si="6"/>
        <v>49.68</v>
      </c>
      <c r="F85" s="30">
        <f t="shared" si="7"/>
        <v>57.132</v>
      </c>
      <c r="G85" s="64"/>
      <c r="I85" s="28">
        <v>180</v>
      </c>
      <c r="L85" s="69"/>
    </row>
    <row r="86" spans="1:12" ht="27">
      <c r="A86" s="28" t="s">
        <v>514</v>
      </c>
      <c r="B86" s="33" t="s">
        <v>337</v>
      </c>
      <c r="C86" s="28">
        <v>4</v>
      </c>
      <c r="D86" s="28">
        <v>40.48</v>
      </c>
      <c r="E86" s="28">
        <f t="shared" si="6"/>
        <v>161.92</v>
      </c>
      <c r="F86" s="28">
        <f t="shared" si="7"/>
        <v>186.20799999999997</v>
      </c>
      <c r="G86" s="64"/>
      <c r="I86" s="28">
        <f>C86*93</f>
        <v>372</v>
      </c>
      <c r="L86" s="69"/>
    </row>
    <row r="87" spans="1:12" ht="18">
      <c r="A87" s="28" t="s">
        <v>514</v>
      </c>
      <c r="B87" s="28" t="s">
        <v>379</v>
      </c>
      <c r="C87" s="28">
        <v>1</v>
      </c>
      <c r="D87" s="28">
        <v>40.48</v>
      </c>
      <c r="E87" s="28">
        <f>C87*D87</f>
        <v>40.48</v>
      </c>
      <c r="F87" s="28">
        <f>E87*1.15</f>
        <v>46.55199999999999</v>
      </c>
      <c r="G87" s="64"/>
      <c r="I87" s="28">
        <f>C87*93</f>
        <v>93</v>
      </c>
      <c r="L87" s="69"/>
    </row>
    <row r="88" spans="1:12" ht="27">
      <c r="A88" s="28" t="s">
        <v>514</v>
      </c>
      <c r="B88" s="30" t="s">
        <v>343</v>
      </c>
      <c r="C88" s="30">
        <v>1</v>
      </c>
      <c r="D88" s="30">
        <v>39.56</v>
      </c>
      <c r="E88" s="28">
        <f>C88*D88</f>
        <v>39.56</v>
      </c>
      <c r="F88" s="28">
        <f>E88*1.15</f>
        <v>45.494</v>
      </c>
      <c r="G88" s="64"/>
      <c r="I88" s="28">
        <v>900</v>
      </c>
      <c r="L88" s="69"/>
    </row>
    <row r="89" spans="1:12" ht="27">
      <c r="A89" s="28" t="s">
        <v>514</v>
      </c>
      <c r="B89" s="28" t="s">
        <v>341</v>
      </c>
      <c r="C89" s="28">
        <v>1</v>
      </c>
      <c r="D89" s="30">
        <v>41.14</v>
      </c>
      <c r="E89" s="28">
        <f t="shared" si="6"/>
        <v>41.14</v>
      </c>
      <c r="F89" s="28">
        <f t="shared" si="7"/>
        <v>47.311</v>
      </c>
      <c r="G89" s="64"/>
      <c r="I89" s="28">
        <v>1000</v>
      </c>
      <c r="L89" s="69"/>
    </row>
    <row r="90" spans="1:12" ht="15.75" customHeight="1">
      <c r="A90" s="28" t="s">
        <v>514</v>
      </c>
      <c r="B90" s="33" t="s">
        <v>516</v>
      </c>
      <c r="C90" s="28">
        <v>1</v>
      </c>
      <c r="D90" s="28">
        <v>40.48</v>
      </c>
      <c r="E90" s="28">
        <f t="shared" si="6"/>
        <v>40.48</v>
      </c>
      <c r="F90" s="28">
        <f t="shared" si="7"/>
        <v>46.55199999999999</v>
      </c>
      <c r="G90" s="64"/>
      <c r="I90" s="28">
        <f aca="true" t="shared" si="9" ref="I90:I95">93*C90</f>
        <v>93</v>
      </c>
      <c r="L90" s="69"/>
    </row>
    <row r="91" spans="1:12" ht="18">
      <c r="A91" s="28" t="s">
        <v>514</v>
      </c>
      <c r="B91" s="33" t="s">
        <v>515</v>
      </c>
      <c r="C91" s="28">
        <v>1</v>
      </c>
      <c r="D91" s="28">
        <v>40.48</v>
      </c>
      <c r="E91" s="28">
        <f>C91*D91</f>
        <v>40.48</v>
      </c>
      <c r="F91" s="28">
        <f>E91*1.15</f>
        <v>46.55199999999999</v>
      </c>
      <c r="G91" s="64"/>
      <c r="I91" s="28">
        <f t="shared" si="9"/>
        <v>93</v>
      </c>
      <c r="L91" s="69"/>
    </row>
    <row r="92" spans="1:12" ht="27">
      <c r="A92" s="28" t="s">
        <v>514</v>
      </c>
      <c r="B92" s="33" t="s">
        <v>517</v>
      </c>
      <c r="C92" s="28">
        <v>1</v>
      </c>
      <c r="D92" s="28">
        <v>40.48</v>
      </c>
      <c r="E92" s="28">
        <f>C92*D92</f>
        <v>40.48</v>
      </c>
      <c r="F92" s="28">
        <f>E92*1.15</f>
        <v>46.55199999999999</v>
      </c>
      <c r="G92" s="64"/>
      <c r="I92" s="28">
        <f t="shared" si="9"/>
        <v>93</v>
      </c>
      <c r="L92" s="69"/>
    </row>
    <row r="93" spans="1:12" ht="18">
      <c r="A93" s="28" t="s">
        <v>514</v>
      </c>
      <c r="B93" s="33" t="s">
        <v>396</v>
      </c>
      <c r="C93" s="28">
        <v>1</v>
      </c>
      <c r="D93" s="28">
        <v>40.48</v>
      </c>
      <c r="E93" s="28">
        <f>C93*D93</f>
        <v>40.48</v>
      </c>
      <c r="F93" s="28">
        <f>E93*1.15</f>
        <v>46.55199999999999</v>
      </c>
      <c r="G93" s="64"/>
      <c r="I93" s="28">
        <f t="shared" si="9"/>
        <v>93</v>
      </c>
      <c r="L93" s="69"/>
    </row>
    <row r="94" spans="1:12" ht="18">
      <c r="A94" s="28" t="s">
        <v>514</v>
      </c>
      <c r="B94" s="33" t="s">
        <v>398</v>
      </c>
      <c r="C94" s="28">
        <v>1</v>
      </c>
      <c r="D94" s="28">
        <v>40.48</v>
      </c>
      <c r="E94" s="28">
        <f t="shared" si="6"/>
        <v>40.48</v>
      </c>
      <c r="F94" s="28">
        <f t="shared" si="7"/>
        <v>46.55199999999999</v>
      </c>
      <c r="G94" s="64"/>
      <c r="I94" s="28">
        <f t="shared" si="9"/>
        <v>93</v>
      </c>
      <c r="L94" s="69"/>
    </row>
    <row r="95" spans="1:12" ht="14.25" customHeight="1">
      <c r="A95" s="28" t="s">
        <v>514</v>
      </c>
      <c r="B95" s="33" t="s">
        <v>518</v>
      </c>
      <c r="C95" s="28">
        <v>1</v>
      </c>
      <c r="D95" s="28">
        <v>40.48</v>
      </c>
      <c r="E95" s="28">
        <f t="shared" si="6"/>
        <v>40.48</v>
      </c>
      <c r="F95" s="28">
        <f t="shared" si="7"/>
        <v>46.55199999999999</v>
      </c>
      <c r="G95" s="64"/>
      <c r="I95" s="28">
        <f t="shared" si="9"/>
        <v>93</v>
      </c>
      <c r="L95" s="69"/>
    </row>
    <row r="96" spans="1:12" ht="18">
      <c r="A96" s="28" t="s">
        <v>514</v>
      </c>
      <c r="B96" s="28" t="s">
        <v>427</v>
      </c>
      <c r="C96" s="28">
        <v>1</v>
      </c>
      <c r="D96" s="28">
        <v>69</v>
      </c>
      <c r="E96" s="28">
        <f t="shared" si="6"/>
        <v>69</v>
      </c>
      <c r="F96" s="28">
        <f t="shared" si="7"/>
        <v>79.35</v>
      </c>
      <c r="G96" s="64"/>
      <c r="I96" s="28">
        <f>C96*80</f>
        <v>80</v>
      </c>
      <c r="L96" s="69"/>
    </row>
    <row r="97" spans="1:12" ht="18">
      <c r="A97" s="28" t="s">
        <v>514</v>
      </c>
      <c r="B97" s="28" t="s">
        <v>519</v>
      </c>
      <c r="C97" s="28">
        <v>2</v>
      </c>
      <c r="D97" s="28">
        <v>73.6</v>
      </c>
      <c r="E97" s="28">
        <f>C97*D97</f>
        <v>147.2</v>
      </c>
      <c r="F97" s="28">
        <f>E97*1.15</f>
        <v>169.27999999999997</v>
      </c>
      <c r="G97" s="64"/>
      <c r="I97" s="28">
        <f>C97*80</f>
        <v>160</v>
      </c>
      <c r="L97" s="69"/>
    </row>
    <row r="98" spans="1:12" ht="18">
      <c r="A98" s="28" t="s">
        <v>514</v>
      </c>
      <c r="B98" s="28" t="s">
        <v>520</v>
      </c>
      <c r="C98" s="28">
        <v>1</v>
      </c>
      <c r="D98" s="28">
        <v>73.6</v>
      </c>
      <c r="E98" s="28">
        <f t="shared" si="6"/>
        <v>73.6</v>
      </c>
      <c r="F98" s="28">
        <f t="shared" si="7"/>
        <v>84.63999999999999</v>
      </c>
      <c r="G98" s="64"/>
      <c r="I98" s="28">
        <f>C98*80</f>
        <v>80</v>
      </c>
      <c r="L98" s="69"/>
    </row>
    <row r="99" spans="1:12" ht="18">
      <c r="A99" s="28" t="s">
        <v>514</v>
      </c>
      <c r="B99" s="28" t="s">
        <v>521</v>
      </c>
      <c r="C99" s="28">
        <v>2</v>
      </c>
      <c r="D99" s="28">
        <v>73.6</v>
      </c>
      <c r="E99" s="28">
        <f t="shared" si="6"/>
        <v>147.2</v>
      </c>
      <c r="F99" s="28">
        <f t="shared" si="7"/>
        <v>169.27999999999997</v>
      </c>
      <c r="G99" s="64"/>
      <c r="I99" s="28">
        <f>C99*80</f>
        <v>160</v>
      </c>
      <c r="L99" s="69"/>
    </row>
    <row r="100" spans="1:12" s="60" customFormat="1" ht="18.75" thickBot="1">
      <c r="A100" s="60" t="s">
        <v>514</v>
      </c>
      <c r="B100" s="60" t="s">
        <v>522</v>
      </c>
      <c r="C100" s="60">
        <v>3</v>
      </c>
      <c r="D100" s="60">
        <v>73.6</v>
      </c>
      <c r="E100" s="60">
        <f t="shared" si="6"/>
        <v>220.79999999999998</v>
      </c>
      <c r="F100" s="60">
        <f t="shared" si="7"/>
        <v>253.91999999999996</v>
      </c>
      <c r="G100" s="63">
        <v>1875.5</v>
      </c>
      <c r="I100" s="60">
        <f>C100*80</f>
        <v>240</v>
      </c>
      <c r="J100" s="60">
        <v>4263</v>
      </c>
      <c r="K100" s="60">
        <f>J100*0.0036</f>
        <v>15.3468</v>
      </c>
      <c r="L100" s="70">
        <f>H100-G100-K100</f>
        <v>-1890.8468</v>
      </c>
    </row>
    <row r="101" spans="1:12" ht="18.75" thickTop="1">
      <c r="A101" s="28" t="s">
        <v>360</v>
      </c>
      <c r="B101" s="28" t="s">
        <v>375</v>
      </c>
      <c r="C101" s="28">
        <v>1</v>
      </c>
      <c r="D101" s="28">
        <v>40.48</v>
      </c>
      <c r="E101" s="28">
        <f>C101*D101</f>
        <v>40.48</v>
      </c>
      <c r="F101" s="28">
        <f>E101*1.15</f>
        <v>46.55199999999999</v>
      </c>
      <c r="G101" s="64"/>
      <c r="I101" s="28">
        <f>93*C101</f>
        <v>93</v>
      </c>
      <c r="L101" s="69"/>
    </row>
    <row r="102" spans="1:12" ht="18">
      <c r="A102" s="28" t="s">
        <v>360</v>
      </c>
      <c r="B102" s="28" t="s">
        <v>366</v>
      </c>
      <c r="C102" s="28">
        <v>1</v>
      </c>
      <c r="D102" s="28">
        <v>40.48</v>
      </c>
      <c r="E102" s="28">
        <f>C102*D102</f>
        <v>40.48</v>
      </c>
      <c r="F102" s="28">
        <f>E102*1.15</f>
        <v>46.55199999999999</v>
      </c>
      <c r="G102" s="64"/>
      <c r="I102" s="28">
        <f>93*C102</f>
        <v>93</v>
      </c>
      <c r="L102" s="69"/>
    </row>
    <row r="103" spans="1:12" ht="18">
      <c r="A103" s="28" t="s">
        <v>360</v>
      </c>
      <c r="B103" s="28" t="s">
        <v>376</v>
      </c>
      <c r="C103" s="28">
        <v>1</v>
      </c>
      <c r="D103" s="28">
        <v>40.48</v>
      </c>
      <c r="E103" s="28">
        <f>C103*D103</f>
        <v>40.48</v>
      </c>
      <c r="F103" s="28">
        <f>E103*1.15</f>
        <v>46.55199999999999</v>
      </c>
      <c r="G103" s="64"/>
      <c r="I103" s="28">
        <f>93*C103</f>
        <v>93</v>
      </c>
      <c r="L103" s="69"/>
    </row>
    <row r="104" spans="1:12" s="60" customFormat="1" ht="18.75" thickBot="1">
      <c r="A104" s="60" t="s">
        <v>360</v>
      </c>
      <c r="B104" s="60" t="s">
        <v>373</v>
      </c>
      <c r="C104" s="60">
        <v>1</v>
      </c>
      <c r="D104" s="60">
        <v>40.48</v>
      </c>
      <c r="E104" s="60">
        <v>40.48</v>
      </c>
      <c r="F104" s="60">
        <f>E104*1.15</f>
        <v>46.55199999999999</v>
      </c>
      <c r="G104" s="63">
        <v>186</v>
      </c>
      <c r="H104" s="60">
        <v>22</v>
      </c>
      <c r="I104" s="60">
        <f>93*C104</f>
        <v>93</v>
      </c>
      <c r="J104" s="60">
        <v>372</v>
      </c>
      <c r="K104" s="60">
        <f>J104*0.0036</f>
        <v>1.3392</v>
      </c>
      <c r="L104" s="70">
        <f>H104-G104-K104</f>
        <v>-165.3392</v>
      </c>
    </row>
    <row r="105" spans="1:12" ht="18.75" thickTop="1">
      <c r="A105" s="28" t="s">
        <v>523</v>
      </c>
      <c r="B105" s="28" t="s">
        <v>422</v>
      </c>
      <c r="C105" s="28">
        <v>1</v>
      </c>
      <c r="D105" s="28">
        <v>95.68</v>
      </c>
      <c r="E105" s="28">
        <f t="shared" si="6"/>
        <v>95.68</v>
      </c>
      <c r="F105" s="28">
        <f t="shared" si="7"/>
        <v>110.032</v>
      </c>
      <c r="G105" s="64"/>
      <c r="I105" s="28">
        <f>450*C105</f>
        <v>450</v>
      </c>
      <c r="L105" s="69"/>
    </row>
    <row r="106" spans="1:12" ht="18">
      <c r="A106" s="28" t="s">
        <v>523</v>
      </c>
      <c r="B106" s="28" t="s">
        <v>423</v>
      </c>
      <c r="C106" s="28">
        <v>1</v>
      </c>
      <c r="D106" s="28">
        <v>95.68</v>
      </c>
      <c r="E106" s="28">
        <f t="shared" si="6"/>
        <v>95.68</v>
      </c>
      <c r="F106" s="28">
        <f t="shared" si="7"/>
        <v>110.032</v>
      </c>
      <c r="G106" s="64"/>
      <c r="I106" s="28">
        <f>450*C106</f>
        <v>450</v>
      </c>
      <c r="L106" s="69"/>
    </row>
    <row r="107" spans="1:12" ht="18">
      <c r="A107" s="28" t="s">
        <v>523</v>
      </c>
      <c r="B107" s="28" t="s">
        <v>524</v>
      </c>
      <c r="C107" s="28">
        <v>1</v>
      </c>
      <c r="D107" s="28">
        <v>95.68</v>
      </c>
      <c r="E107" s="28">
        <f t="shared" si="6"/>
        <v>95.68</v>
      </c>
      <c r="F107" s="28">
        <f t="shared" si="7"/>
        <v>110.032</v>
      </c>
      <c r="G107" s="64"/>
      <c r="I107" s="28">
        <f>450*C107</f>
        <v>450</v>
      </c>
      <c r="L107" s="69"/>
    </row>
    <row r="108" spans="1:12" ht="18">
      <c r="A108" s="28" t="s">
        <v>523</v>
      </c>
      <c r="B108" s="28" t="s">
        <v>525</v>
      </c>
      <c r="C108" s="28">
        <v>1</v>
      </c>
      <c r="D108" s="28">
        <v>95.68</v>
      </c>
      <c r="E108" s="28">
        <f t="shared" si="6"/>
        <v>95.68</v>
      </c>
      <c r="F108" s="28">
        <f t="shared" si="7"/>
        <v>110.032</v>
      </c>
      <c r="G108" s="64"/>
      <c r="I108" s="28">
        <f>450*C108</f>
        <v>450</v>
      </c>
      <c r="L108" s="69"/>
    </row>
    <row r="109" spans="1:12" ht="18">
      <c r="A109" s="28" t="s">
        <v>523</v>
      </c>
      <c r="B109" s="28" t="s">
        <v>427</v>
      </c>
      <c r="C109" s="28">
        <v>1</v>
      </c>
      <c r="D109" s="28">
        <v>69</v>
      </c>
      <c r="E109" s="28">
        <f>C109*D109</f>
        <v>69</v>
      </c>
      <c r="F109" s="28">
        <f>E109*1.15</f>
        <v>79.35</v>
      </c>
      <c r="G109" s="64"/>
      <c r="I109" s="28">
        <f>80*C109</f>
        <v>80</v>
      </c>
      <c r="L109" s="69"/>
    </row>
    <row r="110" spans="1:12" ht="18">
      <c r="A110" s="28" t="s">
        <v>523</v>
      </c>
      <c r="B110" s="28" t="s">
        <v>425</v>
      </c>
      <c r="C110" s="28">
        <v>2</v>
      </c>
      <c r="D110" s="28">
        <v>69</v>
      </c>
      <c r="E110" s="28">
        <f>C110*D110</f>
        <v>138</v>
      </c>
      <c r="F110" s="28">
        <f>E110*1.15</f>
        <v>158.7</v>
      </c>
      <c r="G110" s="64"/>
      <c r="I110" s="28">
        <f>80*C110</f>
        <v>160</v>
      </c>
      <c r="L110" s="69"/>
    </row>
    <row r="111" spans="1:12" ht="18">
      <c r="A111" s="28" t="s">
        <v>523</v>
      </c>
      <c r="B111" s="28" t="s">
        <v>526</v>
      </c>
      <c r="C111" s="28">
        <v>4</v>
      </c>
      <c r="D111" s="28">
        <v>69</v>
      </c>
      <c r="E111" s="28">
        <f t="shared" si="6"/>
        <v>276</v>
      </c>
      <c r="F111" s="28">
        <f t="shared" si="7"/>
        <v>317.4</v>
      </c>
      <c r="G111" s="64"/>
      <c r="I111" s="28">
        <f>80*C111</f>
        <v>320</v>
      </c>
      <c r="L111" s="69"/>
    </row>
    <row r="112" spans="1:12" ht="18">
      <c r="A112" s="28" t="s">
        <v>523</v>
      </c>
      <c r="B112" s="28" t="s">
        <v>431</v>
      </c>
      <c r="C112" s="28">
        <v>2</v>
      </c>
      <c r="D112" s="28">
        <v>69</v>
      </c>
      <c r="E112" s="28">
        <f t="shared" si="6"/>
        <v>138</v>
      </c>
      <c r="F112" s="28">
        <f t="shared" si="7"/>
        <v>158.7</v>
      </c>
      <c r="G112" s="64"/>
      <c r="I112" s="28">
        <f>80*C112</f>
        <v>160</v>
      </c>
      <c r="L112" s="69"/>
    </row>
    <row r="113" spans="1:12" ht="18">
      <c r="A113" s="28" t="s">
        <v>523</v>
      </c>
      <c r="B113" s="28" t="s">
        <v>527</v>
      </c>
      <c r="C113" s="28">
        <v>2</v>
      </c>
      <c r="D113" s="28">
        <v>69</v>
      </c>
      <c r="E113" s="28">
        <f t="shared" si="6"/>
        <v>138</v>
      </c>
      <c r="F113" s="28">
        <f t="shared" si="7"/>
        <v>158.7</v>
      </c>
      <c r="G113" s="64"/>
      <c r="I113" s="28">
        <f>80*C113</f>
        <v>160</v>
      </c>
      <c r="L113" s="69"/>
    </row>
    <row r="114" spans="1:12" ht="27">
      <c r="A114" s="28" t="s">
        <v>523</v>
      </c>
      <c r="B114" s="28" t="s">
        <v>463</v>
      </c>
      <c r="C114" s="28">
        <v>1</v>
      </c>
      <c r="D114" s="28">
        <v>41.14</v>
      </c>
      <c r="E114" s="28">
        <f t="shared" si="6"/>
        <v>41.14</v>
      </c>
      <c r="F114" s="28">
        <f t="shared" si="7"/>
        <v>47.311</v>
      </c>
      <c r="G114" s="64"/>
      <c r="I114" s="28">
        <f>1400*C114</f>
        <v>1400</v>
      </c>
      <c r="L114" s="69"/>
    </row>
    <row r="115" spans="1:12" ht="27">
      <c r="A115" s="28" t="s">
        <v>523</v>
      </c>
      <c r="B115" s="28" t="s">
        <v>528</v>
      </c>
      <c r="C115" s="28">
        <v>1</v>
      </c>
      <c r="D115" s="28">
        <v>41.14</v>
      </c>
      <c r="E115" s="28">
        <f t="shared" si="6"/>
        <v>41.14</v>
      </c>
      <c r="F115" s="28">
        <f t="shared" si="7"/>
        <v>47.311</v>
      </c>
      <c r="G115" s="64"/>
      <c r="I115" s="28">
        <f>1400*C115</f>
        <v>1400</v>
      </c>
      <c r="L115" s="69"/>
    </row>
    <row r="116" spans="1:12" ht="27">
      <c r="A116" s="28" t="s">
        <v>523</v>
      </c>
      <c r="B116" s="28" t="s">
        <v>529</v>
      </c>
      <c r="C116" s="28">
        <v>1</v>
      </c>
      <c r="D116" s="28">
        <v>41.14</v>
      </c>
      <c r="E116" s="28">
        <f t="shared" si="6"/>
        <v>41.14</v>
      </c>
      <c r="F116" s="28">
        <f t="shared" si="7"/>
        <v>47.311</v>
      </c>
      <c r="G116" s="64"/>
      <c r="I116" s="28">
        <v>1000</v>
      </c>
      <c r="L116" s="69"/>
    </row>
    <row r="117" spans="1:12" ht="27">
      <c r="A117" s="28" t="s">
        <v>523</v>
      </c>
      <c r="B117" s="28" t="s">
        <v>530</v>
      </c>
      <c r="C117" s="28">
        <v>1</v>
      </c>
      <c r="D117" s="28">
        <v>41.14</v>
      </c>
      <c r="E117" s="28">
        <f t="shared" si="6"/>
        <v>41.14</v>
      </c>
      <c r="F117" s="28">
        <f t="shared" si="7"/>
        <v>47.311</v>
      </c>
      <c r="G117" s="64"/>
      <c r="I117" s="28">
        <v>1000</v>
      </c>
      <c r="L117" s="69"/>
    </row>
    <row r="118" spans="1:12" ht="18">
      <c r="A118" s="28" t="s">
        <v>523</v>
      </c>
      <c r="B118" s="30" t="s">
        <v>471</v>
      </c>
      <c r="C118" s="30">
        <v>3</v>
      </c>
      <c r="D118" s="30">
        <v>164.88</v>
      </c>
      <c r="E118" s="28">
        <f t="shared" si="6"/>
        <v>494.64</v>
      </c>
      <c r="F118" s="28">
        <f t="shared" si="7"/>
        <v>568.8359999999999</v>
      </c>
      <c r="G118" s="64"/>
      <c r="I118" s="28">
        <f>C118*310</f>
        <v>930</v>
      </c>
      <c r="L118" s="69"/>
    </row>
    <row r="119" spans="1:12" ht="18">
      <c r="A119" s="28" t="s">
        <v>523</v>
      </c>
      <c r="B119" s="30" t="s">
        <v>531</v>
      </c>
      <c r="C119" s="30">
        <v>3</v>
      </c>
      <c r="D119" s="30">
        <v>164.88</v>
      </c>
      <c r="E119" s="28">
        <f t="shared" si="6"/>
        <v>494.64</v>
      </c>
      <c r="F119" s="28">
        <f t="shared" si="7"/>
        <v>568.8359999999999</v>
      </c>
      <c r="G119" s="64"/>
      <c r="I119" s="28">
        <f>C119*310</f>
        <v>930</v>
      </c>
      <c r="L119" s="69"/>
    </row>
    <row r="120" spans="1:12" ht="18">
      <c r="A120" s="28" t="s">
        <v>523</v>
      </c>
      <c r="B120" s="30" t="s">
        <v>473</v>
      </c>
      <c r="C120" s="30">
        <v>1</v>
      </c>
      <c r="D120" s="30">
        <v>164.88</v>
      </c>
      <c r="E120" s="28">
        <f t="shared" si="6"/>
        <v>164.88</v>
      </c>
      <c r="F120" s="28">
        <f t="shared" si="7"/>
        <v>189.61199999999997</v>
      </c>
      <c r="G120" s="64"/>
      <c r="I120" s="28">
        <f>C120*310</f>
        <v>310</v>
      </c>
      <c r="L120" s="69"/>
    </row>
    <row r="121" spans="1:12" s="60" customFormat="1" ht="18.75" thickBot="1">
      <c r="A121" s="60" t="s">
        <v>523</v>
      </c>
      <c r="B121" s="60" t="s">
        <v>532</v>
      </c>
      <c r="C121" s="60">
        <v>1</v>
      </c>
      <c r="D121" s="60">
        <v>164.88</v>
      </c>
      <c r="E121" s="60">
        <f t="shared" si="6"/>
        <v>164.88</v>
      </c>
      <c r="F121" s="60">
        <f t="shared" si="7"/>
        <v>189.61199999999997</v>
      </c>
      <c r="G121" s="63">
        <v>3020</v>
      </c>
      <c r="I121" s="60">
        <f>C121*310</f>
        <v>310</v>
      </c>
      <c r="J121" s="60">
        <v>9960</v>
      </c>
      <c r="K121" s="60">
        <f>J121*0.0036</f>
        <v>35.856</v>
      </c>
      <c r="L121" s="70">
        <f>H121-G121-K121</f>
        <v>-3055.856</v>
      </c>
    </row>
    <row r="122" spans="1:12" ht="18.75" thickTop="1">
      <c r="A122" s="28" t="s">
        <v>113</v>
      </c>
      <c r="B122" s="28" t="s">
        <v>40</v>
      </c>
      <c r="C122" s="28">
        <v>1</v>
      </c>
      <c r="D122" s="28">
        <v>49.68</v>
      </c>
      <c r="E122" s="28">
        <f t="shared" si="6"/>
        <v>49.68</v>
      </c>
      <c r="F122" s="28">
        <f t="shared" si="7"/>
        <v>57.132</v>
      </c>
      <c r="G122" s="64"/>
      <c r="I122" s="28">
        <f>180</f>
        <v>180</v>
      </c>
      <c r="L122" s="69"/>
    </row>
    <row r="123" spans="1:12" ht="18">
      <c r="A123" s="28" t="s">
        <v>113</v>
      </c>
      <c r="B123" s="28" t="s">
        <v>366</v>
      </c>
      <c r="C123" s="28">
        <v>1</v>
      </c>
      <c r="D123" s="28">
        <v>40.48</v>
      </c>
      <c r="E123" s="28">
        <f>C123*D123</f>
        <v>40.48</v>
      </c>
      <c r="F123" s="28">
        <f>E123*1.15</f>
        <v>46.55199999999999</v>
      </c>
      <c r="G123" s="64"/>
      <c r="I123" s="28">
        <f>93*C123</f>
        <v>93</v>
      </c>
      <c r="L123" s="69"/>
    </row>
    <row r="124" spans="1:12" ht="18">
      <c r="A124" s="28" t="s">
        <v>113</v>
      </c>
      <c r="B124" s="28" t="s">
        <v>372</v>
      </c>
      <c r="C124" s="28">
        <v>1</v>
      </c>
      <c r="D124" s="28">
        <v>40.48</v>
      </c>
      <c r="E124" s="28">
        <f>C124*D124</f>
        <v>40.48</v>
      </c>
      <c r="F124" s="28">
        <f>E124*1.15</f>
        <v>46.55199999999999</v>
      </c>
      <c r="G124" s="64"/>
      <c r="I124" s="28">
        <f aca="true" t="shared" si="10" ref="I124:I131">93*C124</f>
        <v>93</v>
      </c>
      <c r="L124" s="69"/>
    </row>
    <row r="125" spans="1:12" ht="18">
      <c r="A125" s="28" t="s">
        <v>113</v>
      </c>
      <c r="B125" s="28" t="s">
        <v>379</v>
      </c>
      <c r="C125" s="28">
        <v>1</v>
      </c>
      <c r="D125" s="28">
        <v>40.48</v>
      </c>
      <c r="E125" s="28">
        <f>C125*D125</f>
        <v>40.48</v>
      </c>
      <c r="F125" s="28">
        <f>E125*1.15</f>
        <v>46.55199999999999</v>
      </c>
      <c r="G125" s="64"/>
      <c r="I125" s="28">
        <f t="shared" si="10"/>
        <v>93</v>
      </c>
      <c r="L125" s="69"/>
    </row>
    <row r="126" spans="1:12" ht="27">
      <c r="A126" s="28" t="s">
        <v>113</v>
      </c>
      <c r="B126" s="38" t="s">
        <v>384</v>
      </c>
      <c r="C126" s="30">
        <v>1</v>
      </c>
      <c r="D126" s="30">
        <v>40.48</v>
      </c>
      <c r="E126" s="28">
        <f t="shared" si="6"/>
        <v>40.48</v>
      </c>
      <c r="F126" s="28">
        <f t="shared" si="7"/>
        <v>46.55199999999999</v>
      </c>
      <c r="G126" s="64"/>
      <c r="I126" s="28">
        <f t="shared" si="10"/>
        <v>93</v>
      </c>
      <c r="L126" s="69"/>
    </row>
    <row r="127" spans="1:12" ht="18">
      <c r="A127" s="28" t="s">
        <v>113</v>
      </c>
      <c r="B127" s="38" t="s">
        <v>385</v>
      </c>
      <c r="C127" s="30">
        <v>1</v>
      </c>
      <c r="D127" s="30">
        <v>40.48</v>
      </c>
      <c r="E127" s="28">
        <f t="shared" si="6"/>
        <v>40.48</v>
      </c>
      <c r="F127" s="28">
        <f t="shared" si="7"/>
        <v>46.55199999999999</v>
      </c>
      <c r="G127" s="64"/>
      <c r="I127" s="28">
        <f t="shared" si="10"/>
        <v>93</v>
      </c>
      <c r="L127" s="69"/>
    </row>
    <row r="128" spans="1:12" ht="18">
      <c r="A128" s="28" t="s">
        <v>113</v>
      </c>
      <c r="B128" s="33" t="s">
        <v>494</v>
      </c>
      <c r="C128" s="28">
        <v>1</v>
      </c>
      <c r="D128" s="28">
        <v>40.48</v>
      </c>
      <c r="E128" s="28">
        <f t="shared" si="6"/>
        <v>40.48</v>
      </c>
      <c r="F128" s="28">
        <f t="shared" si="7"/>
        <v>46.55199999999999</v>
      </c>
      <c r="G128" s="64"/>
      <c r="I128" s="28">
        <f t="shared" si="10"/>
        <v>93</v>
      </c>
      <c r="L128" s="69"/>
    </row>
    <row r="129" spans="1:12" ht="27">
      <c r="A129" s="28" t="s">
        <v>113</v>
      </c>
      <c r="B129" s="33" t="s">
        <v>533</v>
      </c>
      <c r="C129" s="28">
        <v>1</v>
      </c>
      <c r="D129" s="28">
        <v>40.48</v>
      </c>
      <c r="E129" s="28">
        <f aca="true" t="shared" si="11" ref="E129:E169">C129*D129</f>
        <v>40.48</v>
      </c>
      <c r="F129" s="28">
        <f aca="true" t="shared" si="12" ref="F129:F169">E129*1.15</f>
        <v>46.55199999999999</v>
      </c>
      <c r="G129" s="64"/>
      <c r="I129" s="28">
        <f t="shared" si="10"/>
        <v>93</v>
      </c>
      <c r="L129" s="69"/>
    </row>
    <row r="130" spans="1:12" ht="27">
      <c r="A130" s="28" t="s">
        <v>113</v>
      </c>
      <c r="B130" s="33" t="s">
        <v>337</v>
      </c>
      <c r="C130" s="28">
        <v>1</v>
      </c>
      <c r="D130" s="28">
        <v>40.48</v>
      </c>
      <c r="E130" s="28">
        <f t="shared" si="11"/>
        <v>40.48</v>
      </c>
      <c r="F130" s="28">
        <f t="shared" si="12"/>
        <v>46.55199999999999</v>
      </c>
      <c r="G130" s="64"/>
      <c r="I130" s="28">
        <f t="shared" si="10"/>
        <v>93</v>
      </c>
      <c r="L130" s="69"/>
    </row>
    <row r="131" spans="1:12" ht="27">
      <c r="A131" s="28" t="s">
        <v>113</v>
      </c>
      <c r="B131" s="33" t="s">
        <v>499</v>
      </c>
      <c r="C131" s="28">
        <v>1</v>
      </c>
      <c r="D131" s="28">
        <v>40.48</v>
      </c>
      <c r="E131" s="28">
        <f t="shared" si="11"/>
        <v>40.48</v>
      </c>
      <c r="F131" s="28">
        <f t="shared" si="12"/>
        <v>46.55199999999999</v>
      </c>
      <c r="G131" s="64"/>
      <c r="I131" s="28">
        <f t="shared" si="10"/>
        <v>93</v>
      </c>
      <c r="L131" s="69"/>
    </row>
    <row r="132" spans="1:12" ht="18">
      <c r="A132" s="28" t="s">
        <v>113</v>
      </c>
      <c r="B132" s="28" t="s">
        <v>534</v>
      </c>
      <c r="C132" s="28">
        <v>1</v>
      </c>
      <c r="D132" s="28">
        <v>99.94</v>
      </c>
      <c r="E132" s="28">
        <f t="shared" si="11"/>
        <v>99.94</v>
      </c>
      <c r="F132" s="28">
        <f t="shared" si="12"/>
        <v>114.93099999999998</v>
      </c>
      <c r="G132" s="64"/>
      <c r="I132" s="28">
        <v>800</v>
      </c>
      <c r="L132" s="69"/>
    </row>
    <row r="133" spans="1:12" s="60" customFormat="1" ht="18.75" thickBot="1">
      <c r="A133" s="60" t="s">
        <v>113</v>
      </c>
      <c r="B133" s="60" t="s">
        <v>560</v>
      </c>
      <c r="C133" s="60">
        <v>1</v>
      </c>
      <c r="D133" s="60">
        <v>99.94</v>
      </c>
      <c r="E133" s="60">
        <f t="shared" si="11"/>
        <v>99.94</v>
      </c>
      <c r="F133" s="60">
        <f t="shared" si="12"/>
        <v>114.93099999999998</v>
      </c>
      <c r="G133" s="63">
        <v>706</v>
      </c>
      <c r="I133" s="60">
        <v>800</v>
      </c>
      <c r="J133" s="60">
        <v>2617</v>
      </c>
      <c r="K133" s="60">
        <f>J133*0.0036</f>
        <v>9.421199999999999</v>
      </c>
      <c r="L133" s="70">
        <f>H133-G133-K133</f>
        <v>-715.4212</v>
      </c>
    </row>
    <row r="134" spans="1:12" ht="18.75" thickTop="1">
      <c r="A134" s="28" t="s">
        <v>535</v>
      </c>
      <c r="B134" s="28" t="s">
        <v>536</v>
      </c>
      <c r="C134" s="28">
        <v>1</v>
      </c>
      <c r="D134" s="28">
        <f>28.55*0.92</f>
        <v>26.266000000000002</v>
      </c>
      <c r="E134" s="28">
        <f t="shared" si="11"/>
        <v>26.266000000000002</v>
      </c>
      <c r="F134" s="28">
        <f t="shared" si="12"/>
        <v>30.2059</v>
      </c>
      <c r="G134" s="64"/>
      <c r="I134" s="28">
        <v>680</v>
      </c>
      <c r="L134" s="69"/>
    </row>
    <row r="135" spans="1:12" ht="18">
      <c r="A135" s="28" t="s">
        <v>535</v>
      </c>
      <c r="B135" s="28" t="s">
        <v>537</v>
      </c>
      <c r="C135" s="28">
        <v>1</v>
      </c>
      <c r="D135" s="28">
        <f>28.55*0.92</f>
        <v>26.266000000000002</v>
      </c>
      <c r="E135" s="28">
        <f t="shared" si="11"/>
        <v>26.266000000000002</v>
      </c>
      <c r="F135" s="28">
        <f t="shared" si="12"/>
        <v>30.2059</v>
      </c>
      <c r="G135" s="64"/>
      <c r="I135" s="28">
        <v>680</v>
      </c>
      <c r="L135" s="69"/>
    </row>
    <row r="136" spans="1:12" s="60" customFormat="1" ht="27.75" thickBot="1">
      <c r="A136" s="60" t="s">
        <v>535</v>
      </c>
      <c r="B136" s="60" t="s">
        <v>538</v>
      </c>
      <c r="C136" s="60">
        <v>1</v>
      </c>
      <c r="D136" s="60">
        <f>28.55*0.92</f>
        <v>26.266000000000002</v>
      </c>
      <c r="E136" s="60">
        <f t="shared" si="11"/>
        <v>26.266000000000002</v>
      </c>
      <c r="F136" s="60">
        <f t="shared" si="12"/>
        <v>30.2059</v>
      </c>
      <c r="G136" s="63">
        <v>91</v>
      </c>
      <c r="I136" s="60">
        <v>680</v>
      </c>
      <c r="J136" s="60">
        <v>2040</v>
      </c>
      <c r="K136" s="60">
        <f>J136*0.0036</f>
        <v>7.343999999999999</v>
      </c>
      <c r="L136" s="70">
        <f>H136-G136-K136</f>
        <v>-98.344</v>
      </c>
    </row>
    <row r="137" spans="1:12" ht="18.75" thickTop="1">
      <c r="A137" s="28" t="s">
        <v>539</v>
      </c>
      <c r="B137" s="28" t="s">
        <v>71</v>
      </c>
      <c r="C137" s="28">
        <v>1</v>
      </c>
      <c r="D137" s="28">
        <v>49.68</v>
      </c>
      <c r="E137" s="28">
        <f t="shared" si="11"/>
        <v>49.68</v>
      </c>
      <c r="F137" s="28">
        <f t="shared" si="12"/>
        <v>57.132</v>
      </c>
      <c r="G137" s="64"/>
      <c r="I137" s="28">
        <f aca="true" t="shared" si="13" ref="I137:I142">180*C137</f>
        <v>180</v>
      </c>
      <c r="L137" s="69"/>
    </row>
    <row r="138" spans="1:12" ht="18">
      <c r="A138" s="28" t="s">
        <v>539</v>
      </c>
      <c r="B138" s="28" t="s">
        <v>352</v>
      </c>
      <c r="C138" s="28">
        <v>1</v>
      </c>
      <c r="D138" s="28">
        <v>49.68</v>
      </c>
      <c r="E138" s="28">
        <f t="shared" si="11"/>
        <v>49.68</v>
      </c>
      <c r="F138" s="28">
        <f t="shared" si="12"/>
        <v>57.132</v>
      </c>
      <c r="G138" s="64"/>
      <c r="I138" s="28">
        <f t="shared" si="13"/>
        <v>180</v>
      </c>
      <c r="L138" s="69"/>
    </row>
    <row r="139" spans="1:12" ht="18">
      <c r="A139" s="28" t="s">
        <v>539</v>
      </c>
      <c r="B139" s="57" t="s">
        <v>355</v>
      </c>
      <c r="C139" s="28">
        <v>1</v>
      </c>
      <c r="D139" s="28">
        <v>49.68</v>
      </c>
      <c r="E139" s="28">
        <f t="shared" si="11"/>
        <v>49.68</v>
      </c>
      <c r="F139" s="28">
        <f t="shared" si="12"/>
        <v>57.132</v>
      </c>
      <c r="G139" s="64"/>
      <c r="I139" s="28">
        <f t="shared" si="13"/>
        <v>180</v>
      </c>
      <c r="L139" s="69"/>
    </row>
    <row r="140" spans="1:12" ht="18">
      <c r="A140" s="28" t="s">
        <v>539</v>
      </c>
      <c r="B140" s="57" t="s">
        <v>357</v>
      </c>
      <c r="C140" s="28">
        <v>1</v>
      </c>
      <c r="D140" s="28">
        <v>49.68</v>
      </c>
      <c r="E140" s="28">
        <f t="shared" si="11"/>
        <v>49.68</v>
      </c>
      <c r="F140" s="28">
        <f t="shared" si="12"/>
        <v>57.132</v>
      </c>
      <c r="G140" s="64"/>
      <c r="I140" s="28">
        <f t="shared" si="13"/>
        <v>180</v>
      </c>
      <c r="L140" s="69"/>
    </row>
    <row r="141" spans="1:12" ht="18">
      <c r="A141" s="28" t="s">
        <v>539</v>
      </c>
      <c r="B141" s="57" t="s">
        <v>242</v>
      </c>
      <c r="C141" s="28">
        <v>1</v>
      </c>
      <c r="D141" s="28">
        <v>49.68</v>
      </c>
      <c r="E141" s="28">
        <f t="shared" si="11"/>
        <v>49.68</v>
      </c>
      <c r="F141" s="28">
        <f t="shared" si="12"/>
        <v>57.132</v>
      </c>
      <c r="G141" s="64"/>
      <c r="I141" s="28">
        <f t="shared" si="13"/>
        <v>180</v>
      </c>
      <c r="L141" s="69"/>
    </row>
    <row r="142" spans="1:12" s="60" customFormat="1" ht="18.75" thickBot="1">
      <c r="A142" s="60" t="s">
        <v>539</v>
      </c>
      <c r="B142" s="59" t="s">
        <v>244</v>
      </c>
      <c r="C142" s="60">
        <v>1</v>
      </c>
      <c r="D142" s="60">
        <v>49.68</v>
      </c>
      <c r="E142" s="60">
        <f t="shared" si="11"/>
        <v>49.68</v>
      </c>
      <c r="F142" s="60">
        <f t="shared" si="12"/>
        <v>57.132</v>
      </c>
      <c r="G142" s="63">
        <v>343</v>
      </c>
      <c r="I142" s="60">
        <f t="shared" si="13"/>
        <v>180</v>
      </c>
      <c r="J142" s="60">
        <v>1080</v>
      </c>
      <c r="K142" s="60">
        <f>J142*0.0036</f>
        <v>3.888</v>
      </c>
      <c r="L142" s="70">
        <f>H142-G142-K142</f>
        <v>-346.888</v>
      </c>
    </row>
    <row r="143" spans="1:12" ht="18.75" thickTop="1">
      <c r="A143" s="28" t="s">
        <v>540</v>
      </c>
      <c r="B143" s="30" t="s">
        <v>541</v>
      </c>
      <c r="C143" s="30">
        <v>1</v>
      </c>
      <c r="D143" s="30">
        <v>99.94</v>
      </c>
      <c r="E143" s="28">
        <f>C143*D143</f>
        <v>99.94</v>
      </c>
      <c r="F143" s="28">
        <f>E143*1.15</f>
        <v>114.93099999999998</v>
      </c>
      <c r="G143" s="64"/>
      <c r="I143" s="28">
        <v>800</v>
      </c>
      <c r="L143" s="69"/>
    </row>
    <row r="144" spans="1:12" ht="18">
      <c r="A144" s="28" t="s">
        <v>540</v>
      </c>
      <c r="B144" s="30" t="s">
        <v>525</v>
      </c>
      <c r="C144" s="30">
        <v>1</v>
      </c>
      <c r="D144" s="30">
        <v>95.68</v>
      </c>
      <c r="E144" s="28">
        <f>C144*D144</f>
        <v>95.68</v>
      </c>
      <c r="F144" s="28">
        <f>E144*1.15</f>
        <v>110.032</v>
      </c>
      <c r="G144" s="64"/>
      <c r="I144" s="28">
        <v>450</v>
      </c>
      <c r="L144" s="69"/>
    </row>
    <row r="145" spans="1:12" ht="18">
      <c r="A145" s="28" t="s">
        <v>540</v>
      </c>
      <c r="B145" s="30" t="s">
        <v>40</v>
      </c>
      <c r="C145" s="30">
        <v>1</v>
      </c>
      <c r="D145" s="30">
        <v>49.68</v>
      </c>
      <c r="E145" s="28">
        <f t="shared" si="11"/>
        <v>49.68</v>
      </c>
      <c r="F145" s="28">
        <f t="shared" si="12"/>
        <v>57.132</v>
      </c>
      <c r="G145" s="64"/>
      <c r="I145" s="28">
        <f>180*C145</f>
        <v>180</v>
      </c>
      <c r="L145" s="69"/>
    </row>
    <row r="146" spans="1:12" ht="18">
      <c r="A146" s="28" t="s">
        <v>540</v>
      </c>
      <c r="B146" s="57" t="s">
        <v>242</v>
      </c>
      <c r="C146" s="30">
        <v>1</v>
      </c>
      <c r="D146" s="30">
        <v>49.68</v>
      </c>
      <c r="E146" s="28">
        <f t="shared" si="11"/>
        <v>49.68</v>
      </c>
      <c r="F146" s="28">
        <f t="shared" si="12"/>
        <v>57.132</v>
      </c>
      <c r="G146" s="64"/>
      <c r="I146" s="28">
        <f>180*C146</f>
        <v>180</v>
      </c>
      <c r="L146" s="69"/>
    </row>
    <row r="147" spans="1:12" ht="18">
      <c r="A147" s="28" t="s">
        <v>540</v>
      </c>
      <c r="B147" s="38" t="s">
        <v>335</v>
      </c>
      <c r="C147" s="30">
        <v>1</v>
      </c>
      <c r="D147" s="30">
        <v>40.48</v>
      </c>
      <c r="E147" s="28">
        <f t="shared" si="11"/>
        <v>40.48</v>
      </c>
      <c r="F147" s="28">
        <f t="shared" si="12"/>
        <v>46.55199999999999</v>
      </c>
      <c r="G147" s="64"/>
      <c r="I147" s="28">
        <f>93*C147</f>
        <v>93</v>
      </c>
      <c r="L147" s="69"/>
    </row>
    <row r="148" spans="1:12" ht="18">
      <c r="A148" s="28" t="s">
        <v>540</v>
      </c>
      <c r="B148" s="38" t="s">
        <v>335</v>
      </c>
      <c r="C148" s="30">
        <v>1</v>
      </c>
      <c r="D148" s="30">
        <v>40.48</v>
      </c>
      <c r="E148" s="28">
        <f t="shared" si="11"/>
        <v>40.48</v>
      </c>
      <c r="F148" s="28">
        <f t="shared" si="12"/>
        <v>46.55199999999999</v>
      </c>
      <c r="G148" s="64"/>
      <c r="I148" s="28">
        <f aca="true" t="shared" si="14" ref="I148:I155">93*C148</f>
        <v>93</v>
      </c>
      <c r="L148" s="69"/>
    </row>
    <row r="149" spans="1:12" ht="18">
      <c r="A149" s="28" t="s">
        <v>540</v>
      </c>
      <c r="B149" s="30" t="s">
        <v>542</v>
      </c>
      <c r="C149" s="30">
        <v>1</v>
      </c>
      <c r="D149" s="30">
        <v>40.48</v>
      </c>
      <c r="E149" s="28">
        <f t="shared" si="11"/>
        <v>40.48</v>
      </c>
      <c r="F149" s="28">
        <f t="shared" si="12"/>
        <v>46.55199999999999</v>
      </c>
      <c r="G149" s="64"/>
      <c r="I149" s="28">
        <f t="shared" si="14"/>
        <v>93</v>
      </c>
      <c r="L149" s="69"/>
    </row>
    <row r="150" spans="1:12" ht="27">
      <c r="A150" s="28" t="s">
        <v>540</v>
      </c>
      <c r="B150" s="33" t="s">
        <v>533</v>
      </c>
      <c r="C150" s="28">
        <v>1</v>
      </c>
      <c r="D150" s="28">
        <v>40.48</v>
      </c>
      <c r="E150" s="28">
        <f t="shared" si="11"/>
        <v>40.48</v>
      </c>
      <c r="F150" s="28">
        <f t="shared" si="12"/>
        <v>46.55199999999999</v>
      </c>
      <c r="G150" s="64"/>
      <c r="I150" s="28">
        <f t="shared" si="14"/>
        <v>93</v>
      </c>
      <c r="L150" s="69"/>
    </row>
    <row r="151" spans="1:12" ht="18">
      <c r="A151" s="28" t="s">
        <v>540</v>
      </c>
      <c r="B151" s="38" t="s">
        <v>385</v>
      </c>
      <c r="C151" s="30">
        <v>1</v>
      </c>
      <c r="D151" s="30">
        <v>40.48</v>
      </c>
      <c r="E151" s="28">
        <f t="shared" si="11"/>
        <v>40.48</v>
      </c>
      <c r="F151" s="28">
        <f t="shared" si="12"/>
        <v>46.55199999999999</v>
      </c>
      <c r="G151" s="64"/>
      <c r="I151" s="28">
        <f t="shared" si="14"/>
        <v>93</v>
      </c>
      <c r="L151" s="69"/>
    </row>
    <row r="152" spans="1:12" s="60" customFormat="1" ht="18.75" thickBot="1">
      <c r="A152" s="60" t="s">
        <v>540</v>
      </c>
      <c r="B152" s="61" t="s">
        <v>406</v>
      </c>
      <c r="C152" s="60">
        <v>1</v>
      </c>
      <c r="D152" s="60">
        <v>40.48</v>
      </c>
      <c r="E152" s="60">
        <f t="shared" si="11"/>
        <v>40.48</v>
      </c>
      <c r="F152" s="60">
        <f t="shared" si="12"/>
        <v>46.55199999999999</v>
      </c>
      <c r="G152" s="63">
        <v>618.5</v>
      </c>
      <c r="I152" s="60">
        <f t="shared" si="14"/>
        <v>93</v>
      </c>
      <c r="J152" s="60">
        <v>2168</v>
      </c>
      <c r="K152" s="60">
        <f>J152*0.0036</f>
        <v>7.8048</v>
      </c>
      <c r="L152" s="70">
        <f>H152-G152-K152</f>
        <v>-626.3048</v>
      </c>
    </row>
    <row r="153" spans="1:12" ht="27.75" thickTop="1">
      <c r="A153" s="28" t="s">
        <v>543</v>
      </c>
      <c r="B153" s="33" t="s">
        <v>499</v>
      </c>
      <c r="C153" s="28">
        <v>2</v>
      </c>
      <c r="D153" s="28">
        <v>40.48</v>
      </c>
      <c r="E153" s="28">
        <f>C153*D153</f>
        <v>80.96</v>
      </c>
      <c r="F153" s="28">
        <f>E153*1.15</f>
        <v>93.10399999999998</v>
      </c>
      <c r="G153" s="64"/>
      <c r="I153" s="28">
        <f t="shared" si="14"/>
        <v>186</v>
      </c>
      <c r="L153" s="69"/>
    </row>
    <row r="154" spans="1:12" ht="18">
      <c r="A154" s="28" t="s">
        <v>543</v>
      </c>
      <c r="B154" s="33" t="s">
        <v>338</v>
      </c>
      <c r="C154" s="28">
        <v>1</v>
      </c>
      <c r="D154" s="28">
        <v>40.48</v>
      </c>
      <c r="E154" s="28">
        <f>C154*D154</f>
        <v>40.48</v>
      </c>
      <c r="F154" s="28">
        <f>E154*1.15</f>
        <v>46.55199999999999</v>
      </c>
      <c r="G154" s="64"/>
      <c r="I154" s="28">
        <f t="shared" si="14"/>
        <v>93</v>
      </c>
      <c r="L154" s="69"/>
    </row>
    <row r="155" spans="1:12" ht="18">
      <c r="A155" s="28" t="s">
        <v>543</v>
      </c>
      <c r="B155" s="38" t="s">
        <v>406</v>
      </c>
      <c r="C155" s="30">
        <v>1</v>
      </c>
      <c r="D155" s="30">
        <v>40.48</v>
      </c>
      <c r="E155" s="28">
        <f t="shared" si="11"/>
        <v>40.48</v>
      </c>
      <c r="F155" s="28">
        <f t="shared" si="12"/>
        <v>46.55199999999999</v>
      </c>
      <c r="G155" s="64"/>
      <c r="I155" s="28">
        <f t="shared" si="14"/>
        <v>93</v>
      </c>
      <c r="L155" s="69"/>
    </row>
    <row r="156" spans="1:12" s="60" customFormat="1" ht="18.75" thickBot="1">
      <c r="A156" s="60" t="s">
        <v>543</v>
      </c>
      <c r="B156" s="60" t="s">
        <v>544</v>
      </c>
      <c r="C156" s="60">
        <v>1</v>
      </c>
      <c r="D156" s="60">
        <v>61.91</v>
      </c>
      <c r="E156" s="60">
        <f t="shared" si="11"/>
        <v>61.91</v>
      </c>
      <c r="F156" s="60">
        <f t="shared" si="12"/>
        <v>71.19649999999999</v>
      </c>
      <c r="G156" s="63">
        <v>257.5</v>
      </c>
      <c r="I156" s="60">
        <v>370</v>
      </c>
      <c r="J156" s="60">
        <v>742</v>
      </c>
      <c r="K156" s="60">
        <f>J156*0.0036</f>
        <v>2.6712</v>
      </c>
      <c r="L156" s="70">
        <f>H156-G156-K156</f>
        <v>-260.1712</v>
      </c>
    </row>
    <row r="157" spans="1:12" ht="18.75" thickTop="1">
      <c r="A157" s="28" t="s">
        <v>545</v>
      </c>
      <c r="B157" s="28" t="s">
        <v>372</v>
      </c>
      <c r="C157" s="28">
        <v>2</v>
      </c>
      <c r="D157" s="28">
        <v>40.48</v>
      </c>
      <c r="E157" s="28">
        <f t="shared" si="11"/>
        <v>80.96</v>
      </c>
      <c r="F157" s="28">
        <f t="shared" si="12"/>
        <v>93.10399999999998</v>
      </c>
      <c r="G157" s="64"/>
      <c r="I157" s="28">
        <f>93*C157</f>
        <v>186</v>
      </c>
      <c r="L157" s="69"/>
    </row>
    <row r="158" spans="1:12" ht="18">
      <c r="A158" s="28" t="s">
        <v>545</v>
      </c>
      <c r="B158" s="28" t="s">
        <v>376</v>
      </c>
      <c r="C158" s="28">
        <v>2</v>
      </c>
      <c r="D158" s="28">
        <v>40.48</v>
      </c>
      <c r="E158" s="28">
        <f t="shared" si="11"/>
        <v>80.96</v>
      </c>
      <c r="F158" s="28">
        <f t="shared" si="12"/>
        <v>93.10399999999998</v>
      </c>
      <c r="G158" s="64"/>
      <c r="I158" s="28">
        <f aca="true" t="shared" si="15" ref="I158:I164">93*C158</f>
        <v>186</v>
      </c>
      <c r="L158" s="69"/>
    </row>
    <row r="159" spans="1:12" ht="18">
      <c r="A159" s="28" t="s">
        <v>545</v>
      </c>
      <c r="B159" s="30" t="s">
        <v>546</v>
      </c>
      <c r="C159" s="30">
        <v>1</v>
      </c>
      <c r="D159" s="30">
        <v>61.91</v>
      </c>
      <c r="E159" s="28">
        <f t="shared" si="11"/>
        <v>61.91</v>
      </c>
      <c r="F159" s="28">
        <f t="shared" si="12"/>
        <v>71.19649999999999</v>
      </c>
      <c r="G159" s="64"/>
      <c r="I159" s="28">
        <f t="shared" si="15"/>
        <v>93</v>
      </c>
      <c r="L159" s="69"/>
    </row>
    <row r="160" spans="1:12" ht="18">
      <c r="A160" s="28" t="s">
        <v>545</v>
      </c>
      <c r="B160" s="38" t="s">
        <v>385</v>
      </c>
      <c r="C160" s="30">
        <v>1</v>
      </c>
      <c r="D160" s="30">
        <v>40.48</v>
      </c>
      <c r="E160" s="28">
        <f t="shared" si="11"/>
        <v>40.48</v>
      </c>
      <c r="F160" s="28">
        <f t="shared" si="12"/>
        <v>46.55199999999999</v>
      </c>
      <c r="G160" s="64"/>
      <c r="I160" s="28">
        <f t="shared" si="15"/>
        <v>93</v>
      </c>
      <c r="L160" s="69"/>
    </row>
    <row r="161" spans="1:12" s="30" customFormat="1" ht="27">
      <c r="A161" s="28" t="s">
        <v>545</v>
      </c>
      <c r="B161" s="38" t="s">
        <v>547</v>
      </c>
      <c r="C161" s="30">
        <v>1</v>
      </c>
      <c r="D161" s="30">
        <v>40.48</v>
      </c>
      <c r="E161" s="30">
        <f t="shared" si="11"/>
        <v>40.48</v>
      </c>
      <c r="F161" s="30">
        <f t="shared" si="12"/>
        <v>46.55199999999999</v>
      </c>
      <c r="G161" s="65"/>
      <c r="I161" s="28">
        <f t="shared" si="15"/>
        <v>93</v>
      </c>
      <c r="L161" s="69"/>
    </row>
    <row r="162" spans="1:12" s="60" customFormat="1" ht="18.75" thickBot="1">
      <c r="A162" s="60" t="s">
        <v>545</v>
      </c>
      <c r="B162" s="61" t="s">
        <v>332</v>
      </c>
      <c r="C162" s="60">
        <v>1</v>
      </c>
      <c r="D162" s="60">
        <v>40.48</v>
      </c>
      <c r="E162" s="60">
        <f t="shared" si="11"/>
        <v>40.48</v>
      </c>
      <c r="F162" s="60">
        <f t="shared" si="12"/>
        <v>46.55199999999999</v>
      </c>
      <c r="G162" s="63">
        <v>397</v>
      </c>
      <c r="I162" s="60">
        <f t="shared" si="15"/>
        <v>93</v>
      </c>
      <c r="J162" s="60">
        <v>744</v>
      </c>
      <c r="K162" s="60">
        <f>J162*0.0036</f>
        <v>2.6784</v>
      </c>
      <c r="L162" s="70">
        <f>H162-G162-K162</f>
        <v>-399.6784</v>
      </c>
    </row>
    <row r="163" spans="1:12" ht="18.75" thickTop="1">
      <c r="A163" s="28" t="s">
        <v>190</v>
      </c>
      <c r="B163" s="28" t="s">
        <v>375</v>
      </c>
      <c r="C163" s="28">
        <v>4</v>
      </c>
      <c r="D163" s="28">
        <v>40.48</v>
      </c>
      <c r="E163" s="28">
        <f t="shared" si="11"/>
        <v>161.92</v>
      </c>
      <c r="F163" s="28">
        <f t="shared" si="12"/>
        <v>186.20799999999997</v>
      </c>
      <c r="G163" s="64"/>
      <c r="I163" s="28">
        <f t="shared" si="15"/>
        <v>372</v>
      </c>
      <c r="L163" s="69"/>
    </row>
    <row r="164" spans="1:12" ht="18">
      <c r="A164" s="28" t="s">
        <v>190</v>
      </c>
      <c r="B164" s="28" t="s">
        <v>376</v>
      </c>
      <c r="C164" s="28">
        <v>2</v>
      </c>
      <c r="D164" s="28">
        <v>40.48</v>
      </c>
      <c r="E164" s="28">
        <f t="shared" si="11"/>
        <v>80.96</v>
      </c>
      <c r="F164" s="28">
        <f t="shared" si="12"/>
        <v>93.10399999999998</v>
      </c>
      <c r="G164" s="64"/>
      <c r="I164" s="28">
        <f t="shared" si="15"/>
        <v>186</v>
      </c>
      <c r="L164" s="69"/>
    </row>
    <row r="165" spans="1:12" s="60" customFormat="1" ht="18.75" thickBot="1">
      <c r="A165" s="60" t="s">
        <v>190</v>
      </c>
      <c r="B165" s="60" t="s">
        <v>548</v>
      </c>
      <c r="C165" s="60">
        <v>4</v>
      </c>
      <c r="D165" s="60">
        <v>69</v>
      </c>
      <c r="E165" s="60">
        <f t="shared" si="11"/>
        <v>276</v>
      </c>
      <c r="F165" s="60">
        <f t="shared" si="12"/>
        <v>317.4</v>
      </c>
      <c r="G165" s="63">
        <v>597</v>
      </c>
      <c r="I165" s="60">
        <f>4*80</f>
        <v>320</v>
      </c>
      <c r="J165" s="60">
        <v>878</v>
      </c>
      <c r="K165" s="60">
        <f>J165*0.0036</f>
        <v>3.1608</v>
      </c>
      <c r="L165" s="70">
        <f>H165-G165-K165</f>
        <v>-600.1608</v>
      </c>
    </row>
    <row r="166" spans="1:12" ht="18.75" thickTop="1">
      <c r="A166" s="28" t="s">
        <v>549</v>
      </c>
      <c r="B166" s="28" t="s">
        <v>372</v>
      </c>
      <c r="C166" s="28">
        <v>1</v>
      </c>
      <c r="D166" s="28">
        <v>40.48</v>
      </c>
      <c r="E166" s="28">
        <f t="shared" si="11"/>
        <v>40.48</v>
      </c>
      <c r="F166" s="28">
        <f t="shared" si="12"/>
        <v>46.55199999999999</v>
      </c>
      <c r="G166" s="64"/>
      <c r="I166" s="28">
        <f>93*C166</f>
        <v>93</v>
      </c>
      <c r="L166" s="69"/>
    </row>
    <row r="167" spans="1:12" ht="18">
      <c r="A167" s="28" t="s">
        <v>549</v>
      </c>
      <c r="B167" s="28" t="s">
        <v>375</v>
      </c>
      <c r="C167" s="28">
        <v>1</v>
      </c>
      <c r="D167" s="28">
        <v>40.48</v>
      </c>
      <c r="E167" s="28">
        <f t="shared" si="11"/>
        <v>40.48</v>
      </c>
      <c r="F167" s="28">
        <f t="shared" si="12"/>
        <v>46.55199999999999</v>
      </c>
      <c r="G167" s="64"/>
      <c r="I167" s="28">
        <f aca="true" t="shared" si="16" ref="I167:I172">93*C167</f>
        <v>93</v>
      </c>
      <c r="L167" s="69"/>
    </row>
    <row r="168" spans="1:12" ht="18">
      <c r="A168" s="28" t="s">
        <v>549</v>
      </c>
      <c r="B168" s="28" t="s">
        <v>373</v>
      </c>
      <c r="C168" s="28">
        <v>1</v>
      </c>
      <c r="D168" s="28">
        <v>40.48</v>
      </c>
      <c r="E168" s="28">
        <f t="shared" si="11"/>
        <v>40.48</v>
      </c>
      <c r="F168" s="28">
        <f t="shared" si="12"/>
        <v>46.55199999999999</v>
      </c>
      <c r="G168" s="64"/>
      <c r="I168" s="28">
        <f t="shared" si="16"/>
        <v>93</v>
      </c>
      <c r="L168" s="69"/>
    </row>
    <row r="169" spans="1:12" ht="18">
      <c r="A169" s="28" t="s">
        <v>549</v>
      </c>
      <c r="B169" s="28" t="s">
        <v>379</v>
      </c>
      <c r="C169" s="28">
        <v>1</v>
      </c>
      <c r="D169" s="28">
        <v>40.48</v>
      </c>
      <c r="E169" s="28">
        <f t="shared" si="11"/>
        <v>40.48</v>
      </c>
      <c r="F169" s="28">
        <f t="shared" si="12"/>
        <v>46.55199999999999</v>
      </c>
      <c r="G169" s="64"/>
      <c r="I169" s="28">
        <f t="shared" si="16"/>
        <v>93</v>
      </c>
      <c r="L169" s="69"/>
    </row>
    <row r="170" spans="1:12" ht="18">
      <c r="A170" s="28" t="s">
        <v>549</v>
      </c>
      <c r="B170" s="57" t="s">
        <v>244</v>
      </c>
      <c r="C170" s="30">
        <v>1</v>
      </c>
      <c r="D170" s="30">
        <v>49.68</v>
      </c>
      <c r="E170" s="30">
        <f>C170*D170</f>
        <v>49.68</v>
      </c>
      <c r="F170" s="30">
        <f>E170*1.15</f>
        <v>57.132</v>
      </c>
      <c r="G170" s="64"/>
      <c r="I170" s="28">
        <v>180</v>
      </c>
      <c r="L170" s="69"/>
    </row>
    <row r="171" spans="1:12" ht="18">
      <c r="A171" s="28" t="s">
        <v>549</v>
      </c>
      <c r="B171" s="30" t="s">
        <v>40</v>
      </c>
      <c r="C171" s="30">
        <v>1</v>
      </c>
      <c r="D171" s="30">
        <v>49.68</v>
      </c>
      <c r="E171" s="30">
        <f>C171*D171</f>
        <v>49.68</v>
      </c>
      <c r="F171" s="30">
        <f>E171*1.15</f>
        <v>57.132</v>
      </c>
      <c r="G171" s="64"/>
      <c r="I171" s="28">
        <v>180</v>
      </c>
      <c r="L171" s="69"/>
    </row>
    <row r="172" spans="1:12" s="60" customFormat="1" ht="18.75" thickBot="1">
      <c r="A172" s="60" t="s">
        <v>549</v>
      </c>
      <c r="B172" s="60" t="s">
        <v>542</v>
      </c>
      <c r="C172" s="60">
        <v>1</v>
      </c>
      <c r="D172" s="60">
        <v>40.48</v>
      </c>
      <c r="E172" s="60">
        <f>C172*D172</f>
        <v>40.48</v>
      </c>
      <c r="F172" s="60">
        <f>E172*1.15</f>
        <v>46.55199999999999</v>
      </c>
      <c r="G172" s="63">
        <v>347</v>
      </c>
      <c r="I172" s="60">
        <f t="shared" si="16"/>
        <v>93</v>
      </c>
      <c r="J172" s="60">
        <v>825</v>
      </c>
      <c r="K172" s="60">
        <f>J172*0.0036</f>
        <v>2.9699999999999998</v>
      </c>
      <c r="L172" s="70">
        <f>H172-G172-K172</f>
        <v>-349.97</v>
      </c>
    </row>
    <row r="173" spans="1:12" ht="18.75" thickTop="1">
      <c r="A173" s="28" t="s">
        <v>550</v>
      </c>
      <c r="B173" s="28" t="s">
        <v>365</v>
      </c>
      <c r="C173" s="28">
        <v>1</v>
      </c>
      <c r="D173" s="28">
        <v>40.48</v>
      </c>
      <c r="E173" s="28">
        <f>D173*C173</f>
        <v>40.48</v>
      </c>
      <c r="F173" s="28">
        <f>E173*1.15</f>
        <v>46.55199999999999</v>
      </c>
      <c r="G173" s="64"/>
      <c r="I173" s="28">
        <f>93*C173</f>
        <v>93</v>
      </c>
      <c r="L173" s="69"/>
    </row>
    <row r="174" spans="1:12" ht="18">
      <c r="A174" s="28" t="s">
        <v>550</v>
      </c>
      <c r="B174" s="28" t="s">
        <v>372</v>
      </c>
      <c r="C174" s="28">
        <v>1</v>
      </c>
      <c r="D174" s="28">
        <v>40.48</v>
      </c>
      <c r="E174" s="28">
        <f aca="true" t="shared" si="17" ref="E174:E199">D174*C174</f>
        <v>40.48</v>
      </c>
      <c r="F174" s="28">
        <f aca="true" t="shared" si="18" ref="F174:F199">E174*1.15</f>
        <v>46.55199999999999</v>
      </c>
      <c r="G174" s="64"/>
      <c r="I174" s="28">
        <f aca="true" t="shared" si="19" ref="I174:I184">93*C174</f>
        <v>93</v>
      </c>
      <c r="L174" s="69"/>
    </row>
    <row r="175" spans="1:12" ht="18">
      <c r="A175" s="28" t="s">
        <v>550</v>
      </c>
      <c r="B175" s="28" t="s">
        <v>375</v>
      </c>
      <c r="C175" s="28">
        <v>1</v>
      </c>
      <c r="D175" s="28">
        <v>40.48</v>
      </c>
      <c r="E175" s="28">
        <f>D169*C169</f>
        <v>40.48</v>
      </c>
      <c r="F175" s="28">
        <f>E169*1.15</f>
        <v>46.55199999999999</v>
      </c>
      <c r="G175" s="64"/>
      <c r="I175" s="28">
        <f t="shared" si="19"/>
        <v>93</v>
      </c>
      <c r="L175" s="69"/>
    </row>
    <row r="176" spans="1:12" ht="18">
      <c r="A176" s="28" t="s">
        <v>550</v>
      </c>
      <c r="B176" s="28" t="s">
        <v>366</v>
      </c>
      <c r="C176" s="28">
        <v>1</v>
      </c>
      <c r="D176" s="28">
        <v>40.48</v>
      </c>
      <c r="E176" s="28">
        <f t="shared" si="17"/>
        <v>40.48</v>
      </c>
      <c r="F176" s="28">
        <f t="shared" si="18"/>
        <v>46.55199999999999</v>
      </c>
      <c r="G176" s="64"/>
      <c r="I176" s="28">
        <f t="shared" si="19"/>
        <v>93</v>
      </c>
      <c r="L176" s="69"/>
    </row>
    <row r="177" spans="1:12" ht="18">
      <c r="A177" s="28" t="s">
        <v>550</v>
      </c>
      <c r="B177" s="28" t="s">
        <v>376</v>
      </c>
      <c r="C177" s="28">
        <v>1</v>
      </c>
      <c r="D177" s="28">
        <v>40.48</v>
      </c>
      <c r="E177" s="28">
        <f t="shared" si="17"/>
        <v>40.48</v>
      </c>
      <c r="F177" s="28">
        <f t="shared" si="18"/>
        <v>46.55199999999999</v>
      </c>
      <c r="G177" s="64"/>
      <c r="I177" s="28">
        <f t="shared" si="19"/>
        <v>93</v>
      </c>
      <c r="L177" s="69"/>
    </row>
    <row r="178" spans="1:12" ht="18">
      <c r="A178" s="28" t="s">
        <v>550</v>
      </c>
      <c r="B178" s="28" t="s">
        <v>373</v>
      </c>
      <c r="C178" s="28">
        <v>1</v>
      </c>
      <c r="D178" s="28">
        <v>40.48</v>
      </c>
      <c r="E178" s="28">
        <f t="shared" si="17"/>
        <v>40.48</v>
      </c>
      <c r="F178" s="28">
        <f t="shared" si="18"/>
        <v>46.55199999999999</v>
      </c>
      <c r="G178" s="64"/>
      <c r="I178" s="28">
        <f t="shared" si="19"/>
        <v>93</v>
      </c>
      <c r="L178" s="69"/>
    </row>
    <row r="179" spans="1:12" ht="18">
      <c r="A179" s="28" t="s">
        <v>550</v>
      </c>
      <c r="B179" s="31" t="s">
        <v>276</v>
      </c>
      <c r="C179" s="30">
        <v>1</v>
      </c>
      <c r="D179" s="30">
        <v>44.16</v>
      </c>
      <c r="E179" s="28">
        <f>C179*D179</f>
        <v>44.16</v>
      </c>
      <c r="F179" s="28">
        <f t="shared" si="18"/>
        <v>50.78399999999999</v>
      </c>
      <c r="G179" s="64"/>
      <c r="I179" s="28">
        <f t="shared" si="19"/>
        <v>93</v>
      </c>
      <c r="L179" s="69"/>
    </row>
    <row r="180" spans="1:12" ht="18">
      <c r="A180" s="28" t="s">
        <v>550</v>
      </c>
      <c r="B180" s="31" t="s">
        <v>277</v>
      </c>
      <c r="C180" s="30">
        <v>1</v>
      </c>
      <c r="D180" s="30">
        <v>44.16</v>
      </c>
      <c r="E180" s="28">
        <f>C180*D180</f>
        <v>44.16</v>
      </c>
      <c r="F180" s="28">
        <f t="shared" si="18"/>
        <v>50.78399999999999</v>
      </c>
      <c r="G180" s="64"/>
      <c r="I180" s="28">
        <f t="shared" si="19"/>
        <v>93</v>
      </c>
      <c r="L180" s="69"/>
    </row>
    <row r="181" spans="1:12" ht="18">
      <c r="A181" s="28" t="s">
        <v>550</v>
      </c>
      <c r="B181" s="31" t="s">
        <v>278</v>
      </c>
      <c r="C181" s="30">
        <v>1</v>
      </c>
      <c r="D181" s="30">
        <v>44.16</v>
      </c>
      <c r="E181" s="28">
        <f t="shared" si="17"/>
        <v>44.16</v>
      </c>
      <c r="F181" s="28">
        <f t="shared" si="18"/>
        <v>50.78399999999999</v>
      </c>
      <c r="G181" s="64"/>
      <c r="I181" s="28">
        <f t="shared" si="19"/>
        <v>93</v>
      </c>
      <c r="L181" s="69"/>
    </row>
    <row r="182" spans="1:12" ht="18">
      <c r="A182" s="28" t="s">
        <v>550</v>
      </c>
      <c r="B182" s="31" t="s">
        <v>281</v>
      </c>
      <c r="C182" s="30">
        <v>1</v>
      </c>
      <c r="D182" s="30">
        <v>44.16</v>
      </c>
      <c r="E182" s="28">
        <f t="shared" si="17"/>
        <v>44.16</v>
      </c>
      <c r="F182" s="28">
        <f t="shared" si="18"/>
        <v>50.78399999999999</v>
      </c>
      <c r="G182" s="64"/>
      <c r="I182" s="28">
        <f t="shared" si="19"/>
        <v>93</v>
      </c>
      <c r="L182" s="69"/>
    </row>
    <row r="183" spans="1:12" ht="18">
      <c r="A183" s="28" t="s">
        <v>550</v>
      </c>
      <c r="B183" s="31" t="s">
        <v>282</v>
      </c>
      <c r="C183" s="30">
        <v>1</v>
      </c>
      <c r="D183" s="30">
        <v>44.16</v>
      </c>
      <c r="E183" s="28">
        <f t="shared" si="17"/>
        <v>44.16</v>
      </c>
      <c r="F183" s="28">
        <f t="shared" si="18"/>
        <v>50.78399999999999</v>
      </c>
      <c r="G183" s="64"/>
      <c r="I183" s="28">
        <f t="shared" si="19"/>
        <v>93</v>
      </c>
      <c r="L183" s="69"/>
    </row>
    <row r="184" spans="1:12" ht="18">
      <c r="A184" s="28" t="s">
        <v>550</v>
      </c>
      <c r="B184" s="31" t="s">
        <v>279</v>
      </c>
      <c r="C184" s="30">
        <v>1</v>
      </c>
      <c r="D184" s="30">
        <v>44.16</v>
      </c>
      <c r="E184" s="28">
        <f t="shared" si="17"/>
        <v>44.16</v>
      </c>
      <c r="F184" s="28">
        <f t="shared" si="18"/>
        <v>50.78399999999999</v>
      </c>
      <c r="G184" s="64"/>
      <c r="I184" s="28">
        <f t="shared" si="19"/>
        <v>93</v>
      </c>
      <c r="L184" s="69"/>
    </row>
    <row r="185" spans="1:12" ht="27">
      <c r="A185" s="28" t="s">
        <v>550</v>
      </c>
      <c r="B185" s="28" t="s">
        <v>561</v>
      </c>
      <c r="C185" s="28">
        <v>1</v>
      </c>
      <c r="D185" s="28">
        <f aca="true" t="shared" si="20" ref="D185:D190">28.55*0.92</f>
        <v>26.266000000000002</v>
      </c>
      <c r="E185" s="28">
        <f>C185*D185</f>
        <v>26.266000000000002</v>
      </c>
      <c r="F185" s="28">
        <f t="shared" si="18"/>
        <v>30.2059</v>
      </c>
      <c r="G185" s="64"/>
      <c r="I185" s="28">
        <f aca="true" t="shared" si="21" ref="I185:I190">1*680</f>
        <v>680</v>
      </c>
      <c r="L185" s="69"/>
    </row>
    <row r="186" spans="1:12" ht="18">
      <c r="A186" s="28" t="s">
        <v>550</v>
      </c>
      <c r="B186" s="28" t="s">
        <v>537</v>
      </c>
      <c r="C186" s="28">
        <v>1</v>
      </c>
      <c r="D186" s="28">
        <f t="shared" si="20"/>
        <v>26.266000000000002</v>
      </c>
      <c r="E186" s="28">
        <f>C186*D186</f>
        <v>26.266000000000002</v>
      </c>
      <c r="F186" s="28">
        <f t="shared" si="18"/>
        <v>30.2059</v>
      </c>
      <c r="G186" s="64"/>
      <c r="I186" s="28">
        <f t="shared" si="21"/>
        <v>680</v>
      </c>
      <c r="L186" s="69"/>
    </row>
    <row r="187" spans="1:12" ht="27" customHeight="1">
      <c r="A187" s="28" t="s">
        <v>550</v>
      </c>
      <c r="B187" s="30" t="s">
        <v>538</v>
      </c>
      <c r="C187" s="30">
        <v>1</v>
      </c>
      <c r="D187" s="28">
        <f t="shared" si="20"/>
        <v>26.266000000000002</v>
      </c>
      <c r="E187" s="30">
        <f>C187*D187</f>
        <v>26.266000000000002</v>
      </c>
      <c r="F187" s="30">
        <f t="shared" si="18"/>
        <v>30.2059</v>
      </c>
      <c r="G187" s="64"/>
      <c r="I187" s="28">
        <f t="shared" si="21"/>
        <v>680</v>
      </c>
      <c r="L187" s="69"/>
    </row>
    <row r="188" spans="1:12" ht="26.25" customHeight="1">
      <c r="A188" s="28" t="s">
        <v>550</v>
      </c>
      <c r="B188" s="30" t="s">
        <v>562</v>
      </c>
      <c r="C188" s="30">
        <v>1</v>
      </c>
      <c r="D188" s="28">
        <f t="shared" si="20"/>
        <v>26.266000000000002</v>
      </c>
      <c r="E188" s="30">
        <f t="shared" si="17"/>
        <v>26.266000000000002</v>
      </c>
      <c r="F188" s="30">
        <f t="shared" si="18"/>
        <v>30.2059</v>
      </c>
      <c r="G188" s="64"/>
      <c r="I188" s="28">
        <f t="shared" si="21"/>
        <v>680</v>
      </c>
      <c r="L188" s="69"/>
    </row>
    <row r="189" spans="1:12" ht="27">
      <c r="A189" s="28" t="s">
        <v>550</v>
      </c>
      <c r="B189" s="30" t="s">
        <v>563</v>
      </c>
      <c r="C189" s="30">
        <v>1</v>
      </c>
      <c r="D189" s="28">
        <f t="shared" si="20"/>
        <v>26.266000000000002</v>
      </c>
      <c r="E189" s="30">
        <f t="shared" si="17"/>
        <v>26.266000000000002</v>
      </c>
      <c r="F189" s="30">
        <f t="shared" si="18"/>
        <v>30.2059</v>
      </c>
      <c r="G189" s="64"/>
      <c r="I189" s="28">
        <f t="shared" si="21"/>
        <v>680</v>
      </c>
      <c r="L189" s="69"/>
    </row>
    <row r="190" spans="1:12" ht="18">
      <c r="A190" s="28" t="s">
        <v>550</v>
      </c>
      <c r="B190" s="30" t="s">
        <v>551</v>
      </c>
      <c r="C190" s="30">
        <v>1</v>
      </c>
      <c r="D190" s="28">
        <f t="shared" si="20"/>
        <v>26.266000000000002</v>
      </c>
      <c r="E190" s="30">
        <f t="shared" si="17"/>
        <v>26.266000000000002</v>
      </c>
      <c r="F190" s="30">
        <f t="shared" si="18"/>
        <v>30.2059</v>
      </c>
      <c r="G190" s="64"/>
      <c r="I190" s="28">
        <f t="shared" si="21"/>
        <v>680</v>
      </c>
      <c r="L190" s="69"/>
    </row>
    <row r="191" spans="1:12" ht="13.5" customHeight="1">
      <c r="A191" s="28" t="s">
        <v>550</v>
      </c>
      <c r="B191" s="28" t="s">
        <v>552</v>
      </c>
      <c r="C191" s="28">
        <v>1</v>
      </c>
      <c r="D191" s="28">
        <v>41.14</v>
      </c>
      <c r="E191" s="28">
        <f>C191*D191</f>
        <v>41.14</v>
      </c>
      <c r="F191" s="28">
        <f t="shared" si="18"/>
        <v>47.311</v>
      </c>
      <c r="G191" s="64"/>
      <c r="I191" s="28">
        <v>1000</v>
      </c>
      <c r="L191" s="69"/>
    </row>
    <row r="192" spans="1:12" ht="12" customHeight="1">
      <c r="A192" s="28" t="s">
        <v>550</v>
      </c>
      <c r="B192" s="28" t="s">
        <v>553</v>
      </c>
      <c r="C192" s="28">
        <v>1</v>
      </c>
      <c r="D192" s="28">
        <v>41.14</v>
      </c>
      <c r="E192" s="28">
        <f>C192*D192</f>
        <v>41.14</v>
      </c>
      <c r="F192" s="28">
        <f t="shared" si="18"/>
        <v>47.311</v>
      </c>
      <c r="G192" s="64"/>
      <c r="I192" s="28">
        <v>1000</v>
      </c>
      <c r="L192" s="69"/>
    </row>
    <row r="193" spans="1:12" ht="27">
      <c r="A193" s="28" t="s">
        <v>550</v>
      </c>
      <c r="B193" s="30" t="s">
        <v>554</v>
      </c>
      <c r="C193" s="30">
        <v>1</v>
      </c>
      <c r="D193" s="28">
        <v>41.14</v>
      </c>
      <c r="E193" s="30">
        <f>C193*D193</f>
        <v>41.14</v>
      </c>
      <c r="F193" s="30">
        <f t="shared" si="18"/>
        <v>47.311</v>
      </c>
      <c r="G193" s="64"/>
      <c r="I193" s="28">
        <v>1000</v>
      </c>
      <c r="L193" s="69"/>
    </row>
    <row r="194" spans="1:12" ht="27">
      <c r="A194" s="28" t="s">
        <v>550</v>
      </c>
      <c r="B194" s="30" t="s">
        <v>555</v>
      </c>
      <c r="C194" s="30">
        <v>1</v>
      </c>
      <c r="D194" s="28">
        <v>41.14</v>
      </c>
      <c r="E194" s="30">
        <f>D194*C194</f>
        <v>41.14</v>
      </c>
      <c r="F194" s="30">
        <f t="shared" si="18"/>
        <v>47.311</v>
      </c>
      <c r="G194" s="64"/>
      <c r="I194" s="28">
        <v>1000</v>
      </c>
      <c r="L194" s="69"/>
    </row>
    <row r="195" spans="1:12" ht="27">
      <c r="A195" s="28" t="s">
        <v>550</v>
      </c>
      <c r="B195" s="30" t="s">
        <v>556</v>
      </c>
      <c r="C195" s="30">
        <v>1</v>
      </c>
      <c r="D195" s="28">
        <v>41.14</v>
      </c>
      <c r="E195" s="30">
        <f>D195*C195</f>
        <v>41.14</v>
      </c>
      <c r="F195" s="30">
        <f t="shared" si="18"/>
        <v>47.311</v>
      </c>
      <c r="G195" s="64"/>
      <c r="I195" s="28">
        <v>1000</v>
      </c>
      <c r="L195" s="69"/>
    </row>
    <row r="196" spans="1:12" s="60" customFormat="1" ht="27.75" customHeight="1" thickBot="1">
      <c r="A196" s="60" t="s">
        <v>550</v>
      </c>
      <c r="B196" s="60" t="s">
        <v>557</v>
      </c>
      <c r="C196" s="60">
        <v>1</v>
      </c>
      <c r="D196" s="60">
        <v>41.14</v>
      </c>
      <c r="E196" s="60">
        <f>D196*C196</f>
        <v>41.14</v>
      </c>
      <c r="F196" s="60">
        <f t="shared" si="18"/>
        <v>47.311</v>
      </c>
      <c r="G196" s="63">
        <v>1050</v>
      </c>
      <c r="I196" s="60">
        <v>1000</v>
      </c>
      <c r="J196" s="60">
        <v>11196</v>
      </c>
      <c r="K196" s="60">
        <f>J196*0.0036</f>
        <v>40.3056</v>
      </c>
      <c r="L196" s="70">
        <f>H196-G196-K196</f>
        <v>-1090.3056</v>
      </c>
    </row>
    <row r="197" spans="1:12" ht="18.75" thickTop="1">
      <c r="A197" s="28" t="s">
        <v>558</v>
      </c>
      <c r="B197" s="28" t="s">
        <v>431</v>
      </c>
      <c r="C197" s="28">
        <v>2</v>
      </c>
      <c r="D197" s="28">
        <v>69</v>
      </c>
      <c r="E197" s="28">
        <f>C197*D197</f>
        <v>138</v>
      </c>
      <c r="F197" s="28">
        <f t="shared" si="18"/>
        <v>158.7</v>
      </c>
      <c r="G197" s="64"/>
      <c r="I197" s="28">
        <f>2*80</f>
        <v>160</v>
      </c>
      <c r="L197" s="69"/>
    </row>
    <row r="198" spans="1:12" s="60" customFormat="1" ht="18.75" thickBot="1">
      <c r="A198" s="60" t="s">
        <v>558</v>
      </c>
      <c r="B198" s="60" t="s">
        <v>559</v>
      </c>
      <c r="C198" s="60">
        <v>2</v>
      </c>
      <c r="D198" s="60">
        <v>69</v>
      </c>
      <c r="E198" s="60">
        <f t="shared" si="17"/>
        <v>138</v>
      </c>
      <c r="F198" s="60">
        <f t="shared" si="18"/>
        <v>158.7</v>
      </c>
      <c r="G198" s="63">
        <v>318</v>
      </c>
      <c r="I198" s="60">
        <f>2*80</f>
        <v>160</v>
      </c>
      <c r="J198" s="60">
        <v>320</v>
      </c>
      <c r="K198" s="60">
        <f>J198*0.0036</f>
        <v>1.152</v>
      </c>
      <c r="L198" s="70">
        <f>H198-G198-K198</f>
        <v>-319.152</v>
      </c>
    </row>
    <row r="199" spans="5:10" ht="14.25" thickTop="1">
      <c r="E199" s="28">
        <f t="shared" si="17"/>
        <v>0</v>
      </c>
      <c r="F199" s="28">
        <f t="shared" si="18"/>
        <v>0</v>
      </c>
      <c r="J199" s="28">
        <v>56115</v>
      </c>
    </row>
    <row r="200" spans="8:10" ht="28.5" customHeight="1">
      <c r="H200" s="75" t="s">
        <v>564</v>
      </c>
      <c r="I200" s="75"/>
      <c r="J200" s="71">
        <f>200/J199</f>
        <v>0.0035641094181591373</v>
      </c>
    </row>
  </sheetData>
  <sheetProtection/>
  <autoFilter ref="A1:L199"/>
  <mergeCells count="1">
    <mergeCell ref="H200:I20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2010-12-27T05:41:50Z</dcterms:modified>
  <cp:category/>
  <cp:version/>
  <cp:contentType/>
  <cp:contentStatus/>
</cp:coreProperties>
</file>