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firstSheet="2" activeTab="5"/>
  </bookViews>
  <sheets>
    <sheet name="ПОМП" sheetId="1" r:id="rId1"/>
    <sheet name="ПОМП (20-07)" sheetId="2" r:id="rId2"/>
    <sheet name="ПОМП (20-07-вторая)" sheetId="3" r:id="rId3"/>
    <sheet name="ПОМП-Сашин лето 2015 70%" sheetId="4" r:id="rId4"/>
    <sheet name="ПОМП 13-06" sheetId="5" r:id="rId5"/>
    <sheet name="ПОМП 12-06" sheetId="6" r:id="rId6"/>
  </sheets>
  <definedNames>
    <definedName name="_xlnm._FilterDatabase" localSheetId="5" hidden="1">'ПОМП 12-06'!$A$1:$H$264</definedName>
    <definedName name="_xlnm._FilterDatabase" localSheetId="4" hidden="1">'ПОМП 13-06'!$A$1:$G$487</definedName>
    <definedName name="_xlnm._FilterDatabase" localSheetId="3" hidden="1">'ПОМП-Сашин лето 2015 70%'!$A$1:$E$63</definedName>
  </definedNames>
  <calcPr fullCalcOnLoad="1"/>
</workbook>
</file>

<file path=xl/sharedStrings.xml><?xml version="1.0" encoding="utf-8"?>
<sst xmlns="http://schemas.openxmlformats.org/spreadsheetml/2006/main" count="985" uniqueCount="258">
  <si>
    <t>Гилберт</t>
  </si>
  <si>
    <t>Mrs.Smith</t>
  </si>
  <si>
    <t>Ulena</t>
  </si>
  <si>
    <t>мамаАси</t>
  </si>
  <si>
    <t>Natali_Z</t>
  </si>
  <si>
    <t>оплата</t>
  </si>
  <si>
    <t>сумма в рублях</t>
  </si>
  <si>
    <t>сумма в евро с доставкой</t>
  </si>
  <si>
    <t xml:space="preserve"> -13 936.05 р.</t>
  </si>
  <si>
    <t>курс</t>
  </si>
  <si>
    <t>415428++++++4396 73010100 752 MOGELHOJ 8 POMPDELUXCOMI
 09.07.15 07.07.15 210.19 EUR</t>
  </si>
  <si>
    <t>CRD_8262TW</t>
  </si>
  <si>
    <t>списание</t>
  </si>
  <si>
    <t>ВСЕГО заказ</t>
  </si>
  <si>
    <t>доставка</t>
  </si>
  <si>
    <t>итого</t>
  </si>
  <si>
    <t>Colour: Yellow</t>
  </si>
  <si>
    <t>Size: 98</t>
  </si>
  <si>
    <t>Luanda Lt t-shirt</t>
  </si>
  <si>
    <t>Size: 146</t>
  </si>
  <si>
    <t>Luanda Jr t-shirt</t>
  </si>
  <si>
    <t>Size: 140</t>
  </si>
  <si>
    <t>Krakow Jr long sleeve t-shirt</t>
  </si>
  <si>
    <t>Colour: Blue Denim</t>
  </si>
  <si>
    <t>Size: 122</t>
  </si>
  <si>
    <t>Knoxville Jr shorts</t>
  </si>
  <si>
    <t>Size: 116</t>
  </si>
  <si>
    <t>Size: 110</t>
  </si>
  <si>
    <t>Colour: Off White</t>
  </si>
  <si>
    <t>Hopedale Lt top</t>
  </si>
  <si>
    <t>Hopedale Jr top</t>
  </si>
  <si>
    <t>Colour: Grey</t>
  </si>
  <si>
    <t>Size: 110-116</t>
  </si>
  <si>
    <t>Gonda Jr tights</t>
  </si>
  <si>
    <t>Colour: Blue</t>
  </si>
  <si>
    <t>Size: 134</t>
  </si>
  <si>
    <t>Fieldton Jr top</t>
  </si>
  <si>
    <t>Fanwood Jr shorts</t>
  </si>
  <si>
    <t>Fanwood Jr pants</t>
  </si>
  <si>
    <t>Colour: Rose</t>
  </si>
  <si>
    <t>Cicia Jr long sleeve t-shirt</t>
  </si>
  <si>
    <t>Size: 104</t>
  </si>
  <si>
    <t>Bogota Lt shorts</t>
  </si>
  <si>
    <t>Bogota Jr nederdel</t>
  </si>
  <si>
    <t>Colour: Peach</t>
  </si>
  <si>
    <t>Size: 86</t>
  </si>
  <si>
    <t>Alexandria Lt pants</t>
  </si>
  <si>
    <t>Alexandria Lt bluse</t>
  </si>
  <si>
    <t>Colour: Navy</t>
  </si>
  <si>
    <t>Size: 80</t>
  </si>
  <si>
    <t>Washington Lt fleecejakke</t>
  </si>
  <si>
    <t>Samara Jr t-shirt</t>
  </si>
  <si>
    <t>Colour: Khaki</t>
  </si>
  <si>
    <t>Riverton Jr shorts</t>
  </si>
  <si>
    <t>Colour: Green</t>
  </si>
  <si>
    <t>Powell Lt poloshirt</t>
  </si>
  <si>
    <t>Olympia Lt sports jacket</t>
  </si>
  <si>
    <t>Colour: Navy/Shoe</t>
  </si>
  <si>
    <t>Size: 128</t>
  </si>
  <si>
    <t>Oban Jr skjorte</t>
  </si>
  <si>
    <t>Munich Lt pants</t>
  </si>
  <si>
    <t>с доставкой</t>
  </si>
  <si>
    <t>цена руб</t>
  </si>
  <si>
    <t>цена евро</t>
  </si>
  <si>
    <t>CL451121065DE</t>
  </si>
  <si>
    <t>DaisyNck</t>
  </si>
  <si>
    <t>MissNLO</t>
  </si>
  <si>
    <t>Ateh</t>
  </si>
  <si>
    <t xml:space="preserve"> -5 688.36 р.</t>
  </si>
  <si>
    <t>415428++++++4396 73010100 752 MOGELHOJ 8 POMPDELUXCOMI 22.07.15 20.07.15 87.20 EUR</t>
  </si>
  <si>
    <t>CRD_1VV6WU</t>
  </si>
  <si>
    <t>Colour: White</t>
  </si>
  <si>
    <t>Gosford Jr sweatshirt</t>
  </si>
  <si>
    <t>Colour: Light Blue</t>
  </si>
  <si>
    <t>Felton Lt top</t>
  </si>
  <si>
    <t>Emerald Lt kjole</t>
  </si>
  <si>
    <t>Size: 92</t>
  </si>
  <si>
    <t>Toledo Lt bukser</t>
  </si>
  <si>
    <t>Colour: Navy Melange Block</t>
  </si>
  <si>
    <t>Scampton Lt t-shirt</t>
  </si>
  <si>
    <t>Picton Jr short sleeve shirt</t>
  </si>
  <si>
    <t>Colour: Navy/Palm</t>
  </si>
  <si>
    <t>Niles Jr shorts</t>
  </si>
  <si>
    <t>CL453589094DE</t>
  </si>
  <si>
    <t>varra</t>
  </si>
  <si>
    <t xml:space="preserve"> -6 762.88 р.</t>
  </si>
  <si>
    <t>415428++++++4396 73010100 752 MOGELHOJ 8 POMPDELUXCOMI 24.07.15 22.07.15 101.79 EUR</t>
  </si>
  <si>
    <t>CRD_6TR9EW</t>
  </si>
  <si>
    <t>Lisbon Jr t-shirt</t>
  </si>
  <si>
    <t>Felton Jr top</t>
  </si>
  <si>
    <t>Colour: Yellow/Off White</t>
  </si>
  <si>
    <t>Earlton Lt leggings</t>
  </si>
  <si>
    <t>Bonn Jr blouse</t>
  </si>
  <si>
    <t>Alexandria Jr bluse</t>
  </si>
  <si>
    <t>Stanton Jr hoodie</t>
  </si>
  <si>
    <t>Sheffield Jr shorts</t>
  </si>
  <si>
    <t>Picton Lt short sleeve shirt</t>
  </si>
  <si>
    <t>Olympia Jr jacket</t>
  </si>
  <si>
    <t>CL453812979DE</t>
  </si>
  <si>
    <t>ВСЕГО в РУБЛЯХ</t>
  </si>
  <si>
    <t>доля доставки</t>
  </si>
  <si>
    <t>ВСЕГО</t>
  </si>
  <si>
    <t>Grafton Jr dress 134 Yellow EUR 7,43 EUR 7,43</t>
  </si>
  <si>
    <t>Anna Nickola</t>
  </si>
  <si>
    <t>Grafton Jr dress 122 Rose EUR 7,43</t>
  </si>
  <si>
    <t>пристрой</t>
  </si>
  <si>
    <t>1 Grafton Jr dress 122 Peach EUR 7,43 EUR 7,43</t>
  </si>
  <si>
    <t>1 Luanda Jr t-shirt 152 Yellow EUR 4,31 EUR 4,31</t>
  </si>
  <si>
    <t>СледопытДАША</t>
  </si>
  <si>
    <t>1 Emerald Jr dress 122 Off White EUR 7,43 EUR 7,43</t>
  </si>
  <si>
    <t>1 Emerald Jr dress 140 Off White EUR 7,43 EUR 7,43</t>
  </si>
  <si>
    <t>1 Grafton Jr dress 128 Rose EUR 7,43 EUR 7,43</t>
  </si>
  <si>
    <t>1 Emerald Jr dress 152 Off White EUR 7,43 EUR 7,43</t>
  </si>
  <si>
    <t>1 Emerald Jr dress 146 Off White EUR 7,43 EUR 7,43</t>
  </si>
  <si>
    <t>1 Grafton Jr dress 146 Peach EUR 7,43 EUR 7,43</t>
  </si>
  <si>
    <t>1 Luanda Jr t-shirt 146 Yellow EUR 4,31 EUR 4,31</t>
  </si>
  <si>
    <t>1 Luanda Jr t-shirt 152 Off White EUR 4,31 EUR 4,31</t>
  </si>
  <si>
    <t>1 Knoxville Jr shorts 128 Blue Denim EUR 5,51 EUR 5,51</t>
  </si>
  <si>
    <t>1 Knoxville Jr shorts 122 Blue Denim EUR 5,51 EUR 5,51</t>
  </si>
  <si>
    <t>1 Samara Jr t-shirt 116 Yellow EUR 3,83 EUR 3,83</t>
  </si>
  <si>
    <t>1 Samara Jr t-shirt 116 Navy EUR 3,83 EUR 3,83</t>
  </si>
  <si>
    <t>1 Knoxville Jr shorts 140 Blue Denim EUR 5,51 EUR 5,51</t>
  </si>
  <si>
    <t>1 Luanda Jr t-shirt 140 Grey EUR 4,31 EUR 4,31</t>
  </si>
  <si>
    <t>Luanda Jr t-shirt 134 Off White EUR 4,31</t>
  </si>
  <si>
    <t>Gonda Jr tights 122-128 Grey EUR 3,83</t>
  </si>
  <si>
    <t>Love</t>
  </si>
  <si>
    <t>1 Bonn Jr blouse 122 Yellow EUR 6,06 EUR 6,06</t>
  </si>
  <si>
    <t>1 Vaduz Lt shorts 98 Blue Denim EUR 5,75 EUR 5,75</t>
  </si>
  <si>
    <t>1 Petersburg Lt pants 98 Navy EUR 10,78 EUR 10,78</t>
  </si>
  <si>
    <t>1 Robertson Lt t-shirt 98 Navy EUR 5,10 EUR 5,10</t>
  </si>
  <si>
    <t>1 Galeton Jr jumpsuit 110 Blue EUR 12,38 EUR 12,38</t>
  </si>
  <si>
    <t>маика</t>
  </si>
  <si>
    <t>1 Knoxville Lt shorts 104 Blue Denim EUR 4,79 EUR 4,79</t>
  </si>
  <si>
    <t>1 Luanda Jr t-shirt 122 Grey EUR 4,31 EUR 4,31</t>
  </si>
  <si>
    <t>1 Bogota Jr nederdel 116 Rose EUR 4,79 EUR 4,79</t>
  </si>
  <si>
    <t>1 Bogota Jr bluse 128 Rose EUR 4,79 EUR 4,79</t>
  </si>
  <si>
    <t>1 Fanwood Jr pants 128 Rose EUR 6,47 EUR 6,47</t>
  </si>
  <si>
    <t>Grafton Jr dress 140 Rose EUR 7,43</t>
  </si>
  <si>
    <t>1 Knoxville Jr shorts 116 Blue Denim EUR 5,51 EUR 5,51</t>
  </si>
  <si>
    <t>1 Malaga undershirt 134-140 Green EUR 10,06 EUR 10,06</t>
  </si>
  <si>
    <t>1 Luanda Jr t-shirt 110 Grey EUR 4,31 EUR 4,31</t>
  </si>
  <si>
    <t xml:space="preserve">DaisyNck </t>
  </si>
  <si>
    <t>1 Luanda Jr t-shirt 152 Grey EUR 4,31 EUR 4,31</t>
  </si>
  <si>
    <t>1 Samara Jr t-shirt 122 Yellow EUR 3,83 EUR 3,83</t>
  </si>
  <si>
    <t>1 Johnstown Jr dress 110 Blue EUR 21,56 EUR 21,56</t>
  </si>
  <si>
    <t>1 Errol Jr blouse 110 Aqua EUR 7,58 EUR 7,58</t>
  </si>
  <si>
    <t>следопытДАША</t>
  </si>
  <si>
    <t>1 Fresno Jr treggings 110 Off White EUR 10,78 EUR 10,78</t>
  </si>
  <si>
    <t>1 Gosford Jr sweatshirt 110 White EUR 11,50 EUR 11,50</t>
  </si>
  <si>
    <t>1 Gosford Jr pants 110 White EUR 10,78 EUR 10,78</t>
  </si>
  <si>
    <t>1 Gonda Lt tights 80-86 Grey EUR 3,83 EUR 3,83</t>
  </si>
  <si>
    <t>1 Gonda Lt tights 98-104 Grey EUR 3,83 EUR 3,83</t>
  </si>
  <si>
    <t>1 Beijing panties 110-116 Off White EUR 7,25 EUR 7,25</t>
  </si>
  <si>
    <t>1 Luanda Jr t-shirt 122 Off White EUR 4,31 EUR 4,31</t>
  </si>
  <si>
    <t>1 Luanda Jr t-shirt 128 Yellow EUR 4,31 EUR 4,31</t>
  </si>
  <si>
    <t>1 Knoxville Jr shorts 134 Blue Denim EUR 5,51 EUR 5,51</t>
  </si>
  <si>
    <t>1 Garber Jr blouse 110 Off White EUR 10,54 EUR 10,54</t>
  </si>
  <si>
    <t>ИТОГО рубли</t>
  </si>
  <si>
    <t>с доставкой евро</t>
  </si>
  <si>
    <t>Total</t>
  </si>
  <si>
    <t>Item</t>
  </si>
  <si>
    <t>Ник</t>
  </si>
  <si>
    <t>Post Danmark Private priority</t>
  </si>
  <si>
    <t>VAT</t>
  </si>
  <si>
    <t>Sub total</t>
  </si>
  <si>
    <t>Size: 134-140</t>
  </si>
  <si>
    <t>Jalore Jr Blouse</t>
  </si>
  <si>
    <t>Size: 122-128</t>
  </si>
  <si>
    <t>Colour: Purple</t>
  </si>
  <si>
    <t>Size: 146-152</t>
  </si>
  <si>
    <t>Haley Jr Top</t>
  </si>
  <si>
    <t>Hackett Jr Dress</t>
  </si>
  <si>
    <t>Haboro Jr Jeans</t>
  </si>
  <si>
    <t>Colour: Off White Bird</t>
  </si>
  <si>
    <t>Gilford Lt T-shirt</t>
  </si>
  <si>
    <t>Gilford Jr T-shirt</t>
  </si>
  <si>
    <t>Colour: Light Rose</t>
  </si>
  <si>
    <t>Gem Jr Pants</t>
  </si>
  <si>
    <t>Caldwell Jr Top</t>
  </si>
  <si>
    <t>Cadmus Lt Blouse</t>
  </si>
  <si>
    <t>Cadmus Jr Blouse</t>
  </si>
  <si>
    <t>Bathgate Jr Swimsuit</t>
  </si>
  <si>
    <t>Bally Jr Jeggings</t>
  </si>
  <si>
    <t>Girl</t>
  </si>
  <si>
    <t>Vieste Jr Jeans</t>
  </si>
  <si>
    <t>Pala Jr Short Sleeve Shirt</t>
  </si>
  <si>
    <t>Orwell Jr Shorts</t>
  </si>
  <si>
    <t>Boy</t>
  </si>
  <si>
    <t>HOLD</t>
  </si>
  <si>
    <t>73010100 SE POMPDELUX.COM(INTERNET&gt; 16.06.12 16.06.12 708.55 EUR 415428++++++4396</t>
  </si>
  <si>
    <t>Nanterre Jr T-shirt</t>
  </si>
  <si>
    <t>Niagara Jr Jeans</t>
  </si>
  <si>
    <t>Colour: Light Blue Denim</t>
  </si>
  <si>
    <t>Oakdale Jr T-shirt</t>
  </si>
  <si>
    <t>Orwell Jr Pants</t>
  </si>
  <si>
    <t>Ypres Socks</t>
  </si>
  <si>
    <t>Size: 31-34</t>
  </si>
  <si>
    <t>Colour: Black</t>
  </si>
  <si>
    <t>Ambrose Socks</t>
  </si>
  <si>
    <t>Size: 35-38</t>
  </si>
  <si>
    <t>Colour: Mint</t>
  </si>
  <si>
    <t>Size: 27-30</t>
  </si>
  <si>
    <t>Dabolt Scarf and Purse Set</t>
  </si>
  <si>
    <t>Size: One Size</t>
  </si>
  <si>
    <t>Dellrose Lt Dress</t>
  </si>
  <si>
    <t>Diaz Hipster</t>
  </si>
  <si>
    <t>Galax Jr Cardigan</t>
  </si>
  <si>
    <t>Colour: Grey Melange</t>
  </si>
  <si>
    <t>Gambell Jr Tights</t>
  </si>
  <si>
    <t>Colour: Mint Bird</t>
  </si>
  <si>
    <t>Hamina Jr Tights</t>
  </si>
  <si>
    <t>Hamina Lt Tights</t>
  </si>
  <si>
    <t>Size: 98-104</t>
  </si>
  <si>
    <t>Ingalls Jr Skirt</t>
  </si>
  <si>
    <t>Ingalls Lt Skirt</t>
  </si>
  <si>
    <t>Ivy Lt Dress</t>
  </si>
  <si>
    <t>Juba Jr Jacket</t>
  </si>
  <si>
    <t>Colour: Purple/Navy</t>
  </si>
  <si>
    <t>ULena</t>
  </si>
  <si>
    <t>Gurdumchik</t>
  </si>
  <si>
    <t>NataliZ</t>
  </si>
  <si>
    <t>AnnaNikola</t>
  </si>
  <si>
    <t>Malin Jr Jeans</t>
  </si>
  <si>
    <t>Colour: Grey Melange/Petrol</t>
  </si>
  <si>
    <t>Varra</t>
  </si>
  <si>
    <t>73010100 SE POMPDELUX.COM(INTERNET&gt; 16.06.13 16.06.13 594.85 EUR 415428++++++4396</t>
  </si>
  <si>
    <t>в евро</t>
  </si>
  <si>
    <t>в рублях</t>
  </si>
  <si>
    <t xml:space="preserve"> -45 772.30 </t>
  </si>
  <si>
    <t xml:space="preserve"> -54 369.80 р.</t>
  </si>
  <si>
    <t>Malin Jr Shorts</t>
  </si>
  <si>
    <t>Malin Lt Shorts</t>
  </si>
  <si>
    <t>Olivehill Jr Short Sleeve Shirt</t>
  </si>
  <si>
    <t>Colour: Olive</t>
  </si>
  <si>
    <t>Colour: Brown</t>
  </si>
  <si>
    <t>Pincourt Lt Jacket</t>
  </si>
  <si>
    <t>Size: 92-98</t>
  </si>
  <si>
    <t>Colour: Green/Navy</t>
  </si>
  <si>
    <t>Colour: Navy/Blue</t>
  </si>
  <si>
    <t>Quimby Jr Pants</t>
  </si>
  <si>
    <t>Colour: Sand</t>
  </si>
  <si>
    <t>Una Jr Poloshirt</t>
  </si>
  <si>
    <t>Wayside Cap</t>
  </si>
  <si>
    <t>Size: 54-56</t>
  </si>
  <si>
    <t>Caldwell Jr Bukser</t>
  </si>
  <si>
    <t>Size: 152</t>
  </si>
  <si>
    <t>Dawson Jr Shorts</t>
  </si>
  <si>
    <t>Dawson Lt Shorts</t>
  </si>
  <si>
    <t>Dellrose Jr Dress</t>
  </si>
  <si>
    <t>Colour: Dark Rose</t>
  </si>
  <si>
    <t>Ivy Jr Dress</t>
  </si>
  <si>
    <t>Jalore Lt Blouse</t>
  </si>
  <si>
    <t>Jalore Lt Skirt</t>
  </si>
  <si>
    <t>Jenson Jr Dress</t>
  </si>
  <si>
    <t>Jenson Jr Pants</t>
  </si>
  <si>
    <t>Kenora Jr T-shirt</t>
  </si>
  <si>
    <t>Kenora Lt T-shirt</t>
  </si>
  <si>
    <t>Саша не себе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</si>
</sst>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-mmm\-yyyy;@"/>
    <numFmt numFmtId="165" formatCode="0.0000%"/>
    <numFmt numFmtId="166" formatCode="_-[$€-2]\ * #,##0.00_-;\-[$€-2]\ * #,##0.00_-;_-[$€-2]\ 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Inherit"/>
      <family val="0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4"/>
      <color indexed="8"/>
      <name val="ProximaNovaExCn-Semibold"/>
      <family val="0"/>
    </font>
    <font>
      <strike/>
      <sz val="11"/>
      <color indexed="8"/>
      <name val="Inherit"/>
      <family val="0"/>
    </font>
    <font>
      <sz val="14"/>
      <color indexed="63"/>
      <name val="Arial"/>
      <family val="2"/>
    </font>
    <font>
      <sz val="11"/>
      <color indexed="8"/>
      <name val="Arial"/>
      <family val="2"/>
    </font>
    <font>
      <sz val="11"/>
      <color indexed="12"/>
      <name val="Calibri"/>
      <family val="2"/>
    </font>
    <font>
      <sz val="11"/>
      <color indexed="8"/>
      <name val="Tahoma"/>
      <family val="2"/>
    </font>
    <font>
      <sz val="11"/>
      <color indexed="63"/>
      <name val="Inheri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Inherit"/>
      <family val="0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  <font>
      <sz val="14"/>
      <color theme="1"/>
      <name val="ProximaNovaExCn-Semibold"/>
      <family val="0"/>
    </font>
    <font>
      <strike/>
      <sz val="11"/>
      <color theme="1"/>
      <name val="Inherit"/>
      <family val="0"/>
    </font>
    <font>
      <sz val="14"/>
      <color rgb="FF333333"/>
      <name val="Arial"/>
      <family val="2"/>
    </font>
    <font>
      <sz val="11"/>
      <color rgb="FF000000"/>
      <name val="Arial"/>
      <family val="2"/>
    </font>
    <font>
      <sz val="11"/>
      <color rgb="FF0000FF"/>
      <name val="Calibri"/>
      <family val="2"/>
    </font>
    <font>
      <sz val="11"/>
      <color theme="1"/>
      <name val="Tahoma"/>
      <family val="2"/>
    </font>
    <font>
      <b/>
      <sz val="11"/>
      <color rgb="FF000000"/>
      <name val="Calibri"/>
      <family val="2"/>
    </font>
    <font>
      <sz val="11"/>
      <color rgb="FF444444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5F7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ck">
        <color rgb="FFFFFFFF"/>
      </top>
      <bottom style="thick">
        <color rgb="FFFFFFFF"/>
      </bottom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4" fontId="43" fillId="0" borderId="0" xfId="44" applyFont="1" applyAlignment="1">
      <alignment/>
    </xf>
    <xf numFmtId="44" fontId="0" fillId="0" borderId="0" xfId="44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3" fontId="43" fillId="0" borderId="0" xfId="68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43" fontId="43" fillId="33" borderId="0" xfId="68" applyFont="1" applyFill="1" applyAlignment="1">
      <alignment horizontal="center" wrapText="1"/>
    </xf>
    <xf numFmtId="0" fontId="43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/>
    </xf>
    <xf numFmtId="43" fontId="43" fillId="0" borderId="0" xfId="68" applyFont="1" applyAlignment="1">
      <alignment/>
    </xf>
    <xf numFmtId="0" fontId="53" fillId="0" borderId="0" xfId="0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53" fillId="34" borderId="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vertical="top" wrapText="1"/>
    </xf>
    <xf numFmtId="0" fontId="43" fillId="0" borderId="0" xfId="0" applyFont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44" fontId="43" fillId="0" borderId="11" xfId="44" applyFont="1" applyBorder="1" applyAlignment="1">
      <alignment/>
    </xf>
    <xf numFmtId="44" fontId="0" fillId="0" borderId="11" xfId="44" applyFont="1" applyBorder="1" applyAlignment="1">
      <alignment/>
    </xf>
    <xf numFmtId="0" fontId="4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3" fillId="33" borderId="0" xfId="0" applyFont="1" applyFill="1" applyAlignment="1">
      <alignment horizontal="center" vertical="top" wrapText="1"/>
    </xf>
    <xf numFmtId="0" fontId="39" fillId="0" borderId="0" xfId="42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43" fillId="33" borderId="0" xfId="0" applyFont="1" applyFill="1" applyAlignment="1">
      <alignment horizontal="center"/>
    </xf>
    <xf numFmtId="44" fontId="43" fillId="0" borderId="0" xfId="44" applyFont="1" applyAlignment="1">
      <alignment horizontal="center" wrapText="1"/>
    </xf>
    <xf numFmtId="44" fontId="0" fillId="0" borderId="0" xfId="44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57" fillId="0" borderId="0" xfId="0" applyFont="1" applyAlignment="1">
      <alignment vertical="center"/>
    </xf>
    <xf numFmtId="166" fontId="0" fillId="0" borderId="0" xfId="44" applyNumberFormat="1" applyFont="1" applyBorder="1" applyAlignment="1">
      <alignment horizontal="center" vertical="center"/>
    </xf>
    <xf numFmtId="166" fontId="0" fillId="0" borderId="0" xfId="44" applyNumberFormat="1" applyFont="1" applyBorder="1" applyAlignment="1">
      <alignment horizontal="center"/>
    </xf>
    <xf numFmtId="166" fontId="43" fillId="33" borderId="0" xfId="44" applyNumberFormat="1" applyFont="1" applyFill="1" applyBorder="1" applyAlignment="1">
      <alignment horizontal="center" wrapText="1"/>
    </xf>
    <xf numFmtId="166" fontId="0" fillId="0" borderId="0" xfId="44" applyNumberFormat="1" applyFont="1" applyBorder="1" applyAlignment="1">
      <alignment/>
    </xf>
    <xf numFmtId="166" fontId="43" fillId="0" borderId="0" xfId="44" applyNumberFormat="1" applyFont="1" applyBorder="1" applyAlignment="1">
      <alignment horizontal="right"/>
    </xf>
    <xf numFmtId="166" fontId="43" fillId="0" borderId="0" xfId="44" applyNumberFormat="1" applyFont="1" applyBorder="1" applyAlignment="1">
      <alignment/>
    </xf>
    <xf numFmtId="166" fontId="0" fillId="0" borderId="11" xfId="44" applyNumberFormat="1" applyFont="1" applyBorder="1" applyAlignment="1">
      <alignment horizontal="center" vertical="center" wrapText="1"/>
    </xf>
    <xf numFmtId="43" fontId="0" fillId="0" borderId="0" xfId="68" applyFont="1" applyAlignment="1">
      <alignment horizontal="center"/>
    </xf>
    <xf numFmtId="0" fontId="54" fillId="0" borderId="0" xfId="0" applyFont="1" applyAlignment="1">
      <alignment vertical="top" wrapText="1"/>
    </xf>
    <xf numFmtId="0" fontId="43" fillId="33" borderId="0" xfId="0" applyFont="1" applyFill="1" applyAlignment="1">
      <alignment/>
    </xf>
    <xf numFmtId="166" fontId="0" fillId="0" borderId="0" xfId="44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right" vertical="top" wrapText="1"/>
    </xf>
    <xf numFmtId="0" fontId="58" fillId="0" borderId="0" xfId="0" applyFont="1" applyAlignment="1">
      <alignment horizontal="right" vertical="top" wrapText="1"/>
    </xf>
    <xf numFmtId="0" fontId="0" fillId="33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2" fontId="0" fillId="0" borderId="0" xfId="0" applyNumberFormat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60" fillId="35" borderId="0" xfId="0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0" fillId="33" borderId="0" xfId="0" applyFont="1" applyFill="1" applyAlignment="1">
      <alignment/>
    </xf>
    <xf numFmtId="43" fontId="0" fillId="0" borderId="0" xfId="68" applyFont="1" applyAlignment="1">
      <alignment/>
    </xf>
    <xf numFmtId="0" fontId="61" fillId="0" borderId="0" xfId="0" applyFont="1" applyAlignment="1">
      <alignment/>
    </xf>
    <xf numFmtId="43" fontId="61" fillId="33" borderId="0" xfId="68" applyFont="1" applyFill="1" applyAlignment="1">
      <alignment/>
    </xf>
    <xf numFmtId="43" fontId="0" fillId="33" borderId="0" xfId="68" applyFont="1" applyFill="1" applyAlignment="1">
      <alignment/>
    </xf>
    <xf numFmtId="0" fontId="0" fillId="0" borderId="0" xfId="0" applyAlignment="1">
      <alignment wrapText="1"/>
    </xf>
    <xf numFmtId="0" fontId="54" fillId="0" borderId="0" xfId="0" applyFont="1" applyAlignment="1">
      <alignment horizontal="center" vertical="top" wrapText="1"/>
    </xf>
    <xf numFmtId="166" fontId="58" fillId="0" borderId="0" xfId="44" applyNumberFormat="1" applyFont="1" applyAlignment="1">
      <alignment horizontal="right" vertical="top" wrapText="1"/>
    </xf>
    <xf numFmtId="166" fontId="0" fillId="0" borderId="0" xfId="44" applyNumberFormat="1" applyFont="1" applyAlignment="1">
      <alignment/>
    </xf>
    <xf numFmtId="166" fontId="54" fillId="0" borderId="0" xfId="44" applyNumberFormat="1" applyFont="1" applyAlignment="1">
      <alignment horizontal="right" vertical="top" wrapText="1"/>
    </xf>
    <xf numFmtId="14" fontId="0" fillId="0" borderId="0" xfId="0" applyNumberFormat="1" applyAlignment="1">
      <alignment/>
    </xf>
    <xf numFmtId="44" fontId="0" fillId="0" borderId="0" xfId="44" applyFont="1" applyAlignment="1">
      <alignment/>
    </xf>
    <xf numFmtId="166" fontId="54" fillId="0" borderId="0" xfId="44" applyNumberFormat="1" applyFont="1" applyAlignment="1">
      <alignment horizontal="right"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center" wrapText="1"/>
    </xf>
    <xf numFmtId="166" fontId="54" fillId="0" borderId="0" xfId="44" applyNumberFormat="1" applyFont="1" applyAlignment="1">
      <alignment vertical="top" wrapText="1"/>
    </xf>
    <xf numFmtId="10" fontId="0" fillId="0" borderId="0" xfId="64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62" fillId="33" borderId="0" xfId="0" applyFont="1" applyFill="1" applyAlignment="1">
      <alignment horizontal="left" vertical="center" wrapText="1"/>
    </xf>
    <xf numFmtId="166" fontId="62" fillId="33" borderId="0" xfId="44" applyNumberFormat="1" applyFont="1" applyFill="1" applyAlignment="1">
      <alignment horizontal="left" vertical="center" wrapText="1"/>
    </xf>
    <xf numFmtId="0" fontId="62" fillId="33" borderId="0" xfId="0" applyFont="1" applyFill="1" applyAlignment="1">
      <alignment vertical="center" wrapText="1"/>
    </xf>
    <xf numFmtId="166" fontId="62" fillId="33" borderId="0" xfId="44" applyNumberFormat="1" applyFont="1" applyFill="1" applyAlignment="1">
      <alignment vertical="center" wrapText="1"/>
    </xf>
    <xf numFmtId="44" fontId="0" fillId="0" borderId="0" xfId="0" applyNumberFormat="1" applyAlignment="1">
      <alignment/>
    </xf>
    <xf numFmtId="0" fontId="54" fillId="0" borderId="0" xfId="0" applyFont="1" applyAlignment="1">
      <alignment horizontal="center" vertical="top" wrapText="1"/>
    </xf>
    <xf numFmtId="166" fontId="54" fillId="0" borderId="0" xfId="44" applyNumberFormat="1" applyFont="1" applyAlignment="1">
      <alignment horizontal="right" vertical="top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Финансовый 5" xfId="73"/>
    <cellStyle name="Финансовый 6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Relationship Id="rId4" Type="http://schemas.openxmlformats.org/officeDocument/2006/relationships/image" Target="../media/image28.jpeg" /><Relationship Id="rId5" Type="http://schemas.openxmlformats.org/officeDocument/2006/relationships/image" Target="../media/image29.jpeg" /><Relationship Id="rId6" Type="http://schemas.openxmlformats.org/officeDocument/2006/relationships/image" Target="../media/image30.jpeg" /><Relationship Id="rId7" Type="http://schemas.openxmlformats.org/officeDocument/2006/relationships/image" Target="../media/image31.jpeg" /><Relationship Id="rId8" Type="http://schemas.openxmlformats.org/officeDocument/2006/relationships/image" Target="../media/image32.jpeg" /><Relationship Id="rId9" Type="http://schemas.openxmlformats.org/officeDocument/2006/relationships/image" Target="../media/image33.jpeg" /><Relationship Id="rId10" Type="http://schemas.openxmlformats.org/officeDocument/2006/relationships/image" Target="../media/image34.jpeg" /><Relationship Id="rId11" Type="http://schemas.openxmlformats.org/officeDocument/2006/relationships/image" Target="../media/image3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Relationship Id="rId2" Type="http://schemas.openxmlformats.org/officeDocument/2006/relationships/image" Target="../media/image37.jpeg" /><Relationship Id="rId3" Type="http://schemas.openxmlformats.org/officeDocument/2006/relationships/image" Target="../media/image38.jpeg" /><Relationship Id="rId4" Type="http://schemas.openxmlformats.org/officeDocument/2006/relationships/image" Target="../media/image39.jpeg" /><Relationship Id="rId5" Type="http://schemas.openxmlformats.org/officeDocument/2006/relationships/image" Target="../media/image40.jpeg" /><Relationship Id="rId6" Type="http://schemas.openxmlformats.org/officeDocument/2006/relationships/image" Target="../media/image41.jpeg" /><Relationship Id="rId7" Type="http://schemas.openxmlformats.org/officeDocument/2006/relationships/image" Target="../media/image42.jpeg" /><Relationship Id="rId8" Type="http://schemas.openxmlformats.org/officeDocument/2006/relationships/image" Target="../media/image43.jpeg" /><Relationship Id="rId9" Type="http://schemas.openxmlformats.org/officeDocument/2006/relationships/image" Target="../media/image34.jpeg" /><Relationship Id="rId10" Type="http://schemas.openxmlformats.org/officeDocument/2006/relationships/image" Target="../media/image44.jpeg" /><Relationship Id="rId11" Type="http://schemas.openxmlformats.org/officeDocument/2006/relationships/image" Target="../media/image4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6.jpeg" /><Relationship Id="rId2" Type="http://schemas.openxmlformats.org/officeDocument/2006/relationships/image" Target="../media/image47.jpeg" /><Relationship Id="rId3" Type="http://schemas.openxmlformats.org/officeDocument/2006/relationships/image" Target="../media/image48.jpeg" /><Relationship Id="rId4" Type="http://schemas.openxmlformats.org/officeDocument/2006/relationships/image" Target="../media/image49.jpeg" /><Relationship Id="rId5" Type="http://schemas.openxmlformats.org/officeDocument/2006/relationships/image" Target="../media/image50.jpeg" /><Relationship Id="rId6" Type="http://schemas.openxmlformats.org/officeDocument/2006/relationships/image" Target="../media/image51.jpeg" /><Relationship Id="rId7" Type="http://schemas.openxmlformats.org/officeDocument/2006/relationships/image" Target="../media/image52.jpeg" /><Relationship Id="rId8" Type="http://schemas.openxmlformats.org/officeDocument/2006/relationships/image" Target="../media/image53.jpeg" /><Relationship Id="rId9" Type="http://schemas.openxmlformats.org/officeDocument/2006/relationships/image" Target="../media/image54.jpeg" /><Relationship Id="rId10" Type="http://schemas.openxmlformats.org/officeDocument/2006/relationships/image" Target="../media/image55.jpeg" /><Relationship Id="rId11" Type="http://schemas.openxmlformats.org/officeDocument/2006/relationships/image" Target="../media/image56.jpeg" /><Relationship Id="rId12" Type="http://schemas.openxmlformats.org/officeDocument/2006/relationships/image" Target="../media/image57.jpeg" /><Relationship Id="rId13" Type="http://schemas.openxmlformats.org/officeDocument/2006/relationships/image" Target="../media/image58.jpeg" /><Relationship Id="rId14" Type="http://schemas.openxmlformats.org/officeDocument/2006/relationships/image" Target="../media/image59.jpeg" /><Relationship Id="rId15" Type="http://schemas.openxmlformats.org/officeDocument/2006/relationships/image" Target="../media/image60.jpeg" /><Relationship Id="rId16" Type="http://schemas.openxmlformats.org/officeDocument/2006/relationships/image" Target="../media/image61.jpeg" /><Relationship Id="rId17" Type="http://schemas.openxmlformats.org/officeDocument/2006/relationships/image" Target="../media/image62.jpeg" /><Relationship Id="rId18" Type="http://schemas.openxmlformats.org/officeDocument/2006/relationships/image" Target="../media/image63.jpeg" /><Relationship Id="rId19" Type="http://schemas.openxmlformats.org/officeDocument/2006/relationships/image" Target="../media/image64.jpeg" /><Relationship Id="rId20" Type="http://schemas.openxmlformats.org/officeDocument/2006/relationships/image" Target="../media/image65.jpeg" /><Relationship Id="rId21" Type="http://schemas.openxmlformats.org/officeDocument/2006/relationships/image" Target="../media/image66.jpeg" /><Relationship Id="rId22" Type="http://schemas.openxmlformats.org/officeDocument/2006/relationships/image" Target="../media/image67.jpeg" /><Relationship Id="rId23" Type="http://schemas.openxmlformats.org/officeDocument/2006/relationships/image" Target="../media/image68.jpeg" /><Relationship Id="rId24" Type="http://schemas.openxmlformats.org/officeDocument/2006/relationships/image" Target="../media/image69.jpeg" /><Relationship Id="rId25" Type="http://schemas.openxmlformats.org/officeDocument/2006/relationships/image" Target="../media/image70.jpeg" /><Relationship Id="rId26" Type="http://schemas.openxmlformats.org/officeDocument/2006/relationships/image" Target="../media/image71.jpeg" /><Relationship Id="rId27" Type="http://schemas.openxmlformats.org/officeDocument/2006/relationships/image" Target="../media/image72.jpeg" /><Relationship Id="rId28" Type="http://schemas.openxmlformats.org/officeDocument/2006/relationships/image" Target="../media/image73.jpeg" /><Relationship Id="rId29" Type="http://schemas.openxmlformats.org/officeDocument/2006/relationships/image" Target="../media/image74.jpeg" /><Relationship Id="rId30" Type="http://schemas.openxmlformats.org/officeDocument/2006/relationships/image" Target="../media/image75.jpeg" /><Relationship Id="rId31" Type="http://schemas.openxmlformats.org/officeDocument/2006/relationships/image" Target="../media/image76.jpeg" /><Relationship Id="rId32" Type="http://schemas.openxmlformats.org/officeDocument/2006/relationships/image" Target="../media/image77.jpeg" /><Relationship Id="rId33" Type="http://schemas.openxmlformats.org/officeDocument/2006/relationships/image" Target="../media/image78.jpeg" /><Relationship Id="rId34" Type="http://schemas.openxmlformats.org/officeDocument/2006/relationships/image" Target="../media/image79.jpeg" /><Relationship Id="rId35" Type="http://schemas.openxmlformats.org/officeDocument/2006/relationships/image" Target="../media/image80.jpeg" /><Relationship Id="rId36" Type="http://schemas.openxmlformats.org/officeDocument/2006/relationships/image" Target="../media/image81.jpeg" /><Relationship Id="rId37" Type="http://schemas.openxmlformats.org/officeDocument/2006/relationships/image" Target="../media/image82.jpeg" /><Relationship Id="rId38" Type="http://schemas.openxmlformats.org/officeDocument/2006/relationships/image" Target="../media/image83.jpeg" /><Relationship Id="rId39" Type="http://schemas.openxmlformats.org/officeDocument/2006/relationships/image" Target="../media/image84.jpeg" /><Relationship Id="rId40" Type="http://schemas.openxmlformats.org/officeDocument/2006/relationships/image" Target="../media/image85.jpeg" /><Relationship Id="rId41" Type="http://schemas.openxmlformats.org/officeDocument/2006/relationships/image" Target="../media/image86.jpeg" /><Relationship Id="rId42" Type="http://schemas.openxmlformats.org/officeDocument/2006/relationships/image" Target="../media/image87.jpeg" /><Relationship Id="rId43" Type="http://schemas.openxmlformats.org/officeDocument/2006/relationships/image" Target="../media/image88.jpeg" /><Relationship Id="rId44" Type="http://schemas.openxmlformats.org/officeDocument/2006/relationships/image" Target="../media/image89.jpeg" /><Relationship Id="rId45" Type="http://schemas.openxmlformats.org/officeDocument/2006/relationships/image" Target="../media/image9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1.jpeg" /><Relationship Id="rId2" Type="http://schemas.openxmlformats.org/officeDocument/2006/relationships/image" Target="../media/image92.jpeg" /><Relationship Id="rId3" Type="http://schemas.openxmlformats.org/officeDocument/2006/relationships/image" Target="../media/image47.jpeg" /><Relationship Id="rId4" Type="http://schemas.openxmlformats.org/officeDocument/2006/relationships/image" Target="../media/image93.jpeg" /><Relationship Id="rId5" Type="http://schemas.openxmlformats.org/officeDocument/2006/relationships/image" Target="../media/image94.jpeg" /><Relationship Id="rId6" Type="http://schemas.openxmlformats.org/officeDocument/2006/relationships/image" Target="../media/image95.jpeg" /><Relationship Id="rId7" Type="http://schemas.openxmlformats.org/officeDocument/2006/relationships/image" Target="../media/image96.jpeg" /><Relationship Id="rId8" Type="http://schemas.openxmlformats.org/officeDocument/2006/relationships/image" Target="../media/image51.jpeg" /><Relationship Id="rId9" Type="http://schemas.openxmlformats.org/officeDocument/2006/relationships/image" Target="../media/image52.jpeg" /><Relationship Id="rId10" Type="http://schemas.openxmlformats.org/officeDocument/2006/relationships/image" Target="../media/image53.jpeg" /><Relationship Id="rId11" Type="http://schemas.openxmlformats.org/officeDocument/2006/relationships/image" Target="../media/image97.jpeg" /><Relationship Id="rId12" Type="http://schemas.openxmlformats.org/officeDocument/2006/relationships/image" Target="../media/image98.jpeg" /><Relationship Id="rId13" Type="http://schemas.openxmlformats.org/officeDocument/2006/relationships/image" Target="../media/image99.jpeg" /><Relationship Id="rId14" Type="http://schemas.openxmlformats.org/officeDocument/2006/relationships/image" Target="../media/image100.jpeg" /><Relationship Id="rId15" Type="http://schemas.openxmlformats.org/officeDocument/2006/relationships/image" Target="../media/image101.jpeg" /><Relationship Id="rId16" Type="http://schemas.openxmlformats.org/officeDocument/2006/relationships/image" Target="../media/image55.jpeg" /><Relationship Id="rId17" Type="http://schemas.openxmlformats.org/officeDocument/2006/relationships/image" Target="../media/image102.jpeg" /><Relationship Id="rId18" Type="http://schemas.openxmlformats.org/officeDocument/2006/relationships/image" Target="../media/image63.jpeg" /><Relationship Id="rId19" Type="http://schemas.openxmlformats.org/officeDocument/2006/relationships/image" Target="../media/image64.jpeg" /><Relationship Id="rId20" Type="http://schemas.openxmlformats.org/officeDocument/2006/relationships/image" Target="../media/image103.jpeg" /><Relationship Id="rId21" Type="http://schemas.openxmlformats.org/officeDocument/2006/relationships/image" Target="../media/image104.jpeg" /><Relationship Id="rId22" Type="http://schemas.openxmlformats.org/officeDocument/2006/relationships/image" Target="../media/image105.jpeg" /><Relationship Id="rId23" Type="http://schemas.openxmlformats.org/officeDocument/2006/relationships/image" Target="../media/image106.jpeg" /><Relationship Id="rId24" Type="http://schemas.openxmlformats.org/officeDocument/2006/relationships/image" Target="../media/image107.jpeg" /><Relationship Id="rId25" Type="http://schemas.openxmlformats.org/officeDocument/2006/relationships/image" Target="../media/image108.jpeg" /><Relationship Id="rId26" Type="http://schemas.openxmlformats.org/officeDocument/2006/relationships/image" Target="../media/image109.jpeg" /><Relationship Id="rId27" Type="http://schemas.openxmlformats.org/officeDocument/2006/relationships/image" Target="../media/image80.jpeg" /><Relationship Id="rId28" Type="http://schemas.openxmlformats.org/officeDocument/2006/relationships/image" Target="../media/image110.jpeg" /><Relationship Id="rId29" Type="http://schemas.openxmlformats.org/officeDocument/2006/relationships/image" Target="../media/image111.jpeg" /><Relationship Id="rId30" Type="http://schemas.openxmlformats.org/officeDocument/2006/relationships/image" Target="../media/image112.jpeg" /><Relationship Id="rId31" Type="http://schemas.openxmlformats.org/officeDocument/2006/relationships/image" Target="../media/image113.jpeg" /><Relationship Id="rId32" Type="http://schemas.openxmlformats.org/officeDocument/2006/relationships/image" Target="../media/image114.jpeg" /><Relationship Id="rId33" Type="http://schemas.openxmlformats.org/officeDocument/2006/relationships/image" Target="../media/image115.jpeg" /><Relationship Id="rId34" Type="http://schemas.openxmlformats.org/officeDocument/2006/relationships/image" Target="../media/image116.jpeg" /><Relationship Id="rId35" Type="http://schemas.openxmlformats.org/officeDocument/2006/relationships/image" Target="../media/image117.jpeg" /><Relationship Id="rId36" Type="http://schemas.openxmlformats.org/officeDocument/2006/relationships/image" Target="../media/image90.jpeg" /><Relationship Id="rId37" Type="http://schemas.openxmlformats.org/officeDocument/2006/relationships/image" Target="../media/image118.jpeg" /><Relationship Id="rId38" Type="http://schemas.openxmlformats.org/officeDocument/2006/relationships/image" Target="../media/image1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542925</xdr:colOff>
      <xdr:row>7</xdr:row>
      <xdr:rowOff>38100</xdr:rowOff>
    </xdr:to>
    <xdr:pic>
      <xdr:nvPicPr>
        <xdr:cNvPr id="1" name="Рисунок 1" descr="Munich Lt pan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28575</xdr:rowOff>
    </xdr:from>
    <xdr:to>
      <xdr:col>0</xdr:col>
      <xdr:colOff>552450</xdr:colOff>
      <xdr:row>11</xdr:row>
      <xdr:rowOff>28575</xdr:rowOff>
    </xdr:to>
    <xdr:pic>
      <xdr:nvPicPr>
        <xdr:cNvPr id="2" name="Рисунок 2" descr="Oban Jr skj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096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142875</xdr:rowOff>
    </xdr:from>
    <xdr:to>
      <xdr:col>0</xdr:col>
      <xdr:colOff>542925</xdr:colOff>
      <xdr:row>15</xdr:row>
      <xdr:rowOff>142875</xdr:rowOff>
    </xdr:to>
    <xdr:pic>
      <xdr:nvPicPr>
        <xdr:cNvPr id="3" name="Рисунок 3" descr="Oban Jr skj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859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85725</xdr:rowOff>
    </xdr:from>
    <xdr:to>
      <xdr:col>0</xdr:col>
      <xdr:colOff>581025</xdr:colOff>
      <xdr:row>19</xdr:row>
      <xdr:rowOff>85725</xdr:rowOff>
    </xdr:to>
    <xdr:pic>
      <xdr:nvPicPr>
        <xdr:cNvPr id="4" name="Рисунок 4" descr="Olympia Lt sports jack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7908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</xdr:row>
      <xdr:rowOff>47625</xdr:rowOff>
    </xdr:from>
    <xdr:to>
      <xdr:col>0</xdr:col>
      <xdr:colOff>609600</xdr:colOff>
      <xdr:row>23</xdr:row>
      <xdr:rowOff>47625</xdr:rowOff>
    </xdr:to>
    <xdr:pic>
      <xdr:nvPicPr>
        <xdr:cNvPr id="5" name="Рисунок 5" descr="Powell Lt poloshi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514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142875</xdr:rowOff>
    </xdr:from>
    <xdr:to>
      <xdr:col>0</xdr:col>
      <xdr:colOff>600075</xdr:colOff>
      <xdr:row>27</xdr:row>
      <xdr:rowOff>142875</xdr:rowOff>
    </xdr:to>
    <xdr:pic>
      <xdr:nvPicPr>
        <xdr:cNvPr id="6" name="Рисунок 6" descr="Riverton Jr short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43719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26</xdr:row>
      <xdr:rowOff>123825</xdr:rowOff>
    </xdr:from>
    <xdr:to>
      <xdr:col>0</xdr:col>
      <xdr:colOff>619125</xdr:colOff>
      <xdr:row>31</xdr:row>
      <xdr:rowOff>123825</xdr:rowOff>
    </xdr:to>
    <xdr:pic>
      <xdr:nvPicPr>
        <xdr:cNvPr id="7" name="Рисунок 7" descr="Samara Jr t-shi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51149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95250</xdr:rowOff>
    </xdr:from>
    <xdr:to>
      <xdr:col>0</xdr:col>
      <xdr:colOff>552450</xdr:colOff>
      <xdr:row>35</xdr:row>
      <xdr:rowOff>95250</xdr:rowOff>
    </xdr:to>
    <xdr:pic>
      <xdr:nvPicPr>
        <xdr:cNvPr id="8" name="Рисунок 8" descr="Samara Jr t-shir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58483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47625</xdr:rowOff>
    </xdr:from>
    <xdr:to>
      <xdr:col>0</xdr:col>
      <xdr:colOff>561975</xdr:colOff>
      <xdr:row>39</xdr:row>
      <xdr:rowOff>47625</xdr:rowOff>
    </xdr:to>
    <xdr:pic>
      <xdr:nvPicPr>
        <xdr:cNvPr id="9" name="Рисунок 9" descr="Samara Jr t-shi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6562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38</xdr:row>
      <xdr:rowOff>57150</xdr:rowOff>
    </xdr:from>
    <xdr:to>
      <xdr:col>0</xdr:col>
      <xdr:colOff>552450</xdr:colOff>
      <xdr:row>43</xdr:row>
      <xdr:rowOff>57150</xdr:rowOff>
    </xdr:to>
    <xdr:pic>
      <xdr:nvPicPr>
        <xdr:cNvPr id="10" name="Рисунок 10" descr="Samara Jr t-shi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7334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66675</xdr:rowOff>
    </xdr:from>
    <xdr:to>
      <xdr:col>0</xdr:col>
      <xdr:colOff>542925</xdr:colOff>
      <xdr:row>47</xdr:row>
      <xdr:rowOff>66675</xdr:rowOff>
    </xdr:to>
    <xdr:pic>
      <xdr:nvPicPr>
        <xdr:cNvPr id="11" name="Рисунок 11" descr="Washington Lt fleecejakk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1057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66675</xdr:rowOff>
    </xdr:from>
    <xdr:to>
      <xdr:col>0</xdr:col>
      <xdr:colOff>542925</xdr:colOff>
      <xdr:row>51</xdr:row>
      <xdr:rowOff>66675</xdr:rowOff>
    </xdr:to>
    <xdr:pic>
      <xdr:nvPicPr>
        <xdr:cNvPr id="12" name="Рисунок 12" descr="Washington Lt fleecejakk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88677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47625</xdr:rowOff>
    </xdr:from>
    <xdr:to>
      <xdr:col>0</xdr:col>
      <xdr:colOff>581025</xdr:colOff>
      <xdr:row>55</xdr:row>
      <xdr:rowOff>47625</xdr:rowOff>
    </xdr:to>
    <xdr:pic>
      <xdr:nvPicPr>
        <xdr:cNvPr id="13" name="Рисунок 13" descr="Alexandria Lt blus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9610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54</xdr:row>
      <xdr:rowOff>57150</xdr:rowOff>
    </xdr:from>
    <xdr:to>
      <xdr:col>0</xdr:col>
      <xdr:colOff>590550</xdr:colOff>
      <xdr:row>59</xdr:row>
      <xdr:rowOff>57150</xdr:rowOff>
    </xdr:to>
    <xdr:pic>
      <xdr:nvPicPr>
        <xdr:cNvPr id="14" name="Рисунок 14" descr="Alexandria Lt pant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10382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58</xdr:row>
      <xdr:rowOff>85725</xdr:rowOff>
    </xdr:from>
    <xdr:to>
      <xdr:col>0</xdr:col>
      <xdr:colOff>571500</xdr:colOff>
      <xdr:row>63</xdr:row>
      <xdr:rowOff>85725</xdr:rowOff>
    </xdr:to>
    <xdr:pic>
      <xdr:nvPicPr>
        <xdr:cNvPr id="15" name="Рисунок 15" descr="Alexandria Lt pant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111728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47625</xdr:rowOff>
    </xdr:from>
    <xdr:to>
      <xdr:col>0</xdr:col>
      <xdr:colOff>542925</xdr:colOff>
      <xdr:row>67</xdr:row>
      <xdr:rowOff>47625</xdr:rowOff>
    </xdr:to>
    <xdr:pic>
      <xdr:nvPicPr>
        <xdr:cNvPr id="16" name="Рисунок 16" descr="Bogota Jr nederde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896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66</xdr:row>
      <xdr:rowOff>76200</xdr:rowOff>
    </xdr:from>
    <xdr:to>
      <xdr:col>0</xdr:col>
      <xdr:colOff>600075</xdr:colOff>
      <xdr:row>71</xdr:row>
      <xdr:rowOff>76200</xdr:rowOff>
    </xdr:to>
    <xdr:pic>
      <xdr:nvPicPr>
        <xdr:cNvPr id="17" name="Рисунок 17" descr="Bogota Jr nederde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126873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85725</xdr:rowOff>
    </xdr:from>
    <xdr:to>
      <xdr:col>0</xdr:col>
      <xdr:colOff>542925</xdr:colOff>
      <xdr:row>75</xdr:row>
      <xdr:rowOff>85725</xdr:rowOff>
    </xdr:to>
    <xdr:pic>
      <xdr:nvPicPr>
        <xdr:cNvPr id="18" name="Рисунок 18" descr="Bogota Lt short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34588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74</xdr:row>
      <xdr:rowOff>38100</xdr:rowOff>
    </xdr:from>
    <xdr:to>
      <xdr:col>0</xdr:col>
      <xdr:colOff>571500</xdr:colOff>
      <xdr:row>79</xdr:row>
      <xdr:rowOff>38100</xdr:rowOff>
    </xdr:to>
    <xdr:pic>
      <xdr:nvPicPr>
        <xdr:cNvPr id="19" name="Рисунок 19" descr="Cicia Jr long sleeve t-shir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141732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66675</xdr:rowOff>
    </xdr:from>
    <xdr:to>
      <xdr:col>0</xdr:col>
      <xdr:colOff>542925</xdr:colOff>
      <xdr:row>83</xdr:row>
      <xdr:rowOff>66675</xdr:rowOff>
    </xdr:to>
    <xdr:pic>
      <xdr:nvPicPr>
        <xdr:cNvPr id="20" name="Рисунок 20" descr="Fanwood Jr pant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49637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82</xdr:row>
      <xdr:rowOff>95250</xdr:rowOff>
    </xdr:from>
    <xdr:to>
      <xdr:col>0</xdr:col>
      <xdr:colOff>561975</xdr:colOff>
      <xdr:row>87</xdr:row>
      <xdr:rowOff>95250</xdr:rowOff>
    </xdr:to>
    <xdr:pic>
      <xdr:nvPicPr>
        <xdr:cNvPr id="21" name="Рисунок 21" descr="Fanwood Jr pant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" y="157543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76200</xdr:rowOff>
    </xdr:from>
    <xdr:to>
      <xdr:col>0</xdr:col>
      <xdr:colOff>542925</xdr:colOff>
      <xdr:row>91</xdr:row>
      <xdr:rowOff>76200</xdr:rowOff>
    </xdr:to>
    <xdr:pic>
      <xdr:nvPicPr>
        <xdr:cNvPr id="22" name="Рисунок 22" descr="Fanwood Jr pant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64973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95250</xdr:rowOff>
    </xdr:from>
    <xdr:to>
      <xdr:col>0</xdr:col>
      <xdr:colOff>542925</xdr:colOff>
      <xdr:row>95</xdr:row>
      <xdr:rowOff>95250</xdr:rowOff>
    </xdr:to>
    <xdr:pic>
      <xdr:nvPicPr>
        <xdr:cNvPr id="23" name="Рисунок 23" descr="Fanwood Jr short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72783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57150</xdr:rowOff>
    </xdr:from>
    <xdr:to>
      <xdr:col>0</xdr:col>
      <xdr:colOff>542925</xdr:colOff>
      <xdr:row>99</xdr:row>
      <xdr:rowOff>57150</xdr:rowOff>
    </xdr:to>
    <xdr:pic>
      <xdr:nvPicPr>
        <xdr:cNvPr id="24" name="Рисунок 24" descr="Fanwood Jr short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8002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66675</xdr:rowOff>
    </xdr:from>
    <xdr:to>
      <xdr:col>0</xdr:col>
      <xdr:colOff>542925</xdr:colOff>
      <xdr:row>103</xdr:row>
      <xdr:rowOff>66675</xdr:rowOff>
    </xdr:to>
    <xdr:pic>
      <xdr:nvPicPr>
        <xdr:cNvPr id="25" name="Рисунок 25" descr="Fanwood Jr short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87737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102</xdr:row>
      <xdr:rowOff>114300</xdr:rowOff>
    </xdr:from>
    <xdr:to>
      <xdr:col>0</xdr:col>
      <xdr:colOff>552450</xdr:colOff>
      <xdr:row>107</xdr:row>
      <xdr:rowOff>114300</xdr:rowOff>
    </xdr:to>
    <xdr:pic>
      <xdr:nvPicPr>
        <xdr:cNvPr id="26" name="Рисунок 26" descr="Fieldton Jr to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195834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106</xdr:row>
      <xdr:rowOff>104775</xdr:rowOff>
    </xdr:from>
    <xdr:to>
      <xdr:col>0</xdr:col>
      <xdr:colOff>552450</xdr:colOff>
      <xdr:row>111</xdr:row>
      <xdr:rowOff>104775</xdr:rowOff>
    </xdr:to>
    <xdr:pic>
      <xdr:nvPicPr>
        <xdr:cNvPr id="27" name="Рисунок 27" descr="Fieldton Jr to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203358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142875</xdr:rowOff>
    </xdr:from>
    <xdr:to>
      <xdr:col>0</xdr:col>
      <xdr:colOff>542925</xdr:colOff>
      <xdr:row>115</xdr:row>
      <xdr:rowOff>142875</xdr:rowOff>
    </xdr:to>
    <xdr:pic>
      <xdr:nvPicPr>
        <xdr:cNvPr id="28" name="Рисунок 28" descr="Fieldton Jr to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11359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28575</xdr:rowOff>
    </xdr:from>
    <xdr:to>
      <xdr:col>0</xdr:col>
      <xdr:colOff>542925</xdr:colOff>
      <xdr:row>119</xdr:row>
      <xdr:rowOff>28575</xdr:rowOff>
    </xdr:to>
    <xdr:pic>
      <xdr:nvPicPr>
        <xdr:cNvPr id="29" name="Рисунок 29" descr="Gonda Jr tight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17836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118</xdr:row>
      <xdr:rowOff>133350</xdr:rowOff>
    </xdr:from>
    <xdr:to>
      <xdr:col>0</xdr:col>
      <xdr:colOff>628650</xdr:colOff>
      <xdr:row>123</xdr:row>
      <xdr:rowOff>133350</xdr:rowOff>
    </xdr:to>
    <xdr:pic>
      <xdr:nvPicPr>
        <xdr:cNvPr id="30" name="Рисунок 30" descr="Hopedale Jr top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5725" y="226504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122</xdr:row>
      <xdr:rowOff>142875</xdr:rowOff>
    </xdr:from>
    <xdr:to>
      <xdr:col>0</xdr:col>
      <xdr:colOff>571500</xdr:colOff>
      <xdr:row>127</xdr:row>
      <xdr:rowOff>142875</xdr:rowOff>
    </xdr:to>
    <xdr:pic>
      <xdr:nvPicPr>
        <xdr:cNvPr id="31" name="Рисунок 31" descr="Hopedale Lt top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234219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133350</xdr:rowOff>
    </xdr:from>
    <xdr:to>
      <xdr:col>0</xdr:col>
      <xdr:colOff>542925</xdr:colOff>
      <xdr:row>131</xdr:row>
      <xdr:rowOff>133350</xdr:rowOff>
    </xdr:to>
    <xdr:pic>
      <xdr:nvPicPr>
        <xdr:cNvPr id="32" name="Рисунок 32" descr="Knoxville Jr short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41744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130</xdr:row>
      <xdr:rowOff>47625</xdr:rowOff>
    </xdr:from>
    <xdr:to>
      <xdr:col>0</xdr:col>
      <xdr:colOff>590550</xdr:colOff>
      <xdr:row>135</xdr:row>
      <xdr:rowOff>47625</xdr:rowOff>
    </xdr:to>
    <xdr:pic>
      <xdr:nvPicPr>
        <xdr:cNvPr id="33" name="Рисунок 33" descr="Knoxville Jr short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24850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134</xdr:row>
      <xdr:rowOff>85725</xdr:rowOff>
    </xdr:from>
    <xdr:to>
      <xdr:col>0</xdr:col>
      <xdr:colOff>647700</xdr:colOff>
      <xdr:row>139</xdr:row>
      <xdr:rowOff>85725</xdr:rowOff>
    </xdr:to>
    <xdr:pic>
      <xdr:nvPicPr>
        <xdr:cNvPr id="34" name="Рисунок 34" descr="Knoxville Jr short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775" y="256508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138</xdr:row>
      <xdr:rowOff>95250</xdr:rowOff>
    </xdr:from>
    <xdr:to>
      <xdr:col>0</xdr:col>
      <xdr:colOff>600075</xdr:colOff>
      <xdr:row>143</xdr:row>
      <xdr:rowOff>95250</xdr:rowOff>
    </xdr:to>
    <xdr:pic>
      <xdr:nvPicPr>
        <xdr:cNvPr id="35" name="Рисунок 35" descr="Krakow Jr long sleeve t-shirt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150" y="264223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142</xdr:row>
      <xdr:rowOff>47625</xdr:rowOff>
    </xdr:from>
    <xdr:to>
      <xdr:col>0</xdr:col>
      <xdr:colOff>552450</xdr:colOff>
      <xdr:row>147</xdr:row>
      <xdr:rowOff>47625</xdr:rowOff>
    </xdr:to>
    <xdr:pic>
      <xdr:nvPicPr>
        <xdr:cNvPr id="36" name="Рисунок 36" descr="Luanda Jr t-shirt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27136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38100</xdr:rowOff>
    </xdr:from>
    <xdr:to>
      <xdr:col>0</xdr:col>
      <xdr:colOff>542925</xdr:colOff>
      <xdr:row>150</xdr:row>
      <xdr:rowOff>28575</xdr:rowOff>
    </xdr:to>
    <xdr:pic>
      <xdr:nvPicPr>
        <xdr:cNvPr id="37" name="Рисунок 37" descr="Luanda Lt t-shirt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76987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0</xdr:col>
      <xdr:colOff>571500</xdr:colOff>
      <xdr:row>4</xdr:row>
      <xdr:rowOff>47625</xdr:rowOff>
    </xdr:to>
    <xdr:pic>
      <xdr:nvPicPr>
        <xdr:cNvPr id="1" name="Picture 1" descr="Munich Lt pan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142875</xdr:rowOff>
    </xdr:from>
    <xdr:to>
      <xdr:col>0</xdr:col>
      <xdr:colOff>581025</xdr:colOff>
      <xdr:row>8</xdr:row>
      <xdr:rowOff>161925</xdr:rowOff>
    </xdr:to>
    <xdr:pic>
      <xdr:nvPicPr>
        <xdr:cNvPr id="2" name="Picture 2" descr="Munich Lt pan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334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190500</xdr:rowOff>
    </xdr:from>
    <xdr:to>
      <xdr:col>0</xdr:col>
      <xdr:colOff>542925</xdr:colOff>
      <xdr:row>13</xdr:row>
      <xdr:rowOff>19050</xdr:rowOff>
    </xdr:to>
    <xdr:pic>
      <xdr:nvPicPr>
        <xdr:cNvPr id="3" name="Picture 3" descr="Niles Jr shor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431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85725</xdr:rowOff>
    </xdr:from>
    <xdr:to>
      <xdr:col>0</xdr:col>
      <xdr:colOff>466725</xdr:colOff>
      <xdr:row>17</xdr:row>
      <xdr:rowOff>28575</xdr:rowOff>
    </xdr:to>
    <xdr:pic>
      <xdr:nvPicPr>
        <xdr:cNvPr id="4" name="Picture 4" descr="Oban Jr skjor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00325"/>
          <a:ext cx="46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104775</xdr:rowOff>
    </xdr:from>
    <xdr:to>
      <xdr:col>0</xdr:col>
      <xdr:colOff>419100</xdr:colOff>
      <xdr:row>19</xdr:row>
      <xdr:rowOff>104775</xdr:rowOff>
    </xdr:to>
    <xdr:pic>
      <xdr:nvPicPr>
        <xdr:cNvPr id="5" name="Picture 5" descr="Picton Jr short sleeve shi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381375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0</xdr:col>
      <xdr:colOff>542925</xdr:colOff>
      <xdr:row>24</xdr:row>
      <xdr:rowOff>66675</xdr:rowOff>
    </xdr:to>
    <xdr:pic>
      <xdr:nvPicPr>
        <xdr:cNvPr id="6" name="Picture 6" descr="Powell Lt poloshir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067175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</xdr:row>
      <xdr:rowOff>0</xdr:rowOff>
    </xdr:from>
    <xdr:to>
      <xdr:col>0</xdr:col>
      <xdr:colOff>581025</xdr:colOff>
      <xdr:row>28</xdr:row>
      <xdr:rowOff>38100</xdr:rowOff>
    </xdr:to>
    <xdr:pic>
      <xdr:nvPicPr>
        <xdr:cNvPr id="7" name="Picture 7" descr="Powell Lt poloshi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4800600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28575</xdr:rowOff>
    </xdr:from>
    <xdr:to>
      <xdr:col>0</xdr:col>
      <xdr:colOff>542925</xdr:colOff>
      <xdr:row>32</xdr:row>
      <xdr:rowOff>47625</xdr:rowOff>
    </xdr:to>
    <xdr:pic>
      <xdr:nvPicPr>
        <xdr:cNvPr id="8" name="Picture 8" descr="Scampton Lt t-shir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5911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0</xdr:col>
      <xdr:colOff>542925</xdr:colOff>
      <xdr:row>36</xdr:row>
      <xdr:rowOff>47625</xdr:rowOff>
    </xdr:to>
    <xdr:pic>
      <xdr:nvPicPr>
        <xdr:cNvPr id="9" name="Picture 9" descr="Scampton Lt t-shir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3531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66675</xdr:rowOff>
    </xdr:from>
    <xdr:to>
      <xdr:col>0</xdr:col>
      <xdr:colOff>542925</xdr:colOff>
      <xdr:row>40</xdr:row>
      <xdr:rowOff>85725</xdr:rowOff>
    </xdr:to>
    <xdr:pic>
      <xdr:nvPicPr>
        <xdr:cNvPr id="10" name="Picture 10" descr="Toledo Lt buks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1532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57150</xdr:rowOff>
    </xdr:from>
    <xdr:to>
      <xdr:col>0</xdr:col>
      <xdr:colOff>542925</xdr:colOff>
      <xdr:row>44</xdr:row>
      <xdr:rowOff>76200</xdr:rowOff>
    </xdr:to>
    <xdr:pic>
      <xdr:nvPicPr>
        <xdr:cNvPr id="11" name="Picture 11" descr="Toledo Lt buks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90575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45</xdr:row>
      <xdr:rowOff>190500</xdr:rowOff>
    </xdr:from>
    <xdr:to>
      <xdr:col>0</xdr:col>
      <xdr:colOff>619125</xdr:colOff>
      <xdr:row>49</xdr:row>
      <xdr:rowOff>19050</xdr:rowOff>
    </xdr:to>
    <xdr:pic>
      <xdr:nvPicPr>
        <xdr:cNvPr id="12" name="Picture 12" descr="Emerald Lt kjol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88011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190500</xdr:rowOff>
    </xdr:from>
    <xdr:to>
      <xdr:col>0</xdr:col>
      <xdr:colOff>542925</xdr:colOff>
      <xdr:row>53</xdr:row>
      <xdr:rowOff>104775</xdr:rowOff>
    </xdr:to>
    <xdr:pic>
      <xdr:nvPicPr>
        <xdr:cNvPr id="13" name="Picture 13" descr="Felton Lt to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95631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</xdr:row>
      <xdr:rowOff>123825</xdr:rowOff>
    </xdr:from>
    <xdr:to>
      <xdr:col>0</xdr:col>
      <xdr:colOff>638175</xdr:colOff>
      <xdr:row>57</xdr:row>
      <xdr:rowOff>57150</xdr:rowOff>
    </xdr:to>
    <xdr:pic>
      <xdr:nvPicPr>
        <xdr:cNvPr id="14" name="Picture 14" descr="Gosford Jr sweatshir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" y="10258425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0</xdr:col>
      <xdr:colOff>571500</xdr:colOff>
      <xdr:row>6</xdr:row>
      <xdr:rowOff>0</xdr:rowOff>
    </xdr:to>
    <xdr:pic>
      <xdr:nvPicPr>
        <xdr:cNvPr id="1" name="Рисунок 38" descr="Olympia Jr jac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542925</xdr:colOff>
      <xdr:row>10</xdr:row>
      <xdr:rowOff>38100</xdr:rowOff>
    </xdr:to>
    <xdr:pic>
      <xdr:nvPicPr>
        <xdr:cNvPr id="2" name="Рисунок 39" descr="Picton Lt short sleeve shi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542925</xdr:colOff>
      <xdr:row>14</xdr:row>
      <xdr:rowOff>28575</xdr:rowOff>
    </xdr:to>
    <xdr:pic>
      <xdr:nvPicPr>
        <xdr:cNvPr id="3" name="Рисунок 40" descr="Sheffield Jr short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811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38100</xdr:rowOff>
    </xdr:from>
    <xdr:to>
      <xdr:col>0</xdr:col>
      <xdr:colOff>571500</xdr:colOff>
      <xdr:row>18</xdr:row>
      <xdr:rowOff>38100</xdr:rowOff>
    </xdr:to>
    <xdr:pic>
      <xdr:nvPicPr>
        <xdr:cNvPr id="4" name="Рисунок 41" descr="Stanton Jr hoodi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5527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47625</xdr:rowOff>
    </xdr:from>
    <xdr:to>
      <xdr:col>0</xdr:col>
      <xdr:colOff>542925</xdr:colOff>
      <xdr:row>22</xdr:row>
      <xdr:rowOff>47625</xdr:rowOff>
    </xdr:to>
    <xdr:pic>
      <xdr:nvPicPr>
        <xdr:cNvPr id="5" name="Рисунок 42" descr="Alexandria Jr blus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3242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</xdr:row>
      <xdr:rowOff>161925</xdr:rowOff>
    </xdr:from>
    <xdr:to>
      <xdr:col>0</xdr:col>
      <xdr:colOff>571500</xdr:colOff>
      <xdr:row>25</xdr:row>
      <xdr:rowOff>161925</xdr:rowOff>
    </xdr:to>
    <xdr:pic>
      <xdr:nvPicPr>
        <xdr:cNvPr id="6" name="Рисунок 43" descr="Alexandria Jr blus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0100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25</xdr:row>
      <xdr:rowOff>47625</xdr:rowOff>
    </xdr:from>
    <xdr:to>
      <xdr:col>0</xdr:col>
      <xdr:colOff>600075</xdr:colOff>
      <xdr:row>30</xdr:row>
      <xdr:rowOff>47625</xdr:rowOff>
    </xdr:to>
    <xdr:pic>
      <xdr:nvPicPr>
        <xdr:cNvPr id="7" name="Рисунок 44" descr="Alexandria Jr blus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48482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542925</xdr:colOff>
      <xdr:row>34</xdr:row>
      <xdr:rowOff>0</xdr:rowOff>
    </xdr:to>
    <xdr:pic>
      <xdr:nvPicPr>
        <xdr:cNvPr id="8" name="Рисунок 45" descr="Bonn Jr blous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5626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0</xdr:col>
      <xdr:colOff>542925</xdr:colOff>
      <xdr:row>38</xdr:row>
      <xdr:rowOff>47625</xdr:rowOff>
    </xdr:to>
    <xdr:pic>
      <xdr:nvPicPr>
        <xdr:cNvPr id="9" name="Рисунок 46" descr="Earlton Lt legging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3722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123825</xdr:rowOff>
    </xdr:from>
    <xdr:to>
      <xdr:col>0</xdr:col>
      <xdr:colOff>542925</xdr:colOff>
      <xdr:row>41</xdr:row>
      <xdr:rowOff>123825</xdr:rowOff>
    </xdr:to>
    <xdr:pic>
      <xdr:nvPicPr>
        <xdr:cNvPr id="10" name="Рисунок 47" descr="Felton Jr to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0199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152400</xdr:rowOff>
    </xdr:from>
    <xdr:to>
      <xdr:col>0</xdr:col>
      <xdr:colOff>542925</xdr:colOff>
      <xdr:row>45</xdr:row>
      <xdr:rowOff>152400</xdr:rowOff>
    </xdr:to>
    <xdr:pic>
      <xdr:nvPicPr>
        <xdr:cNvPr id="11" name="Рисунок 48" descr="Felton Lt to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8105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542925</xdr:colOff>
      <xdr:row>50</xdr:row>
      <xdr:rowOff>0</xdr:rowOff>
    </xdr:to>
    <xdr:pic>
      <xdr:nvPicPr>
        <xdr:cNvPr id="12" name="Рисунок 49" descr="Lisbon Jr t-shir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6106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161925</xdr:rowOff>
    </xdr:from>
    <xdr:to>
      <xdr:col>0</xdr:col>
      <xdr:colOff>542925</xdr:colOff>
      <xdr:row>53</xdr:row>
      <xdr:rowOff>161925</xdr:rowOff>
    </xdr:to>
    <xdr:pic>
      <xdr:nvPicPr>
        <xdr:cNvPr id="13" name="Рисунок 50" descr="Lisbon Jr t-shir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93440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152400</xdr:rowOff>
    </xdr:from>
    <xdr:to>
      <xdr:col>0</xdr:col>
      <xdr:colOff>542925</xdr:colOff>
      <xdr:row>57</xdr:row>
      <xdr:rowOff>152400</xdr:rowOff>
    </xdr:to>
    <xdr:pic>
      <xdr:nvPicPr>
        <xdr:cNvPr id="14" name="Рисунок 51" descr="Luanda Lt t-shir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00965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2</xdr:row>
      <xdr:rowOff>38100</xdr:rowOff>
    </xdr:from>
    <xdr:to>
      <xdr:col>1</xdr:col>
      <xdr:colOff>752475</xdr:colOff>
      <xdr:row>5</xdr:row>
      <xdr:rowOff>171450</xdr:rowOff>
    </xdr:to>
    <xdr:pic>
      <xdr:nvPicPr>
        <xdr:cNvPr id="1" name="Рисунок 1" descr="Malin Jr Je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419100"/>
          <a:ext cx="400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28575</xdr:rowOff>
    </xdr:from>
    <xdr:to>
      <xdr:col>1</xdr:col>
      <xdr:colOff>714375</xdr:colOff>
      <xdr:row>10</xdr:row>
      <xdr:rowOff>9525</xdr:rowOff>
    </xdr:to>
    <xdr:pic>
      <xdr:nvPicPr>
        <xdr:cNvPr id="2" name="Рисунок 2" descr="Nanterre Jr T-shi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1171575"/>
          <a:ext cx="419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</xdr:row>
      <xdr:rowOff>180975</xdr:rowOff>
    </xdr:from>
    <xdr:to>
      <xdr:col>1</xdr:col>
      <xdr:colOff>647700</xdr:colOff>
      <xdr:row>13</xdr:row>
      <xdr:rowOff>152400</xdr:rowOff>
    </xdr:to>
    <xdr:pic>
      <xdr:nvPicPr>
        <xdr:cNvPr id="3" name="Рисунок 3" descr="Niagara Jr Je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1895475"/>
          <a:ext cx="419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695325</xdr:colOff>
      <xdr:row>17</xdr:row>
      <xdr:rowOff>180975</xdr:rowOff>
    </xdr:to>
    <xdr:pic>
      <xdr:nvPicPr>
        <xdr:cNvPr id="4" name="Рисунок 4" descr="Niagara Jr Je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2667000"/>
          <a:ext cx="428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18</xdr:row>
      <xdr:rowOff>19050</xdr:rowOff>
    </xdr:from>
    <xdr:to>
      <xdr:col>1</xdr:col>
      <xdr:colOff>771525</xdr:colOff>
      <xdr:row>22</xdr:row>
      <xdr:rowOff>0</xdr:rowOff>
    </xdr:to>
    <xdr:pic>
      <xdr:nvPicPr>
        <xdr:cNvPr id="5" name="Рисунок 5" descr="Niagara Jr Jean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3448050"/>
          <a:ext cx="419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22</xdr:row>
      <xdr:rowOff>0</xdr:rowOff>
    </xdr:from>
    <xdr:to>
      <xdr:col>1</xdr:col>
      <xdr:colOff>752475</xdr:colOff>
      <xdr:row>26</xdr:row>
      <xdr:rowOff>76200</xdr:rowOff>
    </xdr:to>
    <xdr:pic>
      <xdr:nvPicPr>
        <xdr:cNvPr id="6" name="Рисунок 6" descr="Oakdale Jr T-shir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4191000"/>
          <a:ext cx="476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26</xdr:row>
      <xdr:rowOff>38100</xdr:rowOff>
    </xdr:from>
    <xdr:to>
      <xdr:col>1</xdr:col>
      <xdr:colOff>704850</xdr:colOff>
      <xdr:row>29</xdr:row>
      <xdr:rowOff>171450</xdr:rowOff>
    </xdr:to>
    <xdr:pic>
      <xdr:nvPicPr>
        <xdr:cNvPr id="7" name="Рисунок 7" descr="Orwell Jr Pan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4991100"/>
          <a:ext cx="400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29</xdr:row>
      <xdr:rowOff>171450</xdr:rowOff>
    </xdr:from>
    <xdr:to>
      <xdr:col>1</xdr:col>
      <xdr:colOff>742950</xdr:colOff>
      <xdr:row>34</xdr:row>
      <xdr:rowOff>9525</xdr:rowOff>
    </xdr:to>
    <xdr:pic>
      <xdr:nvPicPr>
        <xdr:cNvPr id="8" name="Рисунок 8" descr="Orwell Jr Short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71825" y="5695950"/>
          <a:ext cx="447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33</xdr:row>
      <xdr:rowOff>152400</xdr:rowOff>
    </xdr:from>
    <xdr:to>
      <xdr:col>1</xdr:col>
      <xdr:colOff>733425</xdr:colOff>
      <xdr:row>38</xdr:row>
      <xdr:rowOff>28575</xdr:rowOff>
    </xdr:to>
    <xdr:pic>
      <xdr:nvPicPr>
        <xdr:cNvPr id="9" name="Рисунок 9" descr="Pala Jr Short Sleeve Shir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33725" y="643890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37</xdr:row>
      <xdr:rowOff>152400</xdr:rowOff>
    </xdr:from>
    <xdr:to>
      <xdr:col>1</xdr:col>
      <xdr:colOff>752475</xdr:colOff>
      <xdr:row>42</xdr:row>
      <xdr:rowOff>38100</xdr:rowOff>
    </xdr:to>
    <xdr:pic>
      <xdr:nvPicPr>
        <xdr:cNvPr id="10" name="Рисунок 10" descr="Pala Jr Short Sleeve Shir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52775" y="7200900"/>
          <a:ext cx="476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41</xdr:row>
      <xdr:rowOff>76200</xdr:rowOff>
    </xdr:from>
    <xdr:to>
      <xdr:col>1</xdr:col>
      <xdr:colOff>771525</xdr:colOff>
      <xdr:row>45</xdr:row>
      <xdr:rowOff>180975</xdr:rowOff>
    </xdr:to>
    <xdr:pic>
      <xdr:nvPicPr>
        <xdr:cNvPr id="11" name="Рисунок 11" descr="Pala Jr Short Sleeve Shi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52775" y="7886700"/>
          <a:ext cx="495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45</xdr:row>
      <xdr:rowOff>76200</xdr:rowOff>
    </xdr:from>
    <xdr:to>
      <xdr:col>1</xdr:col>
      <xdr:colOff>771525</xdr:colOff>
      <xdr:row>50</xdr:row>
      <xdr:rowOff>9525</xdr:rowOff>
    </xdr:to>
    <xdr:pic>
      <xdr:nvPicPr>
        <xdr:cNvPr id="12" name="Рисунок 12" descr="Pala Jr Short Sleeve Shi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0" y="8648700"/>
          <a:ext cx="504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49</xdr:row>
      <xdr:rowOff>85725</xdr:rowOff>
    </xdr:from>
    <xdr:to>
      <xdr:col>1</xdr:col>
      <xdr:colOff>819150</xdr:colOff>
      <xdr:row>54</xdr:row>
      <xdr:rowOff>85725</xdr:rowOff>
    </xdr:to>
    <xdr:pic>
      <xdr:nvPicPr>
        <xdr:cNvPr id="13" name="Рисунок 13" descr="Pala Jr Short Sleeve Shir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52775" y="94202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54</xdr:row>
      <xdr:rowOff>38100</xdr:rowOff>
    </xdr:from>
    <xdr:to>
      <xdr:col>1</xdr:col>
      <xdr:colOff>714375</xdr:colOff>
      <xdr:row>57</xdr:row>
      <xdr:rowOff>180975</xdr:rowOff>
    </xdr:to>
    <xdr:pic>
      <xdr:nvPicPr>
        <xdr:cNvPr id="14" name="Рисунок 14" descr="Vieste Jr Jean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10325100"/>
          <a:ext cx="40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57</xdr:row>
      <xdr:rowOff>161925</xdr:rowOff>
    </xdr:from>
    <xdr:to>
      <xdr:col>1</xdr:col>
      <xdr:colOff>752475</xdr:colOff>
      <xdr:row>62</xdr:row>
      <xdr:rowOff>9525</xdr:rowOff>
    </xdr:to>
    <xdr:pic>
      <xdr:nvPicPr>
        <xdr:cNvPr id="15" name="Рисунок 15" descr="Ypres Sock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71825" y="11020425"/>
          <a:ext cx="457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61</xdr:row>
      <xdr:rowOff>123825</xdr:rowOff>
    </xdr:from>
    <xdr:to>
      <xdr:col>1</xdr:col>
      <xdr:colOff>752475</xdr:colOff>
      <xdr:row>66</xdr:row>
      <xdr:rowOff>19050</xdr:rowOff>
    </xdr:to>
    <xdr:pic>
      <xdr:nvPicPr>
        <xdr:cNvPr id="16" name="Рисунок 16" descr="Ypres Sock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0" y="11744325"/>
          <a:ext cx="485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65</xdr:row>
      <xdr:rowOff>142875</xdr:rowOff>
    </xdr:from>
    <xdr:to>
      <xdr:col>1</xdr:col>
      <xdr:colOff>790575</xdr:colOff>
      <xdr:row>70</xdr:row>
      <xdr:rowOff>142875</xdr:rowOff>
    </xdr:to>
    <xdr:pic>
      <xdr:nvPicPr>
        <xdr:cNvPr id="17" name="Рисунок 17" descr="Ypres Sock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24200" y="125253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70</xdr:row>
      <xdr:rowOff>152400</xdr:rowOff>
    </xdr:from>
    <xdr:to>
      <xdr:col>1</xdr:col>
      <xdr:colOff>781050</xdr:colOff>
      <xdr:row>75</xdr:row>
      <xdr:rowOff>152400</xdr:rowOff>
    </xdr:to>
    <xdr:pic>
      <xdr:nvPicPr>
        <xdr:cNvPr id="18" name="Рисунок 18" descr="Ambrose Sock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14675" y="134874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74</xdr:row>
      <xdr:rowOff>114300</xdr:rowOff>
    </xdr:from>
    <xdr:to>
      <xdr:col>1</xdr:col>
      <xdr:colOff>819150</xdr:colOff>
      <xdr:row>79</xdr:row>
      <xdr:rowOff>114300</xdr:rowOff>
    </xdr:to>
    <xdr:pic>
      <xdr:nvPicPr>
        <xdr:cNvPr id="19" name="Рисунок 19" descr="Ambrose Sock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52775" y="142113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78</xdr:row>
      <xdr:rowOff>66675</xdr:rowOff>
    </xdr:from>
    <xdr:to>
      <xdr:col>1</xdr:col>
      <xdr:colOff>809625</xdr:colOff>
      <xdr:row>83</xdr:row>
      <xdr:rowOff>66675</xdr:rowOff>
    </xdr:to>
    <xdr:pic>
      <xdr:nvPicPr>
        <xdr:cNvPr id="20" name="Рисунок 20" descr="Ambrose Sock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0" y="149256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82</xdr:row>
      <xdr:rowOff>66675</xdr:rowOff>
    </xdr:from>
    <xdr:to>
      <xdr:col>1</xdr:col>
      <xdr:colOff>838200</xdr:colOff>
      <xdr:row>87</xdr:row>
      <xdr:rowOff>66675</xdr:rowOff>
    </xdr:to>
    <xdr:pic>
      <xdr:nvPicPr>
        <xdr:cNvPr id="21" name="Рисунок 21" descr="Ambrose Sock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71825" y="156876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86</xdr:row>
      <xdr:rowOff>133350</xdr:rowOff>
    </xdr:from>
    <xdr:to>
      <xdr:col>1</xdr:col>
      <xdr:colOff>771525</xdr:colOff>
      <xdr:row>91</xdr:row>
      <xdr:rowOff>133350</xdr:rowOff>
    </xdr:to>
    <xdr:pic>
      <xdr:nvPicPr>
        <xdr:cNvPr id="22" name="Рисунок 22" descr="Ambrose Sock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05150" y="165163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90</xdr:row>
      <xdr:rowOff>123825</xdr:rowOff>
    </xdr:from>
    <xdr:to>
      <xdr:col>1</xdr:col>
      <xdr:colOff>771525</xdr:colOff>
      <xdr:row>95</xdr:row>
      <xdr:rowOff>123825</xdr:rowOff>
    </xdr:to>
    <xdr:pic>
      <xdr:nvPicPr>
        <xdr:cNvPr id="23" name="Рисунок 23" descr="Ambrose Sock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05150" y="172688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95</xdr:row>
      <xdr:rowOff>38100</xdr:rowOff>
    </xdr:from>
    <xdr:to>
      <xdr:col>1</xdr:col>
      <xdr:colOff>695325</xdr:colOff>
      <xdr:row>99</xdr:row>
      <xdr:rowOff>28575</xdr:rowOff>
    </xdr:to>
    <xdr:pic>
      <xdr:nvPicPr>
        <xdr:cNvPr id="24" name="Рисунок 24" descr="Bally Jr Jegging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43250" y="18135600"/>
          <a:ext cx="428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9525</xdr:rowOff>
    </xdr:from>
    <xdr:to>
      <xdr:col>1</xdr:col>
      <xdr:colOff>781050</xdr:colOff>
      <xdr:row>103</xdr:row>
      <xdr:rowOff>9525</xdr:rowOff>
    </xdr:to>
    <xdr:pic>
      <xdr:nvPicPr>
        <xdr:cNvPr id="25" name="Рисунок 25" descr="Bathgate Jr Swimsuit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19450" y="18869025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102</xdr:row>
      <xdr:rowOff>152400</xdr:rowOff>
    </xdr:from>
    <xdr:to>
      <xdr:col>1</xdr:col>
      <xdr:colOff>685800</xdr:colOff>
      <xdr:row>106</xdr:row>
      <xdr:rowOff>171450</xdr:rowOff>
    </xdr:to>
    <xdr:pic>
      <xdr:nvPicPr>
        <xdr:cNvPr id="26" name="Рисунок 26" descr="Bathgate Jr Swimsuit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14675" y="19583400"/>
          <a:ext cx="447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106</xdr:row>
      <xdr:rowOff>95250</xdr:rowOff>
    </xdr:from>
    <xdr:to>
      <xdr:col>1</xdr:col>
      <xdr:colOff>752475</xdr:colOff>
      <xdr:row>111</xdr:row>
      <xdr:rowOff>95250</xdr:rowOff>
    </xdr:to>
    <xdr:pic>
      <xdr:nvPicPr>
        <xdr:cNvPr id="27" name="Рисунок 27" descr="Cadmus Jr Blouse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86100" y="20288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110</xdr:row>
      <xdr:rowOff>95250</xdr:rowOff>
    </xdr:from>
    <xdr:to>
      <xdr:col>1</xdr:col>
      <xdr:colOff>771525</xdr:colOff>
      <xdr:row>115</xdr:row>
      <xdr:rowOff>95250</xdr:rowOff>
    </xdr:to>
    <xdr:pic>
      <xdr:nvPicPr>
        <xdr:cNvPr id="28" name="Рисунок 28" descr="Cadmus Lt Blouse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05150" y="21050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114</xdr:row>
      <xdr:rowOff>76200</xdr:rowOff>
    </xdr:from>
    <xdr:to>
      <xdr:col>1</xdr:col>
      <xdr:colOff>781050</xdr:colOff>
      <xdr:row>119</xdr:row>
      <xdr:rowOff>76200</xdr:rowOff>
    </xdr:to>
    <xdr:pic>
      <xdr:nvPicPr>
        <xdr:cNvPr id="29" name="Рисунок 29" descr="Caldwell Jr Top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114675" y="217932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118</xdr:row>
      <xdr:rowOff>161925</xdr:rowOff>
    </xdr:from>
    <xdr:to>
      <xdr:col>1</xdr:col>
      <xdr:colOff>781050</xdr:colOff>
      <xdr:row>123</xdr:row>
      <xdr:rowOff>0</xdr:rowOff>
    </xdr:to>
    <xdr:pic>
      <xdr:nvPicPr>
        <xdr:cNvPr id="30" name="Рисунок 30" descr="Dabolt Scarf and Purse Set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09925" y="22640925"/>
          <a:ext cx="447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122</xdr:row>
      <xdr:rowOff>47625</xdr:rowOff>
    </xdr:from>
    <xdr:to>
      <xdr:col>1</xdr:col>
      <xdr:colOff>809625</xdr:colOff>
      <xdr:row>127</xdr:row>
      <xdr:rowOff>47625</xdr:rowOff>
    </xdr:to>
    <xdr:pic>
      <xdr:nvPicPr>
        <xdr:cNvPr id="31" name="Рисунок 31" descr="Dellrose Lt Dres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43250" y="232886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126</xdr:row>
      <xdr:rowOff>104775</xdr:rowOff>
    </xdr:from>
    <xdr:to>
      <xdr:col>1</xdr:col>
      <xdr:colOff>819150</xdr:colOff>
      <xdr:row>131</xdr:row>
      <xdr:rowOff>104775</xdr:rowOff>
    </xdr:to>
    <xdr:pic>
      <xdr:nvPicPr>
        <xdr:cNvPr id="32" name="Рисунок 32" descr="Diaz Hipster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152775" y="241077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130</xdr:row>
      <xdr:rowOff>123825</xdr:rowOff>
    </xdr:from>
    <xdr:to>
      <xdr:col>1</xdr:col>
      <xdr:colOff>771525</xdr:colOff>
      <xdr:row>134</xdr:row>
      <xdr:rowOff>171450</xdr:rowOff>
    </xdr:to>
    <xdr:pic>
      <xdr:nvPicPr>
        <xdr:cNvPr id="33" name="Рисунок 33" descr="Galax Jr Cardigan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190875" y="24888825"/>
          <a:ext cx="457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134</xdr:row>
      <xdr:rowOff>66675</xdr:rowOff>
    </xdr:from>
    <xdr:to>
      <xdr:col>1</xdr:col>
      <xdr:colOff>781050</xdr:colOff>
      <xdr:row>139</xdr:row>
      <xdr:rowOff>66675</xdr:rowOff>
    </xdr:to>
    <xdr:pic>
      <xdr:nvPicPr>
        <xdr:cNvPr id="34" name="Рисунок 34" descr="Gambell Jr Tight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14675" y="255936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138</xdr:row>
      <xdr:rowOff>95250</xdr:rowOff>
    </xdr:from>
    <xdr:to>
      <xdr:col>1</xdr:col>
      <xdr:colOff>790575</xdr:colOff>
      <xdr:row>143</xdr:row>
      <xdr:rowOff>95250</xdr:rowOff>
    </xdr:to>
    <xdr:pic>
      <xdr:nvPicPr>
        <xdr:cNvPr id="35" name="Рисунок 35" descr="Gambell Jr Tight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24200" y="26384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142</xdr:row>
      <xdr:rowOff>133350</xdr:rowOff>
    </xdr:from>
    <xdr:to>
      <xdr:col>1</xdr:col>
      <xdr:colOff>762000</xdr:colOff>
      <xdr:row>147</xdr:row>
      <xdr:rowOff>133350</xdr:rowOff>
    </xdr:to>
    <xdr:pic>
      <xdr:nvPicPr>
        <xdr:cNvPr id="36" name="Рисунок 36" descr="Gambell Jr Tight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95625" y="271843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147</xdr:row>
      <xdr:rowOff>9525</xdr:rowOff>
    </xdr:from>
    <xdr:to>
      <xdr:col>1</xdr:col>
      <xdr:colOff>733425</xdr:colOff>
      <xdr:row>151</xdr:row>
      <xdr:rowOff>0</xdr:rowOff>
    </xdr:to>
    <xdr:pic>
      <xdr:nvPicPr>
        <xdr:cNvPr id="37" name="Рисунок 37" descr="Gem Jr Pant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181350" y="28013025"/>
          <a:ext cx="428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151</xdr:row>
      <xdr:rowOff>76200</xdr:rowOff>
    </xdr:from>
    <xdr:to>
      <xdr:col>1</xdr:col>
      <xdr:colOff>704850</xdr:colOff>
      <xdr:row>154</xdr:row>
      <xdr:rowOff>152400</xdr:rowOff>
    </xdr:to>
    <xdr:pic>
      <xdr:nvPicPr>
        <xdr:cNvPr id="38" name="Рисунок 38" descr="Gem Jr Pant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209925" y="28841700"/>
          <a:ext cx="371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154</xdr:row>
      <xdr:rowOff>123825</xdr:rowOff>
    </xdr:from>
    <xdr:to>
      <xdr:col>1</xdr:col>
      <xdr:colOff>781050</xdr:colOff>
      <xdr:row>159</xdr:row>
      <xdr:rowOff>38100</xdr:rowOff>
    </xdr:to>
    <xdr:pic>
      <xdr:nvPicPr>
        <xdr:cNvPr id="39" name="Рисунок 39" descr="Gilford Jr T-shirt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62300" y="29460825"/>
          <a:ext cx="495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158</xdr:row>
      <xdr:rowOff>95250</xdr:rowOff>
    </xdr:from>
    <xdr:to>
      <xdr:col>1</xdr:col>
      <xdr:colOff>790575</xdr:colOff>
      <xdr:row>163</xdr:row>
      <xdr:rowOff>95250</xdr:rowOff>
    </xdr:to>
    <xdr:pic>
      <xdr:nvPicPr>
        <xdr:cNvPr id="40" name="Рисунок 40" descr="Gilford Jr T-shirt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124200" y="30194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162</xdr:row>
      <xdr:rowOff>114300</xdr:rowOff>
    </xdr:from>
    <xdr:to>
      <xdr:col>1</xdr:col>
      <xdr:colOff>809625</xdr:colOff>
      <xdr:row>167</xdr:row>
      <xdr:rowOff>114300</xdr:rowOff>
    </xdr:to>
    <xdr:pic>
      <xdr:nvPicPr>
        <xdr:cNvPr id="41" name="Рисунок 41" descr="Gilford Jr T-shirt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43250" y="309753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166</xdr:row>
      <xdr:rowOff>123825</xdr:rowOff>
    </xdr:from>
    <xdr:to>
      <xdr:col>1</xdr:col>
      <xdr:colOff>838200</xdr:colOff>
      <xdr:row>171</xdr:row>
      <xdr:rowOff>123825</xdr:rowOff>
    </xdr:to>
    <xdr:pic>
      <xdr:nvPicPr>
        <xdr:cNvPr id="42" name="Рисунок 42" descr="Gilford Jr T-shirt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171825" y="317468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170</xdr:row>
      <xdr:rowOff>123825</xdr:rowOff>
    </xdr:from>
    <xdr:to>
      <xdr:col>1</xdr:col>
      <xdr:colOff>819150</xdr:colOff>
      <xdr:row>175</xdr:row>
      <xdr:rowOff>123825</xdr:rowOff>
    </xdr:to>
    <xdr:pic>
      <xdr:nvPicPr>
        <xdr:cNvPr id="43" name="Рисунок 43" descr="Gilford Jr T-shir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152775" y="325088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174</xdr:row>
      <xdr:rowOff>152400</xdr:rowOff>
    </xdr:from>
    <xdr:to>
      <xdr:col>1</xdr:col>
      <xdr:colOff>790575</xdr:colOff>
      <xdr:row>179</xdr:row>
      <xdr:rowOff>152400</xdr:rowOff>
    </xdr:to>
    <xdr:pic>
      <xdr:nvPicPr>
        <xdr:cNvPr id="44" name="Рисунок 44" descr="Gilford Lt T-shir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124200" y="332994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179</xdr:row>
      <xdr:rowOff>47625</xdr:rowOff>
    </xdr:from>
    <xdr:to>
      <xdr:col>1</xdr:col>
      <xdr:colOff>771525</xdr:colOff>
      <xdr:row>183</xdr:row>
      <xdr:rowOff>19050</xdr:rowOff>
    </xdr:to>
    <xdr:pic>
      <xdr:nvPicPr>
        <xdr:cNvPr id="45" name="Рисунок 45" descr="Haboro Jr Jean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228975" y="34147125"/>
          <a:ext cx="419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183</xdr:row>
      <xdr:rowOff>38100</xdr:rowOff>
    </xdr:from>
    <xdr:to>
      <xdr:col>1</xdr:col>
      <xdr:colOff>733425</xdr:colOff>
      <xdr:row>187</xdr:row>
      <xdr:rowOff>38100</xdr:rowOff>
    </xdr:to>
    <xdr:pic>
      <xdr:nvPicPr>
        <xdr:cNvPr id="46" name="Рисунок 46" descr="Hackett Jr Dres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171825" y="34899600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186</xdr:row>
      <xdr:rowOff>142875</xdr:rowOff>
    </xdr:from>
    <xdr:to>
      <xdr:col>1</xdr:col>
      <xdr:colOff>828675</xdr:colOff>
      <xdr:row>191</xdr:row>
      <xdr:rowOff>142875</xdr:rowOff>
    </xdr:to>
    <xdr:pic>
      <xdr:nvPicPr>
        <xdr:cNvPr id="47" name="Рисунок 47" descr="Haley Jr Top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162300" y="355758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190</xdr:row>
      <xdr:rowOff>114300</xdr:rowOff>
    </xdr:from>
    <xdr:to>
      <xdr:col>1</xdr:col>
      <xdr:colOff>828675</xdr:colOff>
      <xdr:row>195</xdr:row>
      <xdr:rowOff>114300</xdr:rowOff>
    </xdr:to>
    <xdr:pic>
      <xdr:nvPicPr>
        <xdr:cNvPr id="48" name="Рисунок 48" descr="Hamina Jr Tight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162300" y="363093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195</xdr:row>
      <xdr:rowOff>19050</xdr:rowOff>
    </xdr:from>
    <xdr:to>
      <xdr:col>1</xdr:col>
      <xdr:colOff>771525</xdr:colOff>
      <xdr:row>199</xdr:row>
      <xdr:rowOff>85725</xdr:rowOff>
    </xdr:to>
    <xdr:pic>
      <xdr:nvPicPr>
        <xdr:cNvPr id="49" name="Рисунок 49" descr="Hamina Jr Tight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171825" y="3716655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198</xdr:row>
      <xdr:rowOff>161925</xdr:rowOff>
    </xdr:from>
    <xdr:to>
      <xdr:col>1</xdr:col>
      <xdr:colOff>762000</xdr:colOff>
      <xdr:row>203</xdr:row>
      <xdr:rowOff>9525</xdr:rowOff>
    </xdr:to>
    <xdr:pic>
      <xdr:nvPicPr>
        <xdr:cNvPr id="50" name="Рисунок 50" descr="Hamina Jr Tight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181350" y="37880925"/>
          <a:ext cx="457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202</xdr:row>
      <xdr:rowOff>85725</xdr:rowOff>
    </xdr:from>
    <xdr:to>
      <xdr:col>1</xdr:col>
      <xdr:colOff>771525</xdr:colOff>
      <xdr:row>207</xdr:row>
      <xdr:rowOff>85725</xdr:rowOff>
    </xdr:to>
    <xdr:pic>
      <xdr:nvPicPr>
        <xdr:cNvPr id="51" name="Рисунок 51" descr="Hamina Jr Tight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105150" y="38566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207</xdr:row>
      <xdr:rowOff>28575</xdr:rowOff>
    </xdr:from>
    <xdr:to>
      <xdr:col>1</xdr:col>
      <xdr:colOff>771525</xdr:colOff>
      <xdr:row>211</xdr:row>
      <xdr:rowOff>114300</xdr:rowOff>
    </xdr:to>
    <xdr:pic>
      <xdr:nvPicPr>
        <xdr:cNvPr id="52" name="Рисунок 52" descr="Hamina Jr Tights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162300" y="39462075"/>
          <a:ext cx="485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211</xdr:row>
      <xdr:rowOff>19050</xdr:rowOff>
    </xdr:from>
    <xdr:to>
      <xdr:col>1</xdr:col>
      <xdr:colOff>809625</xdr:colOff>
      <xdr:row>215</xdr:row>
      <xdr:rowOff>76200</xdr:rowOff>
    </xdr:to>
    <xdr:pic>
      <xdr:nvPicPr>
        <xdr:cNvPr id="53" name="Рисунок 53" descr="Hamina Lt Tights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219450" y="40214550"/>
          <a:ext cx="466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214</xdr:row>
      <xdr:rowOff>161925</xdr:rowOff>
    </xdr:from>
    <xdr:to>
      <xdr:col>1</xdr:col>
      <xdr:colOff>771525</xdr:colOff>
      <xdr:row>219</xdr:row>
      <xdr:rowOff>57150</xdr:rowOff>
    </xdr:to>
    <xdr:pic>
      <xdr:nvPicPr>
        <xdr:cNvPr id="54" name="Рисунок 54" descr="Ingalls Jr Skirt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162300" y="40928925"/>
          <a:ext cx="485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218</xdr:row>
      <xdr:rowOff>76200</xdr:rowOff>
    </xdr:from>
    <xdr:to>
      <xdr:col>1</xdr:col>
      <xdr:colOff>800100</xdr:colOff>
      <xdr:row>223</xdr:row>
      <xdr:rowOff>38100</xdr:rowOff>
    </xdr:to>
    <xdr:pic>
      <xdr:nvPicPr>
        <xdr:cNvPr id="55" name="Рисунок 55" descr="Ingalls Lt Skirt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152775" y="41605200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222</xdr:row>
      <xdr:rowOff>95250</xdr:rowOff>
    </xdr:from>
    <xdr:to>
      <xdr:col>1</xdr:col>
      <xdr:colOff>819150</xdr:colOff>
      <xdr:row>227</xdr:row>
      <xdr:rowOff>95250</xdr:rowOff>
    </xdr:to>
    <xdr:pic>
      <xdr:nvPicPr>
        <xdr:cNvPr id="56" name="Рисунок 56" descr="Ivy Lt Dress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152775" y="42386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226</xdr:row>
      <xdr:rowOff>95250</xdr:rowOff>
    </xdr:from>
    <xdr:to>
      <xdr:col>1</xdr:col>
      <xdr:colOff>838200</xdr:colOff>
      <xdr:row>231</xdr:row>
      <xdr:rowOff>95250</xdr:rowOff>
    </xdr:to>
    <xdr:pic>
      <xdr:nvPicPr>
        <xdr:cNvPr id="57" name="Рисунок 57" descr="Jalore Jr Blouse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171825" y="43148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230</xdr:row>
      <xdr:rowOff>142875</xdr:rowOff>
    </xdr:from>
    <xdr:to>
      <xdr:col>1</xdr:col>
      <xdr:colOff>847725</xdr:colOff>
      <xdr:row>235</xdr:row>
      <xdr:rowOff>142875</xdr:rowOff>
    </xdr:to>
    <xdr:pic>
      <xdr:nvPicPr>
        <xdr:cNvPr id="58" name="Рисунок 58" descr="Jalore Jr Blouse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181350" y="439578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235</xdr:row>
      <xdr:rowOff>57150</xdr:rowOff>
    </xdr:from>
    <xdr:to>
      <xdr:col>1</xdr:col>
      <xdr:colOff>800100</xdr:colOff>
      <xdr:row>239</xdr:row>
      <xdr:rowOff>133350</xdr:rowOff>
    </xdr:to>
    <xdr:pic>
      <xdr:nvPicPr>
        <xdr:cNvPr id="59" name="Рисунок 59" descr="Jalore Jr Blouse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200400" y="44824650"/>
          <a:ext cx="476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239</xdr:row>
      <xdr:rowOff>19050</xdr:rowOff>
    </xdr:from>
    <xdr:to>
      <xdr:col>1</xdr:col>
      <xdr:colOff>857250</xdr:colOff>
      <xdr:row>244</xdr:row>
      <xdr:rowOff>19050</xdr:rowOff>
    </xdr:to>
    <xdr:pic>
      <xdr:nvPicPr>
        <xdr:cNvPr id="60" name="Рисунок 60" descr="Juba Jr Jacket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190875" y="455485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</xdr:row>
      <xdr:rowOff>9525</xdr:rowOff>
    </xdr:from>
    <xdr:to>
      <xdr:col>1</xdr:col>
      <xdr:colOff>933450</xdr:colOff>
      <xdr:row>6</xdr:row>
      <xdr:rowOff>47625</xdr:rowOff>
    </xdr:to>
    <xdr:pic>
      <xdr:nvPicPr>
        <xdr:cNvPr id="1" name="Рисунок 1" descr="Malin Jr Sh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90525"/>
          <a:ext cx="457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6</xdr:row>
      <xdr:rowOff>28575</xdr:rowOff>
    </xdr:from>
    <xdr:to>
      <xdr:col>1</xdr:col>
      <xdr:colOff>942975</xdr:colOff>
      <xdr:row>10</xdr:row>
      <xdr:rowOff>180975</xdr:rowOff>
    </xdr:to>
    <xdr:pic>
      <xdr:nvPicPr>
        <xdr:cNvPr id="2" name="Рисунок 2" descr="Malin Lt Shor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171575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10</xdr:row>
      <xdr:rowOff>57150</xdr:rowOff>
    </xdr:from>
    <xdr:to>
      <xdr:col>1</xdr:col>
      <xdr:colOff>904875</xdr:colOff>
      <xdr:row>14</xdr:row>
      <xdr:rowOff>133350</xdr:rowOff>
    </xdr:to>
    <xdr:pic>
      <xdr:nvPicPr>
        <xdr:cNvPr id="3" name="Рисунок 3" descr="Nanterre Jr T-shi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1962150"/>
          <a:ext cx="476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13</xdr:row>
      <xdr:rowOff>152400</xdr:rowOff>
    </xdr:from>
    <xdr:to>
      <xdr:col>1</xdr:col>
      <xdr:colOff>971550</xdr:colOff>
      <xdr:row>18</xdr:row>
      <xdr:rowOff>152400</xdr:rowOff>
    </xdr:to>
    <xdr:pic>
      <xdr:nvPicPr>
        <xdr:cNvPr id="4" name="Рисунок 4" descr="Olivehill Jr Short Sleeve Shi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29025" y="26289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17</xdr:row>
      <xdr:rowOff>180975</xdr:rowOff>
    </xdr:from>
    <xdr:to>
      <xdr:col>1</xdr:col>
      <xdr:colOff>847725</xdr:colOff>
      <xdr:row>22</xdr:row>
      <xdr:rowOff>9525</xdr:rowOff>
    </xdr:to>
    <xdr:pic>
      <xdr:nvPicPr>
        <xdr:cNvPr id="5" name="Рисунок 5" descr="Olivehill Jr Short Sleeve Shir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0450" y="3419475"/>
          <a:ext cx="447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22</xdr:row>
      <xdr:rowOff>19050</xdr:rowOff>
    </xdr:from>
    <xdr:to>
      <xdr:col>1</xdr:col>
      <xdr:colOff>828675</xdr:colOff>
      <xdr:row>25</xdr:row>
      <xdr:rowOff>171450</xdr:rowOff>
    </xdr:to>
    <xdr:pic>
      <xdr:nvPicPr>
        <xdr:cNvPr id="6" name="Рисунок 6" descr="Orwell Jr Pan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210050"/>
          <a:ext cx="409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26</xdr:row>
      <xdr:rowOff>19050</xdr:rowOff>
    </xdr:from>
    <xdr:to>
      <xdr:col>1</xdr:col>
      <xdr:colOff>819150</xdr:colOff>
      <xdr:row>29</xdr:row>
      <xdr:rowOff>161925</xdr:rowOff>
    </xdr:to>
    <xdr:pic>
      <xdr:nvPicPr>
        <xdr:cNvPr id="7" name="Рисунок 7" descr="Orwell Jr Pan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4972050"/>
          <a:ext cx="40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30</xdr:row>
      <xdr:rowOff>9525</xdr:rowOff>
    </xdr:from>
    <xdr:to>
      <xdr:col>1</xdr:col>
      <xdr:colOff>847725</xdr:colOff>
      <xdr:row>34</xdr:row>
      <xdr:rowOff>47625</xdr:rowOff>
    </xdr:to>
    <xdr:pic>
      <xdr:nvPicPr>
        <xdr:cNvPr id="8" name="Рисунок 8" descr="Orwell Jr Pant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90925" y="5724525"/>
          <a:ext cx="457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34</xdr:row>
      <xdr:rowOff>19050</xdr:rowOff>
    </xdr:from>
    <xdr:to>
      <xdr:col>1</xdr:col>
      <xdr:colOff>838200</xdr:colOff>
      <xdr:row>38</xdr:row>
      <xdr:rowOff>9525</xdr:rowOff>
    </xdr:to>
    <xdr:pic>
      <xdr:nvPicPr>
        <xdr:cNvPr id="9" name="Рисунок 9" descr="Orwell Jr Pant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9975" y="6496050"/>
          <a:ext cx="428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37</xdr:row>
      <xdr:rowOff>171450</xdr:rowOff>
    </xdr:from>
    <xdr:to>
      <xdr:col>1</xdr:col>
      <xdr:colOff>762000</xdr:colOff>
      <xdr:row>41</xdr:row>
      <xdr:rowOff>142875</xdr:rowOff>
    </xdr:to>
    <xdr:pic>
      <xdr:nvPicPr>
        <xdr:cNvPr id="10" name="Рисунок 10" descr="Orwell Jr Pant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43300" y="7219950"/>
          <a:ext cx="419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41</xdr:row>
      <xdr:rowOff>152400</xdr:rowOff>
    </xdr:from>
    <xdr:to>
      <xdr:col>1</xdr:col>
      <xdr:colOff>790575</xdr:colOff>
      <xdr:row>45</xdr:row>
      <xdr:rowOff>171450</xdr:rowOff>
    </xdr:to>
    <xdr:pic>
      <xdr:nvPicPr>
        <xdr:cNvPr id="11" name="Рисунок 11" descr="Orwell Jr Short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43300" y="7962900"/>
          <a:ext cx="447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45</xdr:row>
      <xdr:rowOff>152400</xdr:rowOff>
    </xdr:from>
    <xdr:to>
      <xdr:col>1</xdr:col>
      <xdr:colOff>771525</xdr:colOff>
      <xdr:row>50</xdr:row>
      <xdr:rowOff>0</xdr:rowOff>
    </xdr:to>
    <xdr:pic>
      <xdr:nvPicPr>
        <xdr:cNvPr id="12" name="Рисунок 12" descr="Orwell Jr Short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14725" y="8724900"/>
          <a:ext cx="457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49</xdr:row>
      <xdr:rowOff>171450</xdr:rowOff>
    </xdr:from>
    <xdr:to>
      <xdr:col>1</xdr:col>
      <xdr:colOff>790575</xdr:colOff>
      <xdr:row>54</xdr:row>
      <xdr:rowOff>19050</xdr:rowOff>
    </xdr:to>
    <xdr:pic>
      <xdr:nvPicPr>
        <xdr:cNvPr id="13" name="Рисунок 13" descr="Pala Jr Short Sleeve Shir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33775" y="9505950"/>
          <a:ext cx="457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53</xdr:row>
      <xdr:rowOff>95250</xdr:rowOff>
    </xdr:from>
    <xdr:to>
      <xdr:col>1</xdr:col>
      <xdr:colOff>838200</xdr:colOff>
      <xdr:row>57</xdr:row>
      <xdr:rowOff>171450</xdr:rowOff>
    </xdr:to>
    <xdr:pic>
      <xdr:nvPicPr>
        <xdr:cNvPr id="14" name="Рисунок 14" descr="Pincourt Lt Jacke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62350" y="10191750"/>
          <a:ext cx="476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57</xdr:row>
      <xdr:rowOff>38100</xdr:rowOff>
    </xdr:from>
    <xdr:to>
      <xdr:col>1</xdr:col>
      <xdr:colOff>809625</xdr:colOff>
      <xdr:row>61</xdr:row>
      <xdr:rowOff>28575</xdr:rowOff>
    </xdr:to>
    <xdr:pic>
      <xdr:nvPicPr>
        <xdr:cNvPr id="15" name="Рисунок 15" descr="Pincourt Lt Jacke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81400" y="10896600"/>
          <a:ext cx="428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62</xdr:row>
      <xdr:rowOff>0</xdr:rowOff>
    </xdr:from>
    <xdr:to>
      <xdr:col>1</xdr:col>
      <xdr:colOff>666750</xdr:colOff>
      <xdr:row>65</xdr:row>
      <xdr:rowOff>133350</xdr:rowOff>
    </xdr:to>
    <xdr:pic>
      <xdr:nvPicPr>
        <xdr:cNvPr id="16" name="Рисунок 16" descr="Quimby Jr Pant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67100" y="11811000"/>
          <a:ext cx="400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66</xdr:row>
      <xdr:rowOff>28575</xdr:rowOff>
    </xdr:from>
    <xdr:to>
      <xdr:col>1</xdr:col>
      <xdr:colOff>685800</xdr:colOff>
      <xdr:row>69</xdr:row>
      <xdr:rowOff>161925</xdr:rowOff>
    </xdr:to>
    <xdr:pic>
      <xdr:nvPicPr>
        <xdr:cNvPr id="17" name="Рисунок 17" descr="Quimby Jr Pant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86150" y="12601575"/>
          <a:ext cx="400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69</xdr:row>
      <xdr:rowOff>171450</xdr:rowOff>
    </xdr:from>
    <xdr:to>
      <xdr:col>1</xdr:col>
      <xdr:colOff>809625</xdr:colOff>
      <xdr:row>73</xdr:row>
      <xdr:rowOff>171450</xdr:rowOff>
    </xdr:to>
    <xdr:pic>
      <xdr:nvPicPr>
        <xdr:cNvPr id="18" name="Рисунок 18" descr="Una Jr Poloshir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71875" y="13315950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74</xdr:row>
      <xdr:rowOff>38100</xdr:rowOff>
    </xdr:from>
    <xdr:to>
      <xdr:col>1</xdr:col>
      <xdr:colOff>685800</xdr:colOff>
      <xdr:row>77</xdr:row>
      <xdr:rowOff>104775</xdr:rowOff>
    </xdr:to>
    <xdr:pic>
      <xdr:nvPicPr>
        <xdr:cNvPr id="19" name="Рисунок 19" descr="Vieste Jr Jean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0" y="14135100"/>
          <a:ext cx="361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78</xdr:row>
      <xdr:rowOff>47625</xdr:rowOff>
    </xdr:from>
    <xdr:to>
      <xdr:col>1</xdr:col>
      <xdr:colOff>742950</xdr:colOff>
      <xdr:row>81</xdr:row>
      <xdr:rowOff>180975</xdr:rowOff>
    </xdr:to>
    <xdr:pic>
      <xdr:nvPicPr>
        <xdr:cNvPr id="20" name="Рисунок 20" descr="Vieste Jr Jean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43300" y="14906625"/>
          <a:ext cx="400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82</xdr:row>
      <xdr:rowOff>47625</xdr:rowOff>
    </xdr:from>
    <xdr:to>
      <xdr:col>1</xdr:col>
      <xdr:colOff>762000</xdr:colOff>
      <xdr:row>86</xdr:row>
      <xdr:rowOff>0</xdr:rowOff>
    </xdr:to>
    <xdr:pic>
      <xdr:nvPicPr>
        <xdr:cNvPr id="21" name="Рисунок 21" descr="Vieste Jr Jean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52825" y="15668625"/>
          <a:ext cx="40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47625</xdr:rowOff>
    </xdr:from>
    <xdr:to>
      <xdr:col>1</xdr:col>
      <xdr:colOff>762000</xdr:colOff>
      <xdr:row>90</xdr:row>
      <xdr:rowOff>19050</xdr:rowOff>
    </xdr:to>
    <xdr:pic>
      <xdr:nvPicPr>
        <xdr:cNvPr id="22" name="Рисунок 22" descr="Wayside Cap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16430625"/>
          <a:ext cx="419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91</xdr:row>
      <xdr:rowOff>19050</xdr:rowOff>
    </xdr:from>
    <xdr:to>
      <xdr:col>1</xdr:col>
      <xdr:colOff>752475</xdr:colOff>
      <xdr:row>94</xdr:row>
      <xdr:rowOff>180975</xdr:rowOff>
    </xdr:to>
    <xdr:pic>
      <xdr:nvPicPr>
        <xdr:cNvPr id="23" name="Рисунок 23" descr="Bally Jr Jegging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33775" y="17354550"/>
          <a:ext cx="419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95</xdr:row>
      <xdr:rowOff>9525</xdr:rowOff>
    </xdr:from>
    <xdr:to>
      <xdr:col>1</xdr:col>
      <xdr:colOff>733425</xdr:colOff>
      <xdr:row>99</xdr:row>
      <xdr:rowOff>28575</xdr:rowOff>
    </xdr:to>
    <xdr:pic>
      <xdr:nvPicPr>
        <xdr:cNvPr id="24" name="Рисунок 24" descr="Bally Jr Jegging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86150" y="18107025"/>
          <a:ext cx="447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99</xdr:row>
      <xdr:rowOff>57150</xdr:rowOff>
    </xdr:from>
    <xdr:to>
      <xdr:col>1</xdr:col>
      <xdr:colOff>676275</xdr:colOff>
      <xdr:row>102</xdr:row>
      <xdr:rowOff>180975</xdr:rowOff>
    </xdr:to>
    <xdr:pic>
      <xdr:nvPicPr>
        <xdr:cNvPr id="25" name="Рисунок 25" descr="Bally Jr Jegging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76625" y="18916650"/>
          <a:ext cx="400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102</xdr:row>
      <xdr:rowOff>180975</xdr:rowOff>
    </xdr:from>
    <xdr:to>
      <xdr:col>1</xdr:col>
      <xdr:colOff>676275</xdr:colOff>
      <xdr:row>106</xdr:row>
      <xdr:rowOff>180975</xdr:rowOff>
    </xdr:to>
    <xdr:pic>
      <xdr:nvPicPr>
        <xdr:cNvPr id="26" name="Рисунок 26" descr="Bathgate Jr Swimsuit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38525" y="19611975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107</xdr:row>
      <xdr:rowOff>19050</xdr:rowOff>
    </xdr:from>
    <xdr:to>
      <xdr:col>1</xdr:col>
      <xdr:colOff>657225</xdr:colOff>
      <xdr:row>110</xdr:row>
      <xdr:rowOff>161925</xdr:rowOff>
    </xdr:to>
    <xdr:pic>
      <xdr:nvPicPr>
        <xdr:cNvPr id="27" name="Рисунок 27" descr="Caldwell Jr Bukser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48050" y="20402550"/>
          <a:ext cx="40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111</xdr:row>
      <xdr:rowOff>9525</xdr:rowOff>
    </xdr:from>
    <xdr:to>
      <xdr:col>1</xdr:col>
      <xdr:colOff>628650</xdr:colOff>
      <xdr:row>114</xdr:row>
      <xdr:rowOff>152400</xdr:rowOff>
    </xdr:to>
    <xdr:pic>
      <xdr:nvPicPr>
        <xdr:cNvPr id="28" name="Рисунок 28" descr="Caldwell Jr Bukser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19475" y="21155025"/>
          <a:ext cx="40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115</xdr:row>
      <xdr:rowOff>9525</xdr:rowOff>
    </xdr:from>
    <xdr:to>
      <xdr:col>1</xdr:col>
      <xdr:colOff>676275</xdr:colOff>
      <xdr:row>118</xdr:row>
      <xdr:rowOff>152400</xdr:rowOff>
    </xdr:to>
    <xdr:pic>
      <xdr:nvPicPr>
        <xdr:cNvPr id="29" name="Рисунок 29" descr="Caldwell Jr Bukser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67100" y="21917025"/>
          <a:ext cx="40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119</xdr:row>
      <xdr:rowOff>28575</xdr:rowOff>
    </xdr:from>
    <xdr:to>
      <xdr:col>1</xdr:col>
      <xdr:colOff>647700</xdr:colOff>
      <xdr:row>122</xdr:row>
      <xdr:rowOff>171450</xdr:rowOff>
    </xdr:to>
    <xdr:pic>
      <xdr:nvPicPr>
        <xdr:cNvPr id="30" name="Рисунок 30" descr="Caldwell Jr Bukser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38525" y="22698075"/>
          <a:ext cx="40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123</xdr:row>
      <xdr:rowOff>19050</xdr:rowOff>
    </xdr:from>
    <xdr:to>
      <xdr:col>1</xdr:col>
      <xdr:colOff>695325</xdr:colOff>
      <xdr:row>126</xdr:row>
      <xdr:rowOff>161925</xdr:rowOff>
    </xdr:to>
    <xdr:pic>
      <xdr:nvPicPr>
        <xdr:cNvPr id="31" name="Рисунок 31" descr="Dawson Jr Short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86150" y="23450550"/>
          <a:ext cx="40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127</xdr:row>
      <xdr:rowOff>0</xdr:rowOff>
    </xdr:from>
    <xdr:to>
      <xdr:col>1</xdr:col>
      <xdr:colOff>676275</xdr:colOff>
      <xdr:row>131</xdr:row>
      <xdr:rowOff>19050</xdr:rowOff>
    </xdr:to>
    <xdr:pic>
      <xdr:nvPicPr>
        <xdr:cNvPr id="32" name="Рисунок 32" descr="Dawson Jr Short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29000" y="24193500"/>
          <a:ext cx="447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130</xdr:row>
      <xdr:rowOff>161925</xdr:rowOff>
    </xdr:from>
    <xdr:to>
      <xdr:col>1</xdr:col>
      <xdr:colOff>695325</xdr:colOff>
      <xdr:row>134</xdr:row>
      <xdr:rowOff>180975</xdr:rowOff>
    </xdr:to>
    <xdr:pic>
      <xdr:nvPicPr>
        <xdr:cNvPr id="33" name="Рисунок 33" descr="Dawson Lt Short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48050" y="24926925"/>
          <a:ext cx="447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134</xdr:row>
      <xdr:rowOff>142875</xdr:rowOff>
    </xdr:from>
    <xdr:to>
      <xdr:col>1</xdr:col>
      <xdr:colOff>704850</xdr:colOff>
      <xdr:row>138</xdr:row>
      <xdr:rowOff>142875</xdr:rowOff>
    </xdr:to>
    <xdr:pic>
      <xdr:nvPicPr>
        <xdr:cNvPr id="34" name="Рисунок 34" descr="Dellrose Jr Dres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67100" y="25669875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139</xdr:row>
      <xdr:rowOff>19050</xdr:rowOff>
    </xdr:from>
    <xdr:to>
      <xdr:col>1</xdr:col>
      <xdr:colOff>676275</xdr:colOff>
      <xdr:row>143</xdr:row>
      <xdr:rowOff>57150</xdr:rowOff>
    </xdr:to>
    <xdr:pic>
      <xdr:nvPicPr>
        <xdr:cNvPr id="35" name="Рисунок 35" descr="Dellrose Jr Dres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19475" y="26498550"/>
          <a:ext cx="457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142</xdr:row>
      <xdr:rowOff>161925</xdr:rowOff>
    </xdr:from>
    <xdr:to>
      <xdr:col>1</xdr:col>
      <xdr:colOff>800100</xdr:colOff>
      <xdr:row>147</xdr:row>
      <xdr:rowOff>104775</xdr:rowOff>
    </xdr:to>
    <xdr:pic>
      <xdr:nvPicPr>
        <xdr:cNvPr id="36" name="Рисунок 36" descr="Gambell Jr Tight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86150" y="27212925"/>
          <a:ext cx="514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146</xdr:row>
      <xdr:rowOff>85725</xdr:rowOff>
    </xdr:from>
    <xdr:to>
      <xdr:col>1</xdr:col>
      <xdr:colOff>752475</xdr:colOff>
      <xdr:row>151</xdr:row>
      <xdr:rowOff>85725</xdr:rowOff>
    </xdr:to>
    <xdr:pic>
      <xdr:nvPicPr>
        <xdr:cNvPr id="37" name="Рисунок 37" descr="Gambell Jr Tight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09950" y="27898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151</xdr:row>
      <xdr:rowOff>19050</xdr:rowOff>
    </xdr:from>
    <xdr:to>
      <xdr:col>1</xdr:col>
      <xdr:colOff>695325</xdr:colOff>
      <xdr:row>155</xdr:row>
      <xdr:rowOff>38100</xdr:rowOff>
    </xdr:to>
    <xdr:pic>
      <xdr:nvPicPr>
        <xdr:cNvPr id="38" name="Рисунок 38" descr="Haboro Jr Jean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448050" y="28784550"/>
          <a:ext cx="447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155</xdr:row>
      <xdr:rowOff>47625</xdr:rowOff>
    </xdr:from>
    <xdr:to>
      <xdr:col>1</xdr:col>
      <xdr:colOff>609600</xdr:colOff>
      <xdr:row>158</xdr:row>
      <xdr:rowOff>180975</xdr:rowOff>
    </xdr:to>
    <xdr:pic>
      <xdr:nvPicPr>
        <xdr:cNvPr id="39" name="Рисунок 39" descr="Haboro Jr Jean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409950" y="29575125"/>
          <a:ext cx="400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158</xdr:row>
      <xdr:rowOff>180975</xdr:rowOff>
    </xdr:from>
    <xdr:to>
      <xdr:col>1</xdr:col>
      <xdr:colOff>647700</xdr:colOff>
      <xdr:row>162</xdr:row>
      <xdr:rowOff>180975</xdr:rowOff>
    </xdr:to>
    <xdr:pic>
      <xdr:nvPicPr>
        <xdr:cNvPr id="40" name="Рисунок 40" descr="Haboro Jr Jean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409950" y="30279975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163</xdr:row>
      <xdr:rowOff>0</xdr:rowOff>
    </xdr:from>
    <xdr:to>
      <xdr:col>1</xdr:col>
      <xdr:colOff>609600</xdr:colOff>
      <xdr:row>167</xdr:row>
      <xdr:rowOff>9525</xdr:rowOff>
    </xdr:to>
    <xdr:pic>
      <xdr:nvPicPr>
        <xdr:cNvPr id="41" name="Рисунок 41" descr="Haboro Jr Jean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71850" y="31051500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167</xdr:row>
      <xdr:rowOff>9525</xdr:rowOff>
    </xdr:from>
    <xdr:to>
      <xdr:col>1</xdr:col>
      <xdr:colOff>638175</xdr:colOff>
      <xdr:row>170</xdr:row>
      <xdr:rowOff>142875</xdr:rowOff>
    </xdr:to>
    <xdr:pic>
      <xdr:nvPicPr>
        <xdr:cNvPr id="42" name="Рисунок 42" descr="Haboro Jr Jean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438525" y="31823025"/>
          <a:ext cx="400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170</xdr:row>
      <xdr:rowOff>171450</xdr:rowOff>
    </xdr:from>
    <xdr:to>
      <xdr:col>1</xdr:col>
      <xdr:colOff>676275</xdr:colOff>
      <xdr:row>175</xdr:row>
      <xdr:rowOff>9525</xdr:rowOff>
    </xdr:to>
    <xdr:pic>
      <xdr:nvPicPr>
        <xdr:cNvPr id="43" name="Рисунок 43" descr="Hamina Jr Tight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0" y="32556450"/>
          <a:ext cx="447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174</xdr:row>
      <xdr:rowOff>85725</xdr:rowOff>
    </xdr:from>
    <xdr:to>
      <xdr:col>1</xdr:col>
      <xdr:colOff>762000</xdr:colOff>
      <xdr:row>179</xdr:row>
      <xdr:rowOff>19050</xdr:rowOff>
    </xdr:to>
    <xdr:pic>
      <xdr:nvPicPr>
        <xdr:cNvPr id="44" name="Рисунок 44" descr="Ivy Jr Dres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57575" y="33232725"/>
          <a:ext cx="504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178</xdr:row>
      <xdr:rowOff>19050</xdr:rowOff>
    </xdr:from>
    <xdr:to>
      <xdr:col>1</xdr:col>
      <xdr:colOff>800100</xdr:colOff>
      <xdr:row>182</xdr:row>
      <xdr:rowOff>161925</xdr:rowOff>
    </xdr:to>
    <xdr:pic>
      <xdr:nvPicPr>
        <xdr:cNvPr id="45" name="Рисунок 45" descr="Ivy Jr Dres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86150" y="33928050"/>
          <a:ext cx="514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182</xdr:row>
      <xdr:rowOff>76200</xdr:rowOff>
    </xdr:from>
    <xdr:to>
      <xdr:col>1</xdr:col>
      <xdr:colOff>723900</xdr:colOff>
      <xdr:row>186</xdr:row>
      <xdr:rowOff>161925</xdr:rowOff>
    </xdr:to>
    <xdr:pic>
      <xdr:nvPicPr>
        <xdr:cNvPr id="46" name="Рисунок 46" descr="Ivy Jr Dres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38525" y="34747200"/>
          <a:ext cx="485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186</xdr:row>
      <xdr:rowOff>28575</xdr:rowOff>
    </xdr:from>
    <xdr:to>
      <xdr:col>1</xdr:col>
      <xdr:colOff>771525</xdr:colOff>
      <xdr:row>190</xdr:row>
      <xdr:rowOff>133350</xdr:rowOff>
    </xdr:to>
    <xdr:pic>
      <xdr:nvPicPr>
        <xdr:cNvPr id="47" name="Рисунок 47" descr="Jalore Jr Blouse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76625" y="35461575"/>
          <a:ext cx="495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189</xdr:row>
      <xdr:rowOff>171450</xdr:rowOff>
    </xdr:from>
    <xdr:to>
      <xdr:col>1</xdr:col>
      <xdr:colOff>838200</xdr:colOff>
      <xdr:row>194</xdr:row>
      <xdr:rowOff>171450</xdr:rowOff>
    </xdr:to>
    <xdr:pic>
      <xdr:nvPicPr>
        <xdr:cNvPr id="48" name="Рисунок 48" descr="Jalore Lt Blouse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495675" y="361759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193</xdr:row>
      <xdr:rowOff>180975</xdr:rowOff>
    </xdr:from>
    <xdr:to>
      <xdr:col>1</xdr:col>
      <xdr:colOff>847725</xdr:colOff>
      <xdr:row>198</xdr:row>
      <xdr:rowOff>180975</xdr:rowOff>
    </xdr:to>
    <xdr:pic>
      <xdr:nvPicPr>
        <xdr:cNvPr id="49" name="Рисунок 49" descr="Jalore Lt Skir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05200" y="369474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198</xdr:row>
      <xdr:rowOff>19050</xdr:rowOff>
    </xdr:from>
    <xdr:to>
      <xdr:col>1</xdr:col>
      <xdr:colOff>857250</xdr:colOff>
      <xdr:row>203</xdr:row>
      <xdr:rowOff>19050</xdr:rowOff>
    </xdr:to>
    <xdr:pic>
      <xdr:nvPicPr>
        <xdr:cNvPr id="50" name="Рисунок 50" descr="Jenson Jr Dres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514725" y="377380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202</xdr:row>
      <xdr:rowOff>142875</xdr:rowOff>
    </xdr:from>
    <xdr:to>
      <xdr:col>1</xdr:col>
      <xdr:colOff>733425</xdr:colOff>
      <xdr:row>206</xdr:row>
      <xdr:rowOff>180975</xdr:rowOff>
    </xdr:to>
    <xdr:pic>
      <xdr:nvPicPr>
        <xdr:cNvPr id="51" name="Рисунок 51" descr="Jenson Jr Pant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476625" y="38623875"/>
          <a:ext cx="457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206</xdr:row>
      <xdr:rowOff>114300</xdr:rowOff>
    </xdr:from>
    <xdr:to>
      <xdr:col>1</xdr:col>
      <xdr:colOff>847725</xdr:colOff>
      <xdr:row>211</xdr:row>
      <xdr:rowOff>19050</xdr:rowOff>
    </xdr:to>
    <xdr:pic>
      <xdr:nvPicPr>
        <xdr:cNvPr id="52" name="Рисунок 52" descr="Jenson Jr Pant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562350" y="39357300"/>
          <a:ext cx="485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210</xdr:row>
      <xdr:rowOff>114300</xdr:rowOff>
    </xdr:from>
    <xdr:to>
      <xdr:col>1</xdr:col>
      <xdr:colOff>752475</xdr:colOff>
      <xdr:row>215</xdr:row>
      <xdr:rowOff>0</xdr:rowOff>
    </xdr:to>
    <xdr:pic>
      <xdr:nvPicPr>
        <xdr:cNvPr id="53" name="Рисунок 53" descr="Juba Jr Jacket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476625" y="40119300"/>
          <a:ext cx="476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214</xdr:row>
      <xdr:rowOff>142875</xdr:rowOff>
    </xdr:from>
    <xdr:to>
      <xdr:col>1</xdr:col>
      <xdr:colOff>762000</xdr:colOff>
      <xdr:row>219</xdr:row>
      <xdr:rowOff>142875</xdr:rowOff>
    </xdr:to>
    <xdr:pic>
      <xdr:nvPicPr>
        <xdr:cNvPr id="54" name="Рисунок 54" descr="Kenora Jr T-shirt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419475" y="409098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219</xdr:row>
      <xdr:rowOff>123825</xdr:rowOff>
    </xdr:from>
    <xdr:to>
      <xdr:col>1</xdr:col>
      <xdr:colOff>771525</xdr:colOff>
      <xdr:row>224</xdr:row>
      <xdr:rowOff>123825</xdr:rowOff>
    </xdr:to>
    <xdr:pic>
      <xdr:nvPicPr>
        <xdr:cNvPr id="55" name="Рисунок 55" descr="Kenora Lt T-shirt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429000" y="418433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mpdelux.com/en_GB/boy/pants/15523/munich-lt-pants" TargetMode="External" /><Relationship Id="rId2" Type="http://schemas.openxmlformats.org/officeDocument/2006/relationships/hyperlink" Target="https://www.pompdelux.com/en_GB/boy/shirts/15795/oban-jr-skjorte" TargetMode="External" /><Relationship Id="rId3" Type="http://schemas.openxmlformats.org/officeDocument/2006/relationships/hyperlink" Target="https://www.pompdelux.com/en_GB/boy/shirts/15795/oban-jr-skjorte" TargetMode="External" /><Relationship Id="rId4" Type="http://schemas.openxmlformats.org/officeDocument/2006/relationships/hyperlink" Target="https://www.pompdelux.com/en_GB/boy/sports-jackets/15872/olympia-lt-sports-jacket" TargetMode="External" /><Relationship Id="rId5" Type="http://schemas.openxmlformats.org/officeDocument/2006/relationships/hyperlink" Target="https://www.pompdelux.com/en_GB/boy/shorts/16257/riverton-jr-shorts" TargetMode="External" /><Relationship Id="rId6" Type="http://schemas.openxmlformats.org/officeDocument/2006/relationships/hyperlink" Target="https://www.pompdelux.com/en_GB/boy/fleece-jackets/16789/washington-lt-fleecejakke" TargetMode="External" /><Relationship Id="rId7" Type="http://schemas.openxmlformats.org/officeDocument/2006/relationships/hyperlink" Target="https://www.pompdelux.com/en_GB/boy/fleece-jackets/16789/washington-lt-fleecejakke" TargetMode="External" /><Relationship Id="rId8" Type="http://schemas.openxmlformats.org/officeDocument/2006/relationships/hyperlink" Target="https://www.pompdelux.com/en_GB/girl/blouses/12361/alexandria-lt-bluse" TargetMode="External" /><Relationship Id="rId9" Type="http://schemas.openxmlformats.org/officeDocument/2006/relationships/hyperlink" Target="https://www.pompdelux.com/en_GB/girl/pants/12340/alexandria-lt-pants" TargetMode="External" /><Relationship Id="rId10" Type="http://schemas.openxmlformats.org/officeDocument/2006/relationships/hyperlink" Target="https://www.pompdelux.com/en_GB/girl/pants/12340/alexandria-lt-pants" TargetMode="External" /><Relationship Id="rId11" Type="http://schemas.openxmlformats.org/officeDocument/2006/relationships/hyperlink" Target="https://www.pompdelux.com/en_GB/girl/skirts/12735/bogota-jr-nederdel" TargetMode="External" /><Relationship Id="rId12" Type="http://schemas.openxmlformats.org/officeDocument/2006/relationships/hyperlink" Target="https://www.pompdelux.com/en_GB/girl/skirts/12735/bogota-jr-nederdel" TargetMode="External" /><Relationship Id="rId13" Type="http://schemas.openxmlformats.org/officeDocument/2006/relationships/hyperlink" Target="https://www.pompdelux.com/en_GB/girl/shorts/12719/bogota-lt-shorts" TargetMode="External" /><Relationship Id="rId14" Type="http://schemas.openxmlformats.org/officeDocument/2006/relationships/hyperlink" Target="https://www.pompdelux.com/en_GB/girl/pants/13944/fanwood-jr-pants" TargetMode="External" /><Relationship Id="rId15" Type="http://schemas.openxmlformats.org/officeDocument/2006/relationships/hyperlink" Target="https://www.pompdelux.com/en_GB/girl/pants/13944/fanwood-jr-pants" TargetMode="External" /><Relationship Id="rId16" Type="http://schemas.openxmlformats.org/officeDocument/2006/relationships/hyperlink" Target="https://www.pompdelux.com/en_GB/girl/pants/13944/fanwood-jr-pants" TargetMode="External" /><Relationship Id="rId17" Type="http://schemas.openxmlformats.org/officeDocument/2006/relationships/hyperlink" Target="https://www.pompdelux.com/en_GB/girl/shorts/13961/fanwood-jr-shorts" TargetMode="External" /><Relationship Id="rId18" Type="http://schemas.openxmlformats.org/officeDocument/2006/relationships/hyperlink" Target="https://www.pompdelux.com/en_GB/girl/shorts/13961/fanwood-jr-shorts" TargetMode="External" /><Relationship Id="rId19" Type="http://schemas.openxmlformats.org/officeDocument/2006/relationships/hyperlink" Target="https://www.pompdelux.com/en_GB/girl/shorts/13961/fanwood-jr-shorts" TargetMode="External" /><Relationship Id="rId20" Type="http://schemas.openxmlformats.org/officeDocument/2006/relationships/hyperlink" Target="https://www.pompdelux.com/en_GB/girl/tops/14057/fieldton-jr-top" TargetMode="External" /><Relationship Id="rId21" Type="http://schemas.openxmlformats.org/officeDocument/2006/relationships/hyperlink" Target="https://www.pompdelux.com/en_GB/girl/tops/14057/fieldton-jr-top" TargetMode="External" /><Relationship Id="rId22" Type="http://schemas.openxmlformats.org/officeDocument/2006/relationships/hyperlink" Target="https://www.pompdelux.com/en_GB/girl/tops/14057/fieldton-jr-top" TargetMode="External" /><Relationship Id="rId23" Type="http://schemas.openxmlformats.org/officeDocument/2006/relationships/hyperlink" Target="https://www.pompdelux.com/en_GB/girl/tops/14735/hopedale-jr-top" TargetMode="External" /><Relationship Id="rId24" Type="http://schemas.openxmlformats.org/officeDocument/2006/relationships/hyperlink" Target="https://www.pompdelux.com/en_GB/girl/tops/14719/hopedale-lt-top" TargetMode="External" /><Relationship Id="rId25" Type="http://schemas.openxmlformats.org/officeDocument/2006/relationships/hyperlink" Target="https://www.pompdelux.com/en_GB/girl/shorts/15055/knoxville-jr-shorts" TargetMode="External" /><Relationship Id="rId26" Type="http://schemas.openxmlformats.org/officeDocument/2006/relationships/hyperlink" Target="https://www.pompdelux.com/en_GB/girl/shorts/15055/knoxville-jr-shorts" TargetMode="External" /><Relationship Id="rId27" Type="http://schemas.openxmlformats.org/officeDocument/2006/relationships/hyperlink" Target="https://www.pompdelux.com/en_GB/girl/shorts/15055/knoxville-jr-shorts" TargetMode="External" /><Relationship Id="rId28" Type="http://schemas.openxmlformats.org/officeDocument/2006/relationships/hyperlink" Target="https://www.pompdelux.com/en_GB/girl/t-shirts/15085/krakow-jr-long-sleeve-t-shirt" TargetMode="External" /><Relationship Id="rId29" Type="http://schemas.openxmlformats.org/officeDocument/2006/relationships/hyperlink" Target="https://www.pompdelux.com/en_GB/girl/t-shirts/15303/luanda-jr-t-shirt" TargetMode="External" /><Relationship Id="rId30" Type="http://schemas.openxmlformats.org/officeDocument/2006/relationships/hyperlink" Target="https://www.pompdelux.com/en_GB/girl/t-shirts/15282/luanda-lt-t-shirt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mpdelux.com/en_GB/boy/pants/15523/munich-lt-pants" TargetMode="External" /><Relationship Id="rId2" Type="http://schemas.openxmlformats.org/officeDocument/2006/relationships/hyperlink" Target="https://www.pompdelux.com/en_GB/boy/pants/15523/munich-lt-pants" TargetMode="External" /><Relationship Id="rId3" Type="http://schemas.openxmlformats.org/officeDocument/2006/relationships/hyperlink" Target="https://www.pompdelux.com/en_GB/boy/shorts/15750/niles-jr-shorts" TargetMode="External" /><Relationship Id="rId4" Type="http://schemas.openxmlformats.org/officeDocument/2006/relationships/hyperlink" Target="https://www.pompdelux.com/en_GB/boy/shirts/15795/oban-jr-skjorte" TargetMode="External" /><Relationship Id="rId5" Type="http://schemas.openxmlformats.org/officeDocument/2006/relationships/hyperlink" Target="https://www.pompdelux.com/en_GB/boy/shirts/16080/picton-jr-short-sleeve-shirt" TargetMode="External" /><Relationship Id="rId6" Type="http://schemas.openxmlformats.org/officeDocument/2006/relationships/hyperlink" Target="https://www.pompdelux.com/en_GB/boy/t-shirts/16403/scampton-lt-t-shirt" TargetMode="External" /><Relationship Id="rId7" Type="http://schemas.openxmlformats.org/officeDocument/2006/relationships/hyperlink" Target="https://www.pompdelux.com/en_GB/boy/t-shirts/16403/scampton-lt-t-shirt" TargetMode="External" /><Relationship Id="rId8" Type="http://schemas.openxmlformats.org/officeDocument/2006/relationships/hyperlink" Target="https://www.pompdelux.com/en_GB/boy/pants/16655/toledo-lt-bukser" TargetMode="External" /><Relationship Id="rId9" Type="http://schemas.openxmlformats.org/officeDocument/2006/relationships/hyperlink" Target="https://www.pompdelux.com/en_GB/boy/pants/16655/toledo-lt-bukser" TargetMode="External" /><Relationship Id="rId10" Type="http://schemas.openxmlformats.org/officeDocument/2006/relationships/hyperlink" Target="https://www.pompdelux.com/en_GB/girl/dresses/13680/emerald-lt-kjole" TargetMode="External" /><Relationship Id="rId11" Type="http://schemas.openxmlformats.org/officeDocument/2006/relationships/hyperlink" Target="https://www.pompdelux.com/en_GB/girl/tops/13995/felton-lt-top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mpdelux.com/en_GB/boy/sports-jackets/15908/olympia-jr-jacket" TargetMode="External" /><Relationship Id="rId2" Type="http://schemas.openxmlformats.org/officeDocument/2006/relationships/hyperlink" Target="https://www.pompdelux.com/en_GB/boy/shirts/16069/picton-lt-short-sleeve-shirt" TargetMode="External" /><Relationship Id="rId3" Type="http://schemas.openxmlformats.org/officeDocument/2006/relationships/hyperlink" Target="https://www.pompdelux.com/en_GB/boy/shorts/16483/sheffield-jr-shorts" TargetMode="External" /><Relationship Id="rId4" Type="http://schemas.openxmlformats.org/officeDocument/2006/relationships/hyperlink" Target="https://www.pompdelux.com/en_GB/girl/blouses/12382/alexandria-jr-bluse" TargetMode="External" /><Relationship Id="rId5" Type="http://schemas.openxmlformats.org/officeDocument/2006/relationships/hyperlink" Target="https://www.pompdelux.com/en_GB/girl/blouses/12382/alexandria-jr-bluse" TargetMode="External" /><Relationship Id="rId6" Type="http://schemas.openxmlformats.org/officeDocument/2006/relationships/hyperlink" Target="https://www.pompdelux.com/en_GB/girl/blouses/12382/alexandria-jr-bluse" TargetMode="External" /><Relationship Id="rId7" Type="http://schemas.openxmlformats.org/officeDocument/2006/relationships/hyperlink" Target="https://www.pompdelux.com/en_GB/girl/blouses/12914/bonn-jr-blouse" TargetMode="External" /><Relationship Id="rId8" Type="http://schemas.openxmlformats.org/officeDocument/2006/relationships/hyperlink" Target="https://www.pompdelux.com/en_GB/girl/leggings/13477/earlton-lt-leggings" TargetMode="External" /><Relationship Id="rId9" Type="http://schemas.openxmlformats.org/officeDocument/2006/relationships/hyperlink" Target="https://www.pompdelux.com/en_GB/girl/tops/14006/felton-jr-top" TargetMode="External" /><Relationship Id="rId10" Type="http://schemas.openxmlformats.org/officeDocument/2006/relationships/hyperlink" Target="https://www.pompdelux.com/en_GB/girl/tops/13995/felton-lt-top" TargetMode="External" /><Relationship Id="rId11" Type="http://schemas.openxmlformats.org/officeDocument/2006/relationships/hyperlink" Target="https://www.pompdelux.com/en_GB/girl/t-shirts/15253/lisbon-jr-t-shirt" TargetMode="External" /><Relationship Id="rId12" Type="http://schemas.openxmlformats.org/officeDocument/2006/relationships/hyperlink" Target="https://www.pompdelux.com/en_GB/girl/t-shirts/15253/lisbon-jr-t-shirt" TargetMode="External" /><Relationship Id="rId13" Type="http://schemas.openxmlformats.org/officeDocument/2006/relationships/hyperlink" Target="https://www.pompdelux.com/en_GB/girl/t-shirts/15282/luanda-lt-t-shirt" TargetMode="External" /><Relationship Id="rId14" Type="http://schemas.openxmlformats.org/officeDocument/2006/relationships/drawing" Target="../drawings/drawing3.xml" /><Relationship Id="rId1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mpdelux.com/en_GB/boy/jeans/31681/malin-jr-jeans" TargetMode="External" /><Relationship Id="rId2" Type="http://schemas.openxmlformats.org/officeDocument/2006/relationships/hyperlink" Target="https://www.pompdelux.com/en_GB/boy/jeans/31771/niagara-jr-jeans" TargetMode="External" /><Relationship Id="rId3" Type="http://schemas.openxmlformats.org/officeDocument/2006/relationships/hyperlink" Target="https://www.pompdelux.com/en_GB/boy/jeans/31771/niagara-jr-jeans" TargetMode="External" /><Relationship Id="rId4" Type="http://schemas.openxmlformats.org/officeDocument/2006/relationships/hyperlink" Target="https://www.pompdelux.com/en_GB/boy/jeans/31771/niagara-jr-jeans" TargetMode="External" /><Relationship Id="rId5" Type="http://schemas.openxmlformats.org/officeDocument/2006/relationships/hyperlink" Target="https://www.pompdelux.com/en_GB/boy/pants/32035/orwell-jr-pants" TargetMode="External" /><Relationship Id="rId6" Type="http://schemas.openxmlformats.org/officeDocument/2006/relationships/hyperlink" Target="https://www.pompdelux.com/en_GB/boy/shorts/32076/orwell-jr-shorts" TargetMode="External" /><Relationship Id="rId7" Type="http://schemas.openxmlformats.org/officeDocument/2006/relationships/hyperlink" Target="https://www.pompdelux.com/en_GB/boy/shirts/32177/pala-jr-short-sleeve-shirt" TargetMode="External" /><Relationship Id="rId8" Type="http://schemas.openxmlformats.org/officeDocument/2006/relationships/hyperlink" Target="https://www.pompdelux.com/en_GB/boy/shirts/32177/pala-jr-short-sleeve-shirt" TargetMode="External" /><Relationship Id="rId9" Type="http://schemas.openxmlformats.org/officeDocument/2006/relationships/hyperlink" Target="https://www.pompdelux.com/en_GB/boy/shirts/32177/pala-jr-short-sleeve-shirt" TargetMode="External" /><Relationship Id="rId10" Type="http://schemas.openxmlformats.org/officeDocument/2006/relationships/hyperlink" Target="https://www.pompdelux.com/en_GB/boy/shirts/32177/pala-jr-short-sleeve-shirt" TargetMode="External" /><Relationship Id="rId11" Type="http://schemas.openxmlformats.org/officeDocument/2006/relationships/hyperlink" Target="https://www.pompdelux.com/en_GB/boy/shirts/32177/pala-jr-short-sleeve-shirt" TargetMode="External" /><Relationship Id="rId12" Type="http://schemas.openxmlformats.org/officeDocument/2006/relationships/hyperlink" Target="https://www.pompdelux.com/en_GB/boy/jeans/32965/vieste-jr-jeans" TargetMode="External" /><Relationship Id="rId13" Type="http://schemas.openxmlformats.org/officeDocument/2006/relationships/hyperlink" Target="https://www.pompdelux.com/en_GB/girl/jeans/21240/bally-jr-jeggings" TargetMode="External" /><Relationship Id="rId14" Type="http://schemas.openxmlformats.org/officeDocument/2006/relationships/hyperlink" Target="https://www.pompdelux.com/en_GB/girl/swimwear/21260/bathgate-jr-swimsuit" TargetMode="External" /><Relationship Id="rId15" Type="http://schemas.openxmlformats.org/officeDocument/2006/relationships/hyperlink" Target="https://www.pompdelux.com/en_GB/girl/swimwear/21260/bathgate-jr-swimsuit" TargetMode="External" /><Relationship Id="rId16" Type="http://schemas.openxmlformats.org/officeDocument/2006/relationships/hyperlink" Target="https://www.pompdelux.com/en_GB/girl/blouses/29361/cadmus-jr-blouse" TargetMode="External" /><Relationship Id="rId17" Type="http://schemas.openxmlformats.org/officeDocument/2006/relationships/hyperlink" Target="https://www.pompdelux.com/en_GB/girl/blouses/29395/cadmus-lt-blouse" TargetMode="External" /><Relationship Id="rId18" Type="http://schemas.openxmlformats.org/officeDocument/2006/relationships/hyperlink" Target="https://www.pompdelux.com/en_GB/girl/tops/29488/caldwell-jr-top" TargetMode="External" /><Relationship Id="rId19" Type="http://schemas.openxmlformats.org/officeDocument/2006/relationships/hyperlink" Target="https://www.pompdelux.com/en_GB/girl/scarfs/29659/dabolt-scarf-and-purse-set" TargetMode="External" /><Relationship Id="rId20" Type="http://schemas.openxmlformats.org/officeDocument/2006/relationships/hyperlink" Target="https://www.pompdelux.com/en_GB/girl/dresses-jumpsuits/29745/dellrose-lt-dress" TargetMode="External" /><Relationship Id="rId21" Type="http://schemas.openxmlformats.org/officeDocument/2006/relationships/hyperlink" Target="https://www.pompdelux.com/en_GB/girl/cardigans/30030/galax-jr-cardigan" TargetMode="External" /><Relationship Id="rId22" Type="http://schemas.openxmlformats.org/officeDocument/2006/relationships/hyperlink" Target="https://www.pompdelux.com/en_GB/girl/pants/30215/gem-jr-pants" TargetMode="External" /><Relationship Id="rId23" Type="http://schemas.openxmlformats.org/officeDocument/2006/relationships/hyperlink" Target="https://www.pompdelux.com/en_GB/girl/pants/30215/gem-jr-pants" TargetMode="External" /><Relationship Id="rId24" Type="http://schemas.openxmlformats.org/officeDocument/2006/relationships/hyperlink" Target="https://www.pompdelux.com/en_GB/girl/jeans/30362/haboro-jr-jeans" TargetMode="External" /><Relationship Id="rId25" Type="http://schemas.openxmlformats.org/officeDocument/2006/relationships/hyperlink" Target="https://www.pompdelux.com/en_GB/girl/dresses-jumpsuits/30384/hackett-jr-dress" TargetMode="External" /><Relationship Id="rId26" Type="http://schemas.openxmlformats.org/officeDocument/2006/relationships/hyperlink" Target="https://www.pompdelux.com/en_GB/girl/tops/30498/haley-jr-top" TargetMode="External" /><Relationship Id="rId27" Type="http://schemas.openxmlformats.org/officeDocument/2006/relationships/hyperlink" Target="https://www.pompdelux.com/en_GB/girl/skirts/30923/ingalls-jr-skirt" TargetMode="External" /><Relationship Id="rId28" Type="http://schemas.openxmlformats.org/officeDocument/2006/relationships/hyperlink" Target="https://www.pompdelux.com/en_GB/girl/skirts/30940/ingalls-lt-skirt" TargetMode="External" /><Relationship Id="rId29" Type="http://schemas.openxmlformats.org/officeDocument/2006/relationships/hyperlink" Target="https://www.pompdelux.com/en_GB/girl/dresses-jumpsuits/30975/ivy-lt-dress" TargetMode="External" /><Relationship Id="rId30" Type="http://schemas.openxmlformats.org/officeDocument/2006/relationships/hyperlink" Target="https://www.pompdelux.com/en_GB/girl/blouses/30991/jalore-jr-blouse" TargetMode="External" /><Relationship Id="rId31" Type="http://schemas.openxmlformats.org/officeDocument/2006/relationships/hyperlink" Target="https://www.pompdelux.com/en_GB/girl/blouses/30991/jalore-jr-blouse" TargetMode="External" /><Relationship Id="rId32" Type="http://schemas.openxmlformats.org/officeDocument/2006/relationships/hyperlink" Target="https://www.pompdelux.com/en_GB/girl/blouses/30991/jalore-jr-blouse" TargetMode="External" /><Relationship Id="rId33" Type="http://schemas.openxmlformats.org/officeDocument/2006/relationships/hyperlink" Target="https://www.pompdelux.com/en_GB/girl/jackets/31266/juba-jr-jacket" TargetMode="External" /><Relationship Id="rId34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mpdelux.com/en_GB/boy/shorts/31690/malin-jr-shorts" TargetMode="External" /><Relationship Id="rId2" Type="http://schemas.openxmlformats.org/officeDocument/2006/relationships/hyperlink" Target="https://www.pompdelux.com/en_GB/boy/shorts/31701/malin-lt-shorts" TargetMode="External" /><Relationship Id="rId3" Type="http://schemas.openxmlformats.org/officeDocument/2006/relationships/hyperlink" Target="https://www.pompdelux.com/en_GB/boy/shirts/32015/olivehill-jr-short-sleeve-shirt" TargetMode="External" /><Relationship Id="rId4" Type="http://schemas.openxmlformats.org/officeDocument/2006/relationships/hyperlink" Target="https://www.pompdelux.com/en_GB/boy/shirts/32015/olivehill-jr-short-sleeve-shirt" TargetMode="External" /><Relationship Id="rId5" Type="http://schemas.openxmlformats.org/officeDocument/2006/relationships/hyperlink" Target="https://www.pompdelux.com/en_GB/boy/pants/32035/orwell-jr-pants" TargetMode="External" /><Relationship Id="rId6" Type="http://schemas.openxmlformats.org/officeDocument/2006/relationships/hyperlink" Target="https://www.pompdelux.com/en_GB/boy/pants/32035/orwell-jr-pants" TargetMode="External" /><Relationship Id="rId7" Type="http://schemas.openxmlformats.org/officeDocument/2006/relationships/hyperlink" Target="https://www.pompdelux.com/en_GB/boy/pants/32035/orwell-jr-pants" TargetMode="External" /><Relationship Id="rId8" Type="http://schemas.openxmlformats.org/officeDocument/2006/relationships/hyperlink" Target="https://www.pompdelux.com/en_GB/boy/pants/32035/orwell-jr-pants" TargetMode="External" /><Relationship Id="rId9" Type="http://schemas.openxmlformats.org/officeDocument/2006/relationships/hyperlink" Target="https://www.pompdelux.com/en_GB/boy/pants/32035/orwell-jr-pants" TargetMode="External" /><Relationship Id="rId10" Type="http://schemas.openxmlformats.org/officeDocument/2006/relationships/hyperlink" Target="https://www.pompdelux.com/en_GB/boy/shorts/32076/orwell-jr-shorts" TargetMode="External" /><Relationship Id="rId11" Type="http://schemas.openxmlformats.org/officeDocument/2006/relationships/hyperlink" Target="https://www.pompdelux.com/en_GB/boy/shorts/32076/orwell-jr-shorts" TargetMode="External" /><Relationship Id="rId12" Type="http://schemas.openxmlformats.org/officeDocument/2006/relationships/hyperlink" Target="https://www.pompdelux.com/en_GB/boy/shirts/32177/pala-jr-short-sleeve-shirt" TargetMode="External" /><Relationship Id="rId13" Type="http://schemas.openxmlformats.org/officeDocument/2006/relationships/hyperlink" Target="https://www.pompdelux.com/en_GB/boy/jackets/32253/pincourt-lt-jacket" TargetMode="External" /><Relationship Id="rId14" Type="http://schemas.openxmlformats.org/officeDocument/2006/relationships/hyperlink" Target="https://www.pompdelux.com/en_GB/boy/jackets/32253/pincourt-lt-jacket" TargetMode="External" /><Relationship Id="rId15" Type="http://schemas.openxmlformats.org/officeDocument/2006/relationships/hyperlink" Target="https://www.pompdelux.com/en_GB/boy/pants/32330/quimby-jr-pants" TargetMode="External" /><Relationship Id="rId16" Type="http://schemas.openxmlformats.org/officeDocument/2006/relationships/hyperlink" Target="https://www.pompdelux.com/en_GB/boy/pants/32330/quimby-jr-pants" TargetMode="External" /><Relationship Id="rId17" Type="http://schemas.openxmlformats.org/officeDocument/2006/relationships/hyperlink" Target="https://www.pompdelux.com/en_GB/boy/polo-shirts/32810/una-jr-poloshirt" TargetMode="External" /><Relationship Id="rId18" Type="http://schemas.openxmlformats.org/officeDocument/2006/relationships/hyperlink" Target="https://www.pompdelux.com/en_GB/boy/jeans/32965/vieste-jr-jeans" TargetMode="External" /><Relationship Id="rId19" Type="http://schemas.openxmlformats.org/officeDocument/2006/relationships/hyperlink" Target="https://www.pompdelux.com/en_GB/boy/jeans/32965/vieste-jr-jeans" TargetMode="External" /><Relationship Id="rId20" Type="http://schemas.openxmlformats.org/officeDocument/2006/relationships/hyperlink" Target="https://www.pompdelux.com/en_GB/boy/jeans/32965/vieste-jr-jeans" TargetMode="External" /><Relationship Id="rId21" Type="http://schemas.openxmlformats.org/officeDocument/2006/relationships/hyperlink" Target="https://www.pompdelux.com/en_GB/boy/hats/33108/wayside-cap" TargetMode="External" /><Relationship Id="rId22" Type="http://schemas.openxmlformats.org/officeDocument/2006/relationships/hyperlink" Target="https://www.pompdelux.com/en_GB/girl/jeans/21240/bally-jr-jeggings" TargetMode="External" /><Relationship Id="rId23" Type="http://schemas.openxmlformats.org/officeDocument/2006/relationships/hyperlink" Target="https://www.pompdelux.com/en_GB/girl/jeans/21240/bally-jr-jeggings" TargetMode="External" /><Relationship Id="rId24" Type="http://schemas.openxmlformats.org/officeDocument/2006/relationships/hyperlink" Target="https://www.pompdelux.com/en_GB/girl/jeans/21240/bally-jr-jeggings" TargetMode="External" /><Relationship Id="rId25" Type="http://schemas.openxmlformats.org/officeDocument/2006/relationships/hyperlink" Target="https://www.pompdelux.com/en_GB/girl/swimwear/21260/bathgate-jr-swimsuit" TargetMode="External" /><Relationship Id="rId26" Type="http://schemas.openxmlformats.org/officeDocument/2006/relationships/hyperlink" Target="https://www.pompdelux.com/en_GB/girl/pants/29450/caldwell-jr-bukser" TargetMode="External" /><Relationship Id="rId27" Type="http://schemas.openxmlformats.org/officeDocument/2006/relationships/hyperlink" Target="https://www.pompdelux.com/en_GB/girl/pants/29450/caldwell-jr-bukser" TargetMode="External" /><Relationship Id="rId28" Type="http://schemas.openxmlformats.org/officeDocument/2006/relationships/hyperlink" Target="https://www.pompdelux.com/en_GB/girl/pants/29450/caldwell-jr-bukser" TargetMode="External" /><Relationship Id="rId29" Type="http://schemas.openxmlformats.org/officeDocument/2006/relationships/hyperlink" Target="https://www.pompdelux.com/en_GB/girl/pants/29450/caldwell-jr-bukser" TargetMode="External" /><Relationship Id="rId30" Type="http://schemas.openxmlformats.org/officeDocument/2006/relationships/hyperlink" Target="https://www.pompdelux.com/en_GB/girl/shorts/29717/dawson-jr-shorts" TargetMode="External" /><Relationship Id="rId31" Type="http://schemas.openxmlformats.org/officeDocument/2006/relationships/hyperlink" Target="https://www.pompdelux.com/en_GB/girl/shorts/29717/dawson-jr-shorts" TargetMode="External" /><Relationship Id="rId32" Type="http://schemas.openxmlformats.org/officeDocument/2006/relationships/hyperlink" Target="https://www.pompdelux.com/en_GB/girl/shorts/29728/dawson-lt-shorts" TargetMode="External" /><Relationship Id="rId33" Type="http://schemas.openxmlformats.org/officeDocument/2006/relationships/hyperlink" Target="https://www.pompdelux.com/en_GB/girl/dresses-jumpsuits/29732/dellrose-jr-dress" TargetMode="External" /><Relationship Id="rId34" Type="http://schemas.openxmlformats.org/officeDocument/2006/relationships/hyperlink" Target="https://www.pompdelux.com/en_GB/girl/dresses-jumpsuits/29732/dellrose-jr-dress" TargetMode="External" /><Relationship Id="rId35" Type="http://schemas.openxmlformats.org/officeDocument/2006/relationships/hyperlink" Target="https://www.pompdelux.com/en_GB/girl/jeans/30362/haboro-jr-jeans" TargetMode="External" /><Relationship Id="rId36" Type="http://schemas.openxmlformats.org/officeDocument/2006/relationships/hyperlink" Target="https://www.pompdelux.com/en_GB/girl/jeans/30362/haboro-jr-jeans" TargetMode="External" /><Relationship Id="rId37" Type="http://schemas.openxmlformats.org/officeDocument/2006/relationships/hyperlink" Target="https://www.pompdelux.com/en_GB/girl/jeans/30362/haboro-jr-jeans" TargetMode="External" /><Relationship Id="rId38" Type="http://schemas.openxmlformats.org/officeDocument/2006/relationships/hyperlink" Target="https://www.pompdelux.com/en_GB/girl/jeans/30362/haboro-jr-jeans" TargetMode="External" /><Relationship Id="rId39" Type="http://schemas.openxmlformats.org/officeDocument/2006/relationships/hyperlink" Target="https://www.pompdelux.com/en_GB/girl/jeans/30362/haboro-jr-jeans" TargetMode="External" /><Relationship Id="rId40" Type="http://schemas.openxmlformats.org/officeDocument/2006/relationships/hyperlink" Target="https://www.pompdelux.com/en_GB/girl/dresses-jumpsuits/30962/ivy-jr-dress" TargetMode="External" /><Relationship Id="rId41" Type="http://schemas.openxmlformats.org/officeDocument/2006/relationships/hyperlink" Target="https://www.pompdelux.com/en_GB/girl/dresses-jumpsuits/30962/ivy-jr-dress" TargetMode="External" /><Relationship Id="rId42" Type="http://schemas.openxmlformats.org/officeDocument/2006/relationships/hyperlink" Target="https://www.pompdelux.com/en_GB/girl/dresses-jumpsuits/30962/ivy-jr-dress" TargetMode="External" /><Relationship Id="rId43" Type="http://schemas.openxmlformats.org/officeDocument/2006/relationships/hyperlink" Target="https://www.pompdelux.com/en_GB/girl/blouses/30991/jalore-jr-blouse" TargetMode="External" /><Relationship Id="rId44" Type="http://schemas.openxmlformats.org/officeDocument/2006/relationships/hyperlink" Target="https://www.pompdelux.com/en_GB/girl/blouses/31058/jalore-lt-blouse" TargetMode="External" /><Relationship Id="rId45" Type="http://schemas.openxmlformats.org/officeDocument/2006/relationships/hyperlink" Target="https://www.pompdelux.com/en_GB/girl/skirts/31100/jalore-lt-skirt" TargetMode="External" /><Relationship Id="rId46" Type="http://schemas.openxmlformats.org/officeDocument/2006/relationships/hyperlink" Target="https://www.pompdelux.com/en_GB/girl/dresses-jumpsuits/31138/jenson-jr-dress" TargetMode="External" /><Relationship Id="rId47" Type="http://schemas.openxmlformats.org/officeDocument/2006/relationships/hyperlink" Target="https://www.pompdelux.com/en_GB/girl/pants/31147/jenson-jr-pants" TargetMode="External" /><Relationship Id="rId48" Type="http://schemas.openxmlformats.org/officeDocument/2006/relationships/hyperlink" Target="https://www.pompdelux.com/en_GB/girl/pants/31147/jenson-jr-pants" TargetMode="External" /><Relationship Id="rId49" Type="http://schemas.openxmlformats.org/officeDocument/2006/relationships/hyperlink" Target="https://www.pompdelux.com/en_GB/girl/jackets/31266/juba-jr-jacket" TargetMode="External" /><Relationship Id="rId50" Type="http://schemas.openxmlformats.org/officeDocument/2006/relationships/hyperlink" Target="https://www.pompdelux.com/en_GB/girl/t-shirts/31365/kenora-jr-t-shirt" TargetMode="External" /><Relationship Id="rId51" Type="http://schemas.openxmlformats.org/officeDocument/2006/relationships/hyperlink" Target="https://www.pompdelux.com/en_GB/girl/t-shirts/31386/kenora-lt-t-shirt" TargetMode="External" /><Relationship Id="rId5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pane ySplit="1" topLeftCell="A146" activePane="bottomLeft" state="frozen"/>
      <selection pane="topLeft" activeCell="D148" activeCellId="5" sqref="D128 D132 D136 D140 D144 D148"/>
      <selection pane="bottomLeft" activeCell="D148" activeCellId="5" sqref="D128 D132 D136 D140 D144 D148"/>
    </sheetView>
  </sheetViews>
  <sheetFormatPr defaultColWidth="9.140625" defaultRowHeight="15"/>
  <cols>
    <col min="1" max="1" width="10.00390625" style="0" customWidth="1"/>
    <col min="2" max="2" width="59.140625" style="0" customWidth="1"/>
    <col min="3" max="3" width="10.7109375" style="4" customWidth="1"/>
    <col min="4" max="4" width="12.140625" style="3" customWidth="1"/>
    <col min="5" max="5" width="13.00390625" style="2" customWidth="1"/>
    <col min="6" max="6" width="13.00390625" style="1" customWidth="1"/>
  </cols>
  <sheetData>
    <row r="1" spans="2:6" ht="18">
      <c r="B1" s="38" t="s">
        <v>64</v>
      </c>
      <c r="C1" s="27" t="s">
        <v>63</v>
      </c>
      <c r="D1" s="37"/>
      <c r="E1" s="36" t="s">
        <v>62</v>
      </c>
      <c r="F1" s="35" t="s">
        <v>61</v>
      </c>
    </row>
    <row r="2" spans="2:4" ht="15">
      <c r="B2" s="33"/>
      <c r="C2" s="32"/>
      <c r="D2" s="31"/>
    </row>
    <row r="3" spans="2:4" ht="15">
      <c r="B3" s="30" t="s">
        <v>60</v>
      </c>
      <c r="C3" s="27"/>
      <c r="D3" s="26"/>
    </row>
    <row r="4" spans="2:6" ht="15">
      <c r="B4" s="28" t="s">
        <v>49</v>
      </c>
      <c r="C4" s="27">
        <v>7.19</v>
      </c>
      <c r="D4" s="29" t="s">
        <v>2</v>
      </c>
      <c r="E4" s="2">
        <f>C4*$D$155</f>
        <v>476.7124958370998</v>
      </c>
      <c r="F4" s="1">
        <f>E4*(1+$D$152)</f>
        <v>476.7124958370998</v>
      </c>
    </row>
    <row r="5" spans="2:4" ht="15">
      <c r="B5" s="28" t="s">
        <v>48</v>
      </c>
      <c r="C5" s="27"/>
      <c r="D5" s="26"/>
    </row>
    <row r="6" spans="2:4" ht="15">
      <c r="B6" s="33"/>
      <c r="C6" s="32"/>
      <c r="D6" s="31"/>
    </row>
    <row r="7" spans="2:4" ht="15">
      <c r="B7" s="30" t="s">
        <v>59</v>
      </c>
      <c r="C7" s="27"/>
      <c r="D7" s="26"/>
    </row>
    <row r="8" spans="2:6" ht="15">
      <c r="B8" s="28" t="s">
        <v>35</v>
      </c>
      <c r="C8" s="27">
        <v>7.34</v>
      </c>
      <c r="D8" s="29" t="s">
        <v>4</v>
      </c>
      <c r="E8" s="2">
        <f>C8*$D$155</f>
        <v>486.6578191160379</v>
      </c>
      <c r="F8" s="1">
        <f>E8*(1+$D$152)</f>
        <v>486.6578191160379</v>
      </c>
    </row>
    <row r="9" spans="2:4" ht="15">
      <c r="B9" s="28" t="s">
        <v>57</v>
      </c>
      <c r="C9" s="27"/>
      <c r="D9" s="26"/>
    </row>
    <row r="10" spans="2:4" ht="15">
      <c r="B10" s="33"/>
      <c r="C10" s="32"/>
      <c r="D10" s="31"/>
    </row>
    <row r="11" spans="2:4" ht="15">
      <c r="B11" s="30" t="s">
        <v>59</v>
      </c>
      <c r="C11" s="27"/>
      <c r="D11" s="26"/>
    </row>
    <row r="12" spans="2:6" ht="15">
      <c r="B12" s="28" t="s">
        <v>58</v>
      </c>
      <c r="C12" s="27">
        <v>7.34</v>
      </c>
      <c r="D12" s="29" t="s">
        <v>4</v>
      </c>
      <c r="E12" s="2">
        <f>C12*$D$155</f>
        <v>486.6578191160379</v>
      </c>
      <c r="F12" s="1">
        <f>E12*(1+$D$152)</f>
        <v>486.6578191160379</v>
      </c>
    </row>
    <row r="13" spans="2:4" ht="15">
      <c r="B13" s="28" t="s">
        <v>57</v>
      </c>
      <c r="C13" s="27"/>
      <c r="D13" s="26"/>
    </row>
    <row r="14" spans="2:4" ht="15">
      <c r="B14" s="33"/>
      <c r="C14" s="32"/>
      <c r="D14" s="31"/>
    </row>
    <row r="15" spans="2:4" ht="15">
      <c r="B15" s="30" t="s">
        <v>56</v>
      </c>
      <c r="C15" s="27"/>
      <c r="D15" s="26"/>
    </row>
    <row r="16" spans="2:6" ht="15">
      <c r="B16" s="28" t="s">
        <v>49</v>
      </c>
      <c r="C16" s="27">
        <v>6.47</v>
      </c>
      <c r="D16" s="29" t="s">
        <v>2</v>
      </c>
      <c r="E16" s="2">
        <f>C16*$D$155</f>
        <v>428.9749440981969</v>
      </c>
      <c r="F16" s="1">
        <f>E16*(1+$D$152)</f>
        <v>428.9749440981969</v>
      </c>
    </row>
    <row r="17" spans="2:4" ht="15">
      <c r="B17" s="28" t="s">
        <v>48</v>
      </c>
      <c r="C17" s="27"/>
      <c r="D17" s="26"/>
    </row>
    <row r="18" spans="2:4" ht="15">
      <c r="B18" s="33"/>
      <c r="C18" s="32"/>
      <c r="D18" s="31"/>
    </row>
    <row r="19" spans="2:4" ht="15">
      <c r="B19" s="33" t="s">
        <v>55</v>
      </c>
      <c r="C19" s="27"/>
      <c r="D19" s="26"/>
    </row>
    <row r="20" spans="2:6" ht="15">
      <c r="B20" s="28" t="s">
        <v>49</v>
      </c>
      <c r="C20" s="27">
        <v>7.18</v>
      </c>
      <c r="D20" s="34" t="s">
        <v>2</v>
      </c>
      <c r="E20" s="2">
        <f>C20*$D$155</f>
        <v>476.04947428517056</v>
      </c>
      <c r="F20" s="1">
        <f>E20*(1+$D$152)</f>
        <v>476.04947428517056</v>
      </c>
    </row>
    <row r="21" spans="2:4" ht="15">
      <c r="B21" s="28" t="s">
        <v>54</v>
      </c>
      <c r="C21" s="27"/>
      <c r="D21" s="26"/>
    </row>
    <row r="22" spans="2:4" ht="15">
      <c r="B22" s="33"/>
      <c r="C22" s="32"/>
      <c r="D22" s="31"/>
    </row>
    <row r="23" spans="2:4" ht="15">
      <c r="B23" s="30" t="s">
        <v>53</v>
      </c>
      <c r="C23" s="27"/>
      <c r="D23" s="26"/>
    </row>
    <row r="24" spans="2:6" ht="15">
      <c r="B24" s="28" t="s">
        <v>21</v>
      </c>
      <c r="C24" s="27">
        <v>10.78</v>
      </c>
      <c r="D24" s="34" t="s">
        <v>1</v>
      </c>
      <c r="E24" s="2">
        <f>C24*$D$155</f>
        <v>714.737232979685</v>
      </c>
      <c r="F24" s="1">
        <f>E24*(1+$D$152)</f>
        <v>714.737232979685</v>
      </c>
    </row>
    <row r="25" spans="2:4" ht="15">
      <c r="B25" s="28" t="s">
        <v>52</v>
      </c>
      <c r="C25" s="27"/>
      <c r="D25" s="26"/>
    </row>
    <row r="26" spans="2:4" ht="15">
      <c r="B26" s="33"/>
      <c r="C26" s="32"/>
      <c r="D26" s="31"/>
    </row>
    <row r="27" spans="2:4" ht="15">
      <c r="B27" s="33" t="s">
        <v>51</v>
      </c>
      <c r="C27" s="27"/>
      <c r="D27" s="26"/>
    </row>
    <row r="28" spans="2:6" ht="15">
      <c r="B28" s="28" t="s">
        <v>24</v>
      </c>
      <c r="C28" s="27">
        <v>3.83</v>
      </c>
      <c r="D28" s="29" t="s">
        <v>4</v>
      </c>
      <c r="E28" s="2">
        <f>C28*$D$155</f>
        <v>253.93725438888626</v>
      </c>
      <c r="F28" s="1">
        <f>E28*(1+$D$152)</f>
        <v>253.93725438888626</v>
      </c>
    </row>
    <row r="29" spans="2:4" ht="15">
      <c r="B29" s="28" t="s">
        <v>16</v>
      </c>
      <c r="C29" s="27"/>
      <c r="D29" s="26"/>
    </row>
    <row r="30" spans="2:4" ht="15">
      <c r="B30" s="33"/>
      <c r="C30" s="32"/>
      <c r="D30" s="31"/>
    </row>
    <row r="31" spans="2:4" ht="15">
      <c r="B31" s="33" t="s">
        <v>51</v>
      </c>
      <c r="C31" s="27"/>
      <c r="D31" s="26"/>
    </row>
    <row r="32" spans="2:6" ht="15">
      <c r="B32" s="28" t="s">
        <v>27</v>
      </c>
      <c r="C32" s="27">
        <v>3.83</v>
      </c>
      <c r="D32" s="29" t="s">
        <v>0</v>
      </c>
      <c r="E32" s="2">
        <f>C32*$D$155</f>
        <v>253.93725438888626</v>
      </c>
      <c r="F32" s="1">
        <f>E32*(1+$D$152)</f>
        <v>253.93725438888626</v>
      </c>
    </row>
    <row r="33" spans="2:4" ht="15">
      <c r="B33" s="28" t="s">
        <v>48</v>
      </c>
      <c r="C33" s="27"/>
      <c r="D33" s="26"/>
    </row>
    <row r="34" spans="2:4" ht="15">
      <c r="B34" s="33"/>
      <c r="C34" s="32"/>
      <c r="D34" s="31"/>
    </row>
    <row r="35" spans="2:4" ht="15">
      <c r="B35" s="33" t="s">
        <v>51</v>
      </c>
      <c r="C35" s="27"/>
      <c r="D35" s="26"/>
    </row>
    <row r="36" spans="2:6" ht="15">
      <c r="B36" s="28" t="s">
        <v>21</v>
      </c>
      <c r="C36" s="27">
        <v>3.83</v>
      </c>
      <c r="D36" s="29" t="s">
        <v>4</v>
      </c>
      <c r="E36" s="2">
        <f>C36*$D$155</f>
        <v>253.93725438888626</v>
      </c>
      <c r="F36" s="1">
        <f>E36*(1+$D$152)</f>
        <v>253.93725438888626</v>
      </c>
    </row>
    <row r="37" spans="2:4" ht="15">
      <c r="B37" s="28" t="s">
        <v>16</v>
      </c>
      <c r="C37" s="27"/>
      <c r="D37" s="26"/>
    </row>
    <row r="38" spans="2:4" ht="15">
      <c r="B38" s="33"/>
      <c r="C38" s="32"/>
      <c r="D38" s="31"/>
    </row>
    <row r="39" spans="2:4" ht="15">
      <c r="B39" s="33" t="s">
        <v>51</v>
      </c>
      <c r="C39" s="27"/>
      <c r="D39" s="26"/>
    </row>
    <row r="40" spans="2:6" ht="15">
      <c r="B40" s="28" t="s">
        <v>27</v>
      </c>
      <c r="C40" s="27">
        <v>3.83</v>
      </c>
      <c r="D40" s="34" t="s">
        <v>0</v>
      </c>
      <c r="E40" s="2">
        <f>C40*$D$155</f>
        <v>253.93725438888626</v>
      </c>
      <c r="F40" s="1">
        <f>E40*(1+$D$152)</f>
        <v>253.93725438888626</v>
      </c>
    </row>
    <row r="41" spans="2:4" ht="15">
      <c r="B41" s="28" t="s">
        <v>16</v>
      </c>
      <c r="C41" s="27"/>
      <c r="D41" s="26"/>
    </row>
    <row r="42" spans="2:4" ht="15">
      <c r="B42" s="33"/>
      <c r="C42" s="32"/>
      <c r="D42" s="31"/>
    </row>
    <row r="43" spans="2:4" ht="15">
      <c r="B43" s="30" t="s">
        <v>50</v>
      </c>
      <c r="C43" s="27"/>
      <c r="D43" s="26"/>
    </row>
    <row r="44" spans="2:6" ht="15">
      <c r="B44" s="28" t="s">
        <v>49</v>
      </c>
      <c r="C44" s="27">
        <v>5.27</v>
      </c>
      <c r="D44" s="29" t="s">
        <v>2</v>
      </c>
      <c r="E44" s="2">
        <f>C44*$D$155</f>
        <v>349.41235786669205</v>
      </c>
      <c r="F44" s="1">
        <f>E44*(1+$D$152)</f>
        <v>349.41235786669205</v>
      </c>
    </row>
    <row r="45" spans="2:4" ht="15">
      <c r="B45" s="28" t="s">
        <v>31</v>
      </c>
      <c r="C45" s="27"/>
      <c r="D45" s="26"/>
    </row>
    <row r="46" spans="2:4" ht="15">
      <c r="B46" s="33"/>
      <c r="C46" s="32"/>
      <c r="D46" s="31"/>
    </row>
    <row r="47" spans="2:4" ht="15">
      <c r="B47" s="30" t="s">
        <v>50</v>
      </c>
      <c r="C47" s="27"/>
      <c r="D47" s="26"/>
    </row>
    <row r="48" spans="2:6" ht="15">
      <c r="B48" s="28" t="s">
        <v>49</v>
      </c>
      <c r="C48" s="27">
        <v>5.27</v>
      </c>
      <c r="D48" s="29" t="s">
        <v>4</v>
      </c>
      <c r="E48" s="2">
        <f>C48*$D$155</f>
        <v>349.41235786669205</v>
      </c>
      <c r="F48" s="1">
        <f>E48*(1+$D$152)</f>
        <v>349.41235786669205</v>
      </c>
    </row>
    <row r="49" spans="2:4" ht="15">
      <c r="B49" s="28" t="s">
        <v>48</v>
      </c>
      <c r="C49" s="27"/>
      <c r="D49" s="26"/>
    </row>
    <row r="50" spans="2:4" ht="15">
      <c r="B50" s="33"/>
      <c r="C50" s="32"/>
      <c r="D50" s="31"/>
    </row>
    <row r="51" spans="2:4" ht="15">
      <c r="B51" s="30" t="s">
        <v>47</v>
      </c>
      <c r="C51" s="27"/>
      <c r="D51" s="26"/>
    </row>
    <row r="52" spans="2:6" ht="15">
      <c r="B52" s="28" t="s">
        <v>45</v>
      </c>
      <c r="C52" s="27">
        <v>4.55</v>
      </c>
      <c r="D52" s="29" t="s">
        <v>4</v>
      </c>
      <c r="E52" s="2">
        <f>C52*$D$155</f>
        <v>301.67480612778917</v>
      </c>
      <c r="F52" s="1">
        <f>E52*(1+$D$152)</f>
        <v>301.67480612778917</v>
      </c>
    </row>
    <row r="53" spans="2:4" ht="15">
      <c r="B53" s="28" t="s">
        <v>44</v>
      </c>
      <c r="C53" s="27"/>
      <c r="D53" s="26"/>
    </row>
    <row r="54" spans="2:4" ht="15">
      <c r="B54" s="33"/>
      <c r="C54" s="32"/>
      <c r="D54" s="31"/>
    </row>
    <row r="55" spans="2:4" ht="15">
      <c r="B55" s="30" t="s">
        <v>46</v>
      </c>
      <c r="C55" s="27"/>
      <c r="D55" s="26"/>
    </row>
    <row r="56" spans="2:6" ht="15">
      <c r="B56" s="28" t="s">
        <v>45</v>
      </c>
      <c r="C56" s="27">
        <v>4.55</v>
      </c>
      <c r="D56" s="29" t="s">
        <v>4</v>
      </c>
      <c r="E56" s="2">
        <f>C56*$D$155</f>
        <v>301.67480612778917</v>
      </c>
      <c r="F56" s="1">
        <f>E56*(1+$D$152)</f>
        <v>301.67480612778917</v>
      </c>
    </row>
    <row r="57" spans="2:4" ht="15">
      <c r="B57" s="28" t="s">
        <v>16</v>
      </c>
      <c r="C57" s="27"/>
      <c r="D57" s="26"/>
    </row>
    <row r="58" spans="2:4" ht="15">
      <c r="B58" s="33"/>
      <c r="C58" s="32"/>
      <c r="D58" s="31"/>
    </row>
    <row r="59" spans="2:4" ht="15">
      <c r="B59" s="30" t="s">
        <v>46</v>
      </c>
      <c r="C59" s="27"/>
      <c r="D59" s="26"/>
    </row>
    <row r="60" spans="2:6" ht="15">
      <c r="B60" s="28" t="s">
        <v>45</v>
      </c>
      <c r="C60" s="27">
        <v>4.55</v>
      </c>
      <c r="D60" s="29" t="s">
        <v>4</v>
      </c>
      <c r="E60" s="2">
        <f>C60*$D$155</f>
        <v>301.67480612778917</v>
      </c>
      <c r="F60" s="1">
        <f>E60*(1+$D$152)</f>
        <v>301.67480612778917</v>
      </c>
    </row>
    <row r="61" spans="2:4" ht="15">
      <c r="B61" s="28" t="s">
        <v>44</v>
      </c>
      <c r="C61" s="27"/>
      <c r="D61" s="26"/>
    </row>
    <row r="62" spans="2:4" ht="15">
      <c r="B62" s="33"/>
      <c r="C62" s="32"/>
      <c r="D62" s="31"/>
    </row>
    <row r="63" spans="2:4" ht="15">
      <c r="B63" s="30" t="s">
        <v>43</v>
      </c>
      <c r="C63" s="27"/>
      <c r="D63" s="26"/>
    </row>
    <row r="64" spans="2:6" ht="15">
      <c r="B64" s="28" t="s">
        <v>24</v>
      </c>
      <c r="C64" s="27">
        <v>4.79</v>
      </c>
      <c r="D64" s="29" t="s">
        <v>4</v>
      </c>
      <c r="E64" s="2">
        <f>C64*$D$155</f>
        <v>317.58732337409015</v>
      </c>
      <c r="F64" s="1">
        <f>E64*(1+$D$152)</f>
        <v>317.58732337409015</v>
      </c>
    </row>
    <row r="65" spans="2:4" ht="15">
      <c r="B65" s="28" t="s">
        <v>34</v>
      </c>
      <c r="C65" s="27"/>
      <c r="D65" s="26"/>
    </row>
    <row r="66" spans="2:4" ht="15">
      <c r="B66" s="33"/>
      <c r="C66" s="32"/>
      <c r="D66" s="31"/>
    </row>
    <row r="67" spans="2:4" ht="15">
      <c r="B67" s="30" t="s">
        <v>43</v>
      </c>
      <c r="C67" s="27"/>
      <c r="D67" s="26"/>
    </row>
    <row r="68" spans="2:6" ht="15">
      <c r="B68" s="28" t="s">
        <v>35</v>
      </c>
      <c r="C68" s="27">
        <v>4.79</v>
      </c>
      <c r="D68" s="29" t="s">
        <v>4</v>
      </c>
      <c r="E68" s="2">
        <f>C68*$D$155</f>
        <v>317.58732337409015</v>
      </c>
      <c r="F68" s="1">
        <f>E68*(1+$D$152)</f>
        <v>317.58732337409015</v>
      </c>
    </row>
    <row r="69" spans="2:4" ht="15">
      <c r="B69" s="28" t="s">
        <v>34</v>
      </c>
      <c r="C69" s="27"/>
      <c r="D69" s="26"/>
    </row>
    <row r="70" spans="2:4" ht="15">
      <c r="B70" s="33"/>
      <c r="C70" s="32"/>
      <c r="D70" s="31"/>
    </row>
    <row r="71" spans="2:4" ht="15">
      <c r="B71" s="30" t="s">
        <v>42</v>
      </c>
      <c r="C71" s="27"/>
      <c r="D71" s="26"/>
    </row>
    <row r="72" spans="2:6" ht="15">
      <c r="B72" s="28" t="s">
        <v>41</v>
      </c>
      <c r="C72" s="27">
        <v>4.31</v>
      </c>
      <c r="D72" s="29" t="s">
        <v>4</v>
      </c>
      <c r="E72" s="2">
        <f>C72*$D$155</f>
        <v>285.7622888814882</v>
      </c>
      <c r="F72" s="1">
        <f>E72*(1+$D$152)</f>
        <v>285.7622888814882</v>
      </c>
    </row>
    <row r="73" spans="2:4" ht="15">
      <c r="B73" s="28" t="s">
        <v>34</v>
      </c>
      <c r="C73" s="27"/>
      <c r="D73" s="26"/>
    </row>
    <row r="74" spans="2:4" ht="15">
      <c r="B74" s="33"/>
      <c r="C74" s="32"/>
      <c r="D74" s="31"/>
    </row>
    <row r="75" spans="2:4" ht="15">
      <c r="B75" s="33" t="s">
        <v>40</v>
      </c>
      <c r="C75" s="27"/>
      <c r="D75" s="26"/>
    </row>
    <row r="76" spans="2:6" ht="15">
      <c r="B76" s="28" t="s">
        <v>26</v>
      </c>
      <c r="C76" s="27">
        <v>8.38</v>
      </c>
      <c r="D76" s="29" t="s">
        <v>4</v>
      </c>
      <c r="E76" s="2">
        <f>C76*$D$155</f>
        <v>555.6120605166755</v>
      </c>
      <c r="F76" s="1">
        <f>E76*(1+$D$152)</f>
        <v>555.6120605166755</v>
      </c>
    </row>
    <row r="77" spans="2:4" ht="15">
      <c r="B77" s="28" t="s">
        <v>39</v>
      </c>
      <c r="C77" s="27"/>
      <c r="D77" s="26"/>
    </row>
    <row r="78" spans="2:4" ht="15">
      <c r="B78" s="33"/>
      <c r="C78" s="32"/>
      <c r="D78" s="31"/>
    </row>
    <row r="79" spans="2:4" ht="15">
      <c r="B79" s="30" t="s">
        <v>38</v>
      </c>
      <c r="C79" s="27"/>
      <c r="D79" s="26"/>
    </row>
    <row r="80" spans="2:6" ht="15">
      <c r="B80" s="28" t="s">
        <v>24</v>
      </c>
      <c r="C80" s="27">
        <v>6.47</v>
      </c>
      <c r="D80" s="29" t="s">
        <v>4</v>
      </c>
      <c r="E80" s="2">
        <f>C80*$D$155</f>
        <v>428.9749440981969</v>
      </c>
      <c r="F80" s="1">
        <f>E80*(1+$D$152)</f>
        <v>428.9749440981969</v>
      </c>
    </row>
    <row r="81" spans="2:4" ht="15">
      <c r="B81" s="28" t="s">
        <v>28</v>
      </c>
      <c r="C81" s="27"/>
      <c r="D81" s="26"/>
    </row>
    <row r="82" spans="2:4" ht="15">
      <c r="B82" s="33"/>
      <c r="C82" s="32"/>
      <c r="D82" s="31"/>
    </row>
    <row r="83" spans="2:4" ht="15">
      <c r="B83" s="30" t="s">
        <v>38</v>
      </c>
      <c r="C83" s="27"/>
      <c r="D83" s="26"/>
    </row>
    <row r="84" spans="2:6" ht="15">
      <c r="B84" s="28" t="s">
        <v>27</v>
      </c>
      <c r="C84" s="27">
        <v>6.47</v>
      </c>
      <c r="D84" s="29" t="s">
        <v>4</v>
      </c>
      <c r="E84" s="2">
        <f>C84*$D$155</f>
        <v>428.9749440981969</v>
      </c>
      <c r="F84" s="1">
        <f>E84*(1+$D$152)</f>
        <v>428.9749440981969</v>
      </c>
    </row>
    <row r="85" spans="2:4" ht="15">
      <c r="B85" s="28" t="s">
        <v>28</v>
      </c>
      <c r="C85" s="27"/>
      <c r="D85" s="26"/>
    </row>
    <row r="86" spans="2:4" ht="15">
      <c r="B86" s="33"/>
      <c r="C86" s="32"/>
      <c r="D86" s="31"/>
    </row>
    <row r="87" spans="2:4" ht="15">
      <c r="B87" s="30" t="s">
        <v>38</v>
      </c>
      <c r="C87" s="27"/>
      <c r="D87" s="26"/>
    </row>
    <row r="88" spans="2:6" ht="15">
      <c r="B88" s="28" t="s">
        <v>35</v>
      </c>
      <c r="C88" s="27">
        <v>6.47</v>
      </c>
      <c r="D88" s="29" t="s">
        <v>4</v>
      </c>
      <c r="E88" s="2">
        <f>C88*$D$155</f>
        <v>428.9749440981969</v>
      </c>
      <c r="F88" s="1">
        <f>E88*(1+$D$152)</f>
        <v>428.9749440981969</v>
      </c>
    </row>
    <row r="89" spans="2:4" ht="15">
      <c r="B89" s="28" t="s">
        <v>28</v>
      </c>
      <c r="C89" s="27"/>
      <c r="D89" s="26"/>
    </row>
    <row r="90" spans="2:4" ht="15">
      <c r="B90" s="33"/>
      <c r="C90" s="32"/>
      <c r="D90" s="31"/>
    </row>
    <row r="91" spans="2:4" ht="15">
      <c r="B91" s="30" t="s">
        <v>37</v>
      </c>
      <c r="C91" s="27"/>
      <c r="D91" s="26"/>
    </row>
    <row r="92" spans="2:6" ht="15">
      <c r="B92" s="28" t="s">
        <v>27</v>
      </c>
      <c r="C92" s="27">
        <v>5.27</v>
      </c>
      <c r="D92" s="29" t="s">
        <v>4</v>
      </c>
      <c r="E92" s="2">
        <f>C92*$D$155</f>
        <v>349.41235786669205</v>
      </c>
      <c r="F92" s="1">
        <f>E92*(1+$D$152)</f>
        <v>349.41235786669205</v>
      </c>
    </row>
    <row r="93" spans="2:4" ht="15">
      <c r="B93" s="28" t="s">
        <v>28</v>
      </c>
      <c r="C93" s="27"/>
      <c r="D93" s="26"/>
    </row>
    <row r="94" spans="2:4" ht="15">
      <c r="B94" s="33"/>
      <c r="C94" s="32"/>
      <c r="D94" s="31"/>
    </row>
    <row r="95" spans="2:4" ht="15">
      <c r="B95" s="30" t="s">
        <v>37</v>
      </c>
      <c r="C95" s="27"/>
      <c r="D95" s="26"/>
    </row>
    <row r="96" spans="2:6" ht="15">
      <c r="B96" s="28" t="s">
        <v>24</v>
      </c>
      <c r="C96" s="27">
        <v>5.27</v>
      </c>
      <c r="D96" s="29" t="s">
        <v>4</v>
      </c>
      <c r="E96" s="2">
        <f>C96*$D$155</f>
        <v>349.41235786669205</v>
      </c>
      <c r="F96" s="1">
        <f>E96*(1+$D$152)</f>
        <v>349.41235786669205</v>
      </c>
    </row>
    <row r="97" spans="2:4" ht="15">
      <c r="B97" s="28" t="s">
        <v>28</v>
      </c>
      <c r="C97" s="27"/>
      <c r="D97" s="26"/>
    </row>
    <row r="98" spans="2:4" ht="15">
      <c r="B98" s="33"/>
      <c r="C98" s="32"/>
      <c r="D98" s="31"/>
    </row>
    <row r="99" spans="2:4" ht="15">
      <c r="B99" s="30" t="s">
        <v>37</v>
      </c>
      <c r="C99" s="27"/>
      <c r="D99" s="26"/>
    </row>
    <row r="100" spans="2:6" ht="15">
      <c r="B100" s="28" t="s">
        <v>35</v>
      </c>
      <c r="C100" s="27">
        <v>5.27</v>
      </c>
      <c r="D100" s="29" t="s">
        <v>4</v>
      </c>
      <c r="E100" s="2">
        <f>C100*$D$155</f>
        <v>349.41235786669205</v>
      </c>
      <c r="F100" s="1">
        <f>E100*(1+$D$152)</f>
        <v>349.41235786669205</v>
      </c>
    </row>
    <row r="101" spans="2:4" ht="15">
      <c r="B101" s="28" t="s">
        <v>28</v>
      </c>
      <c r="C101" s="27"/>
      <c r="D101" s="26"/>
    </row>
    <row r="102" spans="2:4" ht="15">
      <c r="B102" s="33"/>
      <c r="C102" s="32"/>
      <c r="D102" s="31"/>
    </row>
    <row r="103" spans="2:4" ht="15">
      <c r="B103" s="30" t="s">
        <v>36</v>
      </c>
      <c r="C103" s="27"/>
      <c r="D103" s="26"/>
    </row>
    <row r="104" spans="2:6" ht="15">
      <c r="B104" s="28" t="s">
        <v>27</v>
      </c>
      <c r="C104" s="27">
        <v>4.55</v>
      </c>
      <c r="D104" s="29" t="s">
        <v>4</v>
      </c>
      <c r="E104" s="2">
        <f>C104*$D$155</f>
        <v>301.67480612778917</v>
      </c>
      <c r="F104" s="1">
        <f>E104*(1+$D$152)</f>
        <v>301.67480612778917</v>
      </c>
    </row>
    <row r="105" spans="2:4" ht="15">
      <c r="B105" s="28" t="s">
        <v>34</v>
      </c>
      <c r="C105" s="27"/>
      <c r="D105" s="26"/>
    </row>
    <row r="106" spans="2:4" ht="15">
      <c r="B106" s="33"/>
      <c r="C106" s="32"/>
      <c r="D106" s="31"/>
    </row>
    <row r="107" spans="2:4" ht="15">
      <c r="B107" s="30" t="s">
        <v>36</v>
      </c>
      <c r="C107" s="27"/>
      <c r="D107" s="26"/>
    </row>
    <row r="108" spans="2:6" ht="15">
      <c r="B108" s="28" t="s">
        <v>24</v>
      </c>
      <c r="C108" s="27">
        <v>4.55</v>
      </c>
      <c r="D108" s="29" t="s">
        <v>4</v>
      </c>
      <c r="E108" s="2">
        <f>C108*$D$155</f>
        <v>301.67480612778917</v>
      </c>
      <c r="F108" s="1">
        <f>E108*(1+$D$152)</f>
        <v>301.67480612778917</v>
      </c>
    </row>
    <row r="109" spans="2:4" ht="15">
      <c r="B109" s="28" t="s">
        <v>34</v>
      </c>
      <c r="C109" s="27"/>
      <c r="D109" s="26"/>
    </row>
    <row r="110" spans="2:4" ht="15">
      <c r="B110" s="33"/>
      <c r="C110" s="32"/>
      <c r="D110" s="31"/>
    </row>
    <row r="111" spans="2:4" ht="15">
      <c r="B111" s="30" t="s">
        <v>36</v>
      </c>
      <c r="C111" s="27"/>
      <c r="D111" s="26"/>
    </row>
    <row r="112" spans="2:6" ht="15">
      <c r="B112" s="28" t="s">
        <v>35</v>
      </c>
      <c r="C112" s="27">
        <v>4.55</v>
      </c>
      <c r="D112" s="29" t="s">
        <v>4</v>
      </c>
      <c r="E112" s="2">
        <f>C112*$D$155</f>
        <v>301.67480612778917</v>
      </c>
      <c r="F112" s="1">
        <f>E112*(1+$D$152)</f>
        <v>301.67480612778917</v>
      </c>
    </row>
    <row r="113" spans="2:4" ht="15">
      <c r="B113" s="28" t="s">
        <v>34</v>
      </c>
      <c r="C113" s="27"/>
      <c r="D113" s="26"/>
    </row>
    <row r="114" spans="2:4" ht="15">
      <c r="B114" s="33"/>
      <c r="C114" s="32"/>
      <c r="D114" s="31"/>
    </row>
    <row r="115" spans="2:3" ht="15">
      <c r="B115" s="33" t="s">
        <v>33</v>
      </c>
      <c r="C115" s="27"/>
    </row>
    <row r="116" spans="2:6" ht="15">
      <c r="B116" s="28" t="s">
        <v>32</v>
      </c>
      <c r="C116" s="27">
        <v>3.83</v>
      </c>
      <c r="D116" s="29" t="s">
        <v>4</v>
      </c>
      <c r="E116" s="2">
        <f>C116*$D$155</f>
        <v>253.93725438888626</v>
      </c>
      <c r="F116" s="1">
        <f>E116*(1+$D$152)</f>
        <v>253.93725438888626</v>
      </c>
    </row>
    <row r="117" spans="2:4" ht="15">
      <c r="B117" s="28" t="s">
        <v>31</v>
      </c>
      <c r="C117" s="27"/>
      <c r="D117" s="26"/>
    </row>
    <row r="118" spans="2:4" ht="15">
      <c r="B118" s="33"/>
      <c r="C118" s="32"/>
      <c r="D118" s="31"/>
    </row>
    <row r="119" spans="2:3" ht="15">
      <c r="B119" s="30" t="s">
        <v>30</v>
      </c>
      <c r="C119" s="27"/>
    </row>
    <row r="120" spans="2:6" ht="15">
      <c r="B120" s="28" t="s">
        <v>24</v>
      </c>
      <c r="C120" s="27">
        <v>8.78</v>
      </c>
      <c r="D120" s="34" t="s">
        <v>2</v>
      </c>
      <c r="E120" s="2">
        <f>C120*$D$155</f>
        <v>582.1329225938437</v>
      </c>
      <c r="F120" s="1">
        <f>E120*(1+$D$152)</f>
        <v>582.1329225938437</v>
      </c>
    </row>
    <row r="121" spans="2:4" ht="15">
      <c r="B121" s="28" t="s">
        <v>28</v>
      </c>
      <c r="C121" s="27"/>
      <c r="D121" s="26"/>
    </row>
    <row r="122" spans="2:4" ht="15">
      <c r="B122" s="33"/>
      <c r="C122" s="32"/>
      <c r="D122" s="31"/>
    </row>
    <row r="123" spans="2:4" ht="15">
      <c r="B123" s="30" t="s">
        <v>29</v>
      </c>
      <c r="C123" s="27"/>
      <c r="D123" s="26"/>
    </row>
    <row r="124" spans="2:6" ht="15">
      <c r="B124" s="28" t="s">
        <v>17</v>
      </c>
      <c r="C124" s="27">
        <v>4.55</v>
      </c>
      <c r="D124" s="34" t="s">
        <v>2</v>
      </c>
      <c r="E124" s="2">
        <f>C124*$D$155</f>
        <v>301.67480612778917</v>
      </c>
      <c r="F124" s="1">
        <f>E124*(1+$D$152)</f>
        <v>301.67480612778917</v>
      </c>
    </row>
    <row r="125" spans="2:4" ht="15">
      <c r="B125" s="28" t="s">
        <v>28</v>
      </c>
      <c r="C125" s="27"/>
      <c r="D125" s="26"/>
    </row>
    <row r="126" spans="2:4" ht="15">
      <c r="B126" s="33"/>
      <c r="C126" s="32"/>
      <c r="D126" s="31"/>
    </row>
    <row r="127" spans="2:4" ht="15">
      <c r="B127" s="30" t="s">
        <v>25</v>
      </c>
      <c r="C127" s="27"/>
      <c r="D127" s="26"/>
    </row>
    <row r="128" spans="2:6" ht="15">
      <c r="B128" s="28" t="s">
        <v>27</v>
      </c>
      <c r="C128" s="27">
        <v>5.51</v>
      </c>
      <c r="D128" s="29" t="s">
        <v>4</v>
      </c>
      <c r="E128" s="2">
        <f>C128*$D$155</f>
        <v>365.324875112993</v>
      </c>
      <c r="F128" s="1">
        <f>E128*(1+$D$152)</f>
        <v>365.324875112993</v>
      </c>
    </row>
    <row r="129" spans="2:4" ht="15">
      <c r="B129" s="28" t="s">
        <v>23</v>
      </c>
      <c r="C129" s="27"/>
      <c r="D129" s="26"/>
    </row>
    <row r="130" spans="2:4" ht="15">
      <c r="B130" s="33"/>
      <c r="C130" s="32"/>
      <c r="D130" s="31"/>
    </row>
    <row r="131" spans="2:4" ht="15">
      <c r="B131" s="30" t="s">
        <v>25</v>
      </c>
      <c r="C131" s="27"/>
      <c r="D131" s="26"/>
    </row>
    <row r="132" spans="2:6" ht="15">
      <c r="B132" s="28" t="s">
        <v>26</v>
      </c>
      <c r="C132" s="27">
        <v>5.51</v>
      </c>
      <c r="D132" s="29" t="s">
        <v>4</v>
      </c>
      <c r="E132" s="2">
        <f>C132*$D$155</f>
        <v>365.324875112993</v>
      </c>
      <c r="F132" s="1">
        <f>E132*(1+$D$152)</f>
        <v>365.324875112993</v>
      </c>
    </row>
    <row r="133" spans="2:4" ht="15">
      <c r="B133" s="28" t="s">
        <v>23</v>
      </c>
      <c r="C133" s="27"/>
      <c r="D133" s="26"/>
    </row>
    <row r="134" spans="2:4" ht="15">
      <c r="B134" s="33"/>
      <c r="C134" s="32"/>
      <c r="D134" s="31"/>
    </row>
    <row r="135" spans="2:4" ht="15">
      <c r="B135" s="30" t="s">
        <v>25</v>
      </c>
      <c r="C135" s="27"/>
      <c r="D135" s="26"/>
    </row>
    <row r="136" spans="2:6" ht="15">
      <c r="B136" s="28" t="s">
        <v>24</v>
      </c>
      <c r="C136" s="27">
        <v>5.51</v>
      </c>
      <c r="D136" s="29" t="s">
        <v>4</v>
      </c>
      <c r="E136" s="2">
        <f>C136*$D$155</f>
        <v>365.324875112993</v>
      </c>
      <c r="F136" s="1">
        <f>E136*(1+$D$152)</f>
        <v>365.324875112993</v>
      </c>
    </row>
    <row r="137" spans="2:4" ht="15">
      <c r="B137" s="28" t="s">
        <v>23</v>
      </c>
      <c r="C137" s="27"/>
      <c r="D137" s="26"/>
    </row>
    <row r="138" spans="2:4" ht="15">
      <c r="B138" s="33"/>
      <c r="C138" s="32"/>
      <c r="D138" s="31"/>
    </row>
    <row r="139" spans="2:4" ht="15">
      <c r="B139" s="30" t="s">
        <v>22</v>
      </c>
      <c r="C139" s="27"/>
      <c r="D139" s="26"/>
    </row>
    <row r="140" spans="2:6" ht="15">
      <c r="B140" s="28" t="s">
        <v>21</v>
      </c>
      <c r="C140" s="27">
        <v>7.58</v>
      </c>
      <c r="D140" s="29" t="s">
        <v>3</v>
      </c>
      <c r="E140" s="2">
        <f>C140*$D$155</f>
        <v>502.5703363623389</v>
      </c>
      <c r="F140" s="1">
        <f>E140*(1+$D$152)</f>
        <v>502.5703363623389</v>
      </c>
    </row>
    <row r="141" spans="2:4" ht="15">
      <c r="B141" s="28" t="s">
        <v>16</v>
      </c>
      <c r="C141" s="27"/>
      <c r="D141" s="26"/>
    </row>
    <row r="142" spans="2:4" ht="15">
      <c r="B142" s="33"/>
      <c r="C142" s="32"/>
      <c r="D142" s="31"/>
    </row>
    <row r="143" spans="2:4" ht="15">
      <c r="B143" s="30" t="s">
        <v>20</v>
      </c>
      <c r="C143" s="27"/>
      <c r="D143" s="26"/>
    </row>
    <row r="144" spans="2:6" ht="15">
      <c r="B144" s="28" t="s">
        <v>19</v>
      </c>
      <c r="C144" s="27">
        <v>4.31</v>
      </c>
      <c r="D144" s="29" t="s">
        <v>4</v>
      </c>
      <c r="E144" s="2">
        <f>C144*$D$155</f>
        <v>285.7622888814882</v>
      </c>
      <c r="F144" s="1">
        <f>E144*(1+$D$152)</f>
        <v>285.7622888814882</v>
      </c>
    </row>
    <row r="145" spans="2:4" ht="15">
      <c r="B145" s="28" t="s">
        <v>16</v>
      </c>
      <c r="C145" s="27"/>
      <c r="D145" s="26"/>
    </row>
    <row r="146" spans="2:4" ht="15">
      <c r="B146" s="33"/>
      <c r="C146" s="32"/>
      <c r="D146" s="31"/>
    </row>
    <row r="147" spans="2:4" ht="15">
      <c r="B147" s="30" t="s">
        <v>18</v>
      </c>
      <c r="C147" s="27"/>
      <c r="D147" s="26"/>
    </row>
    <row r="148" spans="2:6" ht="15">
      <c r="B148" s="28" t="s">
        <v>17</v>
      </c>
      <c r="C148" s="27">
        <v>7.66</v>
      </c>
      <c r="D148" s="29" t="s">
        <v>4</v>
      </c>
      <c r="E148" s="2">
        <f>C148*$D$155</f>
        <v>507.8745087777725</v>
      </c>
      <c r="F148" s="1">
        <f>E148*(1+$D$152)</f>
        <v>507.8745087777725</v>
      </c>
    </row>
    <row r="149" spans="2:4" ht="15">
      <c r="B149" s="28" t="s">
        <v>16</v>
      </c>
      <c r="C149" s="27"/>
      <c r="D149" s="26"/>
    </row>
    <row r="150" spans="1:6" ht="15.75" thickBot="1">
      <c r="A150" s="25"/>
      <c r="B150" s="24"/>
      <c r="C150" s="23"/>
      <c r="D150" s="22"/>
      <c r="E150" s="21"/>
      <c r="F150" s="20"/>
    </row>
    <row r="151" spans="2:7" ht="15.75" thickTop="1">
      <c r="B151" s="19" t="s">
        <v>15</v>
      </c>
      <c r="C151" s="6">
        <f>SUM(C1:C150)</f>
        <v>210.19000000000005</v>
      </c>
      <c r="D151"/>
      <c r="E151" s="6"/>
      <c r="F151" s="11"/>
      <c r="G151" s="11"/>
    </row>
    <row r="152" spans="2:7" ht="15">
      <c r="B152" s="19" t="s">
        <v>14</v>
      </c>
      <c r="C152">
        <v>0</v>
      </c>
      <c r="D152" s="18">
        <f>C152/C151</f>
        <v>0</v>
      </c>
      <c r="E152"/>
      <c r="F152" s="11"/>
      <c r="G152" s="11"/>
    </row>
    <row r="153" spans="2:7" ht="15">
      <c r="B153" s="14" t="s">
        <v>13</v>
      </c>
      <c r="C153" s="6">
        <f>SUM(C151:C152)</f>
        <v>210.19000000000005</v>
      </c>
      <c r="D153"/>
      <c r="E153" s="6"/>
      <c r="F153" s="11"/>
      <c r="G153" s="11"/>
    </row>
    <row r="154" spans="1:7" ht="15.75" thickBot="1">
      <c r="A154" s="17" t="s">
        <v>12</v>
      </c>
      <c r="C154" s="6"/>
      <c r="D154"/>
      <c r="E154" s="6"/>
      <c r="F154" s="11"/>
      <c r="G154" s="11"/>
    </row>
    <row r="155" spans="1:7" ht="25.5" customHeight="1" thickBot="1" thickTop="1">
      <c r="A155" s="16" t="s">
        <v>11</v>
      </c>
      <c r="B155" s="15" t="s">
        <v>10</v>
      </c>
      <c r="C155" s="14" t="s">
        <v>9</v>
      </c>
      <c r="D155" s="13">
        <f>13936.05/210.19</f>
        <v>66.3021551929207</v>
      </c>
      <c r="E155" s="6"/>
      <c r="F155" s="11"/>
      <c r="G155" s="11"/>
    </row>
    <row r="156" spans="2:7" ht="15.75" thickTop="1">
      <c r="B156" s="12" t="s">
        <v>8</v>
      </c>
      <c r="C156"/>
      <c r="D156"/>
      <c r="E156" s="6"/>
      <c r="F156" s="11"/>
      <c r="G156" s="11"/>
    </row>
    <row r="157" spans="2:6" ht="45">
      <c r="B157" s="10"/>
      <c r="C157" s="9" t="s">
        <v>7</v>
      </c>
      <c r="D157" s="9"/>
      <c r="E157" s="8" t="s">
        <v>6</v>
      </c>
      <c r="F157" s="8" t="s">
        <v>5</v>
      </c>
    </row>
    <row r="158" spans="2:6" ht="15">
      <c r="B158" s="7"/>
      <c r="C158" s="7">
        <f>SUMIF(D2:D150,"Natali_Z",C2:C150)</f>
        <v>144.73</v>
      </c>
      <c r="D158" s="6" t="s">
        <v>4</v>
      </c>
      <c r="E158" s="5">
        <f>SUMIF(D2:D150,"Natali_Z",F2:F150)</f>
        <v>9595.910921071412</v>
      </c>
      <c r="F158" s="5"/>
    </row>
    <row r="159" spans="2:6" ht="15">
      <c r="B159" s="7"/>
      <c r="C159" s="7">
        <f>SUMIF(D2:D150,"мамаАси",C2:C150)</f>
        <v>7.58</v>
      </c>
      <c r="D159" s="6" t="s">
        <v>3</v>
      </c>
      <c r="E159" s="5">
        <f>SUMIF(D2:D150,"мамаАси",F2:F150)</f>
        <v>502.5703363623389</v>
      </c>
      <c r="F159" s="5"/>
    </row>
    <row r="160" spans="2:6" ht="15">
      <c r="B160" s="7"/>
      <c r="C160" s="7">
        <f>SUMIF(D2:D150,"Ulena",C2:C150)</f>
        <v>39.44</v>
      </c>
      <c r="D160" s="6" t="s">
        <v>2</v>
      </c>
      <c r="E160" s="5">
        <f>SUMIF(D2:D150,"Ulena",F2:F150)</f>
        <v>2614.9570008087917</v>
      </c>
      <c r="F160" s="5"/>
    </row>
    <row r="161" spans="2:6" ht="15">
      <c r="B161" s="7"/>
      <c r="C161" s="7">
        <f>SUMIF(D2:D150,"Mrs.Smith",C2:C150)</f>
        <v>10.78</v>
      </c>
      <c r="D161" s="6" t="s">
        <v>1</v>
      </c>
      <c r="E161" s="5">
        <f>SUMIF(D2:D150,"Mrs.Smith",F2:F150)</f>
        <v>714.737232979685</v>
      </c>
      <c r="F161" s="5"/>
    </row>
    <row r="162" spans="3:5" ht="15">
      <c r="C162" s="7">
        <f>SUMIF(D2:D150,"Гилберт",C2:C150)</f>
        <v>7.66</v>
      </c>
      <c r="D162" s="6" t="s">
        <v>0</v>
      </c>
      <c r="E162" s="5">
        <f>SUMIF(D2:D150,"Гилберт",F2:F150)</f>
        <v>507.8745087777725</v>
      </c>
    </row>
  </sheetData>
  <sheetProtection/>
  <hyperlinks>
    <hyperlink ref="B3" r:id="rId1" display="https://www.pompdelux.com/en_GB/boy/pants/15523/munich-lt-pants"/>
    <hyperlink ref="B7" r:id="rId2" display="https://www.pompdelux.com/en_GB/boy/shirts/15795/oban-jr-skjorte"/>
    <hyperlink ref="B11" r:id="rId3" display="https://www.pompdelux.com/en_GB/boy/shirts/15795/oban-jr-skjorte"/>
    <hyperlink ref="B15" r:id="rId4" display="https://www.pompdelux.com/en_GB/boy/sports-jackets/15872/olympia-lt-sports-jacket"/>
    <hyperlink ref="B23" r:id="rId5" display="https://www.pompdelux.com/en_GB/boy/shorts/16257/riverton-jr-shorts"/>
    <hyperlink ref="B43" r:id="rId6" display="https://www.pompdelux.com/en_GB/boy/fleece-jackets/16789/washington-lt-fleecejakke"/>
    <hyperlink ref="B47" r:id="rId7" display="https://www.pompdelux.com/en_GB/boy/fleece-jackets/16789/washington-lt-fleecejakke"/>
    <hyperlink ref="B51" r:id="rId8" display="https://www.pompdelux.com/en_GB/girl/blouses/12361/alexandria-lt-bluse"/>
    <hyperlink ref="B55" r:id="rId9" display="https://www.pompdelux.com/en_GB/girl/pants/12340/alexandria-lt-pants"/>
    <hyperlink ref="B59" r:id="rId10" display="https://www.pompdelux.com/en_GB/girl/pants/12340/alexandria-lt-pants"/>
    <hyperlink ref="B63" r:id="rId11" display="https://www.pompdelux.com/en_GB/girl/skirts/12735/bogota-jr-nederdel"/>
    <hyperlink ref="B67" r:id="rId12" display="https://www.pompdelux.com/en_GB/girl/skirts/12735/bogota-jr-nederdel"/>
    <hyperlink ref="B71" r:id="rId13" display="https://www.pompdelux.com/en_GB/girl/shorts/12719/bogota-lt-shorts"/>
    <hyperlink ref="B79" r:id="rId14" display="https://www.pompdelux.com/en_GB/girl/pants/13944/fanwood-jr-pants"/>
    <hyperlink ref="B83" r:id="rId15" display="https://www.pompdelux.com/en_GB/girl/pants/13944/fanwood-jr-pants"/>
    <hyperlink ref="B87" r:id="rId16" display="https://www.pompdelux.com/en_GB/girl/pants/13944/fanwood-jr-pants"/>
    <hyperlink ref="B91" r:id="rId17" display="https://www.pompdelux.com/en_GB/girl/shorts/13961/fanwood-jr-shorts"/>
    <hyperlink ref="B95" r:id="rId18" display="https://www.pompdelux.com/en_GB/girl/shorts/13961/fanwood-jr-shorts"/>
    <hyperlink ref="B99" r:id="rId19" display="https://www.pompdelux.com/en_GB/girl/shorts/13961/fanwood-jr-shorts"/>
    <hyperlink ref="B103" r:id="rId20" display="https://www.pompdelux.com/en_GB/girl/tops/14057/fieldton-jr-top"/>
    <hyperlink ref="B107" r:id="rId21" display="https://www.pompdelux.com/en_GB/girl/tops/14057/fieldton-jr-top"/>
    <hyperlink ref="B111" r:id="rId22" display="https://www.pompdelux.com/en_GB/girl/tops/14057/fieldton-jr-top"/>
    <hyperlink ref="B119" r:id="rId23" display="https://www.pompdelux.com/en_GB/girl/tops/14735/hopedale-jr-top"/>
    <hyperlink ref="B123" r:id="rId24" display="https://www.pompdelux.com/en_GB/girl/tops/14719/hopedale-lt-top"/>
    <hyperlink ref="B127" r:id="rId25" display="https://www.pompdelux.com/en_GB/girl/shorts/15055/knoxville-jr-shorts"/>
    <hyperlink ref="B131" r:id="rId26" display="https://www.pompdelux.com/en_GB/girl/shorts/15055/knoxville-jr-shorts"/>
    <hyperlink ref="B135" r:id="rId27" display="https://www.pompdelux.com/en_GB/girl/shorts/15055/knoxville-jr-shorts"/>
    <hyperlink ref="B139" r:id="rId28" display="https://www.pompdelux.com/en_GB/girl/t-shirts/15085/krakow-jr-long-sleeve-t-shirt"/>
    <hyperlink ref="B143" r:id="rId29" display="https://www.pompdelux.com/en_GB/girl/t-shirts/15303/luanda-jr-t-shirt"/>
    <hyperlink ref="B147" r:id="rId30" display="https://www.pompdelux.com/en_GB/girl/t-shirts/15282/luanda-lt-t-shirt"/>
  </hyperlinks>
  <printOptions/>
  <pageMargins left="0.7" right="0.7" top="0.75" bottom="0.75" header="0.3" footer="0.3"/>
  <pageSetup horizontalDpi="600" verticalDpi="600" orientation="portrait" paperSize="9" r:id="rId32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pane ySplit="1" topLeftCell="A2" activePane="bottomLeft" state="frozen"/>
      <selection pane="topLeft" activeCell="D148" activeCellId="5" sqref="D128 D132 D136 D140 D144 D148"/>
      <selection pane="bottomLeft" activeCell="D148" activeCellId="5" sqref="D128 D132 D136 D140 D144 D148"/>
    </sheetView>
  </sheetViews>
  <sheetFormatPr defaultColWidth="9.140625" defaultRowHeight="15"/>
  <cols>
    <col min="1" max="1" width="10.00390625" style="0" customWidth="1"/>
    <col min="2" max="2" width="59.140625" style="0" customWidth="1"/>
    <col min="3" max="3" width="10.7109375" style="39" customWidth="1"/>
    <col min="4" max="4" width="12.140625" style="3" customWidth="1"/>
    <col min="5" max="5" width="13.00390625" style="2" customWidth="1"/>
    <col min="6" max="6" width="13.00390625" style="1" customWidth="1"/>
  </cols>
  <sheetData>
    <row r="1" spans="2:6" ht="18">
      <c r="B1" s="38" t="s">
        <v>83</v>
      </c>
      <c r="C1" s="49" t="s">
        <v>63</v>
      </c>
      <c r="D1" s="37"/>
      <c r="E1" s="36" t="s">
        <v>62</v>
      </c>
      <c r="F1" s="35" t="s">
        <v>61</v>
      </c>
    </row>
    <row r="2" spans="1:5" ht="15">
      <c r="A2" s="87"/>
      <c r="B2" s="33"/>
      <c r="C2" s="49"/>
      <c r="D2" s="47"/>
      <c r="E2" s="47"/>
    </row>
    <row r="3" spans="1:6" ht="15">
      <c r="A3" s="87"/>
      <c r="B3" s="30" t="s">
        <v>60</v>
      </c>
      <c r="C3" s="46">
        <v>7.19</v>
      </c>
      <c r="D3" s="48" t="s">
        <v>67</v>
      </c>
      <c r="E3" s="46">
        <f>C3*$D$64</f>
        <v>469.0287660550459</v>
      </c>
      <c r="F3" s="2">
        <f>E3*(1+$D$61)</f>
        <v>469.0287660550459</v>
      </c>
    </row>
    <row r="4" spans="1:5" ht="15">
      <c r="A4" s="87"/>
      <c r="B4" s="33" t="s">
        <v>49</v>
      </c>
      <c r="C4" s="46"/>
      <c r="D4" s="47"/>
      <c r="E4" s="47"/>
    </row>
    <row r="5" spans="1:5" ht="15">
      <c r="A5" s="87"/>
      <c r="B5" s="33" t="s">
        <v>48</v>
      </c>
      <c r="C5" s="46"/>
      <c r="D5" s="47"/>
      <c r="E5" s="47"/>
    </row>
    <row r="6" spans="1:5" ht="15">
      <c r="A6" s="87"/>
      <c r="B6" s="33"/>
      <c r="C6" s="46"/>
      <c r="D6" s="47"/>
      <c r="E6" s="47"/>
    </row>
    <row r="7" spans="1:6" ht="15">
      <c r="A7" s="87"/>
      <c r="B7" s="30" t="s">
        <v>60</v>
      </c>
      <c r="C7" s="46">
        <v>7.19</v>
      </c>
      <c r="D7" s="48" t="s">
        <v>67</v>
      </c>
      <c r="E7" s="46">
        <f>C7*$D$64</f>
        <v>469.0287660550459</v>
      </c>
      <c r="F7" s="2">
        <f>E7*(1+$D$61)</f>
        <v>469.0287660550459</v>
      </c>
    </row>
    <row r="8" spans="1:5" ht="15">
      <c r="A8" s="87"/>
      <c r="B8" s="33" t="s">
        <v>45</v>
      </c>
      <c r="C8" s="46"/>
      <c r="D8" s="47"/>
      <c r="E8" s="47"/>
    </row>
    <row r="9" spans="1:5" ht="15">
      <c r="A9" s="87"/>
      <c r="B9" s="33" t="s">
        <v>48</v>
      </c>
      <c r="C9" s="46"/>
      <c r="D9" s="47"/>
      <c r="E9" s="47"/>
    </row>
    <row r="10" spans="1:5" ht="15">
      <c r="A10" s="87"/>
      <c r="B10" s="33"/>
      <c r="C10" s="46"/>
      <c r="D10" s="47"/>
      <c r="E10" s="47"/>
    </row>
    <row r="11" spans="1:6" ht="15">
      <c r="A11" s="87"/>
      <c r="B11" s="30" t="s">
        <v>82</v>
      </c>
      <c r="C11" s="46">
        <v>7.19</v>
      </c>
      <c r="D11" s="48" t="s">
        <v>1</v>
      </c>
      <c r="E11" s="46">
        <f>C11*$D$64</f>
        <v>469.0287660550459</v>
      </c>
      <c r="F11" s="2">
        <f>E11*(1+$D$61)</f>
        <v>469.0287660550459</v>
      </c>
    </row>
    <row r="12" spans="1:5" ht="15">
      <c r="A12" s="87"/>
      <c r="B12" s="33" t="s">
        <v>19</v>
      </c>
      <c r="C12" s="46"/>
      <c r="D12" s="47"/>
      <c r="E12" s="47"/>
    </row>
    <row r="13" spans="1:5" ht="15">
      <c r="A13" s="87"/>
      <c r="B13" s="33" t="s">
        <v>48</v>
      </c>
      <c r="C13" s="46"/>
      <c r="D13" s="47"/>
      <c r="E13" s="47"/>
    </row>
    <row r="14" spans="1:5" ht="15">
      <c r="A14" s="87"/>
      <c r="B14" s="33"/>
      <c r="C14" s="46"/>
      <c r="D14" s="47"/>
      <c r="E14" s="47"/>
    </row>
    <row r="15" spans="1:6" ht="15">
      <c r="A15" s="87"/>
      <c r="B15" s="30" t="s">
        <v>59</v>
      </c>
      <c r="C15" s="46">
        <v>7.34</v>
      </c>
      <c r="D15" s="48" t="s">
        <v>67</v>
      </c>
      <c r="E15" s="46">
        <f>C15*$D$64</f>
        <v>478.8137889908257</v>
      </c>
      <c r="F15" s="2">
        <f>E15*(1+$D$61)</f>
        <v>478.8137889908257</v>
      </c>
    </row>
    <row r="16" spans="1:5" ht="15">
      <c r="A16" s="87"/>
      <c r="B16" s="33" t="s">
        <v>27</v>
      </c>
      <c r="C16" s="46"/>
      <c r="D16" s="47"/>
      <c r="E16" s="47"/>
    </row>
    <row r="17" spans="1:5" ht="15">
      <c r="A17" s="87"/>
      <c r="B17" s="33" t="s">
        <v>81</v>
      </c>
      <c r="C17" s="46"/>
      <c r="D17" s="47"/>
      <c r="E17" s="47"/>
    </row>
    <row r="18" spans="1:5" ht="15">
      <c r="A18" s="87"/>
      <c r="B18" s="33"/>
      <c r="C18" s="46"/>
      <c r="D18" s="47"/>
      <c r="E18" s="47"/>
    </row>
    <row r="19" spans="1:6" ht="15">
      <c r="A19" s="87"/>
      <c r="B19" s="30" t="s">
        <v>80</v>
      </c>
      <c r="C19" s="46">
        <v>12.3</v>
      </c>
      <c r="D19" s="48" t="s">
        <v>66</v>
      </c>
      <c r="E19" s="46">
        <f>C19*$D$64</f>
        <v>802.371880733945</v>
      </c>
      <c r="F19" s="2">
        <f>E19*(1+$D$61)</f>
        <v>802.371880733945</v>
      </c>
    </row>
    <row r="20" spans="1:5" ht="15">
      <c r="A20" s="87"/>
      <c r="B20" s="33" t="s">
        <v>27</v>
      </c>
      <c r="C20" s="46"/>
      <c r="D20" s="47"/>
      <c r="E20" s="46"/>
    </row>
    <row r="21" spans="1:5" ht="15">
      <c r="A21" s="87"/>
      <c r="B21" s="33" t="s">
        <v>48</v>
      </c>
      <c r="C21" s="46"/>
      <c r="D21" s="47"/>
      <c r="E21" s="47"/>
    </row>
    <row r="22" spans="1:5" ht="15">
      <c r="A22" s="87"/>
      <c r="B22" s="33"/>
      <c r="C22" s="46"/>
      <c r="D22" s="47"/>
      <c r="E22" s="47"/>
    </row>
    <row r="23" spans="1:6" ht="15">
      <c r="A23" s="87"/>
      <c r="B23" s="33" t="s">
        <v>55</v>
      </c>
      <c r="C23" s="46">
        <v>4.31</v>
      </c>
      <c r="D23" s="48" t="s">
        <v>2</v>
      </c>
      <c r="E23" s="46">
        <f>C23*$D$64</f>
        <v>281.15632568807337</v>
      </c>
      <c r="F23" s="2">
        <f>E23*(1+$D$61)</f>
        <v>281.15632568807337</v>
      </c>
    </row>
    <row r="24" spans="1:5" ht="15">
      <c r="A24" s="87"/>
      <c r="B24" s="33" t="s">
        <v>49</v>
      </c>
      <c r="C24" s="46"/>
      <c r="D24" s="47"/>
      <c r="E24" s="47"/>
    </row>
    <row r="25" spans="1:5" ht="15">
      <c r="A25" s="87"/>
      <c r="B25" s="33" t="s">
        <v>16</v>
      </c>
      <c r="C25" s="46"/>
      <c r="D25" s="47"/>
      <c r="E25" s="47"/>
    </row>
    <row r="26" spans="1:5" ht="15">
      <c r="A26" s="87"/>
      <c r="B26" s="33"/>
      <c r="C26" s="46"/>
      <c r="D26" s="47"/>
      <c r="E26" s="47"/>
    </row>
    <row r="27" spans="1:6" ht="15">
      <c r="A27" s="87"/>
      <c r="B27" s="33" t="s">
        <v>55</v>
      </c>
      <c r="C27" s="46">
        <v>4.31</v>
      </c>
      <c r="D27" s="48" t="s">
        <v>2</v>
      </c>
      <c r="E27" s="46">
        <f>C27*$D$64</f>
        <v>281.15632568807337</v>
      </c>
      <c r="F27" s="2">
        <f>E27*(1+$D$61)</f>
        <v>281.15632568807337</v>
      </c>
    </row>
    <row r="28" spans="1:5" ht="15">
      <c r="A28" s="87"/>
      <c r="B28" s="33" t="s">
        <v>76</v>
      </c>
      <c r="C28" s="46"/>
      <c r="D28" s="47"/>
      <c r="E28" s="47"/>
    </row>
    <row r="29" spans="1:5" ht="15">
      <c r="A29" s="87"/>
      <c r="B29" s="33" t="s">
        <v>48</v>
      </c>
      <c r="C29" s="46"/>
      <c r="D29" s="47"/>
      <c r="E29" s="47"/>
    </row>
    <row r="30" spans="1:5" ht="15">
      <c r="A30" s="87"/>
      <c r="B30" s="33"/>
      <c r="C30" s="46"/>
      <c r="D30" s="47"/>
      <c r="E30" s="47"/>
    </row>
    <row r="31" spans="1:6" ht="15">
      <c r="A31" s="87"/>
      <c r="B31" s="30" t="s">
        <v>79</v>
      </c>
      <c r="C31" s="46">
        <v>3.83</v>
      </c>
      <c r="D31" s="48" t="s">
        <v>2</v>
      </c>
      <c r="E31" s="46">
        <f>C31*$D$64</f>
        <v>249.844252293578</v>
      </c>
      <c r="F31" s="2">
        <f>E31*(1+$D$61)</f>
        <v>249.844252293578</v>
      </c>
    </row>
    <row r="32" spans="1:5" ht="15">
      <c r="A32" s="87"/>
      <c r="B32" s="33" t="s">
        <v>45</v>
      </c>
      <c r="C32" s="46"/>
      <c r="D32" s="47"/>
      <c r="E32" s="47"/>
    </row>
    <row r="33" spans="1:5" ht="15">
      <c r="A33" s="87"/>
      <c r="B33" s="33" t="s">
        <v>78</v>
      </c>
      <c r="C33" s="46"/>
      <c r="D33" s="47"/>
      <c r="E33" s="47"/>
    </row>
    <row r="34" spans="1:5" ht="15">
      <c r="A34" s="87"/>
      <c r="B34" s="33"/>
      <c r="C34" s="46"/>
      <c r="D34" s="47"/>
      <c r="E34" s="47"/>
    </row>
    <row r="35" spans="1:6" ht="15">
      <c r="A35" s="87"/>
      <c r="B35" s="30" t="s">
        <v>79</v>
      </c>
      <c r="C35" s="46">
        <v>3.83</v>
      </c>
      <c r="D35" s="48" t="s">
        <v>67</v>
      </c>
      <c r="E35" s="46">
        <f>C35*$D$64</f>
        <v>249.844252293578</v>
      </c>
      <c r="F35" s="2">
        <f>E35*(1+$D$61)</f>
        <v>249.844252293578</v>
      </c>
    </row>
    <row r="36" spans="1:5" ht="15">
      <c r="A36" s="87"/>
      <c r="B36" s="33" t="s">
        <v>49</v>
      </c>
      <c r="C36" s="46"/>
      <c r="D36" s="47"/>
      <c r="E36" s="47"/>
    </row>
    <row r="37" spans="1:5" ht="15">
      <c r="A37" s="87"/>
      <c r="B37" s="33" t="s">
        <v>78</v>
      </c>
      <c r="C37" s="46"/>
      <c r="D37" s="47"/>
      <c r="E37" s="47"/>
    </row>
    <row r="38" spans="1:5" ht="15">
      <c r="A38" s="87"/>
      <c r="B38" s="33"/>
      <c r="C38" s="46"/>
      <c r="D38" s="47"/>
      <c r="E38" s="47"/>
    </row>
    <row r="39" spans="1:6" ht="15">
      <c r="A39" s="87"/>
      <c r="B39" s="30" t="s">
        <v>77</v>
      </c>
      <c r="C39" s="46">
        <v>6.47</v>
      </c>
      <c r="D39" s="48" t="s">
        <v>2</v>
      </c>
      <c r="E39" s="46">
        <f>C39*$D$64</f>
        <v>422.06065596330274</v>
      </c>
      <c r="F39" s="2">
        <f>E39*(1+$D$61)</f>
        <v>422.06065596330274</v>
      </c>
    </row>
    <row r="40" spans="1:5" ht="15">
      <c r="A40" s="87"/>
      <c r="B40" s="33" t="s">
        <v>49</v>
      </c>
      <c r="C40" s="46"/>
      <c r="D40" s="47"/>
      <c r="E40" s="47"/>
    </row>
    <row r="41" spans="1:5" ht="15">
      <c r="A41" s="87"/>
      <c r="B41" s="33" t="s">
        <v>23</v>
      </c>
      <c r="C41" s="46"/>
      <c r="D41" s="47"/>
      <c r="E41" s="47"/>
    </row>
    <row r="42" spans="1:5" ht="15">
      <c r="A42" s="87"/>
      <c r="B42" s="33"/>
      <c r="C42" s="46"/>
      <c r="D42" s="47"/>
      <c r="E42" s="47"/>
    </row>
    <row r="43" spans="1:6" ht="15">
      <c r="A43" s="87"/>
      <c r="B43" s="30" t="s">
        <v>77</v>
      </c>
      <c r="C43" s="46">
        <v>6.47</v>
      </c>
      <c r="D43" s="48" t="s">
        <v>67</v>
      </c>
      <c r="E43" s="46">
        <f>C43*$D$64</f>
        <v>422.06065596330274</v>
      </c>
      <c r="F43" s="2">
        <f>E43*(1+$D$61)</f>
        <v>422.06065596330274</v>
      </c>
    </row>
    <row r="44" spans="1:5" ht="15">
      <c r="A44" s="87"/>
      <c r="B44" s="33" t="s">
        <v>76</v>
      </c>
      <c r="C44" s="46"/>
      <c r="D44" s="47"/>
      <c r="E44" s="47"/>
    </row>
    <row r="45" spans="1:5" ht="15">
      <c r="A45" s="87"/>
      <c r="B45" s="33" t="s">
        <v>23</v>
      </c>
      <c r="C45" s="46"/>
      <c r="D45" s="47"/>
      <c r="E45" s="47"/>
    </row>
    <row r="46" spans="1:5" ht="15">
      <c r="A46" s="87"/>
      <c r="B46" s="33"/>
      <c r="C46" s="46"/>
      <c r="D46" s="47"/>
      <c r="E46" s="47"/>
    </row>
    <row r="47" spans="1:6" ht="15">
      <c r="A47" s="87"/>
      <c r="B47" s="30" t="s">
        <v>75</v>
      </c>
      <c r="C47" s="46">
        <v>6.47</v>
      </c>
      <c r="D47" s="48" t="s">
        <v>65</v>
      </c>
      <c r="E47" s="46">
        <f>C47*$D$64</f>
        <v>422.06065596330274</v>
      </c>
      <c r="F47" s="2">
        <f>E47*(1+$D$61)</f>
        <v>422.06065596330274</v>
      </c>
    </row>
    <row r="48" spans="1:5" ht="15">
      <c r="A48" s="87"/>
      <c r="B48" s="33" t="s">
        <v>17</v>
      </c>
      <c r="C48" s="46"/>
      <c r="D48" s="47"/>
      <c r="E48" s="47"/>
    </row>
    <row r="49" spans="1:5" ht="15">
      <c r="A49" s="87"/>
      <c r="B49" s="33" t="s">
        <v>28</v>
      </c>
      <c r="C49" s="46"/>
      <c r="D49" s="47"/>
      <c r="E49" s="47"/>
    </row>
    <row r="50" spans="1:5" ht="15">
      <c r="A50" s="87"/>
      <c r="B50" s="33"/>
      <c r="C50" s="46"/>
      <c r="D50" s="47"/>
      <c r="E50" s="47"/>
    </row>
    <row r="51" spans="1:6" ht="15">
      <c r="A51" s="87"/>
      <c r="B51" s="30" t="s">
        <v>74</v>
      </c>
      <c r="C51" s="46">
        <v>4.55</v>
      </c>
      <c r="D51" s="48" t="s">
        <v>65</v>
      </c>
      <c r="E51" s="46">
        <f>C51*$D$64</f>
        <v>296.8123623853211</v>
      </c>
      <c r="F51" s="2">
        <f>E51*(1+$D$61)</f>
        <v>296.8123623853211</v>
      </c>
    </row>
    <row r="52" spans="1:5" ht="15">
      <c r="A52" s="87"/>
      <c r="B52" s="33" t="s">
        <v>41</v>
      </c>
      <c r="C52" s="46"/>
      <c r="D52" s="47"/>
      <c r="E52" s="47"/>
    </row>
    <row r="53" spans="1:5" ht="15">
      <c r="A53" s="87"/>
      <c r="B53" s="33" t="s">
        <v>73</v>
      </c>
      <c r="C53" s="46"/>
      <c r="D53" s="47"/>
      <c r="E53" s="47"/>
    </row>
    <row r="54" spans="1:5" ht="15">
      <c r="A54" s="87"/>
      <c r="B54" s="33"/>
      <c r="C54" s="46"/>
      <c r="D54" s="6"/>
      <c r="E54" s="47"/>
    </row>
    <row r="55" spans="1:6" ht="15">
      <c r="A55" s="87"/>
      <c r="B55" s="33" t="s">
        <v>72</v>
      </c>
      <c r="C55" s="46">
        <v>5.75</v>
      </c>
      <c r="D55" s="48" t="s">
        <v>67</v>
      </c>
      <c r="E55" s="46">
        <f>C55*$D$64</f>
        <v>375.09254587155965</v>
      </c>
      <c r="F55" s="2">
        <f>E55*(1+$D$61)</f>
        <v>375.09254587155965</v>
      </c>
    </row>
    <row r="56" spans="1:5" ht="15">
      <c r="A56" s="87"/>
      <c r="B56" s="33" t="s">
        <v>58</v>
      </c>
      <c r="C56" s="46"/>
      <c r="D56" s="47"/>
      <c r="E56" s="47"/>
    </row>
    <row r="57" spans="1:5" ht="15">
      <c r="A57" s="87"/>
      <c r="B57" s="33" t="s">
        <v>71</v>
      </c>
      <c r="C57" s="46"/>
      <c r="D57" s="47"/>
      <c r="E57" s="47"/>
    </row>
    <row r="58" spans="2:4" ht="15">
      <c r="B58" s="28"/>
      <c r="C58" s="46"/>
      <c r="D58" s="26"/>
    </row>
    <row r="59" spans="1:6" ht="15.75" thickBot="1">
      <c r="A59" s="25"/>
      <c r="B59" s="24"/>
      <c r="C59" s="45"/>
      <c r="D59" s="22"/>
      <c r="E59" s="21"/>
      <c r="F59" s="20"/>
    </row>
    <row r="60" spans="2:7" ht="15.75" thickTop="1">
      <c r="B60" s="19" t="s">
        <v>15</v>
      </c>
      <c r="C60" s="44">
        <f>SUM(C1:C59)</f>
        <v>87.2</v>
      </c>
      <c r="D60"/>
      <c r="E60" s="6"/>
      <c r="F60" s="11"/>
      <c r="G60" s="11"/>
    </row>
    <row r="61" spans="2:7" ht="15">
      <c r="B61" s="19" t="s">
        <v>14</v>
      </c>
      <c r="C61" s="42">
        <v>0</v>
      </c>
      <c r="D61" s="18">
        <f>C61/C60</f>
        <v>0</v>
      </c>
      <c r="E61"/>
      <c r="F61" s="11"/>
      <c r="G61" s="11"/>
    </row>
    <row r="62" spans="2:7" ht="15">
      <c r="B62" s="14" t="s">
        <v>13</v>
      </c>
      <c r="C62" s="44">
        <f>SUM(C60:C61)</f>
        <v>87.2</v>
      </c>
      <c r="D62"/>
      <c r="E62" s="6"/>
      <c r="F62" s="11"/>
      <c r="G62" s="11"/>
    </row>
    <row r="63" spans="1:7" ht="15.75" thickBot="1">
      <c r="A63" s="17" t="s">
        <v>12</v>
      </c>
      <c r="C63" s="44"/>
      <c r="D63"/>
      <c r="E63" s="6"/>
      <c r="F63" s="11"/>
      <c r="G63" s="11"/>
    </row>
    <row r="64" spans="1:7" ht="25.5" customHeight="1" thickBot="1" thickTop="1">
      <c r="A64" s="16" t="s">
        <v>70</v>
      </c>
      <c r="B64" s="16" t="s">
        <v>69</v>
      </c>
      <c r="C64" s="43" t="s">
        <v>9</v>
      </c>
      <c r="D64" s="13">
        <f>5688.36/C60</f>
        <v>65.23348623853211</v>
      </c>
      <c r="E64" s="6"/>
      <c r="F64" s="11"/>
      <c r="G64" s="11"/>
    </row>
    <row r="65" spans="2:7" ht="15.75" thickTop="1">
      <c r="B65" s="12" t="s">
        <v>68</v>
      </c>
      <c r="C65" s="42"/>
      <c r="D65"/>
      <c r="E65" s="6"/>
      <c r="F65" s="11"/>
      <c r="G65" s="11"/>
    </row>
    <row r="66" spans="2:6" ht="45">
      <c r="B66" s="10"/>
      <c r="C66" s="41" t="s">
        <v>7</v>
      </c>
      <c r="D66" s="9"/>
      <c r="E66" s="8" t="s">
        <v>6</v>
      </c>
      <c r="F66" s="8" t="s">
        <v>5</v>
      </c>
    </row>
    <row r="67" spans="2:6" ht="15">
      <c r="B67" s="6"/>
      <c r="C67" s="40">
        <f>SUMIF(D2:D59,"Ateh",C2:C59)</f>
        <v>37.769999999999996</v>
      </c>
      <c r="D67" s="6" t="s">
        <v>67</v>
      </c>
      <c r="E67" s="5">
        <f>SUMIF(D2:D59,"Ateh",F2:F59)</f>
        <v>2463.8687752293577</v>
      </c>
      <c r="F67" s="5"/>
    </row>
    <row r="68" spans="2:6" ht="15">
      <c r="B68" s="7"/>
      <c r="C68" s="40">
        <f>SUMIF(D2:D59,"MissNLO",C2:C59)</f>
        <v>12.3</v>
      </c>
      <c r="D68" s="6" t="s">
        <v>66</v>
      </c>
      <c r="E68" s="5">
        <f>SUMIF(D2:D59,"MissNLO",F2:F59)</f>
        <v>802.371880733945</v>
      </c>
      <c r="F68" s="5"/>
    </row>
    <row r="69" spans="2:6" ht="15">
      <c r="B69" s="7"/>
      <c r="C69" s="40">
        <f>SUMIF(D2:D59,"Ulena",C2:C59)</f>
        <v>18.919999999999998</v>
      </c>
      <c r="D69" s="6" t="s">
        <v>2</v>
      </c>
      <c r="E69" s="5">
        <f>SUMIF(D2:D59,"Ulena",F2:F59)</f>
        <v>1234.2175596330273</v>
      </c>
      <c r="F69" s="5"/>
    </row>
    <row r="70" spans="2:6" ht="15">
      <c r="B70" s="7"/>
      <c r="C70" s="40">
        <f>SUMIF(D2:D59,"Mrs.Smith",C2:C59)</f>
        <v>7.19</v>
      </c>
      <c r="D70" s="6" t="s">
        <v>1</v>
      </c>
      <c r="E70" s="5">
        <f>SUMIF(D2:D59,"Mrs.Smith",F2:F59)</f>
        <v>469.0287660550459</v>
      </c>
      <c r="F70" s="5"/>
    </row>
    <row r="71" spans="2:5" ht="15">
      <c r="B71" s="6"/>
      <c r="C71" s="40">
        <f>SUMIF(D2:D59,"DaisyNck",C2:C59)</f>
        <v>11.02</v>
      </c>
      <c r="D71" s="6" t="s">
        <v>65</v>
      </c>
      <c r="E71" s="5">
        <f>SUMIF(D2:D59,"DaisyNck",F2:F59)</f>
        <v>718.8730183486239</v>
      </c>
    </row>
  </sheetData>
  <sheetProtection/>
  <mergeCells count="14">
    <mergeCell ref="A50:A53"/>
    <mergeCell ref="A54:A57"/>
    <mergeCell ref="A42:A45"/>
    <mergeCell ref="A46:A49"/>
    <mergeCell ref="A34:A37"/>
    <mergeCell ref="A38:A41"/>
    <mergeCell ref="A2:A5"/>
    <mergeCell ref="A6:A9"/>
    <mergeCell ref="A26:A29"/>
    <mergeCell ref="A30:A33"/>
    <mergeCell ref="A18:A21"/>
    <mergeCell ref="A22:A25"/>
    <mergeCell ref="A10:A13"/>
    <mergeCell ref="A14:A17"/>
  </mergeCells>
  <hyperlinks>
    <hyperlink ref="B3" r:id="rId1" display="https://www.pompdelux.com/en_GB/boy/pants/15523/munich-lt-pants"/>
    <hyperlink ref="B7" r:id="rId2" display="https://www.pompdelux.com/en_GB/boy/pants/15523/munich-lt-pants"/>
    <hyperlink ref="B11" r:id="rId3" display="https://www.pompdelux.com/en_GB/boy/shorts/15750/niles-jr-shorts"/>
    <hyperlink ref="B15" r:id="rId4" display="https://www.pompdelux.com/en_GB/boy/shirts/15795/oban-jr-skjorte"/>
    <hyperlink ref="B19" r:id="rId5" display="https://www.pompdelux.com/en_GB/boy/shirts/16080/picton-jr-short-sleeve-shirt"/>
    <hyperlink ref="B31" r:id="rId6" display="https://www.pompdelux.com/en_GB/boy/t-shirts/16403/scampton-lt-t-shirt"/>
    <hyperlink ref="B35" r:id="rId7" display="https://www.pompdelux.com/en_GB/boy/t-shirts/16403/scampton-lt-t-shirt"/>
    <hyperlink ref="B39" r:id="rId8" display="https://www.pompdelux.com/en_GB/boy/pants/16655/toledo-lt-bukser"/>
    <hyperlink ref="B43" r:id="rId9" display="https://www.pompdelux.com/en_GB/boy/pants/16655/toledo-lt-bukser"/>
    <hyperlink ref="B47" r:id="rId10" display="https://www.pompdelux.com/en_GB/girl/dresses/13680/emerald-lt-kjole"/>
    <hyperlink ref="B51" r:id="rId11" display="https://www.pompdelux.com/en_GB/girl/tops/13995/felton-lt-top"/>
  </hyperlinks>
  <printOptions/>
  <pageMargins left="0.7" right="0.7" top="0.75" bottom="0.75" header="0.3" footer="0.3"/>
  <pageSetup horizontalDpi="600" verticalDpi="600" orientation="portrait" paperSize="9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pane ySplit="1" topLeftCell="A41" activePane="bottomLeft" state="frozen"/>
      <selection pane="topLeft" activeCell="D148" activeCellId="5" sqref="D128 D132 D136 D140 D144 D148"/>
      <selection pane="bottomLeft" activeCell="D148" activeCellId="5" sqref="D128 D132 D136 D140 D144 D148"/>
    </sheetView>
  </sheetViews>
  <sheetFormatPr defaultColWidth="9.140625" defaultRowHeight="15"/>
  <cols>
    <col min="1" max="1" width="10.00390625" style="0" customWidth="1"/>
    <col min="2" max="2" width="59.140625" style="0" customWidth="1"/>
    <col min="3" max="3" width="10.7109375" style="4" customWidth="1"/>
    <col min="4" max="4" width="12.140625" style="3" customWidth="1"/>
    <col min="5" max="5" width="13.00390625" style="2" customWidth="1"/>
    <col min="6" max="6" width="13.00390625" style="1" customWidth="1"/>
  </cols>
  <sheetData>
    <row r="1" spans="2:6" ht="18">
      <c r="B1" s="53" t="s">
        <v>98</v>
      </c>
      <c r="C1" s="27" t="s">
        <v>63</v>
      </c>
      <c r="D1" s="37"/>
      <c r="E1" s="36" t="s">
        <v>62</v>
      </c>
      <c r="F1" s="35" t="s">
        <v>61</v>
      </c>
    </row>
    <row r="2" spans="2:6" ht="15">
      <c r="B2" s="33"/>
      <c r="C2" s="47"/>
      <c r="D2" s="51"/>
      <c r="E2" s="47"/>
      <c r="F2" s="47"/>
    </row>
    <row r="3" spans="2:6" ht="15">
      <c r="B3" s="30" t="s">
        <v>97</v>
      </c>
      <c r="C3" s="47">
        <v>9.9</v>
      </c>
      <c r="D3" s="48" t="s">
        <v>84</v>
      </c>
      <c r="E3" s="46">
        <f>C3*$D$63</f>
        <v>657.7513704686119</v>
      </c>
      <c r="F3" s="2">
        <f>E3*(1+$D$60)</f>
        <v>657.7513704686119</v>
      </c>
    </row>
    <row r="4" spans="2:6" ht="15">
      <c r="B4" s="28" t="s">
        <v>27</v>
      </c>
      <c r="C4" s="47"/>
      <c r="D4" s="50"/>
      <c r="E4" s="47"/>
      <c r="F4" s="47"/>
    </row>
    <row r="5" spans="2:6" ht="15">
      <c r="B5" s="28" t="s">
        <v>31</v>
      </c>
      <c r="C5" s="47"/>
      <c r="D5" s="50"/>
      <c r="E5" s="47"/>
      <c r="F5" s="47"/>
    </row>
    <row r="6" spans="2:6" ht="15">
      <c r="B6" s="33"/>
      <c r="C6" s="47"/>
      <c r="D6" s="51"/>
      <c r="E6" s="47"/>
      <c r="F6" s="47"/>
    </row>
    <row r="7" spans="2:6" ht="15">
      <c r="B7" s="30" t="s">
        <v>96</v>
      </c>
      <c r="C7" s="47">
        <v>10.62</v>
      </c>
      <c r="D7" s="48" t="s">
        <v>84</v>
      </c>
      <c r="E7" s="46">
        <f>C7*$D$63</f>
        <v>705.5878337754199</v>
      </c>
      <c r="F7" s="2">
        <f>E7*(1+$D$60)</f>
        <v>705.5878337754199</v>
      </c>
    </row>
    <row r="8" spans="2:6" ht="15">
      <c r="B8" s="28" t="s">
        <v>41</v>
      </c>
      <c r="C8" s="47"/>
      <c r="D8" s="50"/>
      <c r="E8" s="47"/>
      <c r="F8" s="47"/>
    </row>
    <row r="9" spans="2:6" ht="15">
      <c r="B9" s="28" t="s">
        <v>28</v>
      </c>
      <c r="C9" s="47"/>
      <c r="D9" s="50"/>
      <c r="E9" s="47"/>
      <c r="F9" s="47"/>
    </row>
    <row r="10" spans="2:6" ht="15">
      <c r="B10" s="33"/>
      <c r="C10" s="47"/>
      <c r="D10" s="51"/>
      <c r="E10" s="47"/>
      <c r="F10" s="47"/>
    </row>
    <row r="11" spans="2:6" ht="15">
      <c r="B11" s="30" t="s">
        <v>95</v>
      </c>
      <c r="C11" s="47">
        <v>10.78</v>
      </c>
      <c r="D11" s="48" t="s">
        <v>84</v>
      </c>
      <c r="E11" s="46">
        <f>C11*$D$63</f>
        <v>716.2181589547106</v>
      </c>
      <c r="F11" s="2">
        <f>E11*(1+$D$60)</f>
        <v>716.2181589547106</v>
      </c>
    </row>
    <row r="12" spans="2:6" ht="15">
      <c r="B12" s="28" t="s">
        <v>27</v>
      </c>
      <c r="C12" s="47"/>
      <c r="D12" s="50"/>
      <c r="E12" s="47"/>
      <c r="F12" s="47"/>
    </row>
    <row r="13" spans="2:6" ht="15">
      <c r="B13" s="28" t="s">
        <v>52</v>
      </c>
      <c r="C13" s="47"/>
      <c r="D13" s="50"/>
      <c r="E13" s="47"/>
      <c r="F13" s="47"/>
    </row>
    <row r="14" spans="2:6" ht="15">
      <c r="B14" s="33"/>
      <c r="C14" s="47"/>
      <c r="D14" s="51"/>
      <c r="E14" s="47"/>
      <c r="F14" s="47"/>
    </row>
    <row r="15" spans="2:6" ht="15">
      <c r="B15" s="33" t="s">
        <v>94</v>
      </c>
      <c r="C15" s="47">
        <v>15.1</v>
      </c>
      <c r="D15" s="48" t="s">
        <v>84</v>
      </c>
      <c r="E15" s="46">
        <f>C15*$D$63</f>
        <v>1003.2369387955595</v>
      </c>
      <c r="F15" s="2">
        <f>E15*(1+$D$60)</f>
        <v>1003.2369387955595</v>
      </c>
    </row>
    <row r="16" spans="2:6" ht="15">
      <c r="B16" s="28" t="s">
        <v>27</v>
      </c>
      <c r="C16" s="47"/>
      <c r="D16" s="50"/>
      <c r="E16" s="47"/>
      <c r="F16" s="47"/>
    </row>
    <row r="17" spans="2:6" ht="15">
      <c r="B17" s="28" t="s">
        <v>31</v>
      </c>
      <c r="C17" s="47"/>
      <c r="D17" s="50"/>
      <c r="E17" s="47"/>
      <c r="F17" s="47"/>
    </row>
    <row r="18" spans="2:6" ht="15">
      <c r="B18" s="33"/>
      <c r="C18" s="47"/>
      <c r="D18" s="51"/>
      <c r="E18" s="47"/>
      <c r="F18" s="47"/>
    </row>
    <row r="19" spans="2:6" ht="15">
      <c r="B19" s="30" t="s">
        <v>93</v>
      </c>
      <c r="C19" s="47">
        <v>4.79</v>
      </c>
      <c r="D19" s="52" t="s">
        <v>4</v>
      </c>
      <c r="E19" s="46">
        <f>C19*$D$63</f>
        <v>318.2453600550152</v>
      </c>
      <c r="F19" s="2">
        <f>E19*(1+$D$60)</f>
        <v>318.2453600550152</v>
      </c>
    </row>
    <row r="20" spans="2:6" ht="15">
      <c r="B20" s="28" t="s">
        <v>27</v>
      </c>
      <c r="C20" s="47"/>
      <c r="D20" s="50"/>
      <c r="E20" s="47"/>
      <c r="F20" s="47"/>
    </row>
    <row r="21" spans="2:6" ht="15">
      <c r="B21" s="28" t="s">
        <v>44</v>
      </c>
      <c r="C21" s="47"/>
      <c r="D21" s="50"/>
      <c r="E21" s="47"/>
      <c r="F21" s="47"/>
    </row>
    <row r="22" spans="2:6" ht="15">
      <c r="B22" s="33"/>
      <c r="C22" s="47"/>
      <c r="D22" s="51"/>
      <c r="E22" s="47"/>
      <c r="F22" s="47"/>
    </row>
    <row r="23" spans="2:6" ht="15">
      <c r="B23" s="30" t="s">
        <v>93</v>
      </c>
      <c r="C23" s="47">
        <v>4.79</v>
      </c>
      <c r="D23" s="52" t="s">
        <v>4</v>
      </c>
      <c r="E23" s="46">
        <f>C23*$D$63</f>
        <v>318.2453600550152</v>
      </c>
      <c r="F23" s="2">
        <f>E23*(1+$D$60)</f>
        <v>318.2453600550152</v>
      </c>
    </row>
    <row r="24" spans="2:6" ht="15">
      <c r="B24" s="28" t="s">
        <v>24</v>
      </c>
      <c r="C24" s="47"/>
      <c r="D24" s="50"/>
      <c r="E24" s="47"/>
      <c r="F24" s="47"/>
    </row>
    <row r="25" spans="2:6" ht="15">
      <c r="B25" s="28" t="s">
        <v>44</v>
      </c>
      <c r="C25" s="47"/>
      <c r="D25" s="50"/>
      <c r="E25" s="47"/>
      <c r="F25" s="47"/>
    </row>
    <row r="26" spans="2:6" ht="15">
      <c r="B26" s="33"/>
      <c r="C26" s="47"/>
      <c r="D26" s="51"/>
      <c r="E26" s="47"/>
      <c r="F26" s="47"/>
    </row>
    <row r="27" spans="2:6" ht="15">
      <c r="B27" s="30" t="s">
        <v>93</v>
      </c>
      <c r="C27" s="47">
        <v>4.79</v>
      </c>
      <c r="D27" s="52" t="s">
        <v>4</v>
      </c>
      <c r="E27" s="46">
        <f>C27*$D$63</f>
        <v>318.2453600550152</v>
      </c>
      <c r="F27" s="2">
        <f>E27*(1+$D$60)</f>
        <v>318.2453600550152</v>
      </c>
    </row>
    <row r="28" spans="2:6" ht="15">
      <c r="B28" s="28" t="s">
        <v>35</v>
      </c>
      <c r="C28" s="47"/>
      <c r="D28" s="50"/>
      <c r="E28" s="47"/>
      <c r="F28" s="47"/>
    </row>
    <row r="29" spans="2:6" ht="15">
      <c r="B29" s="28" t="s">
        <v>44</v>
      </c>
      <c r="C29" s="47"/>
      <c r="D29" s="50"/>
      <c r="E29" s="47"/>
      <c r="F29" s="47"/>
    </row>
    <row r="30" spans="2:6" ht="15">
      <c r="B30" s="33"/>
      <c r="C30" s="47"/>
      <c r="D30" s="51"/>
      <c r="E30" s="47"/>
      <c r="F30" s="47"/>
    </row>
    <row r="31" spans="2:6" ht="15">
      <c r="B31" s="30" t="s">
        <v>92</v>
      </c>
      <c r="C31" s="47">
        <v>6.06</v>
      </c>
      <c r="D31" s="48" t="s">
        <v>4</v>
      </c>
      <c r="E31" s="46">
        <f>C31*$D$63</f>
        <v>402.6235661656351</v>
      </c>
      <c r="F31" s="2">
        <f>E31*(1+$D$60)</f>
        <v>402.6235661656351</v>
      </c>
    </row>
    <row r="32" spans="2:6" ht="15">
      <c r="B32" s="28" t="s">
        <v>24</v>
      </c>
      <c r="C32" s="47"/>
      <c r="D32" s="50"/>
      <c r="E32" s="47"/>
      <c r="F32" s="47"/>
    </row>
    <row r="33" spans="2:6" ht="15">
      <c r="B33" s="28" t="s">
        <v>16</v>
      </c>
      <c r="C33" s="47"/>
      <c r="D33" s="50"/>
      <c r="E33" s="47"/>
      <c r="F33" s="47"/>
    </row>
    <row r="34" spans="2:6" ht="15">
      <c r="B34" s="33"/>
      <c r="C34" s="47"/>
      <c r="D34" s="51"/>
      <c r="E34" s="47"/>
      <c r="F34" s="47"/>
    </row>
    <row r="35" spans="2:6" ht="15">
      <c r="B35" s="30" t="s">
        <v>91</v>
      </c>
      <c r="C35" s="47">
        <v>8.38</v>
      </c>
      <c r="D35" s="48" t="s">
        <v>84</v>
      </c>
      <c r="E35" s="46">
        <f>C35*$D$63</f>
        <v>556.7632812653503</v>
      </c>
      <c r="F35" s="2">
        <f>E35*(1+$D$60)</f>
        <v>556.7632812653503</v>
      </c>
    </row>
    <row r="36" spans="2:6" ht="15">
      <c r="B36" s="28" t="s">
        <v>45</v>
      </c>
      <c r="C36" s="47"/>
      <c r="D36" s="50"/>
      <c r="E36" s="47"/>
      <c r="F36" s="47"/>
    </row>
    <row r="37" spans="2:6" ht="15">
      <c r="B37" s="28" t="s">
        <v>90</v>
      </c>
      <c r="C37" s="47"/>
      <c r="D37" s="50"/>
      <c r="E37" s="47"/>
      <c r="F37" s="47"/>
    </row>
    <row r="38" spans="2:6" ht="15">
      <c r="B38" s="33"/>
      <c r="C38" s="47"/>
      <c r="D38" s="51"/>
      <c r="E38" s="47"/>
      <c r="F38" s="47"/>
    </row>
    <row r="39" spans="2:6" ht="15">
      <c r="B39" s="30" t="s">
        <v>89</v>
      </c>
      <c r="C39" s="47">
        <v>4.79</v>
      </c>
      <c r="D39" s="48" t="s">
        <v>2</v>
      </c>
      <c r="E39" s="46">
        <f>C39*$D$63</f>
        <v>318.2453600550152</v>
      </c>
      <c r="F39" s="2">
        <f>E39*(1+$D$60)</f>
        <v>318.2453600550152</v>
      </c>
    </row>
    <row r="40" spans="2:6" ht="15">
      <c r="B40" s="28" t="s">
        <v>58</v>
      </c>
      <c r="C40" s="47"/>
      <c r="D40" s="50"/>
      <c r="E40" s="47"/>
      <c r="F40" s="47"/>
    </row>
    <row r="41" spans="2:6" ht="15">
      <c r="B41" s="28" t="s">
        <v>73</v>
      </c>
      <c r="C41" s="47"/>
      <c r="D41" s="50"/>
      <c r="E41" s="47"/>
      <c r="F41" s="47"/>
    </row>
    <row r="42" spans="2:6" ht="15">
      <c r="B42" s="33"/>
      <c r="C42" s="47"/>
      <c r="D42" s="51"/>
      <c r="E42" s="47"/>
      <c r="F42" s="47"/>
    </row>
    <row r="43" spans="2:6" ht="15">
      <c r="B43" s="30" t="s">
        <v>74</v>
      </c>
      <c r="C43" s="47">
        <v>4.55</v>
      </c>
      <c r="D43" s="48" t="s">
        <v>2</v>
      </c>
      <c r="E43" s="46">
        <f>C43*$D$63</f>
        <v>302.29987228607916</v>
      </c>
      <c r="F43" s="2">
        <f>E43*(1+$D$60)</f>
        <v>302.29987228607916</v>
      </c>
    </row>
    <row r="44" spans="2:6" ht="15">
      <c r="B44" s="28" t="s">
        <v>17</v>
      </c>
      <c r="C44" s="47"/>
      <c r="D44" s="50"/>
      <c r="E44" s="47"/>
      <c r="F44" s="47"/>
    </row>
    <row r="45" spans="2:6" ht="15">
      <c r="B45" s="28" t="s">
        <v>73</v>
      </c>
      <c r="C45" s="47"/>
      <c r="D45" s="50"/>
      <c r="E45" s="47"/>
      <c r="F45" s="47"/>
    </row>
    <row r="46" spans="2:6" ht="15">
      <c r="B46" s="33"/>
      <c r="C46" s="47"/>
      <c r="D46" s="51"/>
      <c r="E46" s="47"/>
      <c r="F46" s="47"/>
    </row>
    <row r="47" spans="2:6" ht="15">
      <c r="B47" s="30" t="s">
        <v>88</v>
      </c>
      <c r="C47" s="47">
        <v>4.79</v>
      </c>
      <c r="D47" s="48" t="s">
        <v>4</v>
      </c>
      <c r="E47" s="46">
        <f>C47*$D$63</f>
        <v>318.2453600550152</v>
      </c>
      <c r="F47" s="2">
        <f>E47*(1+$D$60)</f>
        <v>318.2453600550152</v>
      </c>
    </row>
    <row r="48" spans="2:6" ht="15">
      <c r="B48" s="28" t="s">
        <v>27</v>
      </c>
      <c r="C48" s="47"/>
      <c r="D48" s="50"/>
      <c r="E48" s="47"/>
      <c r="F48" s="47"/>
    </row>
    <row r="49" spans="2:6" ht="15">
      <c r="B49" s="28" t="s">
        <v>39</v>
      </c>
      <c r="C49" s="47"/>
      <c r="D49" s="50"/>
      <c r="E49" s="47"/>
      <c r="F49" s="47"/>
    </row>
    <row r="50" spans="2:6" ht="15">
      <c r="B50" s="33"/>
      <c r="C50" s="47"/>
      <c r="D50" s="51"/>
      <c r="E50" s="47"/>
      <c r="F50" s="47"/>
    </row>
    <row r="51" spans="2:6" ht="15">
      <c r="B51" s="30" t="s">
        <v>88</v>
      </c>
      <c r="C51" s="47">
        <v>4.79</v>
      </c>
      <c r="D51" s="48" t="s">
        <v>4</v>
      </c>
      <c r="E51" s="46">
        <f>C51*$D$63</f>
        <v>318.2453600550152</v>
      </c>
      <c r="F51" s="2">
        <f>E51*(1+$D$60)</f>
        <v>318.2453600550152</v>
      </c>
    </row>
    <row r="52" spans="2:6" ht="15">
      <c r="B52" s="28" t="s">
        <v>24</v>
      </c>
      <c r="C52" s="47"/>
      <c r="D52" s="50"/>
      <c r="E52" s="47"/>
      <c r="F52" s="47"/>
    </row>
    <row r="53" spans="2:6" ht="15">
      <c r="B53" s="28" t="s">
        <v>39</v>
      </c>
      <c r="C53" s="47"/>
      <c r="D53" s="50"/>
      <c r="E53" s="47"/>
      <c r="F53" s="47"/>
    </row>
    <row r="54" spans="2:6" ht="15">
      <c r="B54" s="33"/>
      <c r="C54" s="47"/>
      <c r="D54" s="51"/>
      <c r="E54" s="47"/>
      <c r="F54" s="47"/>
    </row>
    <row r="55" spans="2:6" ht="15">
      <c r="B55" s="30" t="s">
        <v>18</v>
      </c>
      <c r="C55" s="47">
        <v>7.66</v>
      </c>
      <c r="D55" s="48" t="s">
        <v>84</v>
      </c>
      <c r="E55" s="46">
        <f>C55*$D$63</f>
        <v>508.9268179585421</v>
      </c>
      <c r="F55" s="2">
        <f>E55*(1+$D$60)</f>
        <v>508.9268179585421</v>
      </c>
    </row>
    <row r="56" spans="2:6" ht="15">
      <c r="B56" s="28" t="s">
        <v>49</v>
      </c>
      <c r="C56" s="47"/>
      <c r="D56" s="50"/>
      <c r="E56" s="47"/>
      <c r="F56" s="47"/>
    </row>
    <row r="57" spans="2:6" ht="15">
      <c r="B57" s="28" t="s">
        <v>31</v>
      </c>
      <c r="C57" s="47"/>
      <c r="D57" s="50"/>
      <c r="E57" s="47"/>
      <c r="F57" s="47"/>
    </row>
    <row r="58" spans="1:6" ht="15.75" thickBot="1">
      <c r="A58" s="25"/>
      <c r="B58" s="24"/>
      <c r="C58" s="23"/>
      <c r="D58" s="22"/>
      <c r="E58" s="21"/>
      <c r="F58" s="20"/>
    </row>
    <row r="59" spans="2:7" ht="15.75" thickTop="1">
      <c r="B59" s="19" t="s">
        <v>15</v>
      </c>
      <c r="C59" s="6">
        <f>SUM(C1:C58)</f>
        <v>101.79</v>
      </c>
      <c r="D59"/>
      <c r="E59" s="6"/>
      <c r="F59" s="11"/>
      <c r="G59" s="11"/>
    </row>
    <row r="60" spans="2:7" ht="15">
      <c r="B60" s="19" t="s">
        <v>14</v>
      </c>
      <c r="C60">
        <v>0</v>
      </c>
      <c r="D60" s="18">
        <f>C60/C59</f>
        <v>0</v>
      </c>
      <c r="E60"/>
      <c r="F60" s="11"/>
      <c r="G60" s="11"/>
    </row>
    <row r="61" spans="2:7" ht="15">
      <c r="B61" s="14" t="s">
        <v>13</v>
      </c>
      <c r="C61" s="6">
        <f>SUM(C59:C60)</f>
        <v>101.79</v>
      </c>
      <c r="D61"/>
      <c r="E61" s="6"/>
      <c r="F61" s="11"/>
      <c r="G61" s="11"/>
    </row>
    <row r="62" spans="1:7" ht="15.75" thickBot="1">
      <c r="A62" s="17" t="s">
        <v>12</v>
      </c>
      <c r="C62" s="6"/>
      <c r="D62"/>
      <c r="E62" s="6"/>
      <c r="F62" s="11"/>
      <c r="G62" s="11"/>
    </row>
    <row r="63" spans="1:7" ht="25.5" customHeight="1" thickBot="1" thickTop="1">
      <c r="A63" s="16" t="s">
        <v>87</v>
      </c>
      <c r="B63" s="16" t="s">
        <v>86</v>
      </c>
      <c r="C63" s="14" t="s">
        <v>9</v>
      </c>
      <c r="D63" s="13">
        <f>6762.88/C59</f>
        <v>66.43953237056685</v>
      </c>
      <c r="E63" s="6"/>
      <c r="F63" s="11"/>
      <c r="G63" s="11"/>
    </row>
    <row r="64" spans="2:7" ht="15.75" thickTop="1">
      <c r="B64" s="12" t="s">
        <v>85</v>
      </c>
      <c r="C64"/>
      <c r="D64"/>
      <c r="E64" s="6"/>
      <c r="F64" s="11"/>
      <c r="G64" s="11"/>
    </row>
    <row r="65" spans="2:6" ht="45">
      <c r="B65" s="10"/>
      <c r="C65" s="9" t="s">
        <v>7</v>
      </c>
      <c r="D65" s="9"/>
      <c r="E65" s="8" t="s">
        <v>6</v>
      </c>
      <c r="F65" s="8" t="s">
        <v>5</v>
      </c>
    </row>
    <row r="66" spans="2:6" ht="15">
      <c r="B66" s="7"/>
      <c r="C66" s="7">
        <f>SUMIF(D2:D58,"Natali_Z",C2:C58)</f>
        <v>30.009999999999998</v>
      </c>
      <c r="D66" s="6" t="s">
        <v>4</v>
      </c>
      <c r="E66" s="5">
        <f>SUMIF(D2:D58,"Natali_Z",F2:F58)</f>
        <v>1993.8503664407112</v>
      </c>
      <c r="F66" s="5"/>
    </row>
    <row r="67" spans="2:6" ht="15">
      <c r="B67" s="6"/>
      <c r="C67" s="7">
        <f>SUMIF(D2:D58,"varra",C2:C58)</f>
        <v>62.44</v>
      </c>
      <c r="D67" s="6" t="s">
        <v>84</v>
      </c>
      <c r="E67" s="5">
        <f>SUMIF(D2:D58,"varra",F2:F58)</f>
        <v>4148.484401218195</v>
      </c>
      <c r="F67" s="5"/>
    </row>
    <row r="68" spans="2:6" ht="15">
      <c r="B68" s="7"/>
      <c r="C68" s="7">
        <f>SUMIF(D2:D58,"Ulena",C2:C58)</f>
        <v>9.34</v>
      </c>
      <c r="D68" s="6" t="s">
        <v>2</v>
      </c>
      <c r="E68" s="5">
        <f>SUMIF(D2:D58,"Ulena",F2:F58)</f>
        <v>620.5452323410943</v>
      </c>
      <c r="F68" s="5"/>
    </row>
  </sheetData>
  <sheetProtection/>
  <hyperlinks>
    <hyperlink ref="B3" r:id="rId1" display="https://www.pompdelux.com/en_GB/boy/sports-jackets/15908/olympia-jr-jacket"/>
    <hyperlink ref="B7" r:id="rId2" display="https://www.pompdelux.com/en_GB/boy/shirts/16069/picton-lt-short-sleeve-shirt"/>
    <hyperlink ref="B11" r:id="rId3" display="https://www.pompdelux.com/en_GB/boy/shorts/16483/sheffield-jr-shorts"/>
    <hyperlink ref="B19" r:id="rId4" display="https://www.pompdelux.com/en_GB/girl/blouses/12382/alexandria-jr-bluse"/>
    <hyperlink ref="B23" r:id="rId5" display="https://www.pompdelux.com/en_GB/girl/blouses/12382/alexandria-jr-bluse"/>
    <hyperlink ref="B27" r:id="rId6" display="https://www.pompdelux.com/en_GB/girl/blouses/12382/alexandria-jr-bluse"/>
    <hyperlink ref="B31" r:id="rId7" display="https://www.pompdelux.com/en_GB/girl/blouses/12914/bonn-jr-blouse"/>
    <hyperlink ref="B35" r:id="rId8" display="https://www.pompdelux.com/en_GB/girl/leggings/13477/earlton-lt-leggings"/>
    <hyperlink ref="B39" r:id="rId9" display="https://www.pompdelux.com/en_GB/girl/tops/14006/felton-jr-top"/>
    <hyperlink ref="B43" r:id="rId10" display="https://www.pompdelux.com/en_GB/girl/tops/13995/felton-lt-top"/>
    <hyperlink ref="B47" r:id="rId11" display="https://www.pompdelux.com/en_GB/girl/t-shirts/15253/lisbon-jr-t-shirt"/>
    <hyperlink ref="B51" r:id="rId12" display="https://www.pompdelux.com/en_GB/girl/t-shirts/15253/lisbon-jr-t-shirt"/>
    <hyperlink ref="B55" r:id="rId13" display="https://www.pompdelux.com/en_GB/girl/t-shirts/15282/luanda-lt-t-shirt"/>
  </hyperlinks>
  <printOptions/>
  <pageMargins left="0.7" right="0.7" top="0.75" bottom="0.75" header="0.3" footer="0.3"/>
  <pageSetup horizontalDpi="600" verticalDpi="600" orientation="portrait" paperSize="9" r:id="rId15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5.421875" style="0" customWidth="1"/>
    <col min="2" max="2" width="54.421875" style="0" customWidth="1"/>
    <col min="3" max="3" width="6.8515625" style="0" customWidth="1"/>
    <col min="4" max="4" width="9.28125" style="0" customWidth="1"/>
    <col min="5" max="5" width="8.28125" style="0" customWidth="1"/>
    <col min="6" max="6" width="5.7109375" style="0" customWidth="1"/>
    <col min="7" max="7" width="16.7109375" style="0" customWidth="1"/>
    <col min="8" max="8" width="12.140625" style="0" bestFit="1" customWidth="1"/>
  </cols>
  <sheetData>
    <row r="1" spans="1:6" ht="45">
      <c r="A1" t="s">
        <v>161</v>
      </c>
      <c r="B1" s="54" t="s">
        <v>160</v>
      </c>
      <c r="C1" t="s">
        <v>159</v>
      </c>
      <c r="D1" s="66" t="s">
        <v>158</v>
      </c>
      <c r="E1" s="66" t="s">
        <v>157</v>
      </c>
      <c r="F1" s="66"/>
    </row>
    <row r="2" spans="1:8" ht="15">
      <c r="A2" t="s">
        <v>131</v>
      </c>
      <c r="B2" s="54" t="s">
        <v>156</v>
      </c>
      <c r="C2">
        <v>10.54</v>
      </c>
      <c r="D2" s="55">
        <f aca="true" t="shared" si="0" ref="D2:D33">C2*$C$61</f>
        <v>11.165333728863837</v>
      </c>
      <c r="E2" s="55">
        <f aca="true" t="shared" si="1" ref="E2:E33">D2*$C$63</f>
        <v>726.6782161691486</v>
      </c>
      <c r="G2" s="62" t="s">
        <v>131</v>
      </c>
      <c r="H2" s="62">
        <f>E2+E6+E9+E10+E11+E12+E13+E25+E26</f>
        <v>6698.676990796441</v>
      </c>
    </row>
    <row r="3" spans="1:8" ht="15">
      <c r="A3" t="s">
        <v>3</v>
      </c>
      <c r="B3" s="54" t="s">
        <v>155</v>
      </c>
      <c r="C3">
        <v>5.51</v>
      </c>
      <c r="D3" s="55">
        <f t="shared" si="0"/>
        <v>5.8369059626223665</v>
      </c>
      <c r="E3" s="55">
        <f t="shared" si="1"/>
        <v>379.88586063491545</v>
      </c>
      <c r="G3" s="62" t="s">
        <v>141</v>
      </c>
      <c r="H3" s="62">
        <f>E7+E14+E15+E16</f>
        <v>1122.4213813314743</v>
      </c>
    </row>
    <row r="4" spans="1:8" ht="15">
      <c r="A4" t="s">
        <v>3</v>
      </c>
      <c r="B4" s="54" t="s">
        <v>154</v>
      </c>
      <c r="C4">
        <v>4.31</v>
      </c>
      <c r="D4" s="55">
        <f t="shared" si="0"/>
        <v>4.565710471670127</v>
      </c>
      <c r="E4" s="55">
        <f t="shared" si="1"/>
        <v>297.1520978832097</v>
      </c>
      <c r="G4" s="62" t="s">
        <v>84</v>
      </c>
      <c r="H4" s="62">
        <f>E8</f>
        <v>264.05859278252746</v>
      </c>
    </row>
    <row r="5" spans="1:8" ht="15">
      <c r="A5" t="s">
        <v>3</v>
      </c>
      <c r="B5" s="54" t="s">
        <v>153</v>
      </c>
      <c r="C5">
        <v>4.31</v>
      </c>
      <c r="D5" s="55">
        <f t="shared" si="0"/>
        <v>4.565710471670127</v>
      </c>
      <c r="E5" s="55">
        <f t="shared" si="1"/>
        <v>297.1520978832097</v>
      </c>
      <c r="G5" s="62" t="s">
        <v>1</v>
      </c>
      <c r="H5" s="62">
        <f>E17</f>
        <v>693.5847110684664</v>
      </c>
    </row>
    <row r="6" spans="1:8" ht="15">
      <c r="A6" t="s">
        <v>131</v>
      </c>
      <c r="B6" s="54" t="s">
        <v>152</v>
      </c>
      <c r="C6">
        <v>7.25</v>
      </c>
      <c r="D6" s="55">
        <f t="shared" si="0"/>
        <v>7.680139424503115</v>
      </c>
      <c r="E6" s="55">
        <f t="shared" si="1"/>
        <v>499.84981662488883</v>
      </c>
      <c r="G6" s="62" t="s">
        <v>0</v>
      </c>
      <c r="H6" s="62">
        <f>E20+E35+E36+E37+E38+E39+E40+E46</f>
        <v>2229.6749061584696</v>
      </c>
    </row>
    <row r="7" spans="1:8" ht="15">
      <c r="A7" t="s">
        <v>141</v>
      </c>
      <c r="B7" s="54" t="s">
        <v>151</v>
      </c>
      <c r="C7">
        <v>3.83</v>
      </c>
      <c r="D7" s="55">
        <f t="shared" si="0"/>
        <v>4.057232275289231</v>
      </c>
      <c r="E7" s="55">
        <f t="shared" si="1"/>
        <v>264.05859278252746</v>
      </c>
      <c r="G7" s="62" t="s">
        <v>125</v>
      </c>
      <c r="H7" s="62">
        <f>E21+E22+E18+E19+E31</f>
        <v>1932.5228082752596</v>
      </c>
    </row>
    <row r="8" spans="1:8" ht="15">
      <c r="A8" t="s">
        <v>84</v>
      </c>
      <c r="B8" s="54" t="s">
        <v>150</v>
      </c>
      <c r="C8">
        <v>3.83</v>
      </c>
      <c r="D8" s="55">
        <f t="shared" si="0"/>
        <v>4.057232275289231</v>
      </c>
      <c r="E8" s="55">
        <f t="shared" si="1"/>
        <v>264.05859278252746</v>
      </c>
      <c r="G8" s="62" t="s">
        <v>67</v>
      </c>
      <c r="H8" s="62">
        <f>E27+E28+E29+E30+E32+E41+E53+E23+E24</f>
        <v>3692.6836108177986</v>
      </c>
    </row>
    <row r="9" spans="1:8" ht="15">
      <c r="A9" t="s">
        <v>131</v>
      </c>
      <c r="B9" s="54" t="s">
        <v>149</v>
      </c>
      <c r="C9">
        <v>10.78</v>
      </c>
      <c r="D9" s="55">
        <f t="shared" si="0"/>
        <v>11.419572827054285</v>
      </c>
      <c r="E9" s="55">
        <f t="shared" si="1"/>
        <v>743.2249687194898</v>
      </c>
      <c r="G9" s="62" t="s">
        <v>103</v>
      </c>
      <c r="H9" s="62">
        <f>E33+E42+E48+E52+E55</f>
        <v>2180.7240965303768</v>
      </c>
    </row>
    <row r="10" spans="1:9" ht="15">
      <c r="A10" t="s">
        <v>131</v>
      </c>
      <c r="B10" s="54" t="s">
        <v>148</v>
      </c>
      <c r="C10">
        <v>11.5</v>
      </c>
      <c r="D10" s="55">
        <f t="shared" si="0"/>
        <v>12.18229012162563</v>
      </c>
      <c r="E10" s="55">
        <f t="shared" si="1"/>
        <v>792.8652263705133</v>
      </c>
      <c r="G10" s="65" t="s">
        <v>3</v>
      </c>
      <c r="H10" s="64">
        <f>E3+E4+E5+E34</f>
        <v>974.1900564013349</v>
      </c>
      <c r="I10" s="63"/>
    </row>
    <row r="11" spans="1:8" ht="15">
      <c r="A11" t="s">
        <v>131</v>
      </c>
      <c r="B11" s="54" t="s">
        <v>147</v>
      </c>
      <c r="C11">
        <v>10.78</v>
      </c>
      <c r="D11" s="55">
        <f t="shared" si="0"/>
        <v>11.419572827054285</v>
      </c>
      <c r="E11" s="55">
        <f t="shared" si="1"/>
        <v>743.2249687194898</v>
      </c>
      <c r="G11" s="62" t="s">
        <v>146</v>
      </c>
      <c r="H11" s="62">
        <f>E43+E44+E45+E47+E49+E50+E51</f>
        <v>2940.495817800207</v>
      </c>
    </row>
    <row r="12" spans="1:8" ht="15">
      <c r="A12" t="s">
        <v>131</v>
      </c>
      <c r="B12" s="54" t="s">
        <v>145</v>
      </c>
      <c r="C12">
        <v>7.58</v>
      </c>
      <c r="D12" s="55">
        <f t="shared" si="0"/>
        <v>8.02971818451498</v>
      </c>
      <c r="E12" s="55">
        <f t="shared" si="1"/>
        <v>522.6016013816078</v>
      </c>
      <c r="G12" s="62" t="s">
        <v>105</v>
      </c>
      <c r="H12" s="62">
        <v>512.26</v>
      </c>
    </row>
    <row r="13" spans="1:8" ht="15">
      <c r="A13" t="s">
        <v>131</v>
      </c>
      <c r="B13" s="54" t="s">
        <v>144</v>
      </c>
      <c r="C13">
        <v>21.56</v>
      </c>
      <c r="D13" s="55">
        <f t="shared" si="0"/>
        <v>22.83914565410857</v>
      </c>
      <c r="E13" s="55">
        <f t="shared" si="1"/>
        <v>1486.4499374389795</v>
      </c>
      <c r="G13" s="62"/>
      <c r="H13" s="62">
        <f>SUM(H2:H12)</f>
        <v>23241.292971962353</v>
      </c>
    </row>
    <row r="14" spans="1:5" ht="15">
      <c r="A14" t="s">
        <v>141</v>
      </c>
      <c r="B14" s="54" t="s">
        <v>143</v>
      </c>
      <c r="C14">
        <v>3.83</v>
      </c>
      <c r="D14" s="55">
        <f t="shared" si="0"/>
        <v>4.057232275289231</v>
      </c>
      <c r="E14" s="55">
        <f t="shared" si="1"/>
        <v>264.05859278252746</v>
      </c>
    </row>
    <row r="15" spans="1:5" ht="15">
      <c r="A15" t="s">
        <v>141</v>
      </c>
      <c r="B15" s="54" t="s">
        <v>142</v>
      </c>
      <c r="C15">
        <v>4.31</v>
      </c>
      <c r="D15" s="55">
        <f t="shared" si="0"/>
        <v>4.565710471670127</v>
      </c>
      <c r="E15" s="55">
        <f t="shared" si="1"/>
        <v>297.1520978832097</v>
      </c>
    </row>
    <row r="16" spans="1:5" ht="15">
      <c r="A16" t="s">
        <v>141</v>
      </c>
      <c r="B16" s="54" t="s">
        <v>140</v>
      </c>
      <c r="C16">
        <v>4.31</v>
      </c>
      <c r="D16" s="55">
        <f t="shared" si="0"/>
        <v>4.565710471670127</v>
      </c>
      <c r="E16" s="55">
        <f t="shared" si="1"/>
        <v>297.1520978832097</v>
      </c>
    </row>
    <row r="17" spans="1:5" ht="15">
      <c r="A17" t="s">
        <v>1</v>
      </c>
      <c r="B17" s="54" t="s">
        <v>139</v>
      </c>
      <c r="C17">
        <v>10.06</v>
      </c>
      <c r="D17" s="55">
        <f t="shared" si="0"/>
        <v>10.656855532482943</v>
      </c>
      <c r="E17" s="55">
        <f t="shared" si="1"/>
        <v>693.5847110684664</v>
      </c>
    </row>
    <row r="18" spans="1:5" ht="15">
      <c r="A18" t="s">
        <v>125</v>
      </c>
      <c r="B18" s="54" t="s">
        <v>138</v>
      </c>
      <c r="C18">
        <v>5.51</v>
      </c>
      <c r="D18" s="55">
        <f t="shared" si="0"/>
        <v>5.8369059626223665</v>
      </c>
      <c r="E18" s="55">
        <f t="shared" si="1"/>
        <v>379.88586063491545</v>
      </c>
    </row>
    <row r="19" spans="1:5" ht="15">
      <c r="A19" t="s">
        <v>125</v>
      </c>
      <c r="B19" s="54" t="s">
        <v>137</v>
      </c>
      <c r="C19">
        <v>7.43</v>
      </c>
      <c r="D19" s="55">
        <f t="shared" si="0"/>
        <v>7.87081874814595</v>
      </c>
      <c r="E19" s="55">
        <f t="shared" si="1"/>
        <v>512.2598810376446</v>
      </c>
    </row>
    <row r="20" spans="1:5" ht="15">
      <c r="A20" t="s">
        <v>0</v>
      </c>
      <c r="B20" s="54" t="s">
        <v>137</v>
      </c>
      <c r="C20">
        <v>7.43</v>
      </c>
      <c r="D20" s="55">
        <f t="shared" si="0"/>
        <v>7.87081874814595</v>
      </c>
      <c r="E20" s="55">
        <f t="shared" si="1"/>
        <v>512.2598810376446</v>
      </c>
    </row>
    <row r="21" spans="1:5" ht="15">
      <c r="A21" t="s">
        <v>125</v>
      </c>
      <c r="B21" s="54" t="s">
        <v>136</v>
      </c>
      <c r="C21">
        <v>6.47</v>
      </c>
      <c r="D21" s="55">
        <f t="shared" si="0"/>
        <v>6.853862355384159</v>
      </c>
      <c r="E21" s="55">
        <f t="shared" si="1"/>
        <v>446.07287083628006</v>
      </c>
    </row>
    <row r="22" spans="1:5" ht="15">
      <c r="A22" t="s">
        <v>125</v>
      </c>
      <c r="B22" s="54" t="s">
        <v>135</v>
      </c>
      <c r="C22">
        <v>4.79</v>
      </c>
      <c r="D22" s="55">
        <f t="shared" si="0"/>
        <v>5.074188668051023</v>
      </c>
      <c r="E22" s="55">
        <f t="shared" si="1"/>
        <v>330.245602983892</v>
      </c>
    </row>
    <row r="23" spans="1:5" ht="15">
      <c r="A23" t="s">
        <v>67</v>
      </c>
      <c r="B23" s="54" t="s">
        <v>134</v>
      </c>
      <c r="C23">
        <v>4.79</v>
      </c>
      <c r="D23" s="55">
        <f t="shared" si="0"/>
        <v>5.074188668051023</v>
      </c>
      <c r="E23" s="55">
        <f t="shared" si="1"/>
        <v>330.245602983892</v>
      </c>
    </row>
    <row r="24" spans="1:5" ht="15">
      <c r="A24" t="s">
        <v>67</v>
      </c>
      <c r="B24" s="54" t="s">
        <v>133</v>
      </c>
      <c r="C24">
        <v>4.31</v>
      </c>
      <c r="D24" s="55">
        <f t="shared" si="0"/>
        <v>4.565710471670127</v>
      </c>
      <c r="E24" s="55">
        <f t="shared" si="1"/>
        <v>297.1520978832097</v>
      </c>
    </row>
    <row r="25" spans="1:5" ht="15">
      <c r="A25" t="s">
        <v>131</v>
      </c>
      <c r="B25" s="54" t="s">
        <v>132</v>
      </c>
      <c r="C25">
        <v>4.79</v>
      </c>
      <c r="D25" s="55">
        <f t="shared" si="0"/>
        <v>5.074188668051023</v>
      </c>
      <c r="E25" s="55">
        <f t="shared" si="1"/>
        <v>330.245602983892</v>
      </c>
    </row>
    <row r="26" spans="1:5" ht="15">
      <c r="A26" t="s">
        <v>131</v>
      </c>
      <c r="B26" s="54" t="s">
        <v>130</v>
      </c>
      <c r="C26">
        <v>12.38</v>
      </c>
      <c r="D26" s="55">
        <f t="shared" si="0"/>
        <v>13.11450014832394</v>
      </c>
      <c r="E26" s="55">
        <f t="shared" si="1"/>
        <v>853.5366523884309</v>
      </c>
    </row>
    <row r="27" spans="1:5" ht="15">
      <c r="A27" t="s">
        <v>67</v>
      </c>
      <c r="B27" s="54" t="s">
        <v>129</v>
      </c>
      <c r="C27">
        <v>5.1</v>
      </c>
      <c r="D27" s="55">
        <f t="shared" si="0"/>
        <v>5.402580836547018</v>
      </c>
      <c r="E27" s="55">
        <f t="shared" si="1"/>
        <v>351.6184916947493</v>
      </c>
    </row>
    <row r="28" spans="1:5" ht="15">
      <c r="A28" t="s">
        <v>67</v>
      </c>
      <c r="B28" s="54" t="s">
        <v>128</v>
      </c>
      <c r="C28">
        <v>10.78</v>
      </c>
      <c r="D28" s="55">
        <f t="shared" si="0"/>
        <v>11.419572827054285</v>
      </c>
      <c r="E28" s="55">
        <f t="shared" si="1"/>
        <v>743.2249687194898</v>
      </c>
    </row>
    <row r="29" spans="1:5" ht="15">
      <c r="A29" t="s">
        <v>67</v>
      </c>
      <c r="B29" s="54" t="s">
        <v>127</v>
      </c>
      <c r="C29">
        <v>5.75</v>
      </c>
      <c r="D29" s="55">
        <f t="shared" si="0"/>
        <v>6.091145060812815</v>
      </c>
      <c r="E29" s="55">
        <f t="shared" si="1"/>
        <v>396.4326131852566</v>
      </c>
    </row>
    <row r="30" spans="1:5" ht="15">
      <c r="A30" t="s">
        <v>67</v>
      </c>
      <c r="B30" s="54" t="s">
        <v>126</v>
      </c>
      <c r="C30">
        <v>6.06</v>
      </c>
      <c r="D30" s="55">
        <f t="shared" si="0"/>
        <v>6.41953722930881</v>
      </c>
      <c r="E30" s="55">
        <f t="shared" si="1"/>
        <v>417.8055018961139</v>
      </c>
    </row>
    <row r="31" spans="1:5" ht="15">
      <c r="A31" t="s">
        <v>125</v>
      </c>
      <c r="B31" s="54" t="s">
        <v>124</v>
      </c>
      <c r="C31">
        <v>3.83</v>
      </c>
      <c r="D31" s="55">
        <f t="shared" si="0"/>
        <v>4.057232275289231</v>
      </c>
      <c r="E31" s="55">
        <f t="shared" si="1"/>
        <v>264.05859278252746</v>
      </c>
    </row>
    <row r="32" spans="1:5" ht="15">
      <c r="A32" t="s">
        <v>67</v>
      </c>
      <c r="B32" s="54" t="s">
        <v>124</v>
      </c>
      <c r="C32">
        <v>3.83</v>
      </c>
      <c r="D32" s="55">
        <f t="shared" si="0"/>
        <v>4.057232275289231</v>
      </c>
      <c r="E32" s="55">
        <f t="shared" si="1"/>
        <v>264.05859278252746</v>
      </c>
    </row>
    <row r="33" spans="1:5" ht="15">
      <c r="A33" t="s">
        <v>103</v>
      </c>
      <c r="B33" s="54" t="s">
        <v>124</v>
      </c>
      <c r="C33">
        <v>3.83</v>
      </c>
      <c r="D33" s="55">
        <f t="shared" si="0"/>
        <v>4.057232275289231</v>
      </c>
      <c r="E33" s="55">
        <f t="shared" si="1"/>
        <v>264.05859278252746</v>
      </c>
    </row>
    <row r="34" spans="1:5" s="59" customFormat="1" ht="15">
      <c r="A34" s="59" t="s">
        <v>3</v>
      </c>
      <c r="B34" s="61" t="s">
        <v>123</v>
      </c>
      <c r="C34" s="59">
        <v>0</v>
      </c>
      <c r="D34" s="60">
        <f aca="true" t="shared" si="2" ref="D34:D55">C34*$C$61</f>
        <v>0</v>
      </c>
      <c r="E34" s="60">
        <f aca="true" t="shared" si="3" ref="E34:E55">D34*$C$63</f>
        <v>0</v>
      </c>
    </row>
    <row r="35" spans="1:5" s="59" customFormat="1" ht="15">
      <c r="A35" s="59" t="s">
        <v>0</v>
      </c>
      <c r="B35" s="61" t="s">
        <v>123</v>
      </c>
      <c r="C35" s="59">
        <v>0</v>
      </c>
      <c r="D35" s="60">
        <f t="shared" si="2"/>
        <v>0</v>
      </c>
      <c r="E35" s="60">
        <f t="shared" si="3"/>
        <v>0</v>
      </c>
    </row>
    <row r="36" spans="1:5" s="59" customFormat="1" ht="15">
      <c r="A36" s="59" t="s">
        <v>0</v>
      </c>
      <c r="B36" s="61" t="s">
        <v>123</v>
      </c>
      <c r="C36" s="59">
        <v>0</v>
      </c>
      <c r="D36" s="60">
        <f t="shared" si="2"/>
        <v>0</v>
      </c>
      <c r="E36" s="60">
        <f t="shared" si="3"/>
        <v>0</v>
      </c>
    </row>
    <row r="37" spans="1:5" ht="15">
      <c r="A37" t="s">
        <v>0</v>
      </c>
      <c r="B37" s="54" t="s">
        <v>122</v>
      </c>
      <c r="C37">
        <v>4.31</v>
      </c>
      <c r="D37" s="55">
        <f t="shared" si="2"/>
        <v>4.565710471670127</v>
      </c>
      <c r="E37" s="55">
        <f t="shared" si="3"/>
        <v>297.1520978832097</v>
      </c>
    </row>
    <row r="38" spans="1:5" ht="15">
      <c r="A38" t="s">
        <v>0</v>
      </c>
      <c r="B38" s="54" t="s">
        <v>121</v>
      </c>
      <c r="C38">
        <v>5.51</v>
      </c>
      <c r="D38" s="55">
        <f t="shared" si="2"/>
        <v>5.8369059626223665</v>
      </c>
      <c r="E38" s="55">
        <f t="shared" si="3"/>
        <v>379.88586063491545</v>
      </c>
    </row>
    <row r="39" spans="1:5" ht="15">
      <c r="A39" t="s">
        <v>0</v>
      </c>
      <c r="B39" s="54" t="s">
        <v>120</v>
      </c>
      <c r="C39">
        <v>3.83</v>
      </c>
      <c r="D39" s="55">
        <f t="shared" si="2"/>
        <v>4.057232275289231</v>
      </c>
      <c r="E39" s="55">
        <f t="shared" si="3"/>
        <v>264.05859278252746</v>
      </c>
    </row>
    <row r="40" spans="1:5" ht="15">
      <c r="A40" t="s">
        <v>0</v>
      </c>
      <c r="B40" s="54" t="s">
        <v>119</v>
      </c>
      <c r="C40">
        <v>3.83</v>
      </c>
      <c r="D40" s="55">
        <f t="shared" si="2"/>
        <v>4.057232275289231</v>
      </c>
      <c r="E40" s="55">
        <f t="shared" si="3"/>
        <v>264.05859278252746</v>
      </c>
    </row>
    <row r="41" spans="1:5" ht="15">
      <c r="A41" t="s">
        <v>67</v>
      </c>
      <c r="B41" s="54" t="s">
        <v>118</v>
      </c>
      <c r="C41">
        <v>5.51</v>
      </c>
      <c r="D41" s="55">
        <f t="shared" si="2"/>
        <v>5.8369059626223665</v>
      </c>
      <c r="E41" s="55">
        <f t="shared" si="3"/>
        <v>379.88586063491545</v>
      </c>
    </row>
    <row r="42" spans="1:5" ht="15">
      <c r="A42" t="s">
        <v>103</v>
      </c>
      <c r="B42" s="54" t="s">
        <v>117</v>
      </c>
      <c r="C42">
        <v>5.51</v>
      </c>
      <c r="D42" s="55">
        <f t="shared" si="2"/>
        <v>5.8369059626223665</v>
      </c>
      <c r="E42" s="55">
        <f t="shared" si="3"/>
        <v>379.88586063491545</v>
      </c>
    </row>
    <row r="43" spans="1:5" ht="15">
      <c r="A43" t="s">
        <v>108</v>
      </c>
      <c r="B43" s="54" t="s">
        <v>116</v>
      </c>
      <c r="C43">
        <v>4.31</v>
      </c>
      <c r="D43" s="55">
        <f t="shared" si="2"/>
        <v>4.565710471670127</v>
      </c>
      <c r="E43" s="55">
        <f t="shared" si="3"/>
        <v>297.1520978832097</v>
      </c>
    </row>
    <row r="44" spans="1:5" ht="15">
      <c r="A44" t="s">
        <v>108</v>
      </c>
      <c r="B44" s="54" t="s">
        <v>115</v>
      </c>
      <c r="C44">
        <v>4.31</v>
      </c>
      <c r="D44" s="55">
        <f t="shared" si="2"/>
        <v>4.565710471670127</v>
      </c>
      <c r="E44" s="55">
        <f t="shared" si="3"/>
        <v>297.1520978832097</v>
      </c>
    </row>
    <row r="45" spans="1:5" ht="15">
      <c r="A45" t="s">
        <v>108</v>
      </c>
      <c r="B45" s="54" t="s">
        <v>114</v>
      </c>
      <c r="C45">
        <v>7.43</v>
      </c>
      <c r="D45" s="55">
        <f t="shared" si="2"/>
        <v>7.87081874814595</v>
      </c>
      <c r="E45" s="55">
        <f t="shared" si="3"/>
        <v>512.2598810376446</v>
      </c>
    </row>
    <row r="46" spans="1:5" ht="15">
      <c r="A46" t="s">
        <v>0</v>
      </c>
      <c r="B46" s="54" t="s">
        <v>113</v>
      </c>
      <c r="C46">
        <v>7.43</v>
      </c>
      <c r="D46" s="55">
        <f t="shared" si="2"/>
        <v>7.87081874814595</v>
      </c>
      <c r="E46" s="55">
        <f t="shared" si="3"/>
        <v>512.2598810376446</v>
      </c>
    </row>
    <row r="47" spans="1:5" ht="15">
      <c r="A47" t="s">
        <v>108</v>
      </c>
      <c r="B47" s="54" t="s">
        <v>112</v>
      </c>
      <c r="C47">
        <v>7.43</v>
      </c>
      <c r="D47" s="55">
        <f t="shared" si="2"/>
        <v>7.87081874814595</v>
      </c>
      <c r="E47" s="55">
        <f t="shared" si="3"/>
        <v>512.2598810376446</v>
      </c>
    </row>
    <row r="48" spans="1:5" ht="15">
      <c r="A48" t="s">
        <v>103</v>
      </c>
      <c r="B48" s="54" t="s">
        <v>111</v>
      </c>
      <c r="C48">
        <v>7.43</v>
      </c>
      <c r="D48" s="55">
        <f t="shared" si="2"/>
        <v>7.87081874814595</v>
      </c>
      <c r="E48" s="55">
        <f t="shared" si="3"/>
        <v>512.2598810376446</v>
      </c>
    </row>
    <row r="49" spans="1:5" ht="15">
      <c r="A49" t="s">
        <v>108</v>
      </c>
      <c r="B49" s="54" t="s">
        <v>110</v>
      </c>
      <c r="C49">
        <v>7.43</v>
      </c>
      <c r="D49" s="55">
        <f t="shared" si="2"/>
        <v>7.87081874814595</v>
      </c>
      <c r="E49" s="55">
        <f t="shared" si="3"/>
        <v>512.2598810376446</v>
      </c>
    </row>
    <row r="50" spans="1:5" ht="15">
      <c r="A50" t="s">
        <v>108</v>
      </c>
      <c r="B50" s="54" t="s">
        <v>109</v>
      </c>
      <c r="C50">
        <v>7.43</v>
      </c>
      <c r="D50" s="55">
        <f t="shared" si="2"/>
        <v>7.87081874814595</v>
      </c>
      <c r="E50" s="55">
        <f t="shared" si="3"/>
        <v>512.2598810376446</v>
      </c>
    </row>
    <row r="51" spans="1:5" ht="15">
      <c r="A51" t="s">
        <v>108</v>
      </c>
      <c r="B51" s="54" t="s">
        <v>107</v>
      </c>
      <c r="C51">
        <v>4.31</v>
      </c>
      <c r="D51" s="55">
        <f t="shared" si="2"/>
        <v>4.565710471670127</v>
      </c>
      <c r="E51" s="55">
        <f t="shared" si="3"/>
        <v>297.1520978832097</v>
      </c>
    </row>
    <row r="52" spans="1:5" ht="15">
      <c r="A52" t="s">
        <v>103</v>
      </c>
      <c r="B52" s="54" t="s">
        <v>106</v>
      </c>
      <c r="C52">
        <v>7.43</v>
      </c>
      <c r="D52" s="55">
        <f t="shared" si="2"/>
        <v>7.87081874814595</v>
      </c>
      <c r="E52" s="55">
        <f t="shared" si="3"/>
        <v>512.2598810376446</v>
      </c>
    </row>
    <row r="53" spans="1:5" ht="15">
      <c r="A53" t="s">
        <v>67</v>
      </c>
      <c r="B53" s="54" t="s">
        <v>104</v>
      </c>
      <c r="C53">
        <v>7.43</v>
      </c>
      <c r="D53" s="55">
        <f t="shared" si="2"/>
        <v>7.87081874814595</v>
      </c>
      <c r="E53" s="55">
        <f t="shared" si="3"/>
        <v>512.2598810376446</v>
      </c>
    </row>
    <row r="54" spans="1:5" s="56" customFormat="1" ht="15">
      <c r="A54" s="56" t="s">
        <v>105</v>
      </c>
      <c r="B54" s="58" t="s">
        <v>104</v>
      </c>
      <c r="C54" s="56">
        <v>7.43</v>
      </c>
      <c r="D54" s="57">
        <f t="shared" si="2"/>
        <v>7.87081874814595</v>
      </c>
      <c r="E54" s="57">
        <f t="shared" si="3"/>
        <v>512.2598810376446</v>
      </c>
    </row>
    <row r="55" spans="1:5" ht="15">
      <c r="A55" t="s">
        <v>103</v>
      </c>
      <c r="B55" s="54" t="s">
        <v>102</v>
      </c>
      <c r="C55">
        <v>7.43</v>
      </c>
      <c r="D55" s="55">
        <f t="shared" si="2"/>
        <v>7.87081874814595</v>
      </c>
      <c r="E55" s="55">
        <f t="shared" si="3"/>
        <v>512.2598810376446</v>
      </c>
    </row>
    <row r="56" spans="2:5" ht="15">
      <c r="B56" s="54" t="s">
        <v>15</v>
      </c>
      <c r="C56">
        <f>SUM(C2:C55)</f>
        <v>337.1000000000001</v>
      </c>
      <c r="D56" s="55">
        <f>SUM(D2:D55)</f>
        <v>357.09999999999997</v>
      </c>
      <c r="E56" s="55">
        <f>SUM(E2:E55)</f>
        <v>23241.292852999988</v>
      </c>
    </row>
    <row r="57" spans="2:3" ht="15">
      <c r="B57" s="54" t="s">
        <v>14</v>
      </c>
      <c r="C57">
        <v>20</v>
      </c>
    </row>
    <row r="58" spans="2:3" ht="15">
      <c r="B58" s="54" t="s">
        <v>101</v>
      </c>
      <c r="C58">
        <f>SUM(C56:C57)</f>
        <v>357.1000000000001</v>
      </c>
    </row>
    <row r="59" ht="15">
      <c r="B59" s="54"/>
    </row>
    <row r="60" spans="2:3" ht="15">
      <c r="B60" s="54" t="s">
        <v>100</v>
      </c>
      <c r="C60">
        <f>C57/C56</f>
        <v>0.05932957579353306</v>
      </c>
    </row>
    <row r="61" ht="15">
      <c r="C61">
        <f>1+C60</f>
        <v>1.059329575793533</v>
      </c>
    </row>
    <row r="62" spans="2:3" ht="15">
      <c r="B62" s="54" t="s">
        <v>99</v>
      </c>
      <c r="C62">
        <v>23241.29</v>
      </c>
    </row>
    <row r="63" spans="2:3" ht="15">
      <c r="B63" s="54" t="s">
        <v>9</v>
      </c>
      <c r="C63">
        <v>65.08343</v>
      </c>
    </row>
  </sheetData>
  <sheetProtection/>
  <autoFilter ref="A1:E63"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8"/>
  <sheetViews>
    <sheetView zoomScalePageLayoutView="0" workbookViewId="0" topLeftCell="A1">
      <pane xSplit="1" ySplit="1" topLeftCell="B2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68" sqref="C268"/>
    </sheetView>
  </sheetViews>
  <sheetFormatPr defaultColWidth="9.140625" defaultRowHeight="15"/>
  <cols>
    <col min="1" max="1" width="43.140625" style="0" customWidth="1"/>
    <col min="2" max="2" width="15.140625" style="0" customWidth="1"/>
    <col min="3" max="3" width="14.00390625" style="69" customWidth="1"/>
    <col min="4" max="4" width="14.00390625" style="0" customWidth="1"/>
    <col min="5" max="6" width="11.28125" style="80" customWidth="1"/>
    <col min="7" max="7" width="13.00390625" style="6" customWidth="1"/>
    <col min="8" max="8" width="12.421875" style="0" customWidth="1"/>
  </cols>
  <sheetData>
    <row r="1" ht="15">
      <c r="H1" s="86"/>
    </row>
    <row r="2" spans="1:8" ht="15">
      <c r="A2" s="74" t="s">
        <v>187</v>
      </c>
      <c r="B2" s="74"/>
      <c r="C2" s="74"/>
      <c r="D2" s="74"/>
      <c r="H2" s="86"/>
    </row>
    <row r="3" spans="1:8" ht="15">
      <c r="A3" s="33"/>
      <c r="B3" s="87"/>
      <c r="C3" s="68">
        <v>26.39</v>
      </c>
      <c r="D3" s="87">
        <v>1</v>
      </c>
      <c r="E3" s="80">
        <v>13.19</v>
      </c>
      <c r="F3" s="80">
        <f>E3*(1+$D$248)</f>
        <v>13.648902322344957</v>
      </c>
      <c r="G3" s="6" t="s">
        <v>66</v>
      </c>
      <c r="H3" s="86">
        <f>F3*$B$255</f>
        <v>1050.2507384535095</v>
      </c>
    </row>
    <row r="4" spans="1:8" ht="15">
      <c r="A4" s="30" t="s">
        <v>222</v>
      </c>
      <c r="B4" s="87"/>
      <c r="C4" s="70">
        <v>13.19</v>
      </c>
      <c r="D4" s="87"/>
      <c r="H4" s="86"/>
    </row>
    <row r="5" spans="1:8" ht="15">
      <c r="A5" s="28" t="s">
        <v>24</v>
      </c>
      <c r="B5" s="87"/>
      <c r="C5" s="70"/>
      <c r="D5" s="87"/>
      <c r="H5" s="86"/>
    </row>
    <row r="6" spans="1:8" ht="15">
      <c r="A6" s="28" t="s">
        <v>23</v>
      </c>
      <c r="B6" s="87"/>
      <c r="C6" s="70"/>
      <c r="D6" s="87"/>
      <c r="H6" s="86"/>
    </row>
    <row r="7" spans="1:8" ht="15">
      <c r="A7" s="33"/>
      <c r="B7" s="87"/>
      <c r="C7" s="68">
        <v>13.59</v>
      </c>
      <c r="D7" s="87">
        <v>1</v>
      </c>
      <c r="E7" s="80">
        <v>6.79</v>
      </c>
      <c r="F7" s="80">
        <f>E7*(1+$D$248)</f>
        <v>7.0262355397060094</v>
      </c>
      <c r="G7" s="6" t="s">
        <v>66</v>
      </c>
      <c r="H7" s="86">
        <f>F7*$B$255</f>
        <v>540.6521997042706</v>
      </c>
    </row>
    <row r="8" spans="1:8" ht="15">
      <c r="A8" s="33" t="s">
        <v>190</v>
      </c>
      <c r="B8" s="87"/>
      <c r="C8" s="70">
        <v>6.79</v>
      </c>
      <c r="D8" s="87"/>
      <c r="H8" s="86"/>
    </row>
    <row r="9" spans="1:8" ht="15">
      <c r="A9" s="28" t="s">
        <v>167</v>
      </c>
      <c r="B9" s="87"/>
      <c r="C9" s="70"/>
      <c r="D9" s="87"/>
      <c r="H9" s="86"/>
    </row>
    <row r="10" spans="1:8" ht="15">
      <c r="A10" s="28" t="s">
        <v>54</v>
      </c>
      <c r="B10" s="87"/>
      <c r="C10" s="70"/>
      <c r="D10" s="87"/>
      <c r="H10" s="86"/>
    </row>
    <row r="11" spans="1:8" ht="15">
      <c r="A11" s="33"/>
      <c r="B11" s="87"/>
      <c r="C11" s="68">
        <v>26.39</v>
      </c>
      <c r="D11" s="87">
        <v>1</v>
      </c>
      <c r="E11" s="80">
        <v>13.19</v>
      </c>
      <c r="F11" s="80">
        <f>E11*(1+$D$248)</f>
        <v>13.648902322344957</v>
      </c>
      <c r="G11" s="6" t="s">
        <v>220</v>
      </c>
      <c r="H11" s="86">
        <f>F11*$B$255</f>
        <v>1050.2507384535095</v>
      </c>
    </row>
    <row r="12" spans="1:8" ht="15">
      <c r="A12" s="30" t="s">
        <v>191</v>
      </c>
      <c r="B12" s="87"/>
      <c r="C12" s="70">
        <v>13.19</v>
      </c>
      <c r="D12" s="87"/>
      <c r="H12" s="86"/>
    </row>
    <row r="13" spans="1:8" ht="15">
      <c r="A13" s="28" t="s">
        <v>35</v>
      </c>
      <c r="B13" s="87"/>
      <c r="C13" s="70"/>
      <c r="D13" s="87"/>
      <c r="H13" s="86"/>
    </row>
    <row r="14" spans="1:8" ht="15">
      <c r="A14" s="28" t="s">
        <v>192</v>
      </c>
      <c r="B14" s="87"/>
      <c r="C14" s="70"/>
      <c r="D14" s="87"/>
      <c r="H14" s="86"/>
    </row>
    <row r="15" spans="1:8" ht="15">
      <c r="A15" s="33"/>
      <c r="B15" s="87"/>
      <c r="C15" s="68">
        <v>26.39</v>
      </c>
      <c r="D15" s="87">
        <v>1</v>
      </c>
      <c r="E15" s="80">
        <v>13.19</v>
      </c>
      <c r="F15" s="80">
        <f>E15*(1+$D$248)</f>
        <v>13.648902322344957</v>
      </c>
      <c r="G15" s="6" t="s">
        <v>66</v>
      </c>
      <c r="H15" s="86">
        <f>F15*$B$255</f>
        <v>1050.2507384535095</v>
      </c>
    </row>
    <row r="16" spans="1:8" ht="15">
      <c r="A16" s="30" t="s">
        <v>191</v>
      </c>
      <c r="B16" s="87"/>
      <c r="C16" s="70">
        <v>13.19</v>
      </c>
      <c r="D16" s="87"/>
      <c r="H16" s="86"/>
    </row>
    <row r="17" spans="1:8" ht="15">
      <c r="A17" s="28" t="s">
        <v>27</v>
      </c>
      <c r="B17" s="87"/>
      <c r="C17" s="70"/>
      <c r="D17" s="87"/>
      <c r="H17" s="86"/>
    </row>
    <row r="18" spans="1:8" ht="15">
      <c r="A18" s="28" t="s">
        <v>192</v>
      </c>
      <c r="B18" s="87"/>
      <c r="C18" s="70"/>
      <c r="D18" s="87"/>
      <c r="H18" s="86"/>
    </row>
    <row r="19" spans="1:8" ht="15">
      <c r="A19" s="33"/>
      <c r="B19" s="87"/>
      <c r="C19" s="68">
        <v>26.39</v>
      </c>
      <c r="D19" s="87">
        <v>1</v>
      </c>
      <c r="E19" s="80">
        <v>13.19</v>
      </c>
      <c r="F19" s="80">
        <f>E19*(1+$D$248)</f>
        <v>13.648902322344957</v>
      </c>
      <c r="G19" s="75" t="s">
        <v>65</v>
      </c>
      <c r="H19" s="86">
        <f>F19*$B$255</f>
        <v>1050.2507384535095</v>
      </c>
    </row>
    <row r="20" spans="1:8" ht="15">
      <c r="A20" s="30" t="s">
        <v>191</v>
      </c>
      <c r="B20" s="87"/>
      <c r="C20" s="70">
        <v>13.19</v>
      </c>
      <c r="D20" s="87"/>
      <c r="H20" s="86"/>
    </row>
    <row r="21" spans="1:8" ht="15">
      <c r="A21" s="28" t="s">
        <v>21</v>
      </c>
      <c r="B21" s="87"/>
      <c r="C21" s="70"/>
      <c r="D21" s="87"/>
      <c r="H21" s="86"/>
    </row>
    <row r="22" spans="1:8" ht="15">
      <c r="A22" s="28" t="s">
        <v>23</v>
      </c>
      <c r="B22" s="87"/>
      <c r="C22" s="70"/>
      <c r="D22" s="87"/>
      <c r="H22" s="86"/>
    </row>
    <row r="23" spans="1:8" ht="15">
      <c r="A23" s="33"/>
      <c r="B23" s="87"/>
      <c r="C23" s="68">
        <v>13.59</v>
      </c>
      <c r="D23" s="87">
        <v>1</v>
      </c>
      <c r="E23" s="80">
        <v>6.79</v>
      </c>
      <c r="F23" s="80">
        <f>E23*(1+$D$248)</f>
        <v>7.0262355397060094</v>
      </c>
      <c r="G23" s="75" t="s">
        <v>65</v>
      </c>
      <c r="H23" s="86">
        <f>F23*$B$255</f>
        <v>540.6521997042706</v>
      </c>
    </row>
    <row r="24" spans="1:8" ht="15">
      <c r="A24" s="33" t="s">
        <v>193</v>
      </c>
      <c r="B24" s="87"/>
      <c r="C24" s="70">
        <v>6.79</v>
      </c>
      <c r="D24" s="87"/>
      <c r="H24" s="86"/>
    </row>
    <row r="25" spans="1:8" ht="15">
      <c r="A25" s="28" t="s">
        <v>165</v>
      </c>
      <c r="B25" s="87"/>
      <c r="C25" s="70"/>
      <c r="D25" s="87"/>
      <c r="H25" s="86"/>
    </row>
    <row r="26" spans="1:8" ht="15">
      <c r="A26" s="28" t="s">
        <v>48</v>
      </c>
      <c r="B26" s="87"/>
      <c r="C26" s="70"/>
      <c r="D26" s="87"/>
      <c r="H26" s="86"/>
    </row>
    <row r="27" spans="1:8" ht="15">
      <c r="A27" s="33"/>
      <c r="B27" s="87"/>
      <c r="C27" s="68">
        <v>23.99</v>
      </c>
      <c r="D27" s="87">
        <v>1</v>
      </c>
      <c r="E27" s="80">
        <v>11.99</v>
      </c>
      <c r="F27" s="80">
        <f>E27*(1+$D$248)</f>
        <v>12.407152300600156</v>
      </c>
      <c r="G27" s="6" t="s">
        <v>219</v>
      </c>
      <c r="H27" s="86">
        <f>F27*$B$255</f>
        <v>954.7010124380274</v>
      </c>
    </row>
    <row r="28" spans="1:8" ht="15">
      <c r="A28" s="30" t="s">
        <v>194</v>
      </c>
      <c r="B28" s="87"/>
      <c r="C28" s="70">
        <v>11.99</v>
      </c>
      <c r="D28" s="87"/>
      <c r="H28" s="86"/>
    </row>
    <row r="29" spans="1:8" ht="15">
      <c r="A29" s="28" t="s">
        <v>24</v>
      </c>
      <c r="B29" s="87"/>
      <c r="C29" s="70"/>
      <c r="D29" s="87"/>
      <c r="H29" s="86"/>
    </row>
    <row r="30" spans="1:8" ht="15">
      <c r="A30" s="28" t="s">
        <v>54</v>
      </c>
      <c r="B30" s="87"/>
      <c r="C30" s="70"/>
      <c r="D30" s="87"/>
      <c r="H30" s="86"/>
    </row>
    <row r="31" spans="1:8" ht="15">
      <c r="A31" s="33"/>
      <c r="B31" s="87"/>
      <c r="C31" s="68">
        <v>21.59</v>
      </c>
      <c r="D31" s="87">
        <v>1</v>
      </c>
      <c r="E31" s="80">
        <v>10.79</v>
      </c>
      <c r="F31" s="80">
        <f>E31*(1+$D$248)</f>
        <v>11.165402278855352</v>
      </c>
      <c r="G31" s="75" t="s">
        <v>65</v>
      </c>
      <c r="H31" s="86">
        <f>F31*$B$255</f>
        <v>859.1512864225449</v>
      </c>
    </row>
    <row r="32" spans="1:8" ht="15">
      <c r="A32" s="30" t="s">
        <v>186</v>
      </c>
      <c r="B32" s="87"/>
      <c r="C32" s="70">
        <v>10.79</v>
      </c>
      <c r="D32" s="87"/>
      <c r="H32" s="86"/>
    </row>
    <row r="33" spans="1:8" ht="15">
      <c r="A33" s="28" t="s">
        <v>165</v>
      </c>
      <c r="B33" s="87"/>
      <c r="C33" s="70"/>
      <c r="D33" s="87"/>
      <c r="H33" s="86"/>
    </row>
    <row r="34" spans="1:8" ht="15">
      <c r="A34" s="28" t="s">
        <v>54</v>
      </c>
      <c r="B34" s="87"/>
      <c r="C34" s="70"/>
      <c r="D34" s="87"/>
      <c r="H34" s="86"/>
    </row>
    <row r="35" spans="1:8" ht="15">
      <c r="A35" s="33"/>
      <c r="B35" s="87"/>
      <c r="C35" s="68">
        <v>15.99</v>
      </c>
      <c r="D35" s="87">
        <v>2</v>
      </c>
      <c r="E35" s="80">
        <v>7.99</v>
      </c>
      <c r="F35" s="80">
        <f>E35*(1+$D$248)</f>
        <v>8.267985561450812</v>
      </c>
      <c r="G35" s="6" t="s">
        <v>220</v>
      </c>
      <c r="H35" s="86">
        <f>F35*$B$255</f>
        <v>636.201925719753</v>
      </c>
    </row>
    <row r="36" spans="1:8" ht="15">
      <c r="A36" s="30" t="s">
        <v>185</v>
      </c>
      <c r="B36" s="87"/>
      <c r="C36" s="70">
        <v>7.99</v>
      </c>
      <c r="D36" s="87"/>
      <c r="E36" s="80">
        <v>7.99</v>
      </c>
      <c r="F36" s="80">
        <f>E36*(1+$D$248)</f>
        <v>8.267985561450812</v>
      </c>
      <c r="G36" s="6" t="s">
        <v>1</v>
      </c>
      <c r="H36" s="86">
        <f>F36*$B$255</f>
        <v>636.201925719753</v>
      </c>
    </row>
    <row r="37" spans="1:8" ht="15">
      <c r="A37" s="28" t="s">
        <v>165</v>
      </c>
      <c r="B37" s="87"/>
      <c r="C37" s="70"/>
      <c r="D37" s="87"/>
      <c r="H37" s="86"/>
    </row>
    <row r="38" spans="1:8" ht="15">
      <c r="A38" s="28" t="s">
        <v>71</v>
      </c>
      <c r="B38" s="87"/>
      <c r="C38" s="70"/>
      <c r="D38" s="87"/>
      <c r="H38" s="86"/>
    </row>
    <row r="39" spans="1:8" ht="15">
      <c r="A39" s="33"/>
      <c r="B39" s="87"/>
      <c r="C39" s="68">
        <v>15.99</v>
      </c>
      <c r="D39" s="87">
        <v>1</v>
      </c>
      <c r="E39" s="80">
        <v>7.99</v>
      </c>
      <c r="F39" s="80">
        <f>E39*(1+$D$248)</f>
        <v>8.267985561450812</v>
      </c>
      <c r="G39" s="6" t="s">
        <v>66</v>
      </c>
      <c r="H39" s="86">
        <f>F39*$B$255</f>
        <v>636.201925719753</v>
      </c>
    </row>
    <row r="40" spans="1:8" ht="15">
      <c r="A40" s="30" t="s">
        <v>185</v>
      </c>
      <c r="B40" s="87"/>
      <c r="C40" s="70">
        <v>7.99</v>
      </c>
      <c r="D40" s="87"/>
      <c r="H40" s="86"/>
    </row>
    <row r="41" spans="1:8" ht="15">
      <c r="A41" s="28" t="s">
        <v>167</v>
      </c>
      <c r="B41" s="87"/>
      <c r="C41" s="70"/>
      <c r="D41" s="87"/>
      <c r="H41" s="86"/>
    </row>
    <row r="42" spans="1:8" ht="15">
      <c r="A42" s="28" t="s">
        <v>71</v>
      </c>
      <c r="B42" s="87"/>
      <c r="C42" s="70"/>
      <c r="D42" s="87"/>
      <c r="H42" s="86"/>
    </row>
    <row r="43" spans="1:8" ht="15">
      <c r="A43" s="33"/>
      <c r="B43" s="87"/>
      <c r="C43" s="68">
        <v>15.99</v>
      </c>
      <c r="D43" s="87">
        <v>2</v>
      </c>
      <c r="E43" s="80">
        <v>7.99</v>
      </c>
      <c r="F43" s="80">
        <f>E43*(1+$D$248)</f>
        <v>8.267985561450812</v>
      </c>
      <c r="G43" s="6" t="s">
        <v>220</v>
      </c>
      <c r="H43" s="86">
        <f>F43*$B$255</f>
        <v>636.201925719753</v>
      </c>
    </row>
    <row r="44" spans="1:8" ht="15">
      <c r="A44" s="30" t="s">
        <v>185</v>
      </c>
      <c r="B44" s="87"/>
      <c r="C44" s="70">
        <v>7.99</v>
      </c>
      <c r="D44" s="87"/>
      <c r="E44" s="80">
        <v>7.99</v>
      </c>
      <c r="F44" s="80">
        <f>E44*(1+$D$248)</f>
        <v>8.267985561450812</v>
      </c>
      <c r="G44" s="6" t="s">
        <v>66</v>
      </c>
      <c r="H44" s="86">
        <f>F44*$B$255</f>
        <v>636.201925719753</v>
      </c>
    </row>
    <row r="45" spans="1:8" ht="15">
      <c r="A45" s="28" t="s">
        <v>167</v>
      </c>
      <c r="B45" s="87"/>
      <c r="C45" s="70"/>
      <c r="D45" s="87"/>
      <c r="H45" s="86"/>
    </row>
    <row r="46" spans="1:8" ht="15">
      <c r="A46" s="28" t="s">
        <v>54</v>
      </c>
      <c r="B46" s="87"/>
      <c r="C46" s="70"/>
      <c r="D46" s="87"/>
      <c r="H46" s="86"/>
    </row>
    <row r="47" spans="1:8" ht="15">
      <c r="A47" s="33"/>
      <c r="B47" s="87"/>
      <c r="C47" s="68">
        <v>15.99</v>
      </c>
      <c r="D47" s="87">
        <v>1</v>
      </c>
      <c r="E47" s="80">
        <v>7.99</v>
      </c>
      <c r="F47" s="80">
        <f>E47*(1+$D$248)</f>
        <v>8.267985561450812</v>
      </c>
      <c r="G47" s="6" t="s">
        <v>1</v>
      </c>
      <c r="H47" s="86">
        <f>F47*$B$255</f>
        <v>636.201925719753</v>
      </c>
    </row>
    <row r="48" spans="1:8" ht="15">
      <c r="A48" s="30" t="s">
        <v>185</v>
      </c>
      <c r="B48" s="87"/>
      <c r="C48" s="70">
        <v>7.99</v>
      </c>
      <c r="D48" s="87"/>
      <c r="H48" s="86"/>
    </row>
    <row r="49" spans="1:8" ht="15">
      <c r="A49" s="28" t="s">
        <v>169</v>
      </c>
      <c r="B49" s="87"/>
      <c r="C49" s="70"/>
      <c r="D49" s="87"/>
      <c r="H49" s="86"/>
    </row>
    <row r="50" spans="1:8" ht="15">
      <c r="A50" s="28" t="s">
        <v>54</v>
      </c>
      <c r="B50" s="87"/>
      <c r="C50" s="70"/>
      <c r="D50" s="87"/>
      <c r="H50" s="86"/>
    </row>
    <row r="51" spans="1:8" ht="15">
      <c r="A51" s="33"/>
      <c r="B51" s="87"/>
      <c r="C51" s="68">
        <v>15.99</v>
      </c>
      <c r="D51" s="87">
        <v>1</v>
      </c>
      <c r="E51" s="80">
        <v>7.99</v>
      </c>
      <c r="F51" s="80">
        <f>E51*(1+$D$248)</f>
        <v>8.267985561450812</v>
      </c>
      <c r="G51" s="6" t="s">
        <v>1</v>
      </c>
      <c r="H51" s="86">
        <f>F51*$B$255</f>
        <v>636.201925719753</v>
      </c>
    </row>
    <row r="52" spans="1:8" ht="15">
      <c r="A52" s="30" t="s">
        <v>185</v>
      </c>
      <c r="B52" s="87"/>
      <c r="C52" s="70">
        <v>7.99</v>
      </c>
      <c r="D52" s="87"/>
      <c r="H52" s="86"/>
    </row>
    <row r="53" spans="1:8" ht="15">
      <c r="A53" s="28" t="s">
        <v>169</v>
      </c>
      <c r="B53" s="87"/>
      <c r="C53" s="70"/>
      <c r="D53" s="87"/>
      <c r="H53" s="86"/>
    </row>
    <row r="54" spans="1:8" ht="15">
      <c r="A54" s="28" t="s">
        <v>71</v>
      </c>
      <c r="B54" s="87"/>
      <c r="C54" s="70"/>
      <c r="D54" s="87"/>
      <c r="H54" s="86"/>
    </row>
    <row r="55" spans="1:8" ht="15">
      <c r="A55" s="33"/>
      <c r="B55" s="87"/>
      <c r="C55" s="68">
        <v>26.39</v>
      </c>
      <c r="D55" s="87">
        <v>1</v>
      </c>
      <c r="E55" s="80">
        <v>13.19</v>
      </c>
      <c r="F55" s="80">
        <f>E55*(1+$D$248)</f>
        <v>13.648902322344957</v>
      </c>
      <c r="G55" s="6" t="s">
        <v>66</v>
      </c>
      <c r="H55" s="86">
        <f>F55*$B$255</f>
        <v>1050.2507384535095</v>
      </c>
    </row>
    <row r="56" spans="1:8" ht="15">
      <c r="A56" s="30" t="s">
        <v>184</v>
      </c>
      <c r="B56" s="87"/>
      <c r="C56" s="70">
        <v>13.19</v>
      </c>
      <c r="D56" s="87"/>
      <c r="H56" s="86"/>
    </row>
    <row r="57" spans="1:8" ht="15">
      <c r="A57" s="28" t="s">
        <v>27</v>
      </c>
      <c r="B57" s="87"/>
      <c r="C57" s="70"/>
      <c r="D57" s="87"/>
      <c r="H57" s="86"/>
    </row>
    <row r="58" spans="1:8" ht="15">
      <c r="A58" s="28" t="s">
        <v>23</v>
      </c>
      <c r="B58" s="87"/>
      <c r="C58" s="70"/>
      <c r="D58" s="87"/>
      <c r="H58" s="86"/>
    </row>
    <row r="59" spans="1:8" ht="15">
      <c r="A59" s="33"/>
      <c r="B59" s="87"/>
      <c r="C59" s="68">
        <v>5.59</v>
      </c>
      <c r="D59" s="87">
        <v>2</v>
      </c>
      <c r="E59" s="80">
        <v>2.79</v>
      </c>
      <c r="F59" s="80">
        <f>E59*(1+$D$248)</f>
        <v>2.887068800556667</v>
      </c>
      <c r="G59" s="75" t="s">
        <v>65</v>
      </c>
      <c r="H59" s="86">
        <f>F59*$B$255</f>
        <v>222.15311298599636</v>
      </c>
    </row>
    <row r="60" spans="1:8" ht="15">
      <c r="A60" s="33" t="s">
        <v>195</v>
      </c>
      <c r="B60" s="87"/>
      <c r="C60" s="70">
        <v>2.79</v>
      </c>
      <c r="D60" s="87"/>
      <c r="E60" s="80">
        <v>2.79</v>
      </c>
      <c r="F60" s="80">
        <f>E60*(1+$D$248)</f>
        <v>2.887068800556667</v>
      </c>
      <c r="G60" s="6" t="s">
        <v>66</v>
      </c>
      <c r="H60" s="86">
        <f>F60*$B$255</f>
        <v>222.15311298599636</v>
      </c>
    </row>
    <row r="61" spans="1:8" ht="15">
      <c r="A61" s="28" t="s">
        <v>196</v>
      </c>
      <c r="B61" s="87"/>
      <c r="C61" s="70"/>
      <c r="D61" s="87"/>
      <c r="F61" s="80">
        <f>E61*(1+$D$248)</f>
        <v>0</v>
      </c>
      <c r="H61" s="86"/>
    </row>
    <row r="62" spans="1:8" ht="15">
      <c r="A62" s="28" t="s">
        <v>48</v>
      </c>
      <c r="B62" s="87"/>
      <c r="C62" s="70"/>
      <c r="D62" s="87"/>
      <c r="H62" s="86"/>
    </row>
    <row r="63" spans="1:8" ht="15">
      <c r="A63" s="33"/>
      <c r="B63" s="87"/>
      <c r="C63" s="68">
        <v>5.59</v>
      </c>
      <c r="D63" s="87">
        <v>1</v>
      </c>
      <c r="E63" s="80">
        <v>2.79</v>
      </c>
      <c r="F63" s="80">
        <f>E63*(1+$D$248)</f>
        <v>2.887068800556667</v>
      </c>
      <c r="G63" s="6" t="s">
        <v>224</v>
      </c>
      <c r="H63" s="86">
        <f>F63*$B$255</f>
        <v>222.15311298599636</v>
      </c>
    </row>
    <row r="64" spans="1:8" ht="15">
      <c r="A64" s="33" t="s">
        <v>195</v>
      </c>
      <c r="B64" s="87"/>
      <c r="C64" s="70">
        <v>2.79</v>
      </c>
      <c r="D64" s="87"/>
      <c r="H64" s="86"/>
    </row>
    <row r="65" spans="1:8" ht="15">
      <c r="A65" s="28" t="s">
        <v>201</v>
      </c>
      <c r="B65" s="87"/>
      <c r="C65" s="70"/>
      <c r="D65" s="87"/>
      <c r="H65" s="86"/>
    </row>
    <row r="66" spans="1:8" ht="15">
      <c r="A66" s="28" t="s">
        <v>223</v>
      </c>
      <c r="B66" s="87"/>
      <c r="C66" s="70"/>
      <c r="D66" s="87"/>
      <c r="H66" s="86"/>
    </row>
    <row r="67" spans="1:8" ht="15">
      <c r="A67" s="33"/>
      <c r="B67" s="87"/>
      <c r="C67" s="68">
        <v>5.59</v>
      </c>
      <c r="D67" s="87">
        <v>2</v>
      </c>
      <c r="E67" s="80">
        <v>2.79</v>
      </c>
      <c r="F67" s="80">
        <f>E67*(1+$D$248)</f>
        <v>2.887068800556667</v>
      </c>
      <c r="G67" s="75" t="s">
        <v>65</v>
      </c>
      <c r="H67" s="86">
        <f>F67*$B$255</f>
        <v>222.15311298599636</v>
      </c>
    </row>
    <row r="68" spans="1:8" ht="15">
      <c r="A68" s="33" t="s">
        <v>195</v>
      </c>
      <c r="B68" s="87"/>
      <c r="C68" s="70">
        <v>2.79</v>
      </c>
      <c r="D68" s="87"/>
      <c r="E68" s="80">
        <v>2.79</v>
      </c>
      <c r="F68" s="80">
        <f>E68*(1+$D$248)</f>
        <v>2.887068800556667</v>
      </c>
      <c r="G68" s="6" t="s">
        <v>66</v>
      </c>
      <c r="H68" s="86">
        <f>F68*$B$255</f>
        <v>222.15311298599636</v>
      </c>
    </row>
    <row r="69" spans="1:8" ht="15">
      <c r="A69" s="28" t="s">
        <v>196</v>
      </c>
      <c r="B69" s="87"/>
      <c r="C69" s="70"/>
      <c r="D69" s="87"/>
      <c r="H69" s="86"/>
    </row>
    <row r="70" spans="1:8" ht="15">
      <c r="A70" s="28" t="s">
        <v>197</v>
      </c>
      <c r="B70" s="87"/>
      <c r="C70" s="70"/>
      <c r="D70" s="87"/>
      <c r="H70" s="86"/>
    </row>
    <row r="71" spans="1:8" ht="15">
      <c r="A71" s="74" t="s">
        <v>183</v>
      </c>
      <c r="B71" s="74"/>
      <c r="C71" s="74"/>
      <c r="D71" s="74"/>
      <c r="H71" s="86"/>
    </row>
    <row r="72" spans="1:8" ht="15">
      <c r="A72" s="33"/>
      <c r="B72" s="87"/>
      <c r="C72" s="68">
        <v>5.59</v>
      </c>
      <c r="D72" s="87">
        <v>2</v>
      </c>
      <c r="E72" s="80">
        <v>2.79</v>
      </c>
      <c r="F72" s="80">
        <f>E72*(1+$D$248)</f>
        <v>2.887068800556667</v>
      </c>
      <c r="G72" s="6" t="s">
        <v>3</v>
      </c>
      <c r="H72" s="86">
        <f>F72*$B$255</f>
        <v>222.15311298599636</v>
      </c>
    </row>
    <row r="73" spans="1:8" ht="15">
      <c r="A73" s="33" t="s">
        <v>198</v>
      </c>
      <c r="B73" s="87"/>
      <c r="C73" s="70">
        <v>2.79</v>
      </c>
      <c r="D73" s="87"/>
      <c r="E73" s="80">
        <v>2.79</v>
      </c>
      <c r="F73" s="80">
        <f>E73*(1+$D$248)</f>
        <v>2.887068800556667</v>
      </c>
      <c r="G73" s="6" t="s">
        <v>220</v>
      </c>
      <c r="H73" s="86">
        <f>F73*$B$255</f>
        <v>222.15311298599636</v>
      </c>
    </row>
    <row r="74" spans="1:8" ht="15">
      <c r="A74" s="28" t="s">
        <v>196</v>
      </c>
      <c r="B74" s="87"/>
      <c r="C74" s="70"/>
      <c r="D74" s="87"/>
      <c r="H74" s="86"/>
    </row>
    <row r="75" spans="1:8" ht="15">
      <c r="A75" s="28" t="s">
        <v>168</v>
      </c>
      <c r="B75" s="87"/>
      <c r="C75" s="70"/>
      <c r="D75" s="87"/>
      <c r="H75" s="86"/>
    </row>
    <row r="76" spans="1:8" ht="15">
      <c r="A76" s="33"/>
      <c r="B76" s="87"/>
      <c r="C76" s="68">
        <v>5.59</v>
      </c>
      <c r="D76" s="87">
        <v>2</v>
      </c>
      <c r="E76" s="80">
        <v>2.79</v>
      </c>
      <c r="F76" s="80">
        <f>E76*(1+$D$248)</f>
        <v>2.887068800556667</v>
      </c>
      <c r="G76" s="6" t="s">
        <v>131</v>
      </c>
      <c r="H76" s="86">
        <f>F76*$B$255</f>
        <v>222.15311298599636</v>
      </c>
    </row>
    <row r="77" spans="1:8" ht="15">
      <c r="A77" s="33" t="s">
        <v>198</v>
      </c>
      <c r="B77" s="87"/>
      <c r="C77" s="70">
        <v>2.79</v>
      </c>
      <c r="D77" s="87"/>
      <c r="E77" s="80">
        <v>2.79</v>
      </c>
      <c r="F77" s="80">
        <f>E77*(1+$D$248)</f>
        <v>2.887068800556667</v>
      </c>
      <c r="G77" s="6" t="s">
        <v>220</v>
      </c>
      <c r="H77" s="86">
        <f>F77*$B$255</f>
        <v>222.15311298599636</v>
      </c>
    </row>
    <row r="78" spans="1:8" ht="15">
      <c r="A78" s="28" t="s">
        <v>199</v>
      </c>
      <c r="B78" s="87"/>
      <c r="C78" s="70"/>
      <c r="D78" s="87"/>
      <c r="H78" s="86"/>
    </row>
    <row r="79" spans="1:8" ht="15">
      <c r="A79" s="28" t="s">
        <v>176</v>
      </c>
      <c r="B79" s="87"/>
      <c r="C79" s="70"/>
      <c r="D79" s="87"/>
      <c r="H79" s="86"/>
    </row>
    <row r="80" spans="1:8" ht="15">
      <c r="A80" s="33"/>
      <c r="B80" s="87"/>
      <c r="C80" s="68">
        <v>5.59</v>
      </c>
      <c r="D80" s="87">
        <v>2</v>
      </c>
      <c r="E80" s="80">
        <v>2.79</v>
      </c>
      <c r="F80" s="80">
        <f>E80*(1+$D$248)</f>
        <v>2.887068800556667</v>
      </c>
      <c r="G80" s="6" t="s">
        <v>3</v>
      </c>
      <c r="H80" s="86">
        <f>F80*$B$255</f>
        <v>222.15311298599636</v>
      </c>
    </row>
    <row r="81" spans="1:8" ht="15">
      <c r="A81" s="33" t="s">
        <v>198</v>
      </c>
      <c r="B81" s="87"/>
      <c r="C81" s="70">
        <v>2.79</v>
      </c>
      <c r="D81" s="87"/>
      <c r="E81" s="80">
        <v>2.79</v>
      </c>
      <c r="F81" s="80">
        <f>E81*(1+$D$248)</f>
        <v>2.887068800556667</v>
      </c>
      <c r="G81" s="6" t="s">
        <v>220</v>
      </c>
      <c r="H81" s="86">
        <f>F81*$B$255</f>
        <v>222.15311298599636</v>
      </c>
    </row>
    <row r="82" spans="1:8" ht="15">
      <c r="A82" s="28" t="s">
        <v>196</v>
      </c>
      <c r="B82" s="87"/>
      <c r="C82" s="70"/>
      <c r="D82" s="87"/>
      <c r="H82" s="86"/>
    </row>
    <row r="83" spans="1:8" ht="15">
      <c r="A83" s="28" t="s">
        <v>200</v>
      </c>
      <c r="B83" s="87"/>
      <c r="C83" s="70"/>
      <c r="D83" s="87"/>
      <c r="H83" s="86"/>
    </row>
    <row r="84" spans="1:8" ht="15">
      <c r="A84" s="33"/>
      <c r="B84" s="87"/>
      <c r="C84" s="68">
        <v>5.59</v>
      </c>
      <c r="D84" s="87">
        <v>2</v>
      </c>
      <c r="E84" s="80">
        <v>2.79</v>
      </c>
      <c r="F84" s="80">
        <f>E84*(1+$D$248)</f>
        <v>2.887068800556667</v>
      </c>
      <c r="G84" s="6" t="s">
        <v>131</v>
      </c>
      <c r="H84" s="86">
        <f>F84*$B$255</f>
        <v>222.15311298599636</v>
      </c>
    </row>
    <row r="85" spans="1:8" ht="15">
      <c r="A85" s="33" t="s">
        <v>198</v>
      </c>
      <c r="B85" s="87"/>
      <c r="C85" s="70">
        <v>2.79</v>
      </c>
      <c r="D85" s="87"/>
      <c r="E85" s="80">
        <v>2.79</v>
      </c>
      <c r="F85" s="80">
        <f>E85*(1+$D$248)</f>
        <v>2.887068800556667</v>
      </c>
      <c r="G85" s="6" t="s">
        <v>220</v>
      </c>
      <c r="H85" s="86">
        <f>F85*$B$255</f>
        <v>222.15311298599636</v>
      </c>
    </row>
    <row r="86" spans="1:8" ht="15">
      <c r="A86" s="28" t="s">
        <v>199</v>
      </c>
      <c r="B86" s="87"/>
      <c r="C86" s="70"/>
      <c r="D86" s="87"/>
      <c r="H86" s="86"/>
    </row>
    <row r="87" spans="1:8" ht="15">
      <c r="A87" s="28" t="s">
        <v>200</v>
      </c>
      <c r="B87" s="87"/>
      <c r="C87" s="70"/>
      <c r="D87" s="87"/>
      <c r="H87" s="86"/>
    </row>
    <row r="88" spans="1:8" ht="15">
      <c r="A88" s="33"/>
      <c r="B88" s="87"/>
      <c r="C88" s="68">
        <v>5.59</v>
      </c>
      <c r="D88" s="87">
        <v>2</v>
      </c>
      <c r="E88" s="80">
        <v>2.79</v>
      </c>
      <c r="F88" s="80">
        <f>E88*(1+$D$248)</f>
        <v>2.887068800556667</v>
      </c>
      <c r="G88" s="6" t="s">
        <v>131</v>
      </c>
      <c r="H88" s="86">
        <f>F88*$B$255</f>
        <v>222.15311298599636</v>
      </c>
    </row>
    <row r="89" spans="1:8" ht="15">
      <c r="A89" s="33" t="s">
        <v>198</v>
      </c>
      <c r="B89" s="87"/>
      <c r="C89" s="70">
        <v>2.79</v>
      </c>
      <c r="D89" s="87"/>
      <c r="E89" s="80">
        <v>2.79</v>
      </c>
      <c r="F89" s="80">
        <f>E89*(1+$D$248)</f>
        <v>2.887068800556667</v>
      </c>
      <c r="G89" s="75" t="s">
        <v>65</v>
      </c>
      <c r="H89" s="86">
        <f>F89*$B$255</f>
        <v>222.15311298599636</v>
      </c>
    </row>
    <row r="90" spans="1:8" ht="15">
      <c r="A90" s="28" t="s">
        <v>201</v>
      </c>
      <c r="B90" s="87"/>
      <c r="C90" s="70"/>
      <c r="D90" s="87"/>
      <c r="H90" s="86"/>
    </row>
    <row r="91" spans="1:8" ht="15">
      <c r="A91" s="28" t="s">
        <v>48</v>
      </c>
      <c r="B91" s="87"/>
      <c r="C91" s="70"/>
      <c r="D91" s="87"/>
      <c r="H91" s="86"/>
    </row>
    <row r="92" spans="1:8" ht="15">
      <c r="A92" s="33"/>
      <c r="B92" s="87"/>
      <c r="C92" s="68">
        <v>5.59</v>
      </c>
      <c r="D92" s="87">
        <v>1</v>
      </c>
      <c r="E92" s="80">
        <v>2.79</v>
      </c>
      <c r="F92" s="80">
        <f>E92*(1+$D$248)</f>
        <v>2.887068800556667</v>
      </c>
      <c r="G92" s="6" t="s">
        <v>3</v>
      </c>
      <c r="H92" s="86">
        <f>F92*$B$255</f>
        <v>222.15311298599636</v>
      </c>
    </row>
    <row r="93" spans="1:8" ht="15">
      <c r="A93" s="33" t="s">
        <v>198</v>
      </c>
      <c r="B93" s="87"/>
      <c r="C93" s="70">
        <v>2.79</v>
      </c>
      <c r="D93" s="87"/>
      <c r="H93" s="86"/>
    </row>
    <row r="94" spans="1:8" ht="15">
      <c r="A94" s="28" t="s">
        <v>196</v>
      </c>
      <c r="B94" s="87"/>
      <c r="C94" s="70"/>
      <c r="D94" s="87"/>
      <c r="H94" s="86"/>
    </row>
    <row r="95" spans="1:8" ht="15">
      <c r="A95" s="28" t="s">
        <v>176</v>
      </c>
      <c r="B95" s="87"/>
      <c r="C95" s="70"/>
      <c r="D95" s="87"/>
      <c r="H95" s="86"/>
    </row>
    <row r="96" spans="1:8" ht="15">
      <c r="A96" s="33"/>
      <c r="B96" s="87"/>
      <c r="C96" s="68">
        <v>23.99</v>
      </c>
      <c r="D96" s="87">
        <v>1</v>
      </c>
      <c r="E96" s="80">
        <v>11.99</v>
      </c>
      <c r="F96" s="80">
        <f>E96*(1+$D$248)</f>
        <v>12.407152300600156</v>
      </c>
      <c r="G96" s="6" t="s">
        <v>131</v>
      </c>
      <c r="H96" s="86">
        <f>F96*$B$255</f>
        <v>954.7010124380274</v>
      </c>
    </row>
    <row r="97" spans="1:8" ht="15">
      <c r="A97" s="30" t="s">
        <v>182</v>
      </c>
      <c r="B97" s="87"/>
      <c r="C97" s="70">
        <v>11.99</v>
      </c>
      <c r="D97" s="87"/>
      <c r="H97" s="86"/>
    </row>
    <row r="98" spans="1:8" ht="15">
      <c r="A98" s="28" t="s">
        <v>26</v>
      </c>
      <c r="B98" s="87"/>
      <c r="C98" s="70"/>
      <c r="D98" s="87"/>
      <c r="H98" s="86"/>
    </row>
    <row r="99" spans="1:8" ht="15">
      <c r="A99" s="28" t="s">
        <v>23</v>
      </c>
      <c r="B99" s="87"/>
      <c r="C99" s="70"/>
      <c r="D99" s="87"/>
      <c r="H99" s="86"/>
    </row>
    <row r="100" spans="1:8" ht="15">
      <c r="A100" s="33"/>
      <c r="B100" s="87"/>
      <c r="C100" s="68">
        <v>15.99</v>
      </c>
      <c r="D100" s="87">
        <v>1</v>
      </c>
      <c r="E100" s="80">
        <v>7.99</v>
      </c>
      <c r="F100" s="80">
        <f>E100*(1+$D$248)</f>
        <v>8.267985561450812</v>
      </c>
      <c r="G100" s="6" t="s">
        <v>131</v>
      </c>
      <c r="H100" s="86">
        <f>F100*$B$255</f>
        <v>636.201925719753</v>
      </c>
    </row>
    <row r="101" spans="1:8" ht="15">
      <c r="A101" s="30" t="s">
        <v>181</v>
      </c>
      <c r="B101" s="87"/>
      <c r="C101" s="70">
        <v>7.99</v>
      </c>
      <c r="D101" s="87"/>
      <c r="H101" s="86"/>
    </row>
    <row r="102" spans="1:8" ht="15">
      <c r="A102" s="28" t="s">
        <v>32</v>
      </c>
      <c r="B102" s="87"/>
      <c r="C102" s="70"/>
      <c r="D102" s="87"/>
      <c r="H102" s="86"/>
    </row>
    <row r="103" spans="1:8" ht="15">
      <c r="A103" s="28" t="s">
        <v>48</v>
      </c>
      <c r="B103" s="87"/>
      <c r="C103" s="70"/>
      <c r="D103" s="87"/>
      <c r="H103" s="86"/>
    </row>
    <row r="104" spans="1:8" ht="15">
      <c r="A104" s="33"/>
      <c r="B104" s="87"/>
      <c r="C104" s="68">
        <v>15.99</v>
      </c>
      <c r="D104" s="87">
        <v>1</v>
      </c>
      <c r="E104" s="80">
        <v>7.99</v>
      </c>
      <c r="F104" s="80">
        <f>E104*(1+$D$248)</f>
        <v>8.267985561450812</v>
      </c>
      <c r="G104" s="6" t="s">
        <v>2</v>
      </c>
      <c r="H104" s="86">
        <f>F104*$B$255</f>
        <v>636.201925719753</v>
      </c>
    </row>
    <row r="105" spans="1:8" ht="15">
      <c r="A105" s="30" t="s">
        <v>181</v>
      </c>
      <c r="B105" s="87"/>
      <c r="C105" s="70">
        <v>7.99</v>
      </c>
      <c r="D105" s="87"/>
      <c r="H105" s="86"/>
    </row>
    <row r="106" spans="1:8" ht="15">
      <c r="A106" s="28" t="s">
        <v>167</v>
      </c>
      <c r="B106" s="87"/>
      <c r="C106" s="70"/>
      <c r="D106" s="87"/>
      <c r="H106" s="86"/>
    </row>
    <row r="107" spans="1:8" ht="15">
      <c r="A107" s="28" t="s">
        <v>48</v>
      </c>
      <c r="B107" s="87"/>
      <c r="C107" s="70"/>
      <c r="D107" s="87"/>
      <c r="H107" s="86"/>
    </row>
    <row r="108" spans="1:8" ht="15">
      <c r="A108" s="33"/>
      <c r="B108" s="87"/>
      <c r="C108" s="68">
        <v>17.59</v>
      </c>
      <c r="D108" s="87">
        <v>2</v>
      </c>
      <c r="E108" s="80">
        <v>8.79</v>
      </c>
      <c r="F108" s="80">
        <f>E108*(1+$D$248)</f>
        <v>9.09581890928068</v>
      </c>
      <c r="G108" s="6" t="s">
        <v>2</v>
      </c>
      <c r="H108" s="86">
        <f>F108*$B$255</f>
        <v>699.9017430634078</v>
      </c>
    </row>
    <row r="109" spans="1:8" ht="15">
      <c r="A109" s="30" t="s">
        <v>180</v>
      </c>
      <c r="B109" s="87"/>
      <c r="C109" s="70">
        <v>8.79</v>
      </c>
      <c r="D109" s="87"/>
      <c r="E109" s="80">
        <v>8.79</v>
      </c>
      <c r="F109" s="80">
        <f>E109*(1+$D$248)</f>
        <v>9.09581890928068</v>
      </c>
      <c r="G109" s="75" t="s">
        <v>65</v>
      </c>
      <c r="H109" s="86">
        <f>F109*$B$255</f>
        <v>699.9017430634078</v>
      </c>
    </row>
    <row r="110" spans="1:8" ht="15">
      <c r="A110" s="28" t="s">
        <v>167</v>
      </c>
      <c r="B110" s="87"/>
      <c r="C110" s="70"/>
      <c r="D110" s="87"/>
      <c r="H110" s="86"/>
    </row>
    <row r="111" spans="1:8" ht="15">
      <c r="A111" s="28" t="s">
        <v>176</v>
      </c>
      <c r="B111" s="87"/>
      <c r="C111" s="70"/>
      <c r="D111" s="87"/>
      <c r="H111" s="86"/>
    </row>
    <row r="112" spans="1:8" ht="15">
      <c r="A112" s="33"/>
      <c r="B112" s="87"/>
      <c r="C112" s="68">
        <v>15.19</v>
      </c>
      <c r="D112" s="87">
        <v>1</v>
      </c>
      <c r="E112" s="80">
        <v>7.59</v>
      </c>
      <c r="F112" s="80">
        <f>E112*(1+$D$248)</f>
        <v>7.854068887535878</v>
      </c>
      <c r="G112" s="6" t="s">
        <v>2</v>
      </c>
      <c r="H112" s="86">
        <f>F112*$B$255</f>
        <v>604.3520170479255</v>
      </c>
    </row>
    <row r="113" spans="1:8" ht="15">
      <c r="A113" s="30" t="s">
        <v>179</v>
      </c>
      <c r="B113" s="87"/>
      <c r="C113" s="70">
        <v>7.59</v>
      </c>
      <c r="D113" s="87"/>
      <c r="H113" s="86"/>
    </row>
    <row r="114" spans="1:8" ht="15">
      <c r="A114" s="28" t="s">
        <v>41</v>
      </c>
      <c r="B114" s="87"/>
      <c r="C114" s="70"/>
      <c r="D114" s="87"/>
      <c r="H114" s="86"/>
    </row>
    <row r="115" spans="1:8" ht="15">
      <c r="A115" s="28" t="s">
        <v>176</v>
      </c>
      <c r="B115" s="87"/>
      <c r="C115" s="70"/>
      <c r="D115" s="87"/>
      <c r="H115" s="86"/>
    </row>
    <row r="116" spans="1:8" ht="15">
      <c r="A116" s="33"/>
      <c r="B116" s="87"/>
      <c r="C116" s="68">
        <v>13.59</v>
      </c>
      <c r="D116" s="87">
        <v>1</v>
      </c>
      <c r="E116" s="80">
        <v>6.79</v>
      </c>
      <c r="F116" s="80">
        <f>E116*(1+$D$248)</f>
        <v>7.0262355397060094</v>
      </c>
      <c r="G116" s="6" t="s">
        <v>3</v>
      </c>
      <c r="H116" s="86">
        <f>F116*$B$255</f>
        <v>540.6521997042706</v>
      </c>
    </row>
    <row r="117" spans="1:8" ht="15">
      <c r="A117" s="30" t="s">
        <v>178</v>
      </c>
      <c r="B117" s="87"/>
      <c r="C117" s="70">
        <v>6.79</v>
      </c>
      <c r="D117" s="87"/>
      <c r="H117" s="86"/>
    </row>
    <row r="118" spans="1:8" ht="15">
      <c r="A118" s="28" t="s">
        <v>165</v>
      </c>
      <c r="B118" s="87"/>
      <c r="C118" s="70"/>
      <c r="D118" s="87"/>
      <c r="H118" s="86"/>
    </row>
    <row r="119" spans="1:8" ht="15">
      <c r="A119" s="28" t="s">
        <v>34</v>
      </c>
      <c r="B119" s="87"/>
      <c r="C119" s="70"/>
      <c r="D119" s="87"/>
      <c r="H119" s="86"/>
    </row>
    <row r="120" spans="1:8" ht="15">
      <c r="A120" s="33"/>
      <c r="B120" s="87"/>
      <c r="C120" s="68">
        <v>15.19</v>
      </c>
      <c r="D120" s="87">
        <v>2</v>
      </c>
      <c r="E120" s="80">
        <v>7.59</v>
      </c>
      <c r="F120" s="80">
        <f>E120*(1+$D$248)</f>
        <v>7.854068887535878</v>
      </c>
      <c r="G120" s="75" t="s">
        <v>65</v>
      </c>
      <c r="H120" s="86">
        <f>F120*$B$255</f>
        <v>604.3520170479255</v>
      </c>
    </row>
    <row r="121" spans="1:8" ht="15">
      <c r="A121" s="30" t="s">
        <v>202</v>
      </c>
      <c r="B121" s="87"/>
      <c r="C121" s="70">
        <v>7.59</v>
      </c>
      <c r="D121" s="87"/>
      <c r="E121" s="80">
        <v>7.59</v>
      </c>
      <c r="F121" s="80">
        <f>E121*(1+$D$248)</f>
        <v>7.854068887535878</v>
      </c>
      <c r="G121" s="75" t="s">
        <v>65</v>
      </c>
      <c r="H121" s="86">
        <f>F121*$B$255</f>
        <v>604.3520170479255</v>
      </c>
    </row>
    <row r="122" spans="1:8" ht="15">
      <c r="A122" s="28" t="s">
        <v>203</v>
      </c>
      <c r="B122" s="87"/>
      <c r="C122" s="70"/>
      <c r="D122" s="87"/>
      <c r="H122" s="86"/>
    </row>
    <row r="123" spans="1:8" ht="15">
      <c r="A123" s="28" t="s">
        <v>34</v>
      </c>
      <c r="B123" s="87"/>
      <c r="C123" s="70"/>
      <c r="D123" s="87"/>
      <c r="H123" s="86"/>
    </row>
    <row r="124" spans="1:8" ht="15">
      <c r="A124" s="33"/>
      <c r="B124" s="87"/>
      <c r="C124" s="68">
        <v>21.59</v>
      </c>
      <c r="D124" s="87">
        <v>1</v>
      </c>
      <c r="E124" s="80">
        <v>10.79</v>
      </c>
      <c r="F124" s="80">
        <f>E124*(1+$D$248)</f>
        <v>11.165402278855352</v>
      </c>
      <c r="G124" s="75" t="s">
        <v>65</v>
      </c>
      <c r="H124" s="86">
        <f>F124*$B$255</f>
        <v>859.1512864225449</v>
      </c>
    </row>
    <row r="125" spans="1:8" ht="15">
      <c r="A125" s="30" t="s">
        <v>204</v>
      </c>
      <c r="B125" s="87"/>
      <c r="C125" s="70">
        <v>10.79</v>
      </c>
      <c r="D125" s="87"/>
      <c r="H125" s="86"/>
    </row>
    <row r="126" spans="1:8" ht="15">
      <c r="A126" s="28" t="s">
        <v>41</v>
      </c>
      <c r="B126" s="87"/>
      <c r="C126" s="70"/>
      <c r="D126" s="87"/>
      <c r="H126" s="86"/>
    </row>
    <row r="127" spans="1:8" ht="15">
      <c r="A127" s="28" t="s">
        <v>176</v>
      </c>
      <c r="B127" s="87"/>
      <c r="C127" s="70"/>
      <c r="D127" s="87"/>
      <c r="H127" s="86"/>
    </row>
    <row r="128" spans="1:8" ht="15">
      <c r="A128" s="33"/>
      <c r="B128" s="87"/>
      <c r="C128" s="88">
        <v>10.39</v>
      </c>
      <c r="D128" s="87">
        <v>1</v>
      </c>
      <c r="E128" s="80">
        <v>10.39</v>
      </c>
      <c r="F128" s="80">
        <f>E128*(1+$D$248)</f>
        <v>10.751485604940418</v>
      </c>
      <c r="G128" s="6" t="s">
        <v>3</v>
      </c>
      <c r="H128" s="86">
        <f>F128*$B$255</f>
        <v>827.3013777507176</v>
      </c>
    </row>
    <row r="129" spans="1:8" ht="15">
      <c r="A129" s="33" t="s">
        <v>205</v>
      </c>
      <c r="B129" s="87"/>
      <c r="C129" s="88"/>
      <c r="D129" s="87"/>
      <c r="H129" s="86"/>
    </row>
    <row r="130" spans="1:8" ht="15">
      <c r="A130" s="28" t="s">
        <v>165</v>
      </c>
      <c r="B130" s="87"/>
      <c r="C130" s="88"/>
      <c r="D130" s="87"/>
      <c r="H130" s="86"/>
    </row>
    <row r="131" spans="1:8" ht="15">
      <c r="A131" s="28" t="s">
        <v>28</v>
      </c>
      <c r="B131" s="87"/>
      <c r="C131" s="88"/>
      <c r="D131" s="87"/>
      <c r="H131" s="86"/>
    </row>
    <row r="132" spans="1:8" ht="15">
      <c r="A132" s="33"/>
      <c r="B132" s="87"/>
      <c r="C132" s="68">
        <v>21.59</v>
      </c>
      <c r="D132" s="87">
        <v>1</v>
      </c>
      <c r="E132" s="80">
        <v>10.79</v>
      </c>
      <c r="F132" s="80">
        <f>E132*(1+$D$248)</f>
        <v>11.165402278855352</v>
      </c>
      <c r="G132" s="75" t="s">
        <v>65</v>
      </c>
      <c r="H132" s="86">
        <f>F132*$B$255</f>
        <v>859.1512864225449</v>
      </c>
    </row>
    <row r="133" spans="1:8" ht="15">
      <c r="A133" s="30" t="s">
        <v>206</v>
      </c>
      <c r="B133" s="87"/>
      <c r="C133" s="70">
        <v>10.79</v>
      </c>
      <c r="D133" s="87"/>
      <c r="H133" s="86"/>
    </row>
    <row r="134" spans="1:8" ht="15">
      <c r="A134" s="28" t="s">
        <v>35</v>
      </c>
      <c r="B134" s="87"/>
      <c r="C134" s="70"/>
      <c r="D134" s="87"/>
      <c r="H134" s="86"/>
    </row>
    <row r="135" spans="1:8" ht="15">
      <c r="A135" s="28" t="s">
        <v>207</v>
      </c>
      <c r="B135" s="87"/>
      <c r="C135" s="70"/>
      <c r="D135" s="87"/>
      <c r="H135" s="86"/>
    </row>
    <row r="136" spans="1:8" ht="15">
      <c r="A136" s="33"/>
      <c r="B136" s="87"/>
      <c r="C136" s="68">
        <v>12.79</v>
      </c>
      <c r="D136" s="87">
        <v>1</v>
      </c>
      <c r="E136" s="80">
        <v>6.39</v>
      </c>
      <c r="F136" s="80">
        <f>E136*(1+$D$248)</f>
        <v>6.612318865791075</v>
      </c>
      <c r="G136" s="75" t="s">
        <v>65</v>
      </c>
      <c r="H136" s="86">
        <f>F136*$B$255</f>
        <v>508.80229103244324</v>
      </c>
    </row>
    <row r="137" spans="1:8" ht="15">
      <c r="A137" s="33" t="s">
        <v>208</v>
      </c>
      <c r="B137" s="87"/>
      <c r="C137" s="70">
        <v>6.39</v>
      </c>
      <c r="D137" s="87"/>
      <c r="H137" s="86"/>
    </row>
    <row r="138" spans="1:8" ht="15">
      <c r="A138" s="28" t="s">
        <v>32</v>
      </c>
      <c r="B138" s="87"/>
      <c r="C138" s="70"/>
      <c r="D138" s="87"/>
      <c r="H138" s="86"/>
    </row>
    <row r="139" spans="1:8" ht="15">
      <c r="A139" s="28" t="s">
        <v>176</v>
      </c>
      <c r="B139" s="87"/>
      <c r="C139" s="70"/>
      <c r="D139" s="87"/>
      <c r="H139" s="86"/>
    </row>
    <row r="140" spans="1:8" ht="15">
      <c r="A140" s="33"/>
      <c r="B140" s="87"/>
      <c r="C140" s="68">
        <v>12.79</v>
      </c>
      <c r="D140" s="87">
        <v>1</v>
      </c>
      <c r="E140" s="80">
        <v>6.39</v>
      </c>
      <c r="F140" s="80">
        <f>E140*(1+$D$248)</f>
        <v>6.612318865791075</v>
      </c>
      <c r="G140" s="6" t="s">
        <v>2</v>
      </c>
      <c r="H140" s="86">
        <f>F140*$B$255</f>
        <v>508.80229103244324</v>
      </c>
    </row>
    <row r="141" spans="1:8" ht="15">
      <c r="A141" s="33" t="s">
        <v>208</v>
      </c>
      <c r="B141" s="87"/>
      <c r="C141" s="70">
        <v>6.39</v>
      </c>
      <c r="D141" s="87"/>
      <c r="H141" s="86"/>
    </row>
    <row r="142" spans="1:8" ht="15">
      <c r="A142" s="28" t="s">
        <v>167</v>
      </c>
      <c r="B142" s="87"/>
      <c r="C142" s="70"/>
      <c r="D142" s="87"/>
      <c r="H142" s="86"/>
    </row>
    <row r="143" spans="1:8" ht="15">
      <c r="A143" s="28" t="s">
        <v>34</v>
      </c>
      <c r="B143" s="87"/>
      <c r="C143" s="70"/>
      <c r="D143" s="87"/>
      <c r="H143" s="86"/>
    </row>
    <row r="144" spans="1:8" ht="15">
      <c r="A144" s="33"/>
      <c r="B144" s="87"/>
      <c r="C144" s="68">
        <v>12.79</v>
      </c>
      <c r="D144" s="87">
        <v>1</v>
      </c>
      <c r="E144" s="80">
        <v>6.39</v>
      </c>
      <c r="F144" s="80">
        <f>E144*(1+$D$248)</f>
        <v>6.612318865791075</v>
      </c>
      <c r="G144" s="75" t="s">
        <v>65</v>
      </c>
      <c r="H144" s="86">
        <f>F144*$B$255</f>
        <v>508.80229103244324</v>
      </c>
    </row>
    <row r="145" spans="1:8" ht="15">
      <c r="A145" s="33" t="s">
        <v>208</v>
      </c>
      <c r="B145" s="87"/>
      <c r="C145" s="70">
        <v>6.39</v>
      </c>
      <c r="D145" s="87"/>
      <c r="H145" s="86"/>
    </row>
    <row r="146" spans="1:8" ht="15">
      <c r="A146" s="28" t="s">
        <v>32</v>
      </c>
      <c r="B146" s="87"/>
      <c r="C146" s="70"/>
      <c r="D146" s="87"/>
      <c r="H146" s="86"/>
    </row>
    <row r="147" spans="1:8" ht="15">
      <c r="A147" s="28" t="s">
        <v>34</v>
      </c>
      <c r="B147" s="87"/>
      <c r="C147" s="70"/>
      <c r="D147" s="87"/>
      <c r="H147" s="86"/>
    </row>
    <row r="148" spans="1:8" ht="15">
      <c r="A148" s="33"/>
      <c r="B148" s="87"/>
      <c r="C148" s="68">
        <v>19.99</v>
      </c>
      <c r="D148" s="87">
        <v>1</v>
      </c>
      <c r="E148" s="80">
        <v>9.99</v>
      </c>
      <c r="F148" s="80">
        <f>E148*(1+$D$248)</f>
        <v>10.337568931025483</v>
      </c>
      <c r="G148" s="6" t="s">
        <v>131</v>
      </c>
      <c r="H148" s="86">
        <f>F148*$B$255</f>
        <v>795.4514690788901</v>
      </c>
    </row>
    <row r="149" spans="1:8" ht="15">
      <c r="A149" s="30" t="s">
        <v>177</v>
      </c>
      <c r="B149" s="87"/>
      <c r="C149" s="70">
        <v>9.99</v>
      </c>
      <c r="D149" s="87"/>
      <c r="H149" s="86"/>
    </row>
    <row r="150" spans="1:8" ht="15">
      <c r="A150" s="28" t="s">
        <v>26</v>
      </c>
      <c r="B150" s="87"/>
      <c r="C150" s="70"/>
      <c r="D150" s="87"/>
      <c r="H150" s="86"/>
    </row>
    <row r="151" spans="1:8" ht="15">
      <c r="A151" s="28" t="s">
        <v>48</v>
      </c>
      <c r="B151" s="87"/>
      <c r="C151" s="70"/>
      <c r="D151" s="87"/>
      <c r="H151" s="86"/>
    </row>
    <row r="152" spans="1:8" ht="15">
      <c r="A152" s="33"/>
      <c r="B152" s="87"/>
      <c r="C152" s="68">
        <v>19.99</v>
      </c>
      <c r="D152" s="87">
        <v>1</v>
      </c>
      <c r="E152" s="80">
        <v>9.99</v>
      </c>
      <c r="F152" s="80">
        <f>E152*(1+$D$248)</f>
        <v>10.337568931025483</v>
      </c>
      <c r="G152" s="6" t="s">
        <v>0</v>
      </c>
      <c r="H152" s="86">
        <f>F152*$B$255</f>
        <v>795.4514690788901</v>
      </c>
    </row>
    <row r="153" spans="1:8" ht="15">
      <c r="A153" s="30" t="s">
        <v>177</v>
      </c>
      <c r="B153" s="87"/>
      <c r="C153" s="70">
        <v>9.99</v>
      </c>
      <c r="D153" s="87"/>
      <c r="H153" s="86"/>
    </row>
    <row r="154" spans="1:8" ht="15">
      <c r="A154" s="28" t="s">
        <v>19</v>
      </c>
      <c r="B154" s="87"/>
      <c r="C154" s="70"/>
      <c r="D154" s="87"/>
      <c r="H154" s="86"/>
    </row>
    <row r="155" spans="1:8" ht="15">
      <c r="A155" s="28" t="s">
        <v>48</v>
      </c>
      <c r="B155" s="87"/>
      <c r="C155" s="70"/>
      <c r="D155" s="87"/>
      <c r="H155" s="86"/>
    </row>
    <row r="156" spans="1:8" ht="15">
      <c r="A156" s="33"/>
      <c r="B156" s="87"/>
      <c r="C156" s="68">
        <v>13.59</v>
      </c>
      <c r="D156" s="87">
        <v>1</v>
      </c>
      <c r="E156" s="80">
        <v>6.79</v>
      </c>
      <c r="F156" s="80">
        <f>E156*(1+$D$248)</f>
        <v>7.0262355397060094</v>
      </c>
      <c r="G156" s="6" t="s">
        <v>3</v>
      </c>
      <c r="H156" s="86">
        <f>F156*$B$255</f>
        <v>540.6521997042706</v>
      </c>
    </row>
    <row r="157" spans="1:8" ht="15">
      <c r="A157" s="33" t="s">
        <v>175</v>
      </c>
      <c r="B157" s="87"/>
      <c r="C157" s="70">
        <v>6.79</v>
      </c>
      <c r="D157" s="87"/>
      <c r="H157" s="86"/>
    </row>
    <row r="158" spans="1:8" ht="15">
      <c r="A158" s="28" t="s">
        <v>165</v>
      </c>
      <c r="B158" s="87"/>
      <c r="C158" s="70"/>
      <c r="D158" s="87"/>
      <c r="H158" s="86"/>
    </row>
    <row r="159" spans="1:8" ht="15">
      <c r="A159" s="28" t="s">
        <v>173</v>
      </c>
      <c r="B159" s="87"/>
      <c r="C159" s="70"/>
      <c r="D159" s="87"/>
      <c r="H159" s="86"/>
    </row>
    <row r="160" spans="1:8" ht="15">
      <c r="A160" s="33"/>
      <c r="B160" s="87"/>
      <c r="C160" s="68">
        <v>13.59</v>
      </c>
      <c r="D160" s="87">
        <v>1</v>
      </c>
      <c r="E160" s="80">
        <v>6.79</v>
      </c>
      <c r="F160" s="80">
        <f>E160*(1+$D$248)</f>
        <v>7.0262355397060094</v>
      </c>
      <c r="G160" s="6" t="s">
        <v>3</v>
      </c>
      <c r="H160" s="86">
        <f>F160*$B$255</f>
        <v>540.6521997042706</v>
      </c>
    </row>
    <row r="161" spans="1:8" ht="15">
      <c r="A161" s="33" t="s">
        <v>175</v>
      </c>
      <c r="B161" s="87"/>
      <c r="C161" s="70">
        <v>6.79</v>
      </c>
      <c r="D161" s="87"/>
      <c r="H161" s="86"/>
    </row>
    <row r="162" spans="1:8" ht="15">
      <c r="A162" s="28" t="s">
        <v>165</v>
      </c>
      <c r="B162" s="87"/>
      <c r="C162" s="70"/>
      <c r="D162" s="87"/>
      <c r="H162" s="86"/>
    </row>
    <row r="163" spans="1:8" ht="15">
      <c r="A163" s="28" t="s">
        <v>209</v>
      </c>
      <c r="B163" s="87"/>
      <c r="C163" s="70"/>
      <c r="D163" s="87"/>
      <c r="H163" s="86"/>
    </row>
    <row r="164" spans="1:8" ht="15">
      <c r="A164" s="33"/>
      <c r="B164" s="87"/>
      <c r="C164" s="68">
        <v>13.59</v>
      </c>
      <c r="D164" s="87">
        <v>1</v>
      </c>
      <c r="E164" s="80">
        <v>6.79</v>
      </c>
      <c r="F164" s="80">
        <f>E164*(1+$D$248)</f>
        <v>7.0262355397060094</v>
      </c>
      <c r="G164" s="6" t="s">
        <v>2</v>
      </c>
      <c r="H164" s="86">
        <f>F164*$B$255</f>
        <v>540.6521997042706</v>
      </c>
    </row>
    <row r="165" spans="1:8" ht="15">
      <c r="A165" s="33" t="s">
        <v>175</v>
      </c>
      <c r="B165" s="87"/>
      <c r="C165" s="70">
        <v>6.79</v>
      </c>
      <c r="D165" s="87"/>
      <c r="H165" s="86"/>
    </row>
    <row r="166" spans="1:8" ht="15">
      <c r="A166" s="28" t="s">
        <v>32</v>
      </c>
      <c r="B166" s="87"/>
      <c r="C166" s="70"/>
      <c r="D166" s="87"/>
      <c r="H166" s="86"/>
    </row>
    <row r="167" spans="1:8" ht="15">
      <c r="A167" s="28" t="s">
        <v>173</v>
      </c>
      <c r="B167" s="87"/>
      <c r="C167" s="70"/>
      <c r="D167" s="87"/>
      <c r="H167" s="86"/>
    </row>
    <row r="168" spans="1:8" ht="15">
      <c r="A168" s="33"/>
      <c r="B168" s="87"/>
      <c r="C168" s="68">
        <v>13.59</v>
      </c>
      <c r="D168" s="87">
        <v>2</v>
      </c>
      <c r="E168" s="80">
        <v>6.79</v>
      </c>
      <c r="F168" s="80">
        <f>E168*(1+$D$248)</f>
        <v>7.0262355397060094</v>
      </c>
      <c r="G168" s="6" t="s">
        <v>131</v>
      </c>
      <c r="H168" s="86">
        <f>F168*$B$255</f>
        <v>540.6521997042706</v>
      </c>
    </row>
    <row r="169" spans="1:8" ht="15">
      <c r="A169" s="33" t="s">
        <v>175</v>
      </c>
      <c r="B169" s="87"/>
      <c r="C169" s="70">
        <v>6.79</v>
      </c>
      <c r="D169" s="87"/>
      <c r="E169" s="80">
        <v>6.79</v>
      </c>
      <c r="F169" s="80">
        <f>E169*(1+$D$248)</f>
        <v>7.0262355397060094</v>
      </c>
      <c r="G169" s="6" t="s">
        <v>220</v>
      </c>
      <c r="H169" s="86">
        <f>F169*$B$255</f>
        <v>540.6521997042706</v>
      </c>
    </row>
    <row r="170" spans="1:8" ht="15">
      <c r="A170" s="28" t="s">
        <v>32</v>
      </c>
      <c r="B170" s="87"/>
      <c r="C170" s="70"/>
      <c r="D170" s="87"/>
      <c r="H170" s="86"/>
    </row>
    <row r="171" spans="1:8" ht="15">
      <c r="A171" s="28" t="s">
        <v>176</v>
      </c>
      <c r="B171" s="87"/>
      <c r="C171" s="70"/>
      <c r="D171" s="87"/>
      <c r="H171" s="86"/>
    </row>
    <row r="172" spans="1:8" ht="15">
      <c r="A172" s="33"/>
      <c r="B172" s="87"/>
      <c r="C172" s="68">
        <v>13.59</v>
      </c>
      <c r="D172" s="87">
        <v>1</v>
      </c>
      <c r="E172" s="80">
        <v>6.79</v>
      </c>
      <c r="F172" s="80">
        <f>E172*(1+$D$248)</f>
        <v>7.0262355397060094</v>
      </c>
      <c r="G172" s="6" t="s">
        <v>131</v>
      </c>
      <c r="H172" s="86">
        <f>F172*$B$255</f>
        <v>540.6521997042706</v>
      </c>
    </row>
    <row r="173" spans="1:8" ht="15">
      <c r="A173" s="33" t="s">
        <v>175</v>
      </c>
      <c r="B173" s="87"/>
      <c r="C173" s="70">
        <v>6.79</v>
      </c>
      <c r="D173" s="87"/>
      <c r="H173" s="86"/>
    </row>
    <row r="174" spans="1:8" ht="15">
      <c r="A174" s="28" t="s">
        <v>32</v>
      </c>
      <c r="B174" s="87"/>
      <c r="C174" s="70"/>
      <c r="D174" s="87"/>
      <c r="H174" s="86"/>
    </row>
    <row r="175" spans="1:8" ht="15">
      <c r="A175" s="28" t="s">
        <v>168</v>
      </c>
      <c r="B175" s="87"/>
      <c r="C175" s="70"/>
      <c r="D175" s="87"/>
      <c r="H175" s="86"/>
    </row>
    <row r="176" spans="1:8" ht="15">
      <c r="A176" s="33"/>
      <c r="B176" s="87"/>
      <c r="C176" s="68">
        <v>13.59</v>
      </c>
      <c r="D176" s="87">
        <v>1</v>
      </c>
      <c r="E176" s="80">
        <v>6.79</v>
      </c>
      <c r="F176" s="80">
        <f>E176*(1+$D$248)</f>
        <v>7.0262355397060094</v>
      </c>
      <c r="G176" s="6" t="s">
        <v>2</v>
      </c>
      <c r="H176" s="86">
        <f>F176*$B$255</f>
        <v>540.6521997042706</v>
      </c>
    </row>
    <row r="177" spans="1:8" ht="15">
      <c r="A177" s="33" t="s">
        <v>174</v>
      </c>
      <c r="B177" s="87"/>
      <c r="C177" s="70">
        <v>6.79</v>
      </c>
      <c r="D177" s="87"/>
      <c r="H177" s="86"/>
    </row>
    <row r="178" spans="1:8" ht="15">
      <c r="A178" s="28" t="s">
        <v>17</v>
      </c>
      <c r="B178" s="87"/>
      <c r="C178" s="70"/>
      <c r="D178" s="87"/>
      <c r="H178" s="86"/>
    </row>
    <row r="179" spans="1:8" ht="15">
      <c r="A179" s="28" t="s">
        <v>173</v>
      </c>
      <c r="B179" s="87"/>
      <c r="C179" s="70"/>
      <c r="D179" s="87"/>
      <c r="H179" s="86"/>
    </row>
    <row r="180" spans="1:8" ht="15">
      <c r="A180" s="33"/>
      <c r="B180" s="87"/>
      <c r="C180" s="68">
        <v>26.39</v>
      </c>
      <c r="D180" s="87">
        <v>1</v>
      </c>
      <c r="E180" s="80">
        <v>13.19</v>
      </c>
      <c r="F180" s="80">
        <f>E180*(1+$D$248)</f>
        <v>13.648902322344957</v>
      </c>
      <c r="G180" s="6" t="s">
        <v>131</v>
      </c>
      <c r="H180" s="86">
        <f>F180*$B$255</f>
        <v>1050.2507384535095</v>
      </c>
    </row>
    <row r="181" spans="1:8" ht="15">
      <c r="A181" s="30" t="s">
        <v>172</v>
      </c>
      <c r="B181" s="87"/>
      <c r="C181" s="70">
        <v>13.19</v>
      </c>
      <c r="D181" s="87"/>
      <c r="H181" s="86"/>
    </row>
    <row r="182" spans="1:8" ht="15">
      <c r="A182" s="28" t="s">
        <v>26</v>
      </c>
      <c r="B182" s="87"/>
      <c r="C182" s="70"/>
      <c r="D182" s="87"/>
      <c r="H182" s="86"/>
    </row>
    <row r="183" spans="1:8" ht="15">
      <c r="A183" s="28" t="s">
        <v>23</v>
      </c>
      <c r="B183" s="87"/>
      <c r="C183" s="70"/>
      <c r="D183" s="87"/>
      <c r="H183" s="86"/>
    </row>
    <row r="184" spans="1:8" ht="15">
      <c r="A184" s="33"/>
      <c r="B184" s="87"/>
      <c r="C184" s="68">
        <v>26.39</v>
      </c>
      <c r="D184" s="87">
        <v>2</v>
      </c>
      <c r="E184" s="80">
        <v>13.19</v>
      </c>
      <c r="F184" s="80">
        <f>E184*(1+$D$248)</f>
        <v>13.648902322344957</v>
      </c>
      <c r="G184" s="6" t="s">
        <v>218</v>
      </c>
      <c r="H184" s="86">
        <f>F184*$B$255</f>
        <v>1050.2507384535095</v>
      </c>
    </row>
    <row r="185" spans="1:8" ht="15">
      <c r="A185" s="30" t="s">
        <v>171</v>
      </c>
      <c r="B185" s="87"/>
      <c r="C185" s="70">
        <v>13.19</v>
      </c>
      <c r="D185" s="87"/>
      <c r="E185" s="80">
        <v>13.19</v>
      </c>
      <c r="F185" s="80">
        <f>E185*(1+$D$248)</f>
        <v>13.648902322344957</v>
      </c>
      <c r="G185" s="6" t="s">
        <v>220</v>
      </c>
      <c r="H185" s="86">
        <f>F185*$B$255</f>
        <v>1050.2507384535095</v>
      </c>
    </row>
    <row r="186" spans="1:8" ht="15">
      <c r="A186" s="28" t="s">
        <v>24</v>
      </c>
      <c r="B186" s="87"/>
      <c r="C186" s="70"/>
      <c r="D186" s="87"/>
      <c r="H186" s="86"/>
    </row>
    <row r="187" spans="1:8" ht="15">
      <c r="A187" s="28" t="s">
        <v>176</v>
      </c>
      <c r="B187" s="87"/>
      <c r="C187" s="70"/>
      <c r="D187" s="87"/>
      <c r="H187" s="86"/>
    </row>
    <row r="188" spans="1:8" ht="15">
      <c r="A188" s="33"/>
      <c r="B188" s="87"/>
      <c r="C188" s="68">
        <v>15.99</v>
      </c>
      <c r="D188" s="87">
        <v>1</v>
      </c>
      <c r="E188" s="80">
        <v>7.99</v>
      </c>
      <c r="F188" s="80">
        <f>E188*(1+$D$248)</f>
        <v>8.267985561450812</v>
      </c>
      <c r="G188" s="6" t="s">
        <v>0</v>
      </c>
      <c r="H188" s="86">
        <f>F188*$B$255</f>
        <v>636.201925719753</v>
      </c>
    </row>
    <row r="189" spans="1:8" ht="15">
      <c r="A189" s="30" t="s">
        <v>170</v>
      </c>
      <c r="B189" s="87"/>
      <c r="C189" s="70">
        <v>7.99</v>
      </c>
      <c r="D189" s="87"/>
      <c r="H189" s="86"/>
    </row>
    <row r="190" spans="1:8" ht="15">
      <c r="A190" s="28" t="s">
        <v>169</v>
      </c>
      <c r="B190" s="87"/>
      <c r="C190" s="70"/>
      <c r="D190" s="87"/>
      <c r="H190" s="86"/>
    </row>
    <row r="191" spans="1:8" ht="15">
      <c r="A191" s="28" t="s">
        <v>168</v>
      </c>
      <c r="B191" s="87"/>
      <c r="C191" s="70"/>
      <c r="D191" s="87"/>
      <c r="H191" s="86"/>
    </row>
    <row r="192" spans="1:8" ht="15">
      <c r="A192" s="33"/>
      <c r="B192" s="87"/>
      <c r="C192" s="68">
        <v>12.79</v>
      </c>
      <c r="D192" s="87">
        <v>1</v>
      </c>
      <c r="E192" s="80">
        <v>6.39</v>
      </c>
      <c r="F192" s="80">
        <f>E192*(1+$D$248)</f>
        <v>6.612318865791075</v>
      </c>
      <c r="G192" s="6" t="s">
        <v>221</v>
      </c>
      <c r="H192" s="86">
        <f>F192*$B$255</f>
        <v>508.80229103244324</v>
      </c>
    </row>
    <row r="193" spans="1:8" ht="15">
      <c r="A193" s="33" t="s">
        <v>210</v>
      </c>
      <c r="B193" s="87"/>
      <c r="C193" s="70">
        <v>6.39</v>
      </c>
      <c r="D193" s="87"/>
      <c r="H193" s="86"/>
    </row>
    <row r="194" spans="1:8" ht="15">
      <c r="A194" s="28" t="s">
        <v>165</v>
      </c>
      <c r="B194" s="87"/>
      <c r="C194" s="70"/>
      <c r="D194" s="87"/>
      <c r="H194" s="86"/>
    </row>
    <row r="195" spans="1:8" ht="15">
      <c r="A195" s="28" t="s">
        <v>39</v>
      </c>
      <c r="B195" s="87"/>
      <c r="C195" s="70"/>
      <c r="D195" s="87"/>
      <c r="H195" s="86"/>
    </row>
    <row r="196" spans="1:8" ht="15">
      <c r="A196" s="33"/>
      <c r="B196" s="87"/>
      <c r="C196" s="68">
        <v>12.79</v>
      </c>
      <c r="D196" s="87">
        <v>2</v>
      </c>
      <c r="E196" s="80">
        <v>6.39</v>
      </c>
      <c r="F196" s="80">
        <f>E196*(1+$D$248)</f>
        <v>6.612318865791075</v>
      </c>
      <c r="G196" s="6" t="s">
        <v>2</v>
      </c>
      <c r="H196" s="86">
        <f>F196*$B$255</f>
        <v>508.80229103244324</v>
      </c>
    </row>
    <row r="197" spans="1:8" ht="15">
      <c r="A197" s="33" t="s">
        <v>210</v>
      </c>
      <c r="B197" s="87"/>
      <c r="C197" s="70">
        <v>6.39</v>
      </c>
      <c r="D197" s="87"/>
      <c r="E197" s="80">
        <v>6.39</v>
      </c>
      <c r="F197" s="80">
        <f>E197*(1+$D$248)</f>
        <v>6.612318865791075</v>
      </c>
      <c r="G197" s="75" t="s">
        <v>65</v>
      </c>
      <c r="H197" s="86">
        <f>F197*$B$255</f>
        <v>508.80229103244324</v>
      </c>
    </row>
    <row r="198" spans="1:8" ht="15">
      <c r="A198" s="28" t="s">
        <v>167</v>
      </c>
      <c r="B198" s="87"/>
      <c r="C198" s="70"/>
      <c r="D198" s="87"/>
      <c r="H198" s="86"/>
    </row>
    <row r="199" spans="1:8" ht="15">
      <c r="A199" s="28" t="s">
        <v>39</v>
      </c>
      <c r="B199" s="87"/>
      <c r="C199" s="70"/>
      <c r="D199" s="87"/>
      <c r="H199" s="86"/>
    </row>
    <row r="200" spans="1:8" ht="15">
      <c r="A200" s="33"/>
      <c r="B200" s="87"/>
      <c r="C200" s="68">
        <v>12.79</v>
      </c>
      <c r="D200" s="87">
        <v>1</v>
      </c>
      <c r="E200" s="80">
        <v>6.39</v>
      </c>
      <c r="F200" s="80">
        <f>E200*(1+$D$248)</f>
        <v>6.612318865791075</v>
      </c>
      <c r="G200" s="6" t="s">
        <v>221</v>
      </c>
      <c r="H200" s="86">
        <f>F200*$B$255</f>
        <v>508.80229103244324</v>
      </c>
    </row>
    <row r="201" spans="1:8" ht="15">
      <c r="A201" s="33" t="s">
        <v>210</v>
      </c>
      <c r="B201" s="87"/>
      <c r="C201" s="70">
        <v>6.39</v>
      </c>
      <c r="D201" s="87"/>
      <c r="H201" s="86"/>
    </row>
    <row r="202" spans="1:8" ht="15">
      <c r="A202" s="28" t="s">
        <v>165</v>
      </c>
      <c r="B202" s="87"/>
      <c r="C202" s="70"/>
      <c r="D202" s="87"/>
      <c r="H202" s="86"/>
    </row>
    <row r="203" spans="1:8" ht="15">
      <c r="A203" s="28" t="s">
        <v>200</v>
      </c>
      <c r="B203" s="87"/>
      <c r="C203" s="70"/>
      <c r="D203" s="87"/>
      <c r="H203" s="86"/>
    </row>
    <row r="204" spans="1:8" ht="15">
      <c r="A204" s="33"/>
      <c r="B204" s="87"/>
      <c r="C204" s="68">
        <v>12.79</v>
      </c>
      <c r="D204" s="87">
        <v>1</v>
      </c>
      <c r="E204" s="80">
        <v>6.39</v>
      </c>
      <c r="F204" s="80">
        <f>E204*(1+$D$248)</f>
        <v>6.612318865791075</v>
      </c>
      <c r="G204" s="6" t="s">
        <v>221</v>
      </c>
      <c r="H204" s="86">
        <f>F204*$B$255</f>
        <v>508.80229103244324</v>
      </c>
    </row>
    <row r="205" spans="1:8" ht="15">
      <c r="A205" s="33" t="s">
        <v>210</v>
      </c>
      <c r="B205" s="87"/>
      <c r="C205" s="70">
        <v>6.39</v>
      </c>
      <c r="D205" s="87"/>
      <c r="H205" s="86"/>
    </row>
    <row r="206" spans="1:8" ht="15">
      <c r="A206" s="28" t="s">
        <v>167</v>
      </c>
      <c r="B206" s="87"/>
      <c r="C206" s="70"/>
      <c r="D206" s="87"/>
      <c r="H206" s="86"/>
    </row>
    <row r="207" spans="1:8" ht="15">
      <c r="A207" s="28" t="s">
        <v>200</v>
      </c>
      <c r="B207" s="87"/>
      <c r="C207" s="70"/>
      <c r="D207" s="87"/>
      <c r="H207" s="86"/>
    </row>
    <row r="208" spans="1:8" ht="15">
      <c r="A208" s="33"/>
      <c r="B208" s="87"/>
      <c r="C208" s="68">
        <v>12.79</v>
      </c>
      <c r="D208" s="87">
        <v>1</v>
      </c>
      <c r="E208" s="80">
        <v>6.39</v>
      </c>
      <c r="F208" s="80">
        <f>E208*(1+$D$248)</f>
        <v>6.612318865791075</v>
      </c>
      <c r="G208" s="6" t="s">
        <v>218</v>
      </c>
      <c r="H208" s="86">
        <f>F208*$B$255</f>
        <v>508.80229103244324</v>
      </c>
    </row>
    <row r="209" spans="1:8" ht="15">
      <c r="A209" s="33" t="s">
        <v>210</v>
      </c>
      <c r="B209" s="87"/>
      <c r="C209" s="70">
        <v>6.39</v>
      </c>
      <c r="D209" s="87"/>
      <c r="H209" s="86"/>
    </row>
    <row r="210" spans="1:8" ht="15">
      <c r="A210" s="28" t="s">
        <v>167</v>
      </c>
      <c r="B210" s="87"/>
      <c r="C210" s="70"/>
      <c r="D210" s="87"/>
      <c r="H210" s="86"/>
    </row>
    <row r="211" spans="1:8" ht="15">
      <c r="A211" s="28" t="s">
        <v>28</v>
      </c>
      <c r="B211" s="87"/>
      <c r="C211" s="70"/>
      <c r="D211" s="87"/>
      <c r="H211" s="86"/>
    </row>
    <row r="212" spans="1:8" ht="15">
      <c r="A212" s="33"/>
      <c r="B212" s="87"/>
      <c r="C212" s="68">
        <v>12.79</v>
      </c>
      <c r="D212" s="87">
        <v>1</v>
      </c>
      <c r="E212" s="80">
        <v>6.39</v>
      </c>
      <c r="F212" s="80">
        <f>E212*(1+$D$248)</f>
        <v>6.612318865791075</v>
      </c>
      <c r="G212" s="6" t="s">
        <v>218</v>
      </c>
      <c r="H212" s="86">
        <f>F212*$B$255</f>
        <v>508.80229103244324</v>
      </c>
    </row>
    <row r="213" spans="1:8" ht="15">
      <c r="A213" s="33" t="s">
        <v>211</v>
      </c>
      <c r="B213" s="87"/>
      <c r="C213" s="70">
        <v>6.39</v>
      </c>
      <c r="D213" s="87"/>
      <c r="H213" s="86"/>
    </row>
    <row r="214" spans="1:8" ht="15">
      <c r="A214" s="28" t="s">
        <v>212</v>
      </c>
      <c r="B214" s="87"/>
      <c r="C214" s="70"/>
      <c r="D214" s="87"/>
      <c r="H214" s="86"/>
    </row>
    <row r="215" spans="1:8" ht="15">
      <c r="A215" s="28" t="s">
        <v>28</v>
      </c>
      <c r="B215" s="87"/>
      <c r="C215" s="70"/>
      <c r="D215" s="87"/>
      <c r="H215" s="86"/>
    </row>
    <row r="216" spans="1:8" ht="15">
      <c r="A216" s="33"/>
      <c r="B216" s="87"/>
      <c r="C216" s="68">
        <v>18.39</v>
      </c>
      <c r="D216" s="87">
        <v>2</v>
      </c>
      <c r="E216" s="80">
        <v>9.19</v>
      </c>
      <c r="F216" s="80">
        <f>E216*(1+$D$248)</f>
        <v>9.509735583195615</v>
      </c>
      <c r="G216" s="6" t="s">
        <v>218</v>
      </c>
      <c r="H216" s="86">
        <f>F216*$B$255</f>
        <v>731.7516517352353</v>
      </c>
    </row>
    <row r="217" spans="1:8" ht="15">
      <c r="A217" s="30" t="s">
        <v>213</v>
      </c>
      <c r="B217" s="87"/>
      <c r="C217" s="70">
        <v>9.19</v>
      </c>
      <c r="D217" s="87"/>
      <c r="E217" s="80">
        <v>9.19</v>
      </c>
      <c r="F217" s="80">
        <f>E217*(1+$D$248)</f>
        <v>9.509735583195615</v>
      </c>
      <c r="G217" s="75" t="s">
        <v>65</v>
      </c>
      <c r="H217" s="86">
        <f>F217*$B$255</f>
        <v>731.7516517352353</v>
      </c>
    </row>
    <row r="218" spans="1:8" ht="15">
      <c r="A218" s="28" t="s">
        <v>167</v>
      </c>
      <c r="B218" s="87"/>
      <c r="C218" s="70"/>
      <c r="D218" s="87"/>
      <c r="H218" s="86"/>
    </row>
    <row r="219" spans="1:8" ht="15">
      <c r="A219" s="28" t="s">
        <v>39</v>
      </c>
      <c r="B219" s="87"/>
      <c r="C219" s="70"/>
      <c r="D219" s="87"/>
      <c r="H219" s="86"/>
    </row>
    <row r="220" spans="1:8" ht="15">
      <c r="A220" s="33"/>
      <c r="B220" s="87"/>
      <c r="C220" s="68">
        <v>15.99</v>
      </c>
      <c r="D220" s="87">
        <v>1</v>
      </c>
      <c r="E220" s="80">
        <v>7.99</v>
      </c>
      <c r="F220" s="80">
        <f>E220*(1+$D$248)</f>
        <v>8.267985561450812</v>
      </c>
      <c r="G220" s="6" t="s">
        <v>218</v>
      </c>
      <c r="H220" s="86">
        <f>F220*$B$255</f>
        <v>636.201925719753</v>
      </c>
    </row>
    <row r="221" spans="1:8" ht="15">
      <c r="A221" s="30" t="s">
        <v>214</v>
      </c>
      <c r="B221" s="87"/>
      <c r="C221" s="70">
        <v>7.99</v>
      </c>
      <c r="D221" s="87"/>
      <c r="H221" s="86"/>
    </row>
    <row r="222" spans="1:8" ht="15">
      <c r="A222" s="28" t="s">
        <v>41</v>
      </c>
      <c r="B222" s="87"/>
      <c r="C222" s="70"/>
      <c r="D222" s="87"/>
      <c r="H222" s="86"/>
    </row>
    <row r="223" spans="1:8" ht="15">
      <c r="A223" s="28" t="s">
        <v>39</v>
      </c>
      <c r="B223" s="87"/>
      <c r="C223" s="70"/>
      <c r="D223" s="87"/>
      <c r="H223" s="86"/>
    </row>
    <row r="224" spans="1:8" ht="15">
      <c r="A224" s="33"/>
      <c r="B224" s="87"/>
      <c r="C224" s="68">
        <v>26.39</v>
      </c>
      <c r="D224" s="87">
        <v>1</v>
      </c>
      <c r="E224" s="80">
        <v>13.19</v>
      </c>
      <c r="F224" s="80">
        <f>E224*(1+$D$248)</f>
        <v>13.648902322344957</v>
      </c>
      <c r="G224" s="6" t="s">
        <v>218</v>
      </c>
      <c r="H224" s="86">
        <f>F224*$B$255</f>
        <v>1050.2507384535095</v>
      </c>
    </row>
    <row r="225" spans="1:8" ht="15">
      <c r="A225" s="30" t="s">
        <v>215</v>
      </c>
      <c r="B225" s="87"/>
      <c r="C225" s="70">
        <v>13.19</v>
      </c>
      <c r="D225" s="87"/>
      <c r="H225" s="86"/>
    </row>
    <row r="226" spans="1:8" ht="15">
      <c r="A226" s="28" t="s">
        <v>17</v>
      </c>
      <c r="B226" s="87"/>
      <c r="C226" s="70"/>
      <c r="D226" s="87"/>
      <c r="H226" s="86"/>
    </row>
    <row r="227" spans="1:8" ht="15">
      <c r="A227" s="28" t="s">
        <v>28</v>
      </c>
      <c r="B227" s="87"/>
      <c r="C227" s="70"/>
      <c r="D227" s="87"/>
      <c r="H227" s="86"/>
    </row>
    <row r="228" spans="1:8" ht="15">
      <c r="A228" s="33"/>
      <c r="B228" s="87"/>
      <c r="C228" s="68">
        <v>18.39</v>
      </c>
      <c r="D228" s="87">
        <v>1</v>
      </c>
      <c r="E228" s="80">
        <v>9.19</v>
      </c>
      <c r="F228" s="80">
        <f>E228*(1+$D$248)</f>
        <v>9.509735583195615</v>
      </c>
      <c r="G228" s="6" t="s">
        <v>220</v>
      </c>
      <c r="H228" s="86">
        <f>F228*$B$255</f>
        <v>731.7516517352353</v>
      </c>
    </row>
    <row r="229" spans="1:8" ht="15">
      <c r="A229" s="30" t="s">
        <v>166</v>
      </c>
      <c r="B229" s="87"/>
      <c r="C229" s="70">
        <v>9.19</v>
      </c>
      <c r="D229" s="87"/>
      <c r="H229" s="86"/>
    </row>
    <row r="230" spans="1:8" ht="15">
      <c r="A230" s="28" t="s">
        <v>32</v>
      </c>
      <c r="B230" s="87"/>
      <c r="C230" s="70"/>
      <c r="D230" s="87"/>
      <c r="H230" s="86"/>
    </row>
    <row r="231" spans="1:8" ht="15">
      <c r="A231" s="28" t="s">
        <v>34</v>
      </c>
      <c r="B231" s="87"/>
      <c r="C231" s="70"/>
      <c r="D231" s="87"/>
      <c r="H231" s="86"/>
    </row>
    <row r="232" spans="1:8" ht="15">
      <c r="A232" s="33"/>
      <c r="B232" s="87"/>
      <c r="C232" s="68">
        <v>18.39</v>
      </c>
      <c r="D232" s="87">
        <v>1</v>
      </c>
      <c r="E232" s="80">
        <v>9.19</v>
      </c>
      <c r="F232" s="80">
        <f>E232*(1+$D$248)</f>
        <v>9.509735583195615</v>
      </c>
      <c r="G232" s="6" t="s">
        <v>220</v>
      </c>
      <c r="H232" s="86">
        <f>F232*$B$255</f>
        <v>731.7516517352353</v>
      </c>
    </row>
    <row r="233" spans="1:8" ht="15">
      <c r="A233" s="30" t="s">
        <v>166</v>
      </c>
      <c r="B233" s="87"/>
      <c r="C233" s="70">
        <v>9.19</v>
      </c>
      <c r="D233" s="87"/>
      <c r="H233" s="86"/>
    </row>
    <row r="234" spans="1:8" ht="15">
      <c r="A234" s="28" t="s">
        <v>167</v>
      </c>
      <c r="B234" s="87"/>
      <c r="C234" s="70"/>
      <c r="D234" s="87"/>
      <c r="H234" s="86"/>
    </row>
    <row r="235" spans="1:8" ht="15">
      <c r="A235" s="28" t="s">
        <v>34</v>
      </c>
      <c r="B235" s="87"/>
      <c r="C235" s="70"/>
      <c r="D235" s="87"/>
      <c r="H235" s="86"/>
    </row>
    <row r="236" spans="1:8" ht="15">
      <c r="A236" s="33"/>
      <c r="B236" s="87"/>
      <c r="C236" s="68">
        <v>18.39</v>
      </c>
      <c r="D236" s="87">
        <v>1</v>
      </c>
      <c r="E236" s="80">
        <v>9.19</v>
      </c>
      <c r="F236" s="80">
        <f>E236*(1+$D$248)</f>
        <v>9.509735583195615</v>
      </c>
      <c r="G236" s="6" t="s">
        <v>220</v>
      </c>
      <c r="H236" s="86">
        <f>F236*$B$255</f>
        <v>731.7516517352353</v>
      </c>
    </row>
    <row r="237" spans="1:8" ht="15">
      <c r="A237" s="30" t="s">
        <v>166</v>
      </c>
      <c r="B237" s="87"/>
      <c r="C237" s="70">
        <v>9.19</v>
      </c>
      <c r="D237" s="87"/>
      <c r="H237" s="86"/>
    </row>
    <row r="238" spans="1:8" ht="15">
      <c r="A238" s="28" t="s">
        <v>165</v>
      </c>
      <c r="B238" s="87"/>
      <c r="C238" s="70"/>
      <c r="D238" s="87"/>
      <c r="H238" s="86"/>
    </row>
    <row r="239" spans="1:8" ht="15">
      <c r="A239" s="28" t="s">
        <v>34</v>
      </c>
      <c r="B239" s="87"/>
      <c r="C239" s="70"/>
      <c r="D239" s="87"/>
      <c r="H239" s="86"/>
    </row>
    <row r="240" spans="1:8" ht="15">
      <c r="A240" s="33"/>
      <c r="B240" s="87"/>
      <c r="C240" s="68">
        <v>37.59</v>
      </c>
      <c r="D240" s="87">
        <v>1</v>
      </c>
      <c r="E240" s="80">
        <v>18.79</v>
      </c>
      <c r="F240" s="80">
        <f>E240*(1+$D$248)</f>
        <v>19.443735757154037</v>
      </c>
      <c r="G240" s="6" t="s">
        <v>218</v>
      </c>
      <c r="H240" s="86">
        <f>F240*$B$255</f>
        <v>1496.1494598590937</v>
      </c>
    </row>
    <row r="241" spans="1:4" ht="15">
      <c r="A241" s="30" t="s">
        <v>216</v>
      </c>
      <c r="B241" s="87"/>
      <c r="C241" s="70">
        <v>18.79</v>
      </c>
      <c r="D241" s="87"/>
    </row>
    <row r="242" spans="1:4" ht="15">
      <c r="A242" s="28" t="s">
        <v>167</v>
      </c>
      <c r="B242" s="87"/>
      <c r="C242" s="70"/>
      <c r="D242" s="87"/>
    </row>
    <row r="243" spans="1:4" ht="15">
      <c r="A243" s="28" t="s">
        <v>217</v>
      </c>
      <c r="B243" s="87"/>
      <c r="C243" s="70"/>
      <c r="D243" s="87"/>
    </row>
    <row r="244" ht="15"/>
    <row r="245" ht="15"/>
    <row r="246" spans="1:3" ht="15">
      <c r="A246" s="76" t="s">
        <v>164</v>
      </c>
      <c r="C246" s="70">
        <v>574.85</v>
      </c>
    </row>
    <row r="247" spans="1:3" ht="15">
      <c r="A247" s="76" t="s">
        <v>163</v>
      </c>
      <c r="C247" s="70">
        <v>0</v>
      </c>
    </row>
    <row r="248" spans="1:4" ht="15">
      <c r="A248" s="76" t="s">
        <v>162</v>
      </c>
      <c r="C248" s="70">
        <v>20</v>
      </c>
      <c r="D248" s="79">
        <f>C248/C246</f>
        <v>0.034791684787335825</v>
      </c>
    </row>
    <row r="249" spans="1:3" ht="15">
      <c r="A249" s="77" t="s">
        <v>159</v>
      </c>
      <c r="C249" s="70">
        <v>594.85</v>
      </c>
    </row>
    <row r="251" spans="1:8" ht="15">
      <c r="A251" s="71">
        <v>42534</v>
      </c>
      <c r="C251"/>
      <c r="E251" s="81" t="s">
        <v>226</v>
      </c>
      <c r="F251" s="81" t="s">
        <v>61</v>
      </c>
      <c r="H251" s="72" t="s">
        <v>227</v>
      </c>
    </row>
    <row r="252" spans="1:8" ht="15">
      <c r="A252" t="s">
        <v>188</v>
      </c>
      <c r="C252"/>
      <c r="D252" s="69"/>
      <c r="E252" s="69">
        <f>SUMIF(G2:G244,"MissNLO",E2:E244)</f>
        <v>67.92000000000002</v>
      </c>
      <c r="F252" s="69">
        <f>E252*(1+$D$248)</f>
        <v>70.28305123075586</v>
      </c>
      <c r="G252" s="6" t="s">
        <v>66</v>
      </c>
      <c r="H252" s="72">
        <f>$B$255*F252</f>
        <v>5408.114492476299</v>
      </c>
    </row>
    <row r="253" spans="1:8" ht="15">
      <c r="A253" t="s">
        <v>225</v>
      </c>
      <c r="C253"/>
      <c r="E253" s="69">
        <f>SUMIF(G2:G244,"NataliZ",E2:E244)</f>
        <v>87.88</v>
      </c>
      <c r="F253" s="69">
        <f aca="true" t="shared" si="0" ref="F253:F262">E253*(1+$D$248)</f>
        <v>90.93749325911106</v>
      </c>
      <c r="G253" s="6" t="s">
        <v>220</v>
      </c>
      <c r="H253" s="72">
        <f aca="true" t="shared" si="1" ref="H253:H262">$B$255*F253</f>
        <v>6997.424935200487</v>
      </c>
    </row>
    <row r="254" spans="1:8" ht="15">
      <c r="A254" t="s">
        <v>228</v>
      </c>
      <c r="C254"/>
      <c r="E254" s="69">
        <f>SUMIF(G2:G244,"DaisyNck",E2:E244)</f>
        <v>113.05</v>
      </c>
      <c r="F254" s="69">
        <f t="shared" si="0"/>
        <v>116.9831999652083</v>
      </c>
      <c r="G254" s="75" t="s">
        <v>65</v>
      </c>
      <c r="H254" s="72">
        <f t="shared" si="1"/>
        <v>9001.580438375227</v>
      </c>
    </row>
    <row r="255" spans="1:8" ht="15">
      <c r="A255" t="s">
        <v>9</v>
      </c>
      <c r="B255" s="72">
        <f>45772.3/594.85</f>
        <v>76.94763385727495</v>
      </c>
      <c r="C255"/>
      <c r="E255" s="69">
        <f>SUMIF(G2:G244,"Gurdumchik",E2:E244)</f>
        <v>11.99</v>
      </c>
      <c r="F255" s="69">
        <f t="shared" si="0"/>
        <v>12.407152300600156</v>
      </c>
      <c r="G255" s="6" t="s">
        <v>219</v>
      </c>
      <c r="H255" s="72">
        <f t="shared" si="1"/>
        <v>954.7010124380274</v>
      </c>
    </row>
    <row r="256" spans="3:8" ht="15">
      <c r="C256"/>
      <c r="E256" s="69">
        <f>SUMIF(G2:G244,"Mrs.Smith",E2:E244)</f>
        <v>23.97</v>
      </c>
      <c r="F256" s="69">
        <f t="shared" si="0"/>
        <v>24.803956684352436</v>
      </c>
      <c r="G256" s="6" t="s">
        <v>1</v>
      </c>
      <c r="H256" s="72">
        <f t="shared" si="1"/>
        <v>1908.6057771592589</v>
      </c>
    </row>
    <row r="257" spans="5:8" ht="15">
      <c r="E257" s="69">
        <f>SUMIF(G2:G244,"Varra",E2:E244)</f>
        <v>2.79</v>
      </c>
      <c r="F257" s="69">
        <f t="shared" si="0"/>
        <v>2.887068800556667</v>
      </c>
      <c r="G257" s="6" t="s">
        <v>224</v>
      </c>
      <c r="H257" s="72">
        <f t="shared" si="1"/>
        <v>222.15311298599636</v>
      </c>
    </row>
    <row r="258" spans="5:8" ht="15">
      <c r="E258" s="69">
        <f>SUMIF(G2:G244,"мамаАси",E2:E244)</f>
        <v>39.13</v>
      </c>
      <c r="F258" s="69">
        <f t="shared" si="0"/>
        <v>40.49139862572845</v>
      </c>
      <c r="G258" s="6" t="s">
        <v>3</v>
      </c>
      <c r="H258" s="72">
        <f t="shared" si="1"/>
        <v>3115.717315821519</v>
      </c>
    </row>
    <row r="259" spans="5:8" ht="15">
      <c r="E259" s="69">
        <f>SUMIF(G2:G244,"маика",E2:E244)</f>
        <v>65.11</v>
      </c>
      <c r="F259" s="69">
        <f t="shared" si="0"/>
        <v>67.37528659650343</v>
      </c>
      <c r="G259" s="6" t="s">
        <v>131</v>
      </c>
      <c r="H259" s="72">
        <f t="shared" si="1"/>
        <v>5184.36888405671</v>
      </c>
    </row>
    <row r="260" spans="5:8" ht="15">
      <c r="E260" s="69">
        <f>SUMIF(G2:G244,"Ulena",E2:E244)</f>
        <v>125.85999999999999</v>
      </c>
      <c r="F260" s="69">
        <f t="shared" si="0"/>
        <v>130.23888144733405</v>
      </c>
      <c r="G260" s="6" t="s">
        <v>2</v>
      </c>
      <c r="H260" s="72">
        <f t="shared" si="1"/>
        <v>10021.5737635905</v>
      </c>
    </row>
    <row r="261" spans="5:8" ht="15">
      <c r="E261" s="69">
        <f>SUMIF(G2:G244,"Гилберт",E2:E244)</f>
        <v>17.98</v>
      </c>
      <c r="F261" s="69">
        <f t="shared" si="0"/>
        <v>18.605554492476298</v>
      </c>
      <c r="G261" s="6" t="s">
        <v>0</v>
      </c>
      <c r="H261" s="72">
        <f t="shared" si="1"/>
        <v>1431.6533947986431</v>
      </c>
    </row>
    <row r="262" spans="5:8" ht="15">
      <c r="E262" s="69">
        <f>SUMIF(G2:G244,"AnnaNikola",E2:E244)</f>
        <v>19.169999999999998</v>
      </c>
      <c r="F262" s="69">
        <f t="shared" si="0"/>
        <v>19.836956597373224</v>
      </c>
      <c r="G262" s="6" t="s">
        <v>221</v>
      </c>
      <c r="H262" s="72">
        <f t="shared" si="1"/>
        <v>1526.4068730973295</v>
      </c>
    </row>
    <row r="265" spans="1:7" ht="15">
      <c r="A265" s="71"/>
      <c r="C265"/>
      <c r="D265" s="69"/>
      <c r="E265"/>
      <c r="F265" s="69"/>
      <c r="G265"/>
    </row>
    <row r="266" spans="3:7" ht="15">
      <c r="C266"/>
      <c r="D266" s="69"/>
      <c r="E266"/>
      <c r="F266" s="69"/>
      <c r="G266"/>
    </row>
    <row r="267" spans="3:7" ht="15">
      <c r="C267"/>
      <c r="D267" s="69"/>
      <c r="E267"/>
      <c r="F267" s="69"/>
      <c r="G267"/>
    </row>
    <row r="268" spans="3:7" ht="15">
      <c r="C268"/>
      <c r="D268" s="69"/>
      <c r="E268"/>
      <c r="F268" s="69"/>
      <c r="G268"/>
    </row>
  </sheetData>
  <sheetProtection/>
  <autoFilter ref="A1:G487"/>
  <mergeCells count="121">
    <mergeCell ref="B11:B14"/>
    <mergeCell ref="D11:D14"/>
    <mergeCell ref="B15:B18"/>
    <mergeCell ref="D15:D18"/>
    <mergeCell ref="B3:B6"/>
    <mergeCell ref="D3:D6"/>
    <mergeCell ref="B7:B10"/>
    <mergeCell ref="D7:D10"/>
    <mergeCell ref="B27:B30"/>
    <mergeCell ref="D27:D30"/>
    <mergeCell ref="B31:B34"/>
    <mergeCell ref="D31:D34"/>
    <mergeCell ref="B19:B22"/>
    <mergeCell ref="D19:D22"/>
    <mergeCell ref="B23:B26"/>
    <mergeCell ref="D23:D26"/>
    <mergeCell ref="B43:B46"/>
    <mergeCell ref="D43:D46"/>
    <mergeCell ref="B47:B50"/>
    <mergeCell ref="D47:D50"/>
    <mergeCell ref="B35:B38"/>
    <mergeCell ref="D35:D38"/>
    <mergeCell ref="B39:B42"/>
    <mergeCell ref="D39:D42"/>
    <mergeCell ref="B59:B62"/>
    <mergeCell ref="D59:D62"/>
    <mergeCell ref="B63:B66"/>
    <mergeCell ref="D63:D66"/>
    <mergeCell ref="B51:B54"/>
    <mergeCell ref="D51:D54"/>
    <mergeCell ref="B55:B58"/>
    <mergeCell ref="D55:D58"/>
    <mergeCell ref="B76:B79"/>
    <mergeCell ref="D76:D79"/>
    <mergeCell ref="B80:B83"/>
    <mergeCell ref="D80:D83"/>
    <mergeCell ref="B67:B70"/>
    <mergeCell ref="D67:D70"/>
    <mergeCell ref="B72:B75"/>
    <mergeCell ref="D72:D75"/>
    <mergeCell ref="B92:B95"/>
    <mergeCell ref="D92:D95"/>
    <mergeCell ref="B96:B99"/>
    <mergeCell ref="D96:D99"/>
    <mergeCell ref="B84:B87"/>
    <mergeCell ref="D84:D87"/>
    <mergeCell ref="B88:B91"/>
    <mergeCell ref="D88:D91"/>
    <mergeCell ref="B108:B111"/>
    <mergeCell ref="D108:D111"/>
    <mergeCell ref="B112:B115"/>
    <mergeCell ref="D112:D115"/>
    <mergeCell ref="B100:B103"/>
    <mergeCell ref="D100:D103"/>
    <mergeCell ref="B104:B107"/>
    <mergeCell ref="D104:D107"/>
    <mergeCell ref="B124:B127"/>
    <mergeCell ref="D124:D127"/>
    <mergeCell ref="B128:B131"/>
    <mergeCell ref="C128:C131"/>
    <mergeCell ref="D128:D131"/>
    <mergeCell ref="B116:B119"/>
    <mergeCell ref="D116:D119"/>
    <mergeCell ref="B120:B123"/>
    <mergeCell ref="D120:D123"/>
    <mergeCell ref="B140:B143"/>
    <mergeCell ref="D140:D143"/>
    <mergeCell ref="B144:B147"/>
    <mergeCell ref="D144:D147"/>
    <mergeCell ref="B132:B135"/>
    <mergeCell ref="D132:D135"/>
    <mergeCell ref="B136:B139"/>
    <mergeCell ref="D136:D139"/>
    <mergeCell ref="B156:B159"/>
    <mergeCell ref="D156:D159"/>
    <mergeCell ref="B160:B163"/>
    <mergeCell ref="D160:D163"/>
    <mergeCell ref="B148:B151"/>
    <mergeCell ref="D148:D151"/>
    <mergeCell ref="B152:B155"/>
    <mergeCell ref="D152:D155"/>
    <mergeCell ref="B172:B175"/>
    <mergeCell ref="D172:D175"/>
    <mergeCell ref="B176:B179"/>
    <mergeCell ref="D176:D179"/>
    <mergeCell ref="B164:B167"/>
    <mergeCell ref="D164:D167"/>
    <mergeCell ref="B168:B171"/>
    <mergeCell ref="D168:D171"/>
    <mergeCell ref="B188:B191"/>
    <mergeCell ref="D188:D191"/>
    <mergeCell ref="B192:B195"/>
    <mergeCell ref="D192:D195"/>
    <mergeCell ref="B180:B183"/>
    <mergeCell ref="D180:D183"/>
    <mergeCell ref="B184:B187"/>
    <mergeCell ref="D184:D187"/>
    <mergeCell ref="B204:B207"/>
    <mergeCell ref="D204:D207"/>
    <mergeCell ref="B208:B211"/>
    <mergeCell ref="D208:D211"/>
    <mergeCell ref="B196:B199"/>
    <mergeCell ref="D196:D199"/>
    <mergeCell ref="B200:B203"/>
    <mergeCell ref="D200:D203"/>
    <mergeCell ref="B220:B223"/>
    <mergeCell ref="D220:D223"/>
    <mergeCell ref="B224:B227"/>
    <mergeCell ref="D224:D227"/>
    <mergeCell ref="B212:B215"/>
    <mergeCell ref="D212:D215"/>
    <mergeCell ref="B216:B219"/>
    <mergeCell ref="D216:D219"/>
    <mergeCell ref="B236:B239"/>
    <mergeCell ref="D236:D239"/>
    <mergeCell ref="B240:B243"/>
    <mergeCell ref="D240:D243"/>
    <mergeCell ref="B228:B231"/>
    <mergeCell ref="D228:D231"/>
    <mergeCell ref="B232:B235"/>
    <mergeCell ref="D232:D235"/>
  </mergeCells>
  <hyperlinks>
    <hyperlink ref="A4" r:id="rId1" display="https://www.pompdelux.com/en_GB/boy/jeans/31681/malin-jr-jeans"/>
    <hyperlink ref="A12" r:id="rId2" display="https://www.pompdelux.com/en_GB/boy/jeans/31771/niagara-jr-jeans"/>
    <hyperlink ref="A16" r:id="rId3" display="https://www.pompdelux.com/en_GB/boy/jeans/31771/niagara-jr-jeans"/>
    <hyperlink ref="A20" r:id="rId4" display="https://www.pompdelux.com/en_GB/boy/jeans/31771/niagara-jr-jeans"/>
    <hyperlink ref="A28" r:id="rId5" display="https://www.pompdelux.com/en_GB/boy/pants/32035/orwell-jr-pants"/>
    <hyperlink ref="A32" r:id="rId6" display="https://www.pompdelux.com/en_GB/boy/shorts/32076/orwell-jr-shorts"/>
    <hyperlink ref="A36" r:id="rId7" display="https://www.pompdelux.com/en_GB/boy/shirts/32177/pala-jr-short-sleeve-shirt"/>
    <hyperlink ref="A40" r:id="rId8" display="https://www.pompdelux.com/en_GB/boy/shirts/32177/pala-jr-short-sleeve-shirt"/>
    <hyperlink ref="A44" r:id="rId9" display="https://www.pompdelux.com/en_GB/boy/shirts/32177/pala-jr-short-sleeve-shirt"/>
    <hyperlink ref="A48" r:id="rId10" display="https://www.pompdelux.com/en_GB/boy/shirts/32177/pala-jr-short-sleeve-shirt"/>
    <hyperlink ref="A52" r:id="rId11" display="https://www.pompdelux.com/en_GB/boy/shirts/32177/pala-jr-short-sleeve-shirt"/>
    <hyperlink ref="A56" r:id="rId12" display="https://www.pompdelux.com/en_GB/boy/jeans/32965/vieste-jr-jeans"/>
    <hyperlink ref="A97" r:id="rId13" display="https://www.pompdelux.com/en_GB/girl/jeans/21240/bally-jr-jeggings"/>
    <hyperlink ref="A101" r:id="rId14" display="https://www.pompdelux.com/en_GB/girl/swimwear/21260/bathgate-jr-swimsuit"/>
    <hyperlink ref="A105" r:id="rId15" display="https://www.pompdelux.com/en_GB/girl/swimwear/21260/bathgate-jr-swimsuit"/>
    <hyperlink ref="A109" r:id="rId16" display="https://www.pompdelux.com/en_GB/girl/blouses/29361/cadmus-jr-blouse"/>
    <hyperlink ref="A113" r:id="rId17" display="https://www.pompdelux.com/en_GB/girl/blouses/29395/cadmus-lt-blouse"/>
    <hyperlink ref="A117" r:id="rId18" display="https://www.pompdelux.com/en_GB/girl/tops/29488/caldwell-jr-top"/>
    <hyperlink ref="A121" r:id="rId19" display="https://www.pompdelux.com/en_GB/girl/scarfs/29659/dabolt-scarf-and-purse-set"/>
    <hyperlink ref="A125" r:id="rId20" display="https://www.pompdelux.com/en_GB/girl/dresses-jumpsuits/29745/dellrose-lt-dress"/>
    <hyperlink ref="A133" r:id="rId21" display="https://www.pompdelux.com/en_GB/girl/cardigans/30030/galax-jr-cardigan"/>
    <hyperlink ref="A149" r:id="rId22" display="https://www.pompdelux.com/en_GB/girl/pants/30215/gem-jr-pants"/>
    <hyperlink ref="A153" r:id="rId23" display="https://www.pompdelux.com/en_GB/girl/pants/30215/gem-jr-pants"/>
    <hyperlink ref="A181" r:id="rId24" display="https://www.pompdelux.com/en_GB/girl/jeans/30362/haboro-jr-jeans"/>
    <hyperlink ref="A185" r:id="rId25" display="https://www.pompdelux.com/en_GB/girl/dresses-jumpsuits/30384/hackett-jr-dress"/>
    <hyperlink ref="A189" r:id="rId26" display="https://www.pompdelux.com/en_GB/girl/tops/30498/haley-jr-top"/>
    <hyperlink ref="A217" r:id="rId27" display="https://www.pompdelux.com/en_GB/girl/skirts/30923/ingalls-jr-skirt"/>
    <hyperlink ref="A221" r:id="rId28" display="https://www.pompdelux.com/en_GB/girl/skirts/30940/ingalls-lt-skirt"/>
    <hyperlink ref="A225" r:id="rId29" display="https://www.pompdelux.com/en_GB/girl/dresses-jumpsuits/30975/ivy-lt-dress"/>
    <hyperlink ref="A229" r:id="rId30" display="https://www.pompdelux.com/en_GB/girl/blouses/30991/jalore-jr-blouse"/>
    <hyperlink ref="A233" r:id="rId31" display="https://www.pompdelux.com/en_GB/girl/blouses/30991/jalore-jr-blouse"/>
    <hyperlink ref="A237" r:id="rId32" display="https://www.pompdelux.com/en_GB/girl/blouses/30991/jalore-jr-blouse"/>
    <hyperlink ref="A241" r:id="rId33" display="https://www.pompdelux.com/en_GB/girl/jackets/31266/juba-jr-jacket"/>
  </hyperlinks>
  <printOptions/>
  <pageMargins left="0.7" right="0.7" top="0.75" bottom="0.75" header="0.3" footer="0.3"/>
  <pageSetup orientation="portrait" paperSize="9"/>
  <drawing r:id="rId34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8"/>
  <sheetViews>
    <sheetView tabSelected="1" zoomScalePageLayoutView="0" workbookViewId="0" topLeftCell="A233">
      <selection activeCell="F235" sqref="F235:H250"/>
    </sheetView>
  </sheetViews>
  <sheetFormatPr defaultColWidth="9.140625" defaultRowHeight="15"/>
  <cols>
    <col min="1" max="1" width="48.00390625" style="0" customWidth="1"/>
    <col min="2" max="2" width="16.140625" style="0" customWidth="1"/>
    <col min="3" max="3" width="11.7109375" style="69" customWidth="1"/>
    <col min="4" max="4" width="8.140625" style="0" customWidth="1"/>
    <col min="5" max="5" width="13.00390625" style="69" customWidth="1"/>
    <col min="6" max="6" width="13.00390625" style="0" customWidth="1"/>
    <col min="7" max="7" width="16.421875" style="6" bestFit="1" customWidth="1"/>
    <col min="8" max="8" width="17.00390625" style="0" customWidth="1"/>
  </cols>
  <sheetData>
    <row r="2" spans="1:6" ht="15">
      <c r="A2" s="84" t="s">
        <v>187</v>
      </c>
      <c r="B2" s="84"/>
      <c r="C2" s="85"/>
      <c r="D2" s="84"/>
      <c r="E2" s="85"/>
      <c r="F2" s="80"/>
    </row>
    <row r="3" spans="1:8" ht="15">
      <c r="A3" s="33"/>
      <c r="B3" s="67"/>
      <c r="C3" s="68">
        <v>23.99</v>
      </c>
      <c r="D3" s="67">
        <v>1</v>
      </c>
      <c r="E3" s="78">
        <v>11.99</v>
      </c>
      <c r="F3" s="80">
        <f>E3*(1+$E$229)</f>
        <v>12.338268099629657</v>
      </c>
      <c r="G3" s="6" t="s">
        <v>67</v>
      </c>
      <c r="H3" s="86">
        <f>F3*$B$237</f>
        <v>946.763346162225</v>
      </c>
    </row>
    <row r="4" spans="1:6" ht="15">
      <c r="A4" s="30" t="s">
        <v>230</v>
      </c>
      <c r="B4" s="67"/>
      <c r="C4" s="70">
        <v>11.99</v>
      </c>
      <c r="D4" s="67"/>
      <c r="E4" s="78"/>
      <c r="F4" s="80"/>
    </row>
    <row r="5" spans="1:6" ht="15">
      <c r="A5" s="28" t="s">
        <v>32</v>
      </c>
      <c r="B5" s="67"/>
      <c r="C5" s="70"/>
      <c r="D5" s="67"/>
      <c r="E5" s="78"/>
      <c r="F5" s="80"/>
    </row>
    <row r="6" spans="1:6" ht="15">
      <c r="A6" s="28" t="s">
        <v>23</v>
      </c>
      <c r="B6" s="67"/>
      <c r="C6" s="70"/>
      <c r="D6" s="67"/>
      <c r="E6" s="78"/>
      <c r="F6" s="80"/>
    </row>
    <row r="7" spans="1:8" ht="15">
      <c r="A7" s="33"/>
      <c r="B7" s="67"/>
      <c r="C7" s="68">
        <v>21.59</v>
      </c>
      <c r="D7" s="67">
        <v>2</v>
      </c>
      <c r="E7" s="70">
        <v>10.79</v>
      </c>
      <c r="F7" s="80">
        <f>E7*(1+$E$229)</f>
        <v>11.103412243119598</v>
      </c>
      <c r="G7" s="6" t="s">
        <v>257</v>
      </c>
      <c r="H7" s="86">
        <f>F7*$B$237</f>
        <v>852.0080487981991</v>
      </c>
    </row>
    <row r="8" spans="1:8" ht="15">
      <c r="A8" s="30" t="s">
        <v>231</v>
      </c>
      <c r="B8" s="67"/>
      <c r="C8" s="70">
        <v>10.79</v>
      </c>
      <c r="D8" s="67"/>
      <c r="E8" s="70">
        <v>10.79</v>
      </c>
      <c r="F8" s="80">
        <f>E8*(1+$E$229)</f>
        <v>11.103412243119598</v>
      </c>
      <c r="G8" s="6" t="s">
        <v>257</v>
      </c>
      <c r="H8" s="86">
        <f>F8*$B$237</f>
        <v>852.0080487981991</v>
      </c>
    </row>
    <row r="9" spans="1:6" ht="15">
      <c r="A9" s="28" t="s">
        <v>76</v>
      </c>
      <c r="B9" s="67"/>
      <c r="C9" s="70"/>
      <c r="D9" s="67"/>
      <c r="E9" s="78"/>
      <c r="F9" s="80"/>
    </row>
    <row r="10" spans="1:6" ht="15">
      <c r="A10" s="28" t="s">
        <v>23</v>
      </c>
      <c r="B10" s="67"/>
      <c r="C10" s="70"/>
      <c r="D10" s="67"/>
      <c r="E10" s="78"/>
      <c r="F10" s="80"/>
    </row>
    <row r="11" spans="1:8" ht="15">
      <c r="A11" s="33"/>
      <c r="B11" s="67"/>
      <c r="C11" s="68">
        <v>13.59</v>
      </c>
      <c r="D11" s="67">
        <v>2</v>
      </c>
      <c r="E11" s="70">
        <v>6.79</v>
      </c>
      <c r="F11" s="80">
        <f>E11*(1+$E$229)</f>
        <v>6.987226054752742</v>
      </c>
      <c r="G11" s="6" t="s">
        <v>220</v>
      </c>
      <c r="H11" s="86">
        <f>F11*$B$237</f>
        <v>536.1570575847797</v>
      </c>
    </row>
    <row r="12" spans="1:8" ht="15">
      <c r="A12" s="33" t="s">
        <v>190</v>
      </c>
      <c r="B12" s="67"/>
      <c r="C12" s="70">
        <v>6.79</v>
      </c>
      <c r="D12" s="67"/>
      <c r="E12" s="70">
        <v>6.79</v>
      </c>
      <c r="F12" s="80">
        <f>E12*(1+$E$229)</f>
        <v>6.987226054752742</v>
      </c>
      <c r="G12" s="75" t="s">
        <v>65</v>
      </c>
      <c r="H12" s="86">
        <f>F12*$B$237</f>
        <v>536.1570575847797</v>
      </c>
    </row>
    <row r="13" spans="1:6" ht="15">
      <c r="A13" s="28" t="s">
        <v>165</v>
      </c>
      <c r="B13" s="67"/>
      <c r="C13" s="70"/>
      <c r="D13" s="67"/>
      <c r="E13" s="78"/>
      <c r="F13" s="80"/>
    </row>
    <row r="14" spans="1:6" ht="15">
      <c r="A14" s="28" t="s">
        <v>54</v>
      </c>
      <c r="B14" s="67"/>
      <c r="C14" s="70"/>
      <c r="D14" s="67"/>
      <c r="E14" s="78"/>
      <c r="F14" s="80"/>
    </row>
    <row r="15" spans="1:8" ht="15">
      <c r="A15" s="33"/>
      <c r="B15" s="67"/>
      <c r="C15" s="68">
        <v>15.99</v>
      </c>
      <c r="D15" s="67">
        <v>2</v>
      </c>
      <c r="E15" s="70">
        <v>7.99</v>
      </c>
      <c r="F15" s="80">
        <f>E15*(1+$E$229)</f>
        <v>8.2220819112628</v>
      </c>
      <c r="G15" s="6" t="s">
        <v>220</v>
      </c>
      <c r="H15" s="86">
        <f>F15*$B$237</f>
        <v>630.9123549488056</v>
      </c>
    </row>
    <row r="16" spans="1:8" ht="15">
      <c r="A16" s="30" t="s">
        <v>232</v>
      </c>
      <c r="B16" s="67"/>
      <c r="C16" s="70">
        <v>7.99</v>
      </c>
      <c r="D16" s="67"/>
      <c r="E16" s="70">
        <v>7.99</v>
      </c>
      <c r="F16" s="80">
        <f>E16*(1+$E$229)</f>
        <v>8.2220819112628</v>
      </c>
      <c r="G16" s="75" t="s">
        <v>65</v>
      </c>
      <c r="H16" s="86">
        <f>F16*$B$237</f>
        <v>630.9123549488056</v>
      </c>
    </row>
    <row r="17" spans="1:6" ht="15">
      <c r="A17" s="28" t="s">
        <v>165</v>
      </c>
      <c r="B17" s="67"/>
      <c r="C17" s="70"/>
      <c r="D17" s="67"/>
      <c r="E17" s="78"/>
      <c r="F17" s="80"/>
    </row>
    <row r="18" spans="1:6" ht="15">
      <c r="A18" s="28" t="s">
        <v>73</v>
      </c>
      <c r="B18" s="67"/>
      <c r="C18" s="70"/>
      <c r="D18" s="67"/>
      <c r="E18" s="78"/>
      <c r="F18" s="80"/>
    </row>
    <row r="19" spans="1:8" ht="15">
      <c r="A19" s="33"/>
      <c r="B19" s="67"/>
      <c r="C19" s="68">
        <v>15.99</v>
      </c>
      <c r="D19" s="67">
        <v>1</v>
      </c>
      <c r="E19" s="78">
        <v>7.99</v>
      </c>
      <c r="F19" s="80">
        <f>E19*(1+$E$229)</f>
        <v>8.2220819112628</v>
      </c>
      <c r="G19" s="6" t="s">
        <v>66</v>
      </c>
      <c r="H19" s="86">
        <f>F19*$B$237</f>
        <v>630.9123549488056</v>
      </c>
    </row>
    <row r="20" spans="1:6" ht="15">
      <c r="A20" s="30" t="s">
        <v>232</v>
      </c>
      <c r="B20" s="67"/>
      <c r="C20" s="70">
        <v>7.99</v>
      </c>
      <c r="D20" s="67"/>
      <c r="E20" s="78"/>
      <c r="F20" s="80"/>
    </row>
    <row r="21" spans="1:6" ht="15">
      <c r="A21" s="28" t="s">
        <v>167</v>
      </c>
      <c r="B21" s="67"/>
      <c r="C21" s="70"/>
      <c r="D21" s="67"/>
      <c r="E21" s="78"/>
      <c r="F21" s="80"/>
    </row>
    <row r="22" spans="1:6" ht="15">
      <c r="A22" s="28" t="s">
        <v>48</v>
      </c>
      <c r="B22" s="67"/>
      <c r="C22" s="70"/>
      <c r="D22" s="67"/>
      <c r="E22" s="78"/>
      <c r="F22" s="80"/>
    </row>
    <row r="23" spans="1:8" ht="15">
      <c r="A23" s="33"/>
      <c r="B23" s="67"/>
      <c r="C23" s="68">
        <v>23.99</v>
      </c>
      <c r="D23" s="67">
        <v>1</v>
      </c>
      <c r="E23" s="78">
        <v>11.99</v>
      </c>
      <c r="F23" s="80">
        <f>E23*(1+$E$229)</f>
        <v>12.338268099629657</v>
      </c>
      <c r="G23" s="75" t="s">
        <v>65</v>
      </c>
      <c r="H23" s="86">
        <f>F23*$B$237</f>
        <v>946.763346162225</v>
      </c>
    </row>
    <row r="24" spans="1:6" ht="15">
      <c r="A24" s="30" t="s">
        <v>194</v>
      </c>
      <c r="B24" s="67"/>
      <c r="C24" s="70">
        <v>11.99</v>
      </c>
      <c r="D24" s="67"/>
      <c r="E24" s="78"/>
      <c r="F24" s="80"/>
    </row>
    <row r="25" spans="1:6" ht="15">
      <c r="A25" s="28" t="s">
        <v>35</v>
      </c>
      <c r="B25" s="67"/>
      <c r="C25" s="70"/>
      <c r="D25" s="67"/>
      <c r="E25" s="78"/>
      <c r="F25" s="80"/>
    </row>
    <row r="26" spans="1:6" ht="15">
      <c r="A26" s="28" t="s">
        <v>233</v>
      </c>
      <c r="B26" s="67"/>
      <c r="C26" s="70"/>
      <c r="D26" s="67"/>
      <c r="E26" s="78"/>
      <c r="F26" s="80"/>
    </row>
    <row r="27" spans="1:8" ht="15">
      <c r="A27" s="33"/>
      <c r="B27" s="67"/>
      <c r="C27" s="68">
        <v>23.99</v>
      </c>
      <c r="D27" s="67">
        <v>1</v>
      </c>
      <c r="E27" s="78">
        <v>11.99</v>
      </c>
      <c r="F27" s="80">
        <f>E27*(1+$E$229)</f>
        <v>12.338268099629657</v>
      </c>
      <c r="G27" s="6" t="s">
        <v>67</v>
      </c>
      <c r="H27" s="86">
        <f>F27*$B$237</f>
        <v>946.763346162225</v>
      </c>
    </row>
    <row r="28" spans="1:6" ht="15">
      <c r="A28" s="30" t="s">
        <v>194</v>
      </c>
      <c r="B28" s="67"/>
      <c r="C28" s="70">
        <v>11.99</v>
      </c>
      <c r="D28" s="67"/>
      <c r="E28" s="78"/>
      <c r="F28" s="80"/>
    </row>
    <row r="29" spans="1:6" ht="15">
      <c r="A29" s="28" t="s">
        <v>27</v>
      </c>
      <c r="B29" s="67"/>
      <c r="C29" s="70"/>
      <c r="D29" s="67"/>
      <c r="E29" s="78"/>
      <c r="F29" s="80"/>
    </row>
    <row r="30" spans="1:6" ht="15">
      <c r="A30" s="28" t="s">
        <v>233</v>
      </c>
      <c r="B30" s="67"/>
      <c r="C30" s="70"/>
      <c r="D30" s="67"/>
      <c r="E30" s="78"/>
      <c r="F30" s="80"/>
    </row>
    <row r="31" spans="1:8" ht="15">
      <c r="A31" s="33"/>
      <c r="B31" s="67"/>
      <c r="C31" s="68">
        <v>23.99</v>
      </c>
      <c r="D31" s="67">
        <v>1</v>
      </c>
      <c r="E31" s="78">
        <v>11.99</v>
      </c>
      <c r="F31" s="80">
        <f>E31*(1+$E$229)</f>
        <v>12.338268099629657</v>
      </c>
      <c r="G31" s="6" t="s">
        <v>84</v>
      </c>
      <c r="H31" s="86">
        <f>F31*$B$237</f>
        <v>946.763346162225</v>
      </c>
    </row>
    <row r="32" spans="1:6" ht="15">
      <c r="A32" s="30" t="s">
        <v>194</v>
      </c>
      <c r="B32" s="67"/>
      <c r="C32" s="70">
        <v>11.99</v>
      </c>
      <c r="D32" s="67"/>
      <c r="E32" s="78"/>
      <c r="F32" s="80"/>
    </row>
    <row r="33" spans="1:6" ht="15">
      <c r="A33" s="28" t="s">
        <v>26</v>
      </c>
      <c r="B33" s="67"/>
      <c r="C33" s="70"/>
      <c r="D33" s="67"/>
      <c r="E33" s="78"/>
      <c r="F33" s="80"/>
    </row>
    <row r="34" spans="1:6" ht="15">
      <c r="A34" s="28" t="s">
        <v>234</v>
      </c>
      <c r="B34" s="67"/>
      <c r="C34" s="70"/>
      <c r="D34" s="67"/>
      <c r="E34" s="78"/>
      <c r="F34" s="80"/>
    </row>
    <row r="35" spans="1:8" ht="15">
      <c r="A35" s="33"/>
      <c r="B35" s="67"/>
      <c r="C35" s="68">
        <v>23.99</v>
      </c>
      <c r="D35" s="67">
        <v>1</v>
      </c>
      <c r="E35" s="78">
        <v>11.99</v>
      </c>
      <c r="F35" s="80">
        <f>E35*(1+$E$229)</f>
        <v>12.338268099629657</v>
      </c>
      <c r="G35" s="6" t="s">
        <v>220</v>
      </c>
      <c r="H35" s="86">
        <f>F35*$B$237</f>
        <v>946.763346162225</v>
      </c>
    </row>
    <row r="36" spans="1:6" ht="15">
      <c r="A36" s="30" t="s">
        <v>194</v>
      </c>
      <c r="B36" s="67"/>
      <c r="C36" s="70">
        <v>11.99</v>
      </c>
      <c r="D36" s="67"/>
      <c r="E36" s="78"/>
      <c r="F36" s="80"/>
    </row>
    <row r="37" spans="1:6" ht="15">
      <c r="A37" s="28" t="s">
        <v>35</v>
      </c>
      <c r="B37" s="67"/>
      <c r="C37" s="70"/>
      <c r="D37" s="67"/>
      <c r="E37" s="78"/>
      <c r="F37" s="80"/>
    </row>
    <row r="38" spans="1:6" ht="15">
      <c r="A38" s="28" t="s">
        <v>54</v>
      </c>
      <c r="B38" s="67"/>
      <c r="C38" s="70"/>
      <c r="D38" s="67"/>
      <c r="E38" s="78"/>
      <c r="F38" s="80"/>
    </row>
    <row r="39" spans="1:8" ht="15">
      <c r="A39" s="33"/>
      <c r="B39" s="67"/>
      <c r="C39" s="68">
        <v>23.99</v>
      </c>
      <c r="D39" s="67">
        <v>1</v>
      </c>
      <c r="E39" s="78">
        <v>11.99</v>
      </c>
      <c r="F39" s="80">
        <f>E39*(1+$E$229)</f>
        <v>12.338268099629657</v>
      </c>
      <c r="G39" s="6" t="s">
        <v>66</v>
      </c>
      <c r="H39" s="86">
        <f>F39*$B$237</f>
        <v>946.763346162225</v>
      </c>
    </row>
    <row r="40" spans="1:6" ht="15">
      <c r="A40" s="30" t="s">
        <v>194</v>
      </c>
      <c r="B40" s="67"/>
      <c r="C40" s="70">
        <v>11.99</v>
      </c>
      <c r="D40" s="67"/>
      <c r="E40" s="78"/>
      <c r="F40" s="80"/>
    </row>
    <row r="41" spans="1:6" ht="15">
      <c r="A41" s="28" t="s">
        <v>58</v>
      </c>
      <c r="B41" s="67"/>
      <c r="C41" s="70"/>
      <c r="D41" s="67"/>
      <c r="E41" s="78"/>
      <c r="F41" s="80"/>
    </row>
    <row r="42" spans="1:6" ht="15">
      <c r="A42" s="28" t="s">
        <v>54</v>
      </c>
      <c r="B42" s="67"/>
      <c r="C42" s="70"/>
      <c r="D42" s="67"/>
      <c r="E42" s="78"/>
      <c r="F42" s="80"/>
    </row>
    <row r="43" spans="1:8" ht="15">
      <c r="A43" s="33"/>
      <c r="B43" s="67"/>
      <c r="C43" s="68">
        <v>21.59</v>
      </c>
      <c r="D43" s="67">
        <v>1</v>
      </c>
      <c r="E43" s="78">
        <v>10.79</v>
      </c>
      <c r="F43" s="80">
        <f>E43*(1+$E$229)</f>
        <v>11.103412243119598</v>
      </c>
      <c r="G43" s="6" t="s">
        <v>220</v>
      </c>
      <c r="H43" s="86">
        <f>F43*$B$237</f>
        <v>852.0080487981991</v>
      </c>
    </row>
    <row r="44" spans="1:6" ht="15">
      <c r="A44" s="30" t="s">
        <v>186</v>
      </c>
      <c r="B44" s="67"/>
      <c r="C44" s="70">
        <v>10.79</v>
      </c>
      <c r="D44" s="67"/>
      <c r="E44" s="78"/>
      <c r="F44" s="80"/>
    </row>
    <row r="45" spans="1:6" ht="15">
      <c r="A45" s="28" t="s">
        <v>165</v>
      </c>
      <c r="B45" s="67"/>
      <c r="C45" s="70"/>
      <c r="D45" s="67"/>
      <c r="E45" s="78"/>
      <c r="F45" s="80"/>
    </row>
    <row r="46" spans="1:6" ht="15">
      <c r="A46" s="28" t="s">
        <v>54</v>
      </c>
      <c r="B46" s="67"/>
      <c r="C46" s="70"/>
      <c r="D46" s="67"/>
      <c r="E46" s="78"/>
      <c r="F46" s="80"/>
    </row>
    <row r="47" spans="1:8" ht="15">
      <c r="A47" s="33"/>
      <c r="B47" s="67"/>
      <c r="C47" s="68">
        <v>21.59</v>
      </c>
      <c r="D47" s="67">
        <v>1</v>
      </c>
      <c r="E47" s="78">
        <v>10.79</v>
      </c>
      <c r="F47" s="80">
        <f>E47*(1+$E$229)</f>
        <v>11.103412243119598</v>
      </c>
      <c r="G47" s="6" t="s">
        <v>66</v>
      </c>
      <c r="H47" s="86">
        <f>F47*$B$237</f>
        <v>852.0080487981991</v>
      </c>
    </row>
    <row r="48" spans="1:6" ht="15">
      <c r="A48" s="30" t="s">
        <v>186</v>
      </c>
      <c r="B48" s="67"/>
      <c r="C48" s="70">
        <v>10.79</v>
      </c>
      <c r="D48" s="67"/>
      <c r="E48" s="78"/>
      <c r="F48" s="80"/>
    </row>
    <row r="49" spans="1:6" ht="15">
      <c r="A49" s="28" t="s">
        <v>32</v>
      </c>
      <c r="B49" s="67"/>
      <c r="C49" s="70"/>
      <c r="D49" s="67"/>
      <c r="E49" s="78"/>
      <c r="F49" s="80"/>
    </row>
    <row r="50" spans="1:6" ht="15">
      <c r="A50" s="28" t="s">
        <v>54</v>
      </c>
      <c r="B50" s="67"/>
      <c r="C50" s="70"/>
      <c r="D50" s="67"/>
      <c r="E50" s="78"/>
      <c r="F50" s="80"/>
    </row>
    <row r="51" spans="1:8" ht="15">
      <c r="A51" s="33"/>
      <c r="B51" s="67"/>
      <c r="C51" s="68">
        <v>15.99</v>
      </c>
      <c r="D51" s="67">
        <v>1</v>
      </c>
      <c r="E51" s="78">
        <v>7.99</v>
      </c>
      <c r="F51" s="80">
        <f>E51*(1+$E$229)</f>
        <v>8.2220819112628</v>
      </c>
      <c r="G51" s="75" t="s">
        <v>65</v>
      </c>
      <c r="H51" s="86">
        <f>F51*$B$237</f>
        <v>630.9123549488056</v>
      </c>
    </row>
    <row r="52" spans="1:6" ht="15">
      <c r="A52" s="30" t="s">
        <v>185</v>
      </c>
      <c r="B52" s="67"/>
      <c r="C52" s="70">
        <v>7.99</v>
      </c>
      <c r="D52" s="67"/>
      <c r="E52" s="78"/>
      <c r="F52" s="80"/>
    </row>
    <row r="53" spans="1:6" ht="15">
      <c r="A53" s="28" t="s">
        <v>165</v>
      </c>
      <c r="B53" s="67"/>
      <c r="C53" s="70"/>
      <c r="D53" s="67"/>
      <c r="E53" s="78"/>
      <c r="F53" s="80"/>
    </row>
    <row r="54" spans="1:8" ht="15">
      <c r="A54" s="28" t="s">
        <v>71</v>
      </c>
      <c r="B54" s="67"/>
      <c r="C54" s="70"/>
      <c r="D54" s="67"/>
      <c r="E54" s="78"/>
      <c r="F54" s="80"/>
      <c r="H54" s="86">
        <f>F54*$B$237</f>
        <v>0</v>
      </c>
    </row>
    <row r="55" spans="1:8" ht="15">
      <c r="A55" s="33"/>
      <c r="B55" s="67"/>
      <c r="C55" s="68">
        <v>31.99</v>
      </c>
      <c r="D55" s="67">
        <v>1</v>
      </c>
      <c r="E55" s="78">
        <v>15.99</v>
      </c>
      <c r="F55" s="80">
        <f>E55*(1+$E$229)</f>
        <v>16.454454287996516</v>
      </c>
      <c r="G55" s="6" t="s">
        <v>257</v>
      </c>
      <c r="H55" s="86">
        <f>F55*$B$237</f>
        <v>1262.6143373756447</v>
      </c>
    </row>
    <row r="56" spans="1:6" ht="15">
      <c r="A56" s="30" t="s">
        <v>235</v>
      </c>
      <c r="B56" s="67"/>
      <c r="C56" s="70">
        <v>15.99</v>
      </c>
      <c r="D56" s="67"/>
      <c r="E56" s="78"/>
      <c r="F56" s="80"/>
    </row>
    <row r="57" spans="1:6" ht="15">
      <c r="A57" s="28" t="s">
        <v>236</v>
      </c>
      <c r="B57" s="67"/>
      <c r="C57" s="70"/>
      <c r="D57" s="67"/>
      <c r="E57" s="78"/>
      <c r="F57" s="80"/>
    </row>
    <row r="58" spans="1:6" ht="15">
      <c r="A58" s="28" t="s">
        <v>237</v>
      </c>
      <c r="B58" s="67"/>
      <c r="C58" s="70"/>
      <c r="D58" s="67"/>
      <c r="E58" s="78"/>
      <c r="F58" s="80"/>
    </row>
    <row r="59" spans="1:8" ht="15">
      <c r="A59" s="33"/>
      <c r="B59" s="67"/>
      <c r="C59" s="68">
        <v>31.99</v>
      </c>
      <c r="D59" s="67">
        <v>1</v>
      </c>
      <c r="E59" s="78">
        <v>15.99</v>
      </c>
      <c r="F59" s="80">
        <f>E59*(1+$E$229)</f>
        <v>16.454454287996516</v>
      </c>
      <c r="G59" s="6" t="s">
        <v>257</v>
      </c>
      <c r="H59" s="86">
        <f>F59*$B$237</f>
        <v>1262.6143373756447</v>
      </c>
    </row>
    <row r="60" spans="1:6" ht="15">
      <c r="A60" s="30" t="s">
        <v>235</v>
      </c>
      <c r="B60" s="67"/>
      <c r="C60" s="70">
        <v>15.99</v>
      </c>
      <c r="D60" s="67"/>
      <c r="E60" s="78"/>
      <c r="F60" s="80"/>
    </row>
    <row r="61" spans="1:6" ht="15">
      <c r="A61" s="28" t="s">
        <v>236</v>
      </c>
      <c r="B61" s="67"/>
      <c r="C61" s="70"/>
      <c r="D61" s="67"/>
      <c r="E61" s="78"/>
      <c r="F61" s="80"/>
    </row>
    <row r="62" spans="1:6" ht="15">
      <c r="A62" s="28" t="s">
        <v>238</v>
      </c>
      <c r="B62" s="67"/>
      <c r="C62" s="70"/>
      <c r="D62" s="67"/>
      <c r="E62" s="78"/>
      <c r="F62" s="80"/>
    </row>
    <row r="63" spans="1:8" ht="15">
      <c r="A63" s="33"/>
      <c r="B63" s="67"/>
      <c r="C63" s="68">
        <v>23.99</v>
      </c>
      <c r="D63" s="67">
        <v>1</v>
      </c>
      <c r="E63" s="78">
        <v>11.99</v>
      </c>
      <c r="F63" s="80">
        <f>E63*(1+$E$229)</f>
        <v>12.338268099629657</v>
      </c>
      <c r="G63" s="6" t="s">
        <v>84</v>
      </c>
      <c r="H63" s="86">
        <f>F63*$B$237</f>
        <v>946.763346162225</v>
      </c>
    </row>
    <row r="64" spans="1:6" ht="15">
      <c r="A64" s="30" t="s">
        <v>239</v>
      </c>
      <c r="B64" s="67"/>
      <c r="C64" s="70">
        <v>11.99</v>
      </c>
      <c r="D64" s="67"/>
      <c r="E64" s="78"/>
      <c r="F64" s="80"/>
    </row>
    <row r="65" spans="1:6" ht="15">
      <c r="A65" s="28" t="s">
        <v>26</v>
      </c>
      <c r="B65" s="67"/>
      <c r="C65" s="70"/>
      <c r="D65" s="67"/>
      <c r="E65" s="78"/>
      <c r="F65" s="80"/>
    </row>
    <row r="66" spans="1:6" ht="15">
      <c r="A66" s="28" t="s">
        <v>240</v>
      </c>
      <c r="B66" s="67"/>
      <c r="C66" s="70"/>
      <c r="D66" s="67"/>
      <c r="E66" s="78"/>
      <c r="F66" s="80"/>
    </row>
    <row r="67" spans="1:8" ht="15">
      <c r="A67" s="33"/>
      <c r="B67" s="67"/>
      <c r="C67" s="68">
        <v>23.99</v>
      </c>
      <c r="D67" s="67">
        <v>1</v>
      </c>
      <c r="E67" s="78">
        <v>11.99</v>
      </c>
      <c r="F67" s="80">
        <f>E67*(1+$E$229)</f>
        <v>12.338268099629657</v>
      </c>
      <c r="G67" s="6" t="s">
        <v>66</v>
      </c>
      <c r="H67" s="86">
        <f>F67*$B$237</f>
        <v>946.763346162225</v>
      </c>
    </row>
    <row r="68" spans="1:6" ht="15">
      <c r="A68" s="30" t="s">
        <v>239</v>
      </c>
      <c r="B68" s="67"/>
      <c r="C68" s="70">
        <v>11.99</v>
      </c>
      <c r="D68" s="67"/>
      <c r="E68" s="78"/>
      <c r="F68" s="80"/>
    </row>
    <row r="69" spans="1:6" ht="15">
      <c r="A69" s="28" t="s">
        <v>27</v>
      </c>
      <c r="B69" s="67"/>
      <c r="C69" s="70"/>
      <c r="D69" s="67"/>
      <c r="E69" s="78"/>
      <c r="F69" s="80"/>
    </row>
    <row r="70" spans="1:6" ht="15">
      <c r="A70" s="28" t="s">
        <v>233</v>
      </c>
      <c r="B70" s="67"/>
      <c r="C70" s="70"/>
      <c r="D70" s="67"/>
      <c r="E70" s="78"/>
      <c r="F70" s="80"/>
    </row>
    <row r="71" spans="1:8" ht="15">
      <c r="A71" s="33"/>
      <c r="B71" s="67"/>
      <c r="C71" s="68">
        <v>15.99</v>
      </c>
      <c r="D71" s="67">
        <v>1</v>
      </c>
      <c r="E71" s="78">
        <v>7.99</v>
      </c>
      <c r="F71" s="80">
        <f>E71*(1+$E$229)</f>
        <v>8.2220819112628</v>
      </c>
      <c r="G71" s="6" t="s">
        <v>66</v>
      </c>
      <c r="H71" s="86">
        <f>F71*$B$237</f>
        <v>630.9123549488056</v>
      </c>
    </row>
    <row r="72" spans="1:6" ht="15">
      <c r="A72" s="30" t="s">
        <v>241</v>
      </c>
      <c r="B72" s="67"/>
      <c r="C72" s="70">
        <v>7.99</v>
      </c>
      <c r="D72" s="67"/>
      <c r="E72" s="78"/>
      <c r="F72" s="80"/>
    </row>
    <row r="73" spans="1:6" ht="15">
      <c r="A73" s="28" t="s">
        <v>167</v>
      </c>
      <c r="B73" s="67"/>
      <c r="C73" s="70"/>
      <c r="D73" s="67"/>
      <c r="E73" s="78"/>
      <c r="F73" s="80"/>
    </row>
    <row r="74" spans="1:6" ht="15">
      <c r="A74" s="28" t="s">
        <v>54</v>
      </c>
      <c r="B74" s="67"/>
      <c r="C74" s="70"/>
      <c r="D74" s="67"/>
      <c r="E74" s="78"/>
      <c r="F74" s="80"/>
    </row>
    <row r="75" spans="1:8" ht="15">
      <c r="A75" s="33"/>
      <c r="B75" s="67"/>
      <c r="C75" s="68">
        <v>26.39</v>
      </c>
      <c r="D75" s="67">
        <v>1</v>
      </c>
      <c r="E75" s="78">
        <v>13.19</v>
      </c>
      <c r="F75" s="80">
        <f>E75*(1+$E$229)</f>
        <v>13.573123956139714</v>
      </c>
      <c r="G75" s="75" t="s">
        <v>65</v>
      </c>
      <c r="H75" s="86">
        <f>F75*$B$237</f>
        <v>1041.518643526251</v>
      </c>
    </row>
    <row r="76" spans="1:6" ht="15">
      <c r="A76" s="30" t="s">
        <v>184</v>
      </c>
      <c r="B76" s="67"/>
      <c r="C76" s="70">
        <v>13.19</v>
      </c>
      <c r="D76" s="67"/>
      <c r="E76" s="78"/>
      <c r="F76" s="80"/>
    </row>
    <row r="77" spans="1:6" ht="15">
      <c r="A77" s="28" t="s">
        <v>35</v>
      </c>
      <c r="B77" s="67"/>
      <c r="C77" s="70"/>
      <c r="D77" s="67"/>
      <c r="E77" s="78"/>
      <c r="F77" s="80"/>
    </row>
    <row r="78" spans="1:6" ht="15">
      <c r="A78" s="28" t="s">
        <v>23</v>
      </c>
      <c r="B78" s="67"/>
      <c r="C78" s="70"/>
      <c r="D78" s="67"/>
      <c r="E78" s="78"/>
      <c r="F78" s="80"/>
    </row>
    <row r="79" spans="1:8" ht="15">
      <c r="A79" s="33"/>
      <c r="B79" s="67"/>
      <c r="C79" s="68">
        <v>26.39</v>
      </c>
      <c r="D79" s="67">
        <v>1</v>
      </c>
      <c r="E79" s="78">
        <v>13.19</v>
      </c>
      <c r="F79" s="80">
        <f>E79*(1+$E$229)</f>
        <v>13.573123956139714</v>
      </c>
      <c r="G79" s="6" t="s">
        <v>219</v>
      </c>
      <c r="H79" s="86">
        <f>F79*$B$237</f>
        <v>1041.518643526251</v>
      </c>
    </row>
    <row r="80" spans="1:6" ht="15">
      <c r="A80" s="30" t="s">
        <v>184</v>
      </c>
      <c r="B80" s="67"/>
      <c r="C80" s="70">
        <v>13.19</v>
      </c>
      <c r="D80" s="67"/>
      <c r="E80" s="78"/>
      <c r="F80" s="80"/>
    </row>
    <row r="81" spans="1:6" ht="15">
      <c r="A81" s="28" t="s">
        <v>24</v>
      </c>
      <c r="B81" s="67"/>
      <c r="C81" s="70"/>
      <c r="D81" s="67"/>
      <c r="E81" s="78"/>
      <c r="F81" s="80"/>
    </row>
    <row r="82" spans="1:6" ht="15">
      <c r="A82" s="28" t="s">
        <v>23</v>
      </c>
      <c r="B82" s="67"/>
      <c r="C82" s="70"/>
      <c r="D82" s="67"/>
      <c r="E82" s="78"/>
      <c r="F82" s="80"/>
    </row>
    <row r="83" spans="1:8" ht="15">
      <c r="A83" s="33"/>
      <c r="B83" s="67"/>
      <c r="C83" s="68">
        <v>26.39</v>
      </c>
      <c r="D83" s="67">
        <v>1</v>
      </c>
      <c r="E83" s="78">
        <v>13.19</v>
      </c>
      <c r="F83" s="80">
        <f>E83*(1+$E$229)</f>
        <v>13.573123956139714</v>
      </c>
      <c r="G83" s="6" t="s">
        <v>219</v>
      </c>
      <c r="H83" s="86">
        <f>F83*$B$237</f>
        <v>1041.518643526251</v>
      </c>
    </row>
    <row r="84" spans="1:6" ht="15">
      <c r="A84" s="30" t="s">
        <v>184</v>
      </c>
      <c r="B84" s="67"/>
      <c r="C84" s="70">
        <v>13.19</v>
      </c>
      <c r="D84" s="67"/>
      <c r="E84" s="78"/>
      <c r="F84" s="80"/>
    </row>
    <row r="85" spans="1:6" ht="15">
      <c r="A85" s="28" t="s">
        <v>58</v>
      </c>
      <c r="B85" s="67"/>
      <c r="C85" s="70"/>
      <c r="D85" s="67"/>
      <c r="E85" s="78"/>
      <c r="F85" s="80"/>
    </row>
    <row r="86" spans="1:6" ht="15">
      <c r="A86" s="28" t="s">
        <v>23</v>
      </c>
      <c r="B86" s="67"/>
      <c r="C86" s="70"/>
      <c r="D86" s="67"/>
      <c r="E86" s="78"/>
      <c r="F86" s="80"/>
    </row>
    <row r="87" spans="1:8" ht="15">
      <c r="A87" s="33"/>
      <c r="B87" s="67"/>
      <c r="C87" s="68">
        <v>7.99</v>
      </c>
      <c r="D87" s="67">
        <v>1</v>
      </c>
      <c r="E87" s="78">
        <v>3.99</v>
      </c>
      <c r="F87" s="80">
        <f>E87*(1+$E$229)</f>
        <v>4.105895722895941</v>
      </c>
      <c r="G87" s="6" t="s">
        <v>67</v>
      </c>
      <c r="H87" s="86">
        <f>F87*$B$237</f>
        <v>315.061363735386</v>
      </c>
    </row>
    <row r="88" spans="1:6" ht="15">
      <c r="A88" s="30" t="s">
        <v>242</v>
      </c>
      <c r="B88" s="67"/>
      <c r="C88" s="70">
        <v>3.99</v>
      </c>
      <c r="D88" s="67"/>
      <c r="E88" s="78"/>
      <c r="F88" s="80"/>
    </row>
    <row r="89" spans="1:6" ht="15">
      <c r="A89" s="28" t="s">
        <v>243</v>
      </c>
      <c r="B89" s="67"/>
      <c r="C89" s="70"/>
      <c r="D89" s="67"/>
      <c r="E89" s="78"/>
      <c r="F89" s="80"/>
    </row>
    <row r="90" spans="1:6" ht="15">
      <c r="A90" s="28" t="s">
        <v>31</v>
      </c>
      <c r="B90" s="67"/>
      <c r="C90" s="70"/>
      <c r="D90" s="67"/>
      <c r="E90" s="78"/>
      <c r="F90" s="80"/>
    </row>
    <row r="91" spans="1:6" ht="15">
      <c r="A91" s="82" t="s">
        <v>183</v>
      </c>
      <c r="B91" s="82"/>
      <c r="C91" s="83"/>
      <c r="D91" s="82"/>
      <c r="E91" s="83"/>
      <c r="F91" s="80"/>
    </row>
    <row r="92" spans="1:8" ht="15">
      <c r="A92" s="33"/>
      <c r="B92" s="67"/>
      <c r="C92" s="68">
        <v>23.99</v>
      </c>
      <c r="D92" s="67">
        <v>1</v>
      </c>
      <c r="E92" s="78">
        <v>11.99</v>
      </c>
      <c r="F92" s="80">
        <f>E92*(1+$E$229)</f>
        <v>12.338268099629657</v>
      </c>
      <c r="G92" s="6" t="s">
        <v>3</v>
      </c>
      <c r="H92" s="86">
        <f>F92*$B$237</f>
        <v>946.763346162225</v>
      </c>
    </row>
    <row r="93" spans="1:6" ht="15">
      <c r="A93" s="30" t="s">
        <v>182</v>
      </c>
      <c r="B93" s="67"/>
      <c r="C93" s="70">
        <v>11.99</v>
      </c>
      <c r="D93" s="67"/>
      <c r="E93" s="78"/>
      <c r="F93" s="80"/>
    </row>
    <row r="94" spans="1:6" ht="15">
      <c r="A94" s="28" t="s">
        <v>21</v>
      </c>
      <c r="B94" s="67"/>
      <c r="C94" s="70"/>
      <c r="D94" s="67"/>
      <c r="E94" s="78"/>
      <c r="F94" s="80"/>
    </row>
    <row r="95" spans="1:6" ht="15">
      <c r="A95" s="28" t="s">
        <v>23</v>
      </c>
      <c r="B95" s="67"/>
      <c r="C95" s="70"/>
      <c r="D95" s="67"/>
      <c r="E95" s="78"/>
      <c r="F95" s="80"/>
    </row>
    <row r="96" spans="1:8" ht="15">
      <c r="A96" s="33"/>
      <c r="B96" s="67"/>
      <c r="C96" s="68">
        <v>23.99</v>
      </c>
      <c r="D96" s="67">
        <v>1</v>
      </c>
      <c r="E96" s="78">
        <v>11.99</v>
      </c>
      <c r="F96" s="80">
        <f>E96*(1+$E$229)</f>
        <v>12.338268099629657</v>
      </c>
      <c r="G96" s="6" t="s">
        <v>2</v>
      </c>
      <c r="H96" s="86">
        <f>F96*$B$237</f>
        <v>946.763346162225</v>
      </c>
    </row>
    <row r="97" spans="1:6" ht="15">
      <c r="A97" s="30" t="s">
        <v>182</v>
      </c>
      <c r="B97" s="67"/>
      <c r="C97" s="70">
        <v>11.99</v>
      </c>
      <c r="D97" s="67"/>
      <c r="E97" s="78"/>
      <c r="F97" s="80"/>
    </row>
    <row r="98" spans="1:6" ht="15">
      <c r="A98" s="28" t="s">
        <v>58</v>
      </c>
      <c r="B98" s="67"/>
      <c r="C98" s="70"/>
      <c r="D98" s="67"/>
      <c r="E98" s="78"/>
      <c r="F98" s="80"/>
    </row>
    <row r="99" spans="1:6" ht="15">
      <c r="A99" s="28" t="s">
        <v>23</v>
      </c>
      <c r="B99" s="67"/>
      <c r="C99" s="70"/>
      <c r="D99" s="67"/>
      <c r="E99" s="78"/>
      <c r="F99" s="80"/>
    </row>
    <row r="100" spans="1:8" ht="15">
      <c r="A100" s="33"/>
      <c r="B100" s="67"/>
      <c r="C100" s="68">
        <v>23.99</v>
      </c>
      <c r="D100" s="67">
        <v>1</v>
      </c>
      <c r="E100" s="78">
        <v>11.99</v>
      </c>
      <c r="F100" s="80">
        <f>E100*(1+$E$229)</f>
        <v>12.338268099629657</v>
      </c>
      <c r="G100" s="6" t="s">
        <v>3</v>
      </c>
      <c r="H100" s="86">
        <f>F100*$B$237</f>
        <v>946.763346162225</v>
      </c>
    </row>
    <row r="101" spans="1:6" ht="15">
      <c r="A101" s="30" t="s">
        <v>182</v>
      </c>
      <c r="B101" s="67"/>
      <c r="C101" s="70">
        <v>11.99</v>
      </c>
      <c r="D101" s="67"/>
      <c r="E101" s="78"/>
      <c r="F101" s="80"/>
    </row>
    <row r="102" spans="1:6" ht="15">
      <c r="A102" s="28" t="s">
        <v>19</v>
      </c>
      <c r="B102" s="67"/>
      <c r="C102" s="70"/>
      <c r="D102" s="67"/>
      <c r="E102" s="78"/>
      <c r="F102" s="80"/>
    </row>
    <row r="103" spans="1:6" ht="15">
      <c r="A103" s="28" t="s">
        <v>23</v>
      </c>
      <c r="B103" s="67"/>
      <c r="C103" s="70"/>
      <c r="D103" s="67"/>
      <c r="E103" s="78"/>
      <c r="F103" s="80"/>
    </row>
    <row r="104" spans="1:8" ht="15">
      <c r="A104" s="33"/>
      <c r="B104" s="67"/>
      <c r="C104" s="68">
        <v>15.99</v>
      </c>
      <c r="D104" s="67">
        <v>1</v>
      </c>
      <c r="E104" s="78">
        <v>7.99</v>
      </c>
      <c r="F104" s="80">
        <f>E104*(1+$E$229)</f>
        <v>8.2220819112628</v>
      </c>
      <c r="G104" s="6" t="s">
        <v>220</v>
      </c>
      <c r="H104" s="86">
        <f>F104*$B$237</f>
        <v>630.9123549488056</v>
      </c>
    </row>
    <row r="105" spans="1:6" ht="15">
      <c r="A105" s="30" t="s">
        <v>181</v>
      </c>
      <c r="B105" s="67"/>
      <c r="C105" s="70">
        <v>7.99</v>
      </c>
      <c r="D105" s="67"/>
      <c r="E105" s="78"/>
      <c r="F105" s="80"/>
    </row>
    <row r="106" spans="1:6" ht="15">
      <c r="A106" s="28" t="s">
        <v>167</v>
      </c>
      <c r="B106" s="67"/>
      <c r="C106" s="70"/>
      <c r="D106" s="67"/>
      <c r="E106" s="78"/>
      <c r="F106" s="80"/>
    </row>
    <row r="107" spans="1:6" ht="15">
      <c r="A107" s="28" t="s">
        <v>48</v>
      </c>
      <c r="B107" s="67"/>
      <c r="C107" s="70"/>
      <c r="D107" s="67"/>
      <c r="E107" s="78"/>
      <c r="F107" s="80"/>
    </row>
    <row r="108" spans="1:8" ht="15">
      <c r="A108" s="33"/>
      <c r="B108" s="67"/>
      <c r="C108" s="68">
        <v>18.39</v>
      </c>
      <c r="D108" s="67">
        <v>1</v>
      </c>
      <c r="E108" s="78">
        <v>9.19</v>
      </c>
      <c r="F108" s="80">
        <f>E108*(1+$E$229)</f>
        <v>9.456937767772855</v>
      </c>
      <c r="G108" s="6" t="s">
        <v>108</v>
      </c>
      <c r="H108" s="86">
        <f>F108*$B$237</f>
        <v>725.6676523128314</v>
      </c>
    </row>
    <row r="109" spans="1:6" ht="15">
      <c r="A109" s="30" t="s">
        <v>244</v>
      </c>
      <c r="B109" s="67"/>
      <c r="C109" s="70">
        <v>9.19</v>
      </c>
      <c r="D109" s="67"/>
      <c r="E109" s="78"/>
      <c r="F109" s="80"/>
    </row>
    <row r="110" spans="1:6" ht="15">
      <c r="A110" s="28" t="s">
        <v>26</v>
      </c>
      <c r="B110" s="67"/>
      <c r="C110" s="70"/>
      <c r="D110" s="67"/>
      <c r="E110" s="78"/>
      <c r="F110" s="80"/>
    </row>
    <row r="111" spans="1:6" ht="15">
      <c r="A111" s="28" t="s">
        <v>168</v>
      </c>
      <c r="B111" s="67"/>
      <c r="C111" s="70"/>
      <c r="D111" s="67"/>
      <c r="E111" s="78"/>
      <c r="F111" s="80"/>
    </row>
    <row r="112" spans="1:8" ht="15">
      <c r="A112" s="33"/>
      <c r="B112" s="67"/>
      <c r="C112" s="68">
        <v>18.39</v>
      </c>
      <c r="D112" s="67">
        <v>1</v>
      </c>
      <c r="E112" s="78">
        <v>9.19</v>
      </c>
      <c r="F112" s="80">
        <f>E112*(1+$E$229)</f>
        <v>9.456937767772855</v>
      </c>
      <c r="G112" s="6" t="s">
        <v>108</v>
      </c>
      <c r="H112" s="86">
        <f>F112*$B$237</f>
        <v>725.6676523128314</v>
      </c>
    </row>
    <row r="113" spans="1:6" ht="15">
      <c r="A113" s="30" t="s">
        <v>244</v>
      </c>
      <c r="B113" s="67"/>
      <c r="C113" s="70">
        <v>9.19</v>
      </c>
      <c r="D113" s="67"/>
      <c r="E113" s="78"/>
      <c r="F113" s="80"/>
    </row>
    <row r="114" spans="1:6" ht="15">
      <c r="A114" s="28" t="s">
        <v>19</v>
      </c>
      <c r="B114" s="67"/>
      <c r="C114" s="70"/>
      <c r="D114" s="67"/>
      <c r="E114" s="78"/>
      <c r="F114" s="80"/>
    </row>
    <row r="115" spans="1:6" ht="15">
      <c r="A115" s="28" t="s">
        <v>168</v>
      </c>
      <c r="B115" s="67"/>
      <c r="C115" s="70"/>
      <c r="D115" s="67"/>
      <c r="E115" s="78"/>
      <c r="F115" s="80"/>
    </row>
    <row r="116" spans="1:8" ht="15">
      <c r="A116" s="33"/>
      <c r="B116" s="67"/>
      <c r="C116" s="68">
        <v>18.39</v>
      </c>
      <c r="D116" s="67">
        <v>1</v>
      </c>
      <c r="E116" s="78">
        <v>9.19</v>
      </c>
      <c r="F116" s="80">
        <f>E116*(1+$E$229)</f>
        <v>9.456937767772855</v>
      </c>
      <c r="G116" s="6" t="s">
        <v>3</v>
      </c>
      <c r="H116" s="86">
        <f>F116*$B$237</f>
        <v>725.6676523128314</v>
      </c>
    </row>
    <row r="117" spans="1:6" ht="15">
      <c r="A117" s="30" t="s">
        <v>244</v>
      </c>
      <c r="B117" s="67"/>
      <c r="C117" s="70">
        <v>9.19</v>
      </c>
      <c r="D117" s="67"/>
      <c r="E117" s="78"/>
      <c r="F117" s="80"/>
    </row>
    <row r="118" spans="1:6" ht="15">
      <c r="A118" s="28" t="s">
        <v>21</v>
      </c>
      <c r="B118" s="67"/>
      <c r="C118" s="70"/>
      <c r="D118" s="67"/>
      <c r="E118" s="78"/>
      <c r="F118" s="80"/>
    </row>
    <row r="119" spans="1:6" ht="15">
      <c r="A119" s="28" t="s">
        <v>34</v>
      </c>
      <c r="B119" s="67"/>
      <c r="C119" s="70"/>
      <c r="D119" s="67"/>
      <c r="E119" s="78"/>
      <c r="F119" s="80"/>
    </row>
    <row r="120" spans="1:8" ht="15">
      <c r="A120" s="33"/>
      <c r="B120" s="67"/>
      <c r="C120" s="68">
        <v>18.39</v>
      </c>
      <c r="D120" s="67">
        <v>1</v>
      </c>
      <c r="E120" s="78">
        <v>9.19</v>
      </c>
      <c r="F120" s="80">
        <f>E120*(1+$E$229)</f>
        <v>9.456937767772855</v>
      </c>
      <c r="G120" s="6" t="s">
        <v>108</v>
      </c>
      <c r="H120" s="86">
        <f>F120*$B$237</f>
        <v>725.6676523128314</v>
      </c>
    </row>
    <row r="121" spans="1:6" ht="15">
      <c r="A121" s="30" t="s">
        <v>244</v>
      </c>
      <c r="B121" s="67"/>
      <c r="C121" s="70">
        <v>9.19</v>
      </c>
      <c r="D121" s="67"/>
      <c r="E121" s="78"/>
      <c r="F121" s="80"/>
    </row>
    <row r="122" spans="1:6" ht="15">
      <c r="A122" s="28" t="s">
        <v>245</v>
      </c>
      <c r="B122" s="67"/>
      <c r="C122" s="70"/>
      <c r="D122" s="67"/>
      <c r="E122" s="78"/>
      <c r="F122" s="80"/>
    </row>
    <row r="123" spans="1:6" ht="15">
      <c r="A123" s="28" t="s">
        <v>168</v>
      </c>
      <c r="B123" s="67"/>
      <c r="C123" s="70"/>
      <c r="D123" s="67"/>
      <c r="E123" s="78"/>
      <c r="F123" s="80"/>
    </row>
    <row r="124" spans="1:8" ht="15">
      <c r="A124" s="33"/>
      <c r="B124" s="67"/>
      <c r="C124" s="68">
        <v>18.39</v>
      </c>
      <c r="D124" s="67">
        <v>1</v>
      </c>
      <c r="E124" s="78">
        <v>9.19</v>
      </c>
      <c r="F124" s="80">
        <f>E124*(1+$E$229)</f>
        <v>9.456937767772855</v>
      </c>
      <c r="G124" s="6" t="s">
        <v>0</v>
      </c>
      <c r="H124" s="86">
        <f>F124*$B$237</f>
        <v>725.6676523128314</v>
      </c>
    </row>
    <row r="125" spans="1:6" ht="15">
      <c r="A125" s="30" t="s">
        <v>246</v>
      </c>
      <c r="B125" s="67"/>
      <c r="C125" s="70">
        <v>9.19</v>
      </c>
      <c r="D125" s="67"/>
      <c r="E125" s="78"/>
      <c r="F125" s="80"/>
    </row>
    <row r="126" spans="1:6" ht="15">
      <c r="A126" s="28" t="s">
        <v>169</v>
      </c>
      <c r="B126" s="67"/>
      <c r="C126" s="70"/>
      <c r="D126" s="67"/>
      <c r="E126" s="78"/>
      <c r="F126" s="80"/>
    </row>
    <row r="127" spans="1:6" ht="15">
      <c r="A127" s="28" t="s">
        <v>23</v>
      </c>
      <c r="B127" s="67"/>
      <c r="C127" s="70"/>
      <c r="D127" s="67"/>
      <c r="E127" s="78"/>
      <c r="F127" s="80"/>
    </row>
    <row r="128" spans="1:8" ht="15">
      <c r="A128" s="33"/>
      <c r="B128" s="67"/>
      <c r="C128" s="68">
        <v>18.39</v>
      </c>
      <c r="D128" s="67">
        <v>3</v>
      </c>
      <c r="E128" s="70">
        <v>9.19</v>
      </c>
      <c r="F128" s="80">
        <f>E128*(1+$E$229)</f>
        <v>9.456937767772855</v>
      </c>
      <c r="G128" s="6" t="s">
        <v>2</v>
      </c>
      <c r="H128" s="86">
        <f>F128*$B$237</f>
        <v>725.6676523128314</v>
      </c>
    </row>
    <row r="129" spans="1:8" ht="15">
      <c r="A129" s="30" t="s">
        <v>246</v>
      </c>
      <c r="B129" s="67"/>
      <c r="C129" s="70">
        <v>9.19</v>
      </c>
      <c r="D129" s="67"/>
      <c r="E129" s="70">
        <v>9.19</v>
      </c>
      <c r="F129" s="80">
        <f>E129*(1+$E$229)</f>
        <v>9.456937767772855</v>
      </c>
      <c r="G129" s="6" t="s">
        <v>220</v>
      </c>
      <c r="H129" s="86">
        <f>F129*$B$237</f>
        <v>725.6676523128314</v>
      </c>
    </row>
    <row r="130" spans="1:8" ht="15">
      <c r="A130" s="28" t="s">
        <v>167</v>
      </c>
      <c r="B130" s="67"/>
      <c r="C130" s="70"/>
      <c r="D130" s="67"/>
      <c r="E130" s="70">
        <v>9.19</v>
      </c>
      <c r="F130" s="80">
        <f>E130*(1+$E$229)</f>
        <v>9.456937767772855</v>
      </c>
      <c r="G130" s="6" t="s">
        <v>125</v>
      </c>
      <c r="H130" s="86">
        <f>F130*$B$237</f>
        <v>725.6676523128314</v>
      </c>
    </row>
    <row r="131" spans="1:6" ht="15">
      <c r="A131" s="28" t="s">
        <v>23</v>
      </c>
      <c r="B131" s="67"/>
      <c r="C131" s="70"/>
      <c r="D131" s="67"/>
      <c r="E131" s="78"/>
      <c r="F131" s="80"/>
    </row>
    <row r="132" spans="1:8" ht="15">
      <c r="A132" s="33"/>
      <c r="B132" s="67"/>
      <c r="C132" s="68">
        <v>15.99</v>
      </c>
      <c r="D132" s="67">
        <v>2</v>
      </c>
      <c r="E132" s="70">
        <v>7.99</v>
      </c>
      <c r="F132" s="80">
        <f>E132*(1+$E$229)</f>
        <v>8.2220819112628</v>
      </c>
      <c r="G132" s="6" t="s">
        <v>2</v>
      </c>
      <c r="H132" s="86">
        <f>F132*$B$237</f>
        <v>630.9123549488056</v>
      </c>
    </row>
    <row r="133" spans="1:8" ht="15">
      <c r="A133" s="30" t="s">
        <v>247</v>
      </c>
      <c r="B133" s="67"/>
      <c r="C133" s="70">
        <v>7.99</v>
      </c>
      <c r="D133" s="67"/>
      <c r="E133" s="70">
        <v>7.99</v>
      </c>
      <c r="F133" s="80">
        <f>E133*(1+$E$229)</f>
        <v>8.2220819112628</v>
      </c>
      <c r="G133" s="75" t="s">
        <v>65</v>
      </c>
      <c r="H133" s="86">
        <f>F133*$B$237</f>
        <v>630.9123549488056</v>
      </c>
    </row>
    <row r="134" spans="1:6" ht="15">
      <c r="A134" s="28" t="s">
        <v>41</v>
      </c>
      <c r="B134" s="67"/>
      <c r="C134" s="70"/>
      <c r="D134" s="67"/>
      <c r="E134" s="78"/>
      <c r="F134" s="80"/>
    </row>
    <row r="135" spans="1:6" ht="15">
      <c r="A135" s="28" t="s">
        <v>23</v>
      </c>
      <c r="B135" s="67"/>
      <c r="C135" s="70"/>
      <c r="D135" s="67"/>
      <c r="E135" s="78"/>
      <c r="F135" s="80"/>
    </row>
    <row r="136" spans="1:8" ht="15">
      <c r="A136" s="33"/>
      <c r="B136" s="67"/>
      <c r="C136" s="68">
        <v>24.79</v>
      </c>
      <c r="D136" s="67">
        <v>1</v>
      </c>
      <c r="E136" s="78">
        <v>12.39</v>
      </c>
      <c r="F136" s="80">
        <f>E136*(1+$E$229)</f>
        <v>12.749886718466342</v>
      </c>
      <c r="G136" s="6" t="s">
        <v>108</v>
      </c>
      <c r="H136" s="86">
        <f>F136*$B$237</f>
        <v>978.348445283567</v>
      </c>
    </row>
    <row r="137" spans="1:8" ht="15">
      <c r="A137" s="30" t="s">
        <v>248</v>
      </c>
      <c r="B137" s="67"/>
      <c r="C137" s="70">
        <v>12.39</v>
      </c>
      <c r="D137" s="67"/>
      <c r="E137" s="78"/>
      <c r="F137" s="80"/>
      <c r="H137" s="86">
        <f>F137*$B$237</f>
        <v>0</v>
      </c>
    </row>
    <row r="138" spans="1:6" ht="15">
      <c r="A138" s="28" t="s">
        <v>167</v>
      </c>
      <c r="B138" s="67"/>
      <c r="C138" s="70"/>
      <c r="D138" s="67"/>
      <c r="E138" s="78"/>
      <c r="F138" s="80"/>
    </row>
    <row r="139" spans="1:6" ht="15">
      <c r="A139" s="28" t="s">
        <v>249</v>
      </c>
      <c r="B139" s="67"/>
      <c r="C139" s="70"/>
      <c r="D139" s="67"/>
      <c r="E139" s="78"/>
      <c r="F139" s="80"/>
    </row>
    <row r="140" spans="1:8" ht="15">
      <c r="A140" s="33"/>
      <c r="B140" s="67"/>
      <c r="C140" s="68">
        <v>24.79</v>
      </c>
      <c r="D140" s="67">
        <v>3</v>
      </c>
      <c r="E140" s="70">
        <v>12.39</v>
      </c>
      <c r="F140" s="80">
        <f>E140*(1+$E$229)</f>
        <v>12.749886718466342</v>
      </c>
      <c r="G140" s="6" t="s">
        <v>108</v>
      </c>
      <c r="H140" s="86">
        <f>F140*$B$237</f>
        <v>978.348445283567</v>
      </c>
    </row>
    <row r="141" spans="1:8" ht="15">
      <c r="A141" s="30" t="s">
        <v>248</v>
      </c>
      <c r="B141" s="67"/>
      <c r="C141" s="70">
        <v>12.39</v>
      </c>
      <c r="D141" s="67"/>
      <c r="E141" s="70">
        <v>12.39</v>
      </c>
      <c r="F141" s="80">
        <f>E141*(1+$E$229)</f>
        <v>12.749886718466342</v>
      </c>
      <c r="G141" s="6" t="s">
        <v>108</v>
      </c>
      <c r="H141" s="86">
        <f>F141*$B$237</f>
        <v>978.348445283567</v>
      </c>
    </row>
    <row r="142" spans="1:8" ht="15">
      <c r="A142" s="28" t="s">
        <v>169</v>
      </c>
      <c r="B142" s="67"/>
      <c r="C142" s="70"/>
      <c r="D142" s="67"/>
      <c r="E142" s="70">
        <v>12.39</v>
      </c>
      <c r="F142" s="80">
        <f>E142*(1+$E$229)</f>
        <v>12.749886718466342</v>
      </c>
      <c r="G142" s="6" t="s">
        <v>0</v>
      </c>
      <c r="H142" s="86">
        <f>F142*$B$237</f>
        <v>978.348445283567</v>
      </c>
    </row>
    <row r="143" spans="1:6" ht="15">
      <c r="A143" s="28" t="s">
        <v>249</v>
      </c>
      <c r="B143" s="67"/>
      <c r="C143" s="70"/>
      <c r="D143" s="67"/>
      <c r="E143" s="78"/>
      <c r="F143" s="80"/>
    </row>
    <row r="144" spans="1:8" ht="15">
      <c r="A144" s="33"/>
      <c r="B144" s="67"/>
      <c r="C144" s="68">
        <v>12.79</v>
      </c>
      <c r="D144" s="67">
        <v>1</v>
      </c>
      <c r="E144" s="78">
        <v>6.39</v>
      </c>
      <c r="F144" s="80">
        <f>E144*(1+$E$229)</f>
        <v>6.575607435916055</v>
      </c>
      <c r="G144" s="6" t="s">
        <v>108</v>
      </c>
      <c r="H144" s="86">
        <f>F144*$B$237</f>
        <v>504.5719584634377</v>
      </c>
    </row>
    <row r="145" spans="1:6" ht="15">
      <c r="A145" s="33" t="s">
        <v>208</v>
      </c>
      <c r="B145" s="67"/>
      <c r="C145" s="70">
        <v>6.39</v>
      </c>
      <c r="D145" s="67"/>
      <c r="E145" s="78"/>
      <c r="F145" s="80"/>
    </row>
    <row r="146" spans="1:6" ht="15">
      <c r="A146" s="28" t="s">
        <v>169</v>
      </c>
      <c r="B146" s="67"/>
      <c r="C146" s="70"/>
      <c r="D146" s="67"/>
      <c r="E146" s="78"/>
      <c r="F146" s="80"/>
    </row>
    <row r="147" spans="1:6" ht="15">
      <c r="A147" s="28" t="s">
        <v>168</v>
      </c>
      <c r="B147" s="67"/>
      <c r="C147" s="70"/>
      <c r="D147" s="67"/>
      <c r="E147" s="78"/>
      <c r="F147" s="80"/>
    </row>
    <row r="148" spans="1:8" ht="15">
      <c r="A148" s="33"/>
      <c r="B148" s="67"/>
      <c r="C148" s="68">
        <v>12.79</v>
      </c>
      <c r="D148" s="67">
        <v>1</v>
      </c>
      <c r="E148" s="78">
        <v>6.39</v>
      </c>
      <c r="F148" s="80">
        <f>E148*(1+$E$229)</f>
        <v>6.575607435916055</v>
      </c>
      <c r="G148" s="6" t="s">
        <v>108</v>
      </c>
      <c r="H148" s="86">
        <f>F148*$B$237</f>
        <v>504.5719584634377</v>
      </c>
    </row>
    <row r="149" spans="1:6" ht="15">
      <c r="A149" s="33" t="s">
        <v>208</v>
      </c>
      <c r="B149" s="67"/>
      <c r="C149" s="70">
        <v>6.39</v>
      </c>
      <c r="D149" s="67"/>
      <c r="E149" s="78"/>
      <c r="F149" s="80"/>
    </row>
    <row r="150" spans="1:6" ht="15">
      <c r="A150" s="28" t="s">
        <v>169</v>
      </c>
      <c r="B150" s="67"/>
      <c r="C150" s="70"/>
      <c r="D150" s="67"/>
      <c r="E150" s="78"/>
      <c r="F150" s="80"/>
    </row>
    <row r="151" spans="1:6" ht="15">
      <c r="A151" s="28" t="s">
        <v>200</v>
      </c>
      <c r="B151" s="67"/>
      <c r="C151" s="70"/>
      <c r="D151" s="67"/>
      <c r="E151" s="78"/>
      <c r="F151" s="80"/>
    </row>
    <row r="152" spans="1:8" ht="15">
      <c r="A152" s="33"/>
      <c r="B152" s="67"/>
      <c r="C152" s="68">
        <v>26.39</v>
      </c>
      <c r="D152" s="67">
        <v>1</v>
      </c>
      <c r="E152" s="78">
        <v>13.19</v>
      </c>
      <c r="F152" s="80">
        <f>E152*(1+$E$229)</f>
        <v>13.573123956139714</v>
      </c>
      <c r="G152" s="75" t="s">
        <v>65</v>
      </c>
      <c r="H152" s="86">
        <f>F152*$B$237</f>
        <v>1041.518643526251</v>
      </c>
    </row>
    <row r="153" spans="1:6" ht="15">
      <c r="A153" s="30" t="s">
        <v>172</v>
      </c>
      <c r="B153" s="67"/>
      <c r="C153" s="70">
        <v>13.19</v>
      </c>
      <c r="D153" s="67"/>
      <c r="E153" s="78"/>
      <c r="F153" s="80"/>
    </row>
    <row r="154" spans="1:6" ht="15">
      <c r="A154" s="28" t="s">
        <v>27</v>
      </c>
      <c r="B154" s="67"/>
      <c r="C154" s="70"/>
      <c r="D154" s="67"/>
      <c r="E154" s="78"/>
      <c r="F154" s="80"/>
    </row>
    <row r="155" spans="1:6" ht="15">
      <c r="A155" s="28" t="s">
        <v>23</v>
      </c>
      <c r="B155" s="67"/>
      <c r="C155" s="70"/>
      <c r="D155" s="67"/>
      <c r="E155" s="78"/>
      <c r="F155" s="80"/>
    </row>
    <row r="156" spans="1:8" ht="15">
      <c r="A156" s="33"/>
      <c r="B156" s="67"/>
      <c r="C156" s="68">
        <v>26.39</v>
      </c>
      <c r="D156" s="67">
        <v>1</v>
      </c>
      <c r="E156" s="78">
        <v>13.19</v>
      </c>
      <c r="F156" s="80">
        <f>E156*(1+$E$229)</f>
        <v>13.573123956139714</v>
      </c>
      <c r="G156" s="6" t="s">
        <v>3</v>
      </c>
      <c r="H156" s="86">
        <f>F156*$B$237</f>
        <v>1041.518643526251</v>
      </c>
    </row>
    <row r="157" spans="1:6" ht="15">
      <c r="A157" s="30" t="s">
        <v>172</v>
      </c>
      <c r="B157" s="67"/>
      <c r="C157" s="70">
        <v>13.19</v>
      </c>
      <c r="D157" s="67"/>
      <c r="E157" s="78"/>
      <c r="F157" s="80"/>
    </row>
    <row r="158" spans="1:6" ht="15">
      <c r="A158" s="28" t="s">
        <v>21</v>
      </c>
      <c r="B158" s="67"/>
      <c r="C158" s="70"/>
      <c r="D158" s="67"/>
      <c r="E158" s="78"/>
      <c r="F158" s="80"/>
    </row>
    <row r="159" spans="1:6" ht="15">
      <c r="A159" s="28" t="s">
        <v>23</v>
      </c>
      <c r="B159" s="67"/>
      <c r="C159" s="70"/>
      <c r="D159" s="67"/>
      <c r="E159" s="78"/>
      <c r="F159" s="80"/>
    </row>
    <row r="160" spans="1:8" ht="15">
      <c r="A160" s="33"/>
      <c r="B160" s="67"/>
      <c r="C160" s="68">
        <v>26.39</v>
      </c>
      <c r="D160" s="67">
        <v>1</v>
      </c>
      <c r="E160" s="78">
        <v>13.19</v>
      </c>
      <c r="F160" s="80">
        <f>E160*(1+$E$229)</f>
        <v>13.573123956139714</v>
      </c>
      <c r="G160" s="6" t="s">
        <v>2</v>
      </c>
      <c r="H160" s="86">
        <f>F160*$B$237</f>
        <v>1041.518643526251</v>
      </c>
    </row>
    <row r="161" spans="1:6" ht="15">
      <c r="A161" s="30" t="s">
        <v>172</v>
      </c>
      <c r="B161" s="67"/>
      <c r="C161" s="70">
        <v>13.19</v>
      </c>
      <c r="D161" s="67"/>
      <c r="E161" s="78"/>
      <c r="F161" s="80"/>
    </row>
    <row r="162" spans="1:6" ht="15">
      <c r="A162" s="28" t="s">
        <v>24</v>
      </c>
      <c r="B162" s="67"/>
      <c r="C162" s="70"/>
      <c r="D162" s="67"/>
      <c r="E162" s="78"/>
      <c r="F162" s="80"/>
    </row>
    <row r="163" spans="1:6" ht="15">
      <c r="A163" s="28" t="s">
        <v>23</v>
      </c>
      <c r="B163" s="67"/>
      <c r="C163" s="70"/>
      <c r="D163" s="67"/>
      <c r="E163" s="78"/>
      <c r="F163" s="80"/>
    </row>
    <row r="164" spans="1:8" ht="15">
      <c r="A164" s="33"/>
      <c r="B164" s="67"/>
      <c r="C164" s="68">
        <v>26.39</v>
      </c>
      <c r="D164" s="67">
        <v>2</v>
      </c>
      <c r="E164" s="70">
        <v>13.19</v>
      </c>
      <c r="F164" s="80">
        <f>E164*(1+$E$229)</f>
        <v>13.573123956139714</v>
      </c>
      <c r="G164" s="6" t="s">
        <v>2</v>
      </c>
      <c r="H164" s="86">
        <f>F164*$B$237</f>
        <v>1041.518643526251</v>
      </c>
    </row>
    <row r="165" spans="1:8" ht="15">
      <c r="A165" s="30" t="s">
        <v>172</v>
      </c>
      <c r="B165" s="67"/>
      <c r="C165" s="70">
        <v>13.19</v>
      </c>
      <c r="D165" s="67"/>
      <c r="E165" s="70">
        <v>13.19</v>
      </c>
      <c r="F165" s="80">
        <f>E165*(1+$E$229)</f>
        <v>13.573123956139714</v>
      </c>
      <c r="G165" s="6" t="s">
        <v>220</v>
      </c>
      <c r="H165" s="86">
        <f>F165*$B$237</f>
        <v>1041.518643526251</v>
      </c>
    </row>
    <row r="166" spans="1:6" ht="15">
      <c r="A166" s="28" t="s">
        <v>58</v>
      </c>
      <c r="B166" s="67"/>
      <c r="C166" s="70"/>
      <c r="D166" s="67"/>
      <c r="E166" s="78"/>
      <c r="F166" s="80"/>
    </row>
    <row r="167" spans="1:6" ht="15">
      <c r="A167" s="28" t="s">
        <v>23</v>
      </c>
      <c r="B167" s="67"/>
      <c r="C167" s="70"/>
      <c r="D167" s="67"/>
      <c r="E167" s="78"/>
      <c r="F167" s="80"/>
    </row>
    <row r="168" spans="1:8" ht="15">
      <c r="A168" s="33"/>
      <c r="B168" s="67"/>
      <c r="C168" s="68">
        <v>26.39</v>
      </c>
      <c r="D168" s="67">
        <v>1</v>
      </c>
      <c r="E168" s="78">
        <v>13.19</v>
      </c>
      <c r="F168" s="80">
        <f>E168*(1+$E$229)</f>
        <v>13.573123956139714</v>
      </c>
      <c r="G168" s="6" t="s">
        <v>3</v>
      </c>
      <c r="H168" s="86">
        <f>F168*$B$237</f>
        <v>1041.518643526251</v>
      </c>
    </row>
    <row r="169" spans="1:6" ht="15">
      <c r="A169" s="30" t="s">
        <v>172</v>
      </c>
      <c r="B169" s="67"/>
      <c r="C169" s="70">
        <v>13.19</v>
      </c>
      <c r="D169" s="67"/>
      <c r="E169" s="78"/>
      <c r="F169" s="80"/>
    </row>
    <row r="170" spans="1:6" ht="15">
      <c r="A170" s="28" t="s">
        <v>19</v>
      </c>
      <c r="B170" s="67"/>
      <c r="C170" s="70"/>
      <c r="D170" s="67"/>
      <c r="E170" s="78"/>
      <c r="F170" s="80"/>
    </row>
    <row r="171" spans="1:6" ht="15">
      <c r="A171" s="28" t="s">
        <v>23</v>
      </c>
      <c r="B171" s="67"/>
      <c r="C171" s="70"/>
      <c r="D171" s="67"/>
      <c r="E171" s="78"/>
      <c r="F171" s="80"/>
    </row>
    <row r="172" spans="1:8" ht="15">
      <c r="A172" s="33"/>
      <c r="B172" s="67"/>
      <c r="C172" s="68">
        <v>12.79</v>
      </c>
      <c r="D172" s="67">
        <v>1</v>
      </c>
      <c r="E172" s="78">
        <v>6.39</v>
      </c>
      <c r="F172" s="80">
        <f>E172*(1+$E$229)</f>
        <v>6.575607435916055</v>
      </c>
      <c r="G172" s="6" t="s">
        <v>108</v>
      </c>
      <c r="H172" s="86">
        <f>F172*$B$237</f>
        <v>504.5719584634377</v>
      </c>
    </row>
    <row r="173" spans="1:6" ht="15">
      <c r="A173" s="33" t="s">
        <v>210</v>
      </c>
      <c r="B173" s="67"/>
      <c r="C173" s="70">
        <v>6.39</v>
      </c>
      <c r="D173" s="67"/>
      <c r="E173" s="78"/>
      <c r="F173" s="80"/>
    </row>
    <row r="174" spans="1:6" ht="15">
      <c r="A174" s="28" t="s">
        <v>169</v>
      </c>
      <c r="B174" s="67"/>
      <c r="C174" s="70"/>
      <c r="D174" s="67"/>
      <c r="E174" s="78"/>
      <c r="F174" s="80"/>
    </row>
    <row r="175" spans="1:6" ht="15">
      <c r="A175" s="28" t="s">
        <v>176</v>
      </c>
      <c r="B175" s="67"/>
      <c r="C175" s="70"/>
      <c r="D175" s="67"/>
      <c r="E175" s="78"/>
      <c r="F175" s="80"/>
    </row>
    <row r="176" spans="1:8" ht="15">
      <c r="A176" s="33"/>
      <c r="B176" s="67"/>
      <c r="C176" s="68">
        <v>31.99</v>
      </c>
      <c r="D176" s="67">
        <v>1</v>
      </c>
      <c r="E176" s="78">
        <v>15.99</v>
      </c>
      <c r="F176" s="80">
        <f>E176*(1+$E$229)</f>
        <v>16.454454287996516</v>
      </c>
      <c r="G176" s="6" t="s">
        <v>131</v>
      </c>
      <c r="H176" s="86">
        <f>F176*$B$237</f>
        <v>1262.6143373756447</v>
      </c>
    </row>
    <row r="177" spans="1:6" ht="15">
      <c r="A177" s="30" t="s">
        <v>250</v>
      </c>
      <c r="B177" s="67"/>
      <c r="C177" s="70">
        <v>15.99</v>
      </c>
      <c r="D177" s="67"/>
      <c r="E177" s="78"/>
      <c r="F177" s="80"/>
    </row>
    <row r="178" spans="1:6" ht="15">
      <c r="A178" s="28" t="s">
        <v>32</v>
      </c>
      <c r="B178" s="67"/>
      <c r="C178" s="70"/>
      <c r="D178" s="67"/>
      <c r="E178" s="78"/>
      <c r="F178" s="80"/>
    </row>
    <row r="179" spans="1:6" ht="15">
      <c r="A179" s="28" t="s">
        <v>39</v>
      </c>
      <c r="B179" s="67"/>
      <c r="C179" s="70"/>
      <c r="D179" s="67"/>
      <c r="E179" s="78"/>
      <c r="F179" s="80"/>
    </row>
    <row r="180" spans="1:8" ht="15">
      <c r="A180" s="33"/>
      <c r="B180" s="67"/>
      <c r="C180" s="68">
        <v>31.99</v>
      </c>
      <c r="D180" s="67">
        <v>1</v>
      </c>
      <c r="E180" s="78">
        <v>15.99</v>
      </c>
      <c r="F180" s="80">
        <f>E180*(1+$E$229)</f>
        <v>16.454454287996516</v>
      </c>
      <c r="G180" s="6" t="s">
        <v>2</v>
      </c>
      <c r="H180" s="86">
        <f>F180*$B$237</f>
        <v>1262.6143373756447</v>
      </c>
    </row>
    <row r="181" spans="1:6" ht="15">
      <c r="A181" s="30" t="s">
        <v>250</v>
      </c>
      <c r="B181" s="67"/>
      <c r="C181" s="70">
        <v>15.99</v>
      </c>
      <c r="D181" s="67"/>
      <c r="E181" s="78"/>
      <c r="F181" s="80"/>
    </row>
    <row r="182" spans="1:6" ht="15">
      <c r="A182" s="28" t="s">
        <v>167</v>
      </c>
      <c r="B182" s="67"/>
      <c r="C182" s="70"/>
      <c r="D182" s="67"/>
      <c r="E182" s="78"/>
      <c r="F182" s="80"/>
    </row>
    <row r="183" spans="1:6" ht="15">
      <c r="A183" s="28" t="s">
        <v>39</v>
      </c>
      <c r="B183" s="67"/>
      <c r="C183" s="70"/>
      <c r="D183" s="67"/>
      <c r="E183" s="78"/>
      <c r="F183" s="80"/>
    </row>
    <row r="184" spans="1:8" ht="15">
      <c r="A184" s="33"/>
      <c r="B184" s="67"/>
      <c r="C184" s="68">
        <v>31.99</v>
      </c>
      <c r="D184" s="67">
        <v>1</v>
      </c>
      <c r="E184" s="78">
        <v>15.99</v>
      </c>
      <c r="F184" s="80">
        <f>E184*(1+$E$229)</f>
        <v>16.454454287996516</v>
      </c>
      <c r="G184" s="6" t="s">
        <v>3</v>
      </c>
      <c r="H184" s="86">
        <f>F184*$B$237</f>
        <v>1262.6143373756447</v>
      </c>
    </row>
    <row r="185" spans="1:6" ht="15">
      <c r="A185" s="30" t="s">
        <v>250</v>
      </c>
      <c r="B185" s="67"/>
      <c r="C185" s="70">
        <v>15.99</v>
      </c>
      <c r="D185" s="67"/>
      <c r="E185" s="78"/>
      <c r="F185" s="80"/>
    </row>
    <row r="186" spans="1:6" ht="15">
      <c r="A186" s="28" t="s">
        <v>165</v>
      </c>
      <c r="B186" s="67"/>
      <c r="C186" s="70"/>
      <c r="D186" s="67"/>
      <c r="E186" s="78"/>
      <c r="F186" s="80"/>
    </row>
    <row r="187" spans="1:6" ht="15">
      <c r="A187" s="28" t="s">
        <v>28</v>
      </c>
      <c r="B187" s="67"/>
      <c r="C187" s="70"/>
      <c r="D187" s="67"/>
      <c r="E187" s="78"/>
      <c r="F187" s="80"/>
    </row>
    <row r="188" spans="1:8" ht="15">
      <c r="A188" s="33"/>
      <c r="B188" s="67"/>
      <c r="C188" s="68">
        <v>18.39</v>
      </c>
      <c r="D188" s="67">
        <v>1</v>
      </c>
      <c r="E188" s="78">
        <v>9.19</v>
      </c>
      <c r="F188" s="80">
        <f>E188*(1+$E$229)</f>
        <v>9.456937767772855</v>
      </c>
      <c r="G188" s="6" t="s">
        <v>0</v>
      </c>
      <c r="H188" s="86">
        <f>F188*$B$237</f>
        <v>725.6676523128314</v>
      </c>
    </row>
    <row r="189" spans="1:6" ht="15">
      <c r="A189" s="30" t="s">
        <v>166</v>
      </c>
      <c r="B189" s="67"/>
      <c r="C189" s="70">
        <v>9.19</v>
      </c>
      <c r="D189" s="67"/>
      <c r="E189" s="78"/>
      <c r="F189" s="80"/>
    </row>
    <row r="190" spans="1:6" ht="15">
      <c r="A190" s="28" t="s">
        <v>169</v>
      </c>
      <c r="B190" s="67"/>
      <c r="C190" s="70"/>
      <c r="D190" s="67"/>
      <c r="E190" s="78"/>
      <c r="F190" s="80"/>
    </row>
    <row r="191" spans="1:6" ht="15">
      <c r="A191" s="28" t="s">
        <v>39</v>
      </c>
      <c r="B191" s="67"/>
      <c r="C191" s="70"/>
      <c r="D191" s="67"/>
      <c r="E191" s="78"/>
      <c r="F191" s="80"/>
    </row>
    <row r="192" spans="1:8" ht="15">
      <c r="A192" s="33"/>
      <c r="B192" s="67"/>
      <c r="C192" s="68">
        <v>15.99</v>
      </c>
      <c r="D192" s="67">
        <v>1</v>
      </c>
      <c r="E192" s="78">
        <v>7.99</v>
      </c>
      <c r="F192" s="80">
        <f>E192*(1+$E$229)</f>
        <v>8.2220819112628</v>
      </c>
      <c r="G192" s="75" t="s">
        <v>65</v>
      </c>
      <c r="H192" s="86">
        <f>F192*$B$237</f>
        <v>630.9123549488056</v>
      </c>
    </row>
    <row r="193" spans="1:6" ht="15">
      <c r="A193" s="30" t="s">
        <v>251</v>
      </c>
      <c r="B193" s="67"/>
      <c r="C193" s="70">
        <v>7.99</v>
      </c>
      <c r="D193" s="67"/>
      <c r="E193" s="78"/>
      <c r="F193" s="80"/>
    </row>
    <row r="194" spans="1:6" ht="15">
      <c r="A194" s="28" t="s">
        <v>41</v>
      </c>
      <c r="B194" s="67"/>
      <c r="C194" s="70"/>
      <c r="D194" s="67"/>
      <c r="E194" s="78"/>
      <c r="F194" s="80"/>
    </row>
    <row r="195" spans="1:6" ht="15">
      <c r="A195" s="28" t="s">
        <v>34</v>
      </c>
      <c r="B195" s="67"/>
      <c r="C195" s="70"/>
      <c r="D195" s="67"/>
      <c r="E195" s="78"/>
      <c r="F195" s="80"/>
    </row>
    <row r="196" spans="1:8" ht="15">
      <c r="A196" s="33"/>
      <c r="B196" s="67"/>
      <c r="C196" s="68">
        <v>14.39</v>
      </c>
      <c r="D196" s="67">
        <v>1</v>
      </c>
      <c r="E196" s="78">
        <v>7.19</v>
      </c>
      <c r="F196" s="80">
        <f>E196*(1+$E$229)</f>
        <v>7.398844673589427</v>
      </c>
      <c r="G196" s="75" t="s">
        <v>65</v>
      </c>
      <c r="H196" s="86">
        <f>F196*$B$237</f>
        <v>567.7421567061216</v>
      </c>
    </row>
    <row r="197" spans="1:6" ht="15">
      <c r="A197" s="30" t="s">
        <v>252</v>
      </c>
      <c r="B197" s="67"/>
      <c r="C197" s="70">
        <v>7.19</v>
      </c>
      <c r="D197" s="67"/>
      <c r="E197" s="78"/>
      <c r="F197" s="80"/>
    </row>
    <row r="198" spans="1:6" ht="15">
      <c r="A198" s="28" t="s">
        <v>41</v>
      </c>
      <c r="B198" s="67"/>
      <c r="C198" s="70"/>
      <c r="D198" s="67"/>
      <c r="E198" s="78"/>
      <c r="F198" s="80"/>
    </row>
    <row r="199" spans="1:6" ht="15">
      <c r="A199" s="28" t="s">
        <v>34</v>
      </c>
      <c r="B199" s="67"/>
      <c r="C199" s="70"/>
      <c r="D199" s="67"/>
      <c r="E199" s="78"/>
      <c r="F199" s="80"/>
    </row>
    <row r="200" spans="1:8" ht="15">
      <c r="A200" s="33"/>
      <c r="B200" s="67"/>
      <c r="C200" s="68">
        <v>21.59</v>
      </c>
      <c r="D200" s="67">
        <v>1</v>
      </c>
      <c r="E200" s="78">
        <v>10.79</v>
      </c>
      <c r="F200" s="80">
        <f>E200*(1+$E$229)</f>
        <v>11.103412243119598</v>
      </c>
      <c r="G200" s="6" t="s">
        <v>220</v>
      </c>
      <c r="H200" s="86">
        <f>F200*$B$237</f>
        <v>852.0080487981991</v>
      </c>
    </row>
    <row r="201" spans="1:6" ht="15">
      <c r="A201" s="30" t="s">
        <v>253</v>
      </c>
      <c r="B201" s="67"/>
      <c r="C201" s="70">
        <v>10.79</v>
      </c>
      <c r="D201" s="67"/>
      <c r="E201" s="78"/>
      <c r="F201" s="80"/>
    </row>
    <row r="202" spans="1:6" ht="15">
      <c r="A202" s="28" t="s">
        <v>165</v>
      </c>
      <c r="B202" s="67"/>
      <c r="C202" s="70"/>
      <c r="D202" s="67"/>
      <c r="E202" s="78"/>
      <c r="F202" s="80"/>
    </row>
    <row r="203" spans="1:6" ht="15">
      <c r="A203" s="28" t="s">
        <v>176</v>
      </c>
      <c r="B203" s="67"/>
      <c r="C203" s="70"/>
      <c r="D203" s="67"/>
      <c r="E203" s="78"/>
      <c r="F203" s="80"/>
    </row>
    <row r="204" spans="1:8" ht="15">
      <c r="A204" s="33"/>
      <c r="B204" s="67"/>
      <c r="C204" s="68">
        <v>21.59</v>
      </c>
      <c r="D204" s="67">
        <v>1</v>
      </c>
      <c r="E204" s="78">
        <v>10.79</v>
      </c>
      <c r="F204" s="80">
        <f>E204*(1+$E$229)</f>
        <v>11.103412243119598</v>
      </c>
      <c r="G204" s="6" t="s">
        <v>108</v>
      </c>
      <c r="H204" s="86">
        <f>F204*$B$237</f>
        <v>852.0080487981991</v>
      </c>
    </row>
    <row r="205" spans="1:6" ht="15">
      <c r="A205" s="30" t="s">
        <v>254</v>
      </c>
      <c r="B205" s="67"/>
      <c r="C205" s="70">
        <v>10.79</v>
      </c>
      <c r="D205" s="67"/>
      <c r="E205" s="78"/>
      <c r="F205" s="80"/>
    </row>
    <row r="206" spans="1:6" ht="15">
      <c r="A206" s="28" t="s">
        <v>19</v>
      </c>
      <c r="B206" s="67"/>
      <c r="C206" s="70"/>
      <c r="D206" s="67"/>
      <c r="E206" s="78"/>
      <c r="F206" s="80"/>
    </row>
    <row r="207" spans="1:6" ht="15">
      <c r="A207" s="28" t="s">
        <v>197</v>
      </c>
      <c r="B207" s="67"/>
      <c r="C207" s="70"/>
      <c r="D207" s="67"/>
      <c r="E207" s="78"/>
      <c r="F207" s="80"/>
    </row>
    <row r="208" spans="1:8" ht="15">
      <c r="A208" s="33"/>
      <c r="B208" s="67"/>
      <c r="C208" s="68">
        <v>21.59</v>
      </c>
      <c r="D208" s="67">
        <v>1</v>
      </c>
      <c r="E208" s="78">
        <v>10.79</v>
      </c>
      <c r="F208" s="80">
        <f>E208*(1+$E$229)</f>
        <v>11.103412243119598</v>
      </c>
      <c r="G208" s="6" t="s">
        <v>108</v>
      </c>
      <c r="H208" s="86">
        <f>F208*$B$237</f>
        <v>852.0080487981991</v>
      </c>
    </row>
    <row r="209" spans="1:6" ht="15">
      <c r="A209" s="30" t="s">
        <v>254</v>
      </c>
      <c r="B209" s="67"/>
      <c r="C209" s="70">
        <v>10.79</v>
      </c>
      <c r="D209" s="67"/>
      <c r="E209" s="78"/>
      <c r="F209" s="80"/>
    </row>
    <row r="210" spans="1:6" ht="15">
      <c r="A210" s="28" t="s">
        <v>245</v>
      </c>
      <c r="B210" s="67"/>
      <c r="C210" s="70"/>
      <c r="D210" s="67"/>
      <c r="E210" s="78"/>
      <c r="F210" s="80"/>
    </row>
    <row r="211" spans="1:6" ht="15">
      <c r="A211" s="28" t="s">
        <v>197</v>
      </c>
      <c r="B211" s="67"/>
      <c r="C211" s="70"/>
      <c r="D211" s="67"/>
      <c r="E211" s="78"/>
      <c r="F211" s="80"/>
    </row>
    <row r="212" spans="1:8" ht="15">
      <c r="A212" s="33"/>
      <c r="B212" s="67"/>
      <c r="C212" s="68">
        <v>37.59</v>
      </c>
      <c r="D212" s="67">
        <v>1</v>
      </c>
      <c r="E212" s="78">
        <v>18.79</v>
      </c>
      <c r="F212" s="80">
        <f>E212*(1+$E$229)</f>
        <v>19.335784619853314</v>
      </c>
      <c r="G212" s="6" t="s">
        <v>3</v>
      </c>
      <c r="H212" s="86">
        <f>F212*$B$237</f>
        <v>1483.7100312250382</v>
      </c>
    </row>
    <row r="213" spans="1:6" ht="15">
      <c r="A213" s="30" t="s">
        <v>216</v>
      </c>
      <c r="B213" s="67"/>
      <c r="C213" s="70">
        <v>18.79</v>
      </c>
      <c r="D213" s="67"/>
      <c r="E213" s="78"/>
      <c r="F213" s="80"/>
    </row>
    <row r="214" spans="1:6" ht="15">
      <c r="A214" s="28" t="s">
        <v>165</v>
      </c>
      <c r="B214" s="67"/>
      <c r="C214" s="70"/>
      <c r="D214" s="67"/>
      <c r="E214" s="78"/>
      <c r="F214" s="80"/>
    </row>
    <row r="215" spans="1:6" ht="15">
      <c r="A215" s="28" t="s">
        <v>217</v>
      </c>
      <c r="B215" s="67"/>
      <c r="C215" s="70"/>
      <c r="D215" s="67"/>
      <c r="E215" s="78"/>
      <c r="F215" s="80"/>
    </row>
    <row r="216" spans="1:8" ht="15">
      <c r="A216" s="33"/>
      <c r="B216" s="67"/>
      <c r="C216" s="68">
        <v>10.39</v>
      </c>
      <c r="D216" s="67">
        <v>2</v>
      </c>
      <c r="E216" s="70">
        <v>5.19</v>
      </c>
      <c r="F216" s="80">
        <f>E216*(1+$E$229)</f>
        <v>5.340751579405999</v>
      </c>
      <c r="G216" s="6" t="s">
        <v>108</v>
      </c>
      <c r="H216" s="86">
        <f>F216*$B$237</f>
        <v>409.81666109941193</v>
      </c>
    </row>
    <row r="217" spans="1:8" ht="15">
      <c r="A217" s="30" t="s">
        <v>255</v>
      </c>
      <c r="B217" s="67"/>
      <c r="C217" s="70">
        <v>5.19</v>
      </c>
      <c r="D217" s="67"/>
      <c r="E217" s="70">
        <v>5.19</v>
      </c>
      <c r="F217" s="80">
        <f>E217*(1+$E$229)</f>
        <v>5.340751579405999</v>
      </c>
      <c r="G217" s="6" t="s">
        <v>108</v>
      </c>
      <c r="H217" s="86">
        <f>F217*$B$237</f>
        <v>409.81666109941193</v>
      </c>
    </row>
    <row r="218" spans="1:6" ht="15">
      <c r="A218" s="28" t="s">
        <v>169</v>
      </c>
      <c r="B218" s="67"/>
      <c r="C218" s="70"/>
      <c r="D218" s="67"/>
      <c r="E218" s="78"/>
      <c r="F218" s="80"/>
    </row>
    <row r="219" spans="1:6" ht="15">
      <c r="A219" s="28" t="s">
        <v>168</v>
      </c>
      <c r="B219" s="67"/>
      <c r="C219" s="70"/>
      <c r="D219" s="67"/>
      <c r="E219" s="78"/>
      <c r="F219" s="80"/>
    </row>
    <row r="220" spans="1:8" ht="15">
      <c r="A220" s="33"/>
      <c r="B220" s="67"/>
      <c r="C220" s="68">
        <v>10.39</v>
      </c>
      <c r="D220" s="67">
        <v>1</v>
      </c>
      <c r="E220" s="78">
        <v>5.19</v>
      </c>
      <c r="F220" s="80">
        <f>E220*(1+$E$229)</f>
        <v>5.340751579405999</v>
      </c>
      <c r="G220" s="6" t="s">
        <v>84</v>
      </c>
      <c r="H220" s="86">
        <f>F220*$B$237</f>
        <v>409.81666109941193</v>
      </c>
    </row>
    <row r="221" spans="1:5" ht="15">
      <c r="A221" s="30" t="s">
        <v>256</v>
      </c>
      <c r="B221" s="67"/>
      <c r="C221" s="70">
        <v>5.19</v>
      </c>
      <c r="D221" s="67"/>
      <c r="E221" s="78"/>
    </row>
    <row r="222" spans="1:5" ht="15">
      <c r="A222" s="28" t="s">
        <v>76</v>
      </c>
      <c r="B222" s="67"/>
      <c r="C222" s="70"/>
      <c r="D222" s="67"/>
      <c r="E222" s="78"/>
    </row>
    <row r="223" spans="1:5" ht="15">
      <c r="A223" s="28" t="s">
        <v>39</v>
      </c>
      <c r="B223" s="67"/>
      <c r="C223" s="70"/>
      <c r="D223" s="67"/>
      <c r="E223" s="78"/>
    </row>
    <row r="224" ht="15"/>
    <row r="225" ht="15"/>
    <row r="227" spans="1:8" ht="15">
      <c r="A227" s="33" t="s">
        <v>164</v>
      </c>
      <c r="C227" s="70">
        <v>688.55</v>
      </c>
      <c r="H227" s="86"/>
    </row>
    <row r="228" spans="1:3" ht="15">
      <c r="A228" s="33" t="s">
        <v>163</v>
      </c>
      <c r="C228" s="70">
        <v>0</v>
      </c>
    </row>
    <row r="229" spans="1:5" ht="15">
      <c r="A229" s="33" t="s">
        <v>162</v>
      </c>
      <c r="C229" s="70">
        <v>20</v>
      </c>
      <c r="E229" s="79">
        <f>C229/C227</f>
        <v>0.029046547091714475</v>
      </c>
    </row>
    <row r="230" spans="1:3" ht="15">
      <c r="A230" s="28" t="s">
        <v>159</v>
      </c>
      <c r="C230" s="73">
        <v>708.55</v>
      </c>
    </row>
    <row r="234" spans="1:4" ht="15">
      <c r="A234" s="71">
        <v>42533</v>
      </c>
      <c r="C234"/>
      <c r="D234" s="69"/>
    </row>
    <row r="235" spans="1:8" ht="15">
      <c r="A235" t="s">
        <v>188</v>
      </c>
      <c r="C235"/>
      <c r="D235" s="69"/>
      <c r="E235" s="81" t="s">
        <v>226</v>
      </c>
      <c r="F235" s="81" t="s">
        <v>61</v>
      </c>
      <c r="H235" s="72" t="s">
        <v>227</v>
      </c>
    </row>
    <row r="236" spans="1:8" ht="15">
      <c r="A236" t="s">
        <v>189</v>
      </c>
      <c r="C236"/>
      <c r="D236" s="69"/>
      <c r="E236" s="69">
        <f>SUMIF(G3:G233,"MissNLO",E3:E233)</f>
        <v>50.75</v>
      </c>
      <c r="F236" s="69">
        <f>E236*(1+$E$229)</f>
        <v>52.22411226490451</v>
      </c>
      <c r="G236" s="6" t="s">
        <v>66</v>
      </c>
      <c r="H236" s="72">
        <f>F236*$B$237</f>
        <v>4007.3594510202606</v>
      </c>
    </row>
    <row r="237" spans="1:8" ht="15">
      <c r="A237" t="s">
        <v>229</v>
      </c>
      <c r="B237" s="72">
        <f>54369.8/708.55</f>
        <v>76.7338931620916</v>
      </c>
      <c r="C237" s="7" t="s">
        <v>9</v>
      </c>
      <c r="D237" s="69"/>
      <c r="E237" s="69">
        <f>SUMIF(G3:G233,"NataliZ",E3:E233)</f>
        <v>78.72</v>
      </c>
      <c r="F237" s="69">
        <f aca="true" t="shared" si="0" ref="F236:F241">E237*(1+$E$229)</f>
        <v>81.00654418705976</v>
      </c>
      <c r="G237" s="6" t="s">
        <v>220</v>
      </c>
      <c r="H237" s="72">
        <f aca="true" t="shared" si="1" ref="H237:H250">F237*$B$237</f>
        <v>6215.947507080096</v>
      </c>
    </row>
    <row r="238" spans="5:8" ht="15">
      <c r="E238" s="69">
        <f>SUMIF(G3:G233,"DaisyNck",E3:E233)</f>
        <v>84.31</v>
      </c>
      <c r="F238" s="69">
        <f t="shared" si="0"/>
        <v>86.75891438530245</v>
      </c>
      <c r="G238" s="75" t="s">
        <v>65</v>
      </c>
      <c r="H238" s="72">
        <f t="shared" si="1"/>
        <v>6657.34926730085</v>
      </c>
    </row>
    <row r="239" spans="2:8" ht="15">
      <c r="B239" s="69"/>
      <c r="E239" s="69">
        <f>SUMIF(G3:G233,"Gurdumchik",E3:E233)</f>
        <v>26.38</v>
      </c>
      <c r="F239" s="69">
        <f t="shared" si="0"/>
        <v>27.146247912279428</v>
      </c>
      <c r="G239" s="6" t="s">
        <v>219</v>
      </c>
      <c r="H239" s="72">
        <f t="shared" si="1"/>
        <v>2083.037287052502</v>
      </c>
    </row>
    <row r="240" spans="5:8" ht="15" hidden="1">
      <c r="E240" s="69">
        <f>SUMIF(G3:G233,"Mrs.Smith",E3:E233)</f>
        <v>0</v>
      </c>
      <c r="F240" s="69">
        <f t="shared" si="0"/>
        <v>0</v>
      </c>
      <c r="G240" s="6" t="s">
        <v>1</v>
      </c>
      <c r="H240" s="72">
        <f t="shared" si="1"/>
        <v>0</v>
      </c>
    </row>
    <row r="241" spans="5:8" ht="15">
      <c r="E241" s="69">
        <f>SUMIF(G3:G233,"Varra",E3:E233)</f>
        <v>29.17</v>
      </c>
      <c r="F241" s="69">
        <f t="shared" si="0"/>
        <v>30.017287778665313</v>
      </c>
      <c r="G241" s="6" t="s">
        <v>224</v>
      </c>
      <c r="H241" s="72">
        <f t="shared" si="1"/>
        <v>2303.343353423862</v>
      </c>
    </row>
    <row r="242" spans="5:8" ht="15">
      <c r="E242" s="69">
        <f>SUMIF(G3:G233,"мамаАси",E3:E233)</f>
        <v>94.32999999999998</v>
      </c>
      <c r="F242" s="69">
        <f>E242*(1+$E$229)</f>
        <v>97.0699607871614</v>
      </c>
      <c r="G242" s="6" t="s">
        <v>3</v>
      </c>
      <c r="H242" s="72">
        <f t="shared" si="1"/>
        <v>7448.556000290465</v>
      </c>
    </row>
    <row r="243" spans="5:8" ht="15">
      <c r="E243" s="69">
        <f>SUMIF(G3:G233,"маика",E3:E233)</f>
        <v>15.99</v>
      </c>
      <c r="F243" s="69">
        <f>E243*(1+$E$229)</f>
        <v>16.454454287996516</v>
      </c>
      <c r="G243" s="6" t="s">
        <v>131</v>
      </c>
      <c r="H243" s="72">
        <f t="shared" si="1"/>
        <v>1262.6143373756447</v>
      </c>
    </row>
    <row r="244" spans="5:8" ht="15">
      <c r="E244" s="69">
        <f>SUMIF(G3:G233,"Ulena",E3:E233)</f>
        <v>71.53999999999999</v>
      </c>
      <c r="F244" s="69">
        <f>E244*(1+$E$229)</f>
        <v>73.61798997894125</v>
      </c>
      <c r="G244" s="6" t="s">
        <v>2</v>
      </c>
      <c r="H244" s="72">
        <f t="shared" si="1"/>
        <v>5648.994977852009</v>
      </c>
    </row>
    <row r="245" spans="5:8" ht="15">
      <c r="E245" s="69">
        <f>SUMIF(G3:G233,"Гилберт",E3:E233)</f>
        <v>30.769999999999996</v>
      </c>
      <c r="F245" s="69">
        <f>E245*(1+$E$229)</f>
        <v>31.663762254012052</v>
      </c>
      <c r="G245" s="6" t="s">
        <v>0</v>
      </c>
      <c r="H245" s="72">
        <f t="shared" si="1"/>
        <v>2429.68374990923</v>
      </c>
    </row>
    <row r="246" spans="5:8" ht="15" hidden="1">
      <c r="E246" s="69">
        <f>SUMIF(G3:G233,"AnnaNikola",E3:E233)</f>
        <v>0</v>
      </c>
      <c r="F246" s="69">
        <f>E246*(1+$E$229)</f>
        <v>0</v>
      </c>
      <c r="G246" s="6" t="s">
        <v>221</v>
      </c>
      <c r="H246" s="72">
        <f t="shared" si="1"/>
        <v>0</v>
      </c>
    </row>
    <row r="247" spans="5:8" ht="15">
      <c r="E247" s="69">
        <f>SUMIF(G3:G233,"Ateh",E3:E233)</f>
        <v>27.97</v>
      </c>
      <c r="F247" s="69">
        <f>E247*(1+$E$229)</f>
        <v>28.782431922155254</v>
      </c>
      <c r="G247" s="6" t="s">
        <v>67</v>
      </c>
      <c r="H247" s="72">
        <f t="shared" si="1"/>
        <v>2208.588056059836</v>
      </c>
    </row>
    <row r="248" spans="5:8" ht="15">
      <c r="E248" s="69">
        <f>SUMIF(G3:G233,"СледопытДАША",E3:E233)</f>
        <v>115.87</v>
      </c>
      <c r="F248" s="69">
        <f>E248*(1+$E$229)</f>
        <v>119.23562341151697</v>
      </c>
      <c r="G248" s="6" t="s">
        <v>108</v>
      </c>
      <c r="H248" s="72">
        <f t="shared" si="1"/>
        <v>9149.413587974732</v>
      </c>
    </row>
    <row r="249" spans="5:8" ht="15">
      <c r="E249" s="69">
        <f>SUMIF(G3:G233,"Саша не себе",E3:E233)</f>
        <v>53.56</v>
      </c>
      <c r="F249" s="69">
        <f>E249*(1+$E$229)</f>
        <v>55.11573306223223</v>
      </c>
      <c r="G249" s="6" t="s">
        <v>257</v>
      </c>
      <c r="H249" s="72">
        <f t="shared" si="1"/>
        <v>4229.244772347688</v>
      </c>
    </row>
    <row r="250" spans="5:8" ht="15">
      <c r="E250" s="69">
        <f>SUMIF(G3:G233,"Love",E3:E233)</f>
        <v>9.19</v>
      </c>
      <c r="F250" s="69">
        <f>E250*(1+$E$229)</f>
        <v>9.456937767772855</v>
      </c>
      <c r="G250" s="6" t="s">
        <v>125</v>
      </c>
      <c r="H250" s="72">
        <f t="shared" si="1"/>
        <v>725.6676523128314</v>
      </c>
    </row>
    <row r="253" spans="1:3" ht="15">
      <c r="A253" s="71"/>
      <c r="C253"/>
    </row>
    <row r="254" spans="3:4" ht="15">
      <c r="C254"/>
      <c r="D254" s="69"/>
    </row>
    <row r="255" ht="15">
      <c r="C255"/>
    </row>
    <row r="256" ht="15">
      <c r="C256"/>
    </row>
    <row r="257" spans="2:3" ht="15">
      <c r="B257" s="72"/>
      <c r="C257"/>
    </row>
    <row r="258" ht="15">
      <c r="C258"/>
    </row>
  </sheetData>
  <sheetProtection/>
  <autoFilter ref="A1:H264"/>
  <hyperlinks>
    <hyperlink ref="A4" r:id="rId1" display="https://www.pompdelux.com/en_GB/boy/shorts/31690/malin-jr-shorts"/>
    <hyperlink ref="A8" r:id="rId2" display="https://www.pompdelux.com/en_GB/boy/shorts/31701/malin-lt-shorts"/>
    <hyperlink ref="A16" r:id="rId3" display="https://www.pompdelux.com/en_GB/boy/shirts/32015/olivehill-jr-short-sleeve-shirt"/>
    <hyperlink ref="A20" r:id="rId4" display="https://www.pompdelux.com/en_GB/boy/shirts/32015/olivehill-jr-short-sleeve-shirt"/>
    <hyperlink ref="A24" r:id="rId5" display="https://www.pompdelux.com/en_GB/boy/pants/32035/orwell-jr-pants"/>
    <hyperlink ref="A28" r:id="rId6" display="https://www.pompdelux.com/en_GB/boy/pants/32035/orwell-jr-pants"/>
    <hyperlink ref="A32" r:id="rId7" display="https://www.pompdelux.com/en_GB/boy/pants/32035/orwell-jr-pants"/>
    <hyperlink ref="A36" r:id="rId8" display="https://www.pompdelux.com/en_GB/boy/pants/32035/orwell-jr-pants"/>
    <hyperlink ref="A40" r:id="rId9" display="https://www.pompdelux.com/en_GB/boy/pants/32035/orwell-jr-pants"/>
    <hyperlink ref="A44" r:id="rId10" display="https://www.pompdelux.com/en_GB/boy/shorts/32076/orwell-jr-shorts"/>
    <hyperlink ref="A48" r:id="rId11" display="https://www.pompdelux.com/en_GB/boy/shorts/32076/orwell-jr-shorts"/>
    <hyperlink ref="A52" r:id="rId12" display="https://www.pompdelux.com/en_GB/boy/shirts/32177/pala-jr-short-sleeve-shirt"/>
    <hyperlink ref="A56" r:id="rId13" display="https://www.pompdelux.com/en_GB/boy/jackets/32253/pincourt-lt-jacket"/>
    <hyperlink ref="A60" r:id="rId14" display="https://www.pompdelux.com/en_GB/boy/jackets/32253/pincourt-lt-jacket"/>
    <hyperlink ref="A64" r:id="rId15" display="https://www.pompdelux.com/en_GB/boy/pants/32330/quimby-jr-pants"/>
    <hyperlink ref="A68" r:id="rId16" display="https://www.pompdelux.com/en_GB/boy/pants/32330/quimby-jr-pants"/>
    <hyperlink ref="A72" r:id="rId17" display="https://www.pompdelux.com/en_GB/boy/polo-shirts/32810/una-jr-poloshirt"/>
    <hyperlink ref="A76" r:id="rId18" display="https://www.pompdelux.com/en_GB/boy/jeans/32965/vieste-jr-jeans"/>
    <hyperlink ref="A80" r:id="rId19" display="https://www.pompdelux.com/en_GB/boy/jeans/32965/vieste-jr-jeans"/>
    <hyperlink ref="A84" r:id="rId20" display="https://www.pompdelux.com/en_GB/boy/jeans/32965/vieste-jr-jeans"/>
    <hyperlink ref="A88" r:id="rId21" display="https://www.pompdelux.com/en_GB/boy/hats/33108/wayside-cap"/>
    <hyperlink ref="A93" r:id="rId22" display="https://www.pompdelux.com/en_GB/girl/jeans/21240/bally-jr-jeggings"/>
    <hyperlink ref="A97" r:id="rId23" display="https://www.pompdelux.com/en_GB/girl/jeans/21240/bally-jr-jeggings"/>
    <hyperlink ref="A101" r:id="rId24" display="https://www.pompdelux.com/en_GB/girl/jeans/21240/bally-jr-jeggings"/>
    <hyperlink ref="A105" r:id="rId25" display="https://www.pompdelux.com/en_GB/girl/swimwear/21260/bathgate-jr-swimsuit"/>
    <hyperlink ref="A109" r:id="rId26" display="https://www.pompdelux.com/en_GB/girl/pants/29450/caldwell-jr-bukser"/>
    <hyperlink ref="A113" r:id="rId27" display="https://www.pompdelux.com/en_GB/girl/pants/29450/caldwell-jr-bukser"/>
    <hyperlink ref="A117" r:id="rId28" display="https://www.pompdelux.com/en_GB/girl/pants/29450/caldwell-jr-bukser"/>
    <hyperlink ref="A121" r:id="rId29" display="https://www.pompdelux.com/en_GB/girl/pants/29450/caldwell-jr-bukser"/>
    <hyperlink ref="A125" r:id="rId30" display="https://www.pompdelux.com/en_GB/girl/shorts/29717/dawson-jr-shorts"/>
    <hyperlink ref="A129" r:id="rId31" display="https://www.pompdelux.com/en_GB/girl/shorts/29717/dawson-jr-shorts"/>
    <hyperlink ref="A133" r:id="rId32" display="https://www.pompdelux.com/en_GB/girl/shorts/29728/dawson-lt-shorts"/>
    <hyperlink ref="A137" r:id="rId33" display="https://www.pompdelux.com/en_GB/girl/dresses-jumpsuits/29732/dellrose-jr-dress"/>
    <hyperlink ref="A141" r:id="rId34" display="https://www.pompdelux.com/en_GB/girl/dresses-jumpsuits/29732/dellrose-jr-dress"/>
    <hyperlink ref="A153" r:id="rId35" display="https://www.pompdelux.com/en_GB/girl/jeans/30362/haboro-jr-jeans"/>
    <hyperlink ref="A157" r:id="rId36" display="https://www.pompdelux.com/en_GB/girl/jeans/30362/haboro-jr-jeans"/>
    <hyperlink ref="A161" r:id="rId37" display="https://www.pompdelux.com/en_GB/girl/jeans/30362/haboro-jr-jeans"/>
    <hyperlink ref="A165" r:id="rId38" display="https://www.pompdelux.com/en_GB/girl/jeans/30362/haboro-jr-jeans"/>
    <hyperlink ref="A169" r:id="rId39" display="https://www.pompdelux.com/en_GB/girl/jeans/30362/haboro-jr-jeans"/>
    <hyperlink ref="A177" r:id="rId40" display="https://www.pompdelux.com/en_GB/girl/dresses-jumpsuits/30962/ivy-jr-dress"/>
    <hyperlink ref="A181" r:id="rId41" display="https://www.pompdelux.com/en_GB/girl/dresses-jumpsuits/30962/ivy-jr-dress"/>
    <hyperlink ref="A185" r:id="rId42" display="https://www.pompdelux.com/en_GB/girl/dresses-jumpsuits/30962/ivy-jr-dress"/>
    <hyperlink ref="A189" r:id="rId43" display="https://www.pompdelux.com/en_GB/girl/blouses/30991/jalore-jr-blouse"/>
    <hyperlink ref="A193" r:id="rId44" display="https://www.pompdelux.com/en_GB/girl/blouses/31058/jalore-lt-blouse"/>
    <hyperlink ref="A197" r:id="rId45" display="https://www.pompdelux.com/en_GB/girl/skirts/31100/jalore-lt-skirt"/>
    <hyperlink ref="A201" r:id="rId46" display="https://www.pompdelux.com/en_GB/girl/dresses-jumpsuits/31138/jenson-jr-dress"/>
    <hyperlink ref="A205" r:id="rId47" display="https://www.pompdelux.com/en_GB/girl/pants/31147/jenson-jr-pants"/>
    <hyperlink ref="A209" r:id="rId48" display="https://www.pompdelux.com/en_GB/girl/pants/31147/jenson-jr-pants"/>
    <hyperlink ref="A213" r:id="rId49" display="https://www.pompdelux.com/en_GB/girl/jackets/31266/juba-jr-jacket"/>
    <hyperlink ref="A217" r:id="rId50" display="https://www.pompdelux.com/en_GB/girl/t-shirts/31365/kenora-jr-t-shirt"/>
    <hyperlink ref="A221" r:id="rId51" display="https://www.pompdelux.com/en_GB/girl/t-shirts/31386/kenora-lt-t-shirt"/>
  </hyperlinks>
  <printOptions/>
  <pageMargins left="0.7" right="0.7" top="0.75" bottom="0.75" header="0.3" footer="0.3"/>
  <pageSetup orientation="portrait" paperSize="9"/>
  <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Игорь</cp:lastModifiedBy>
  <dcterms:created xsi:type="dcterms:W3CDTF">2016-06-06T10:04:01Z</dcterms:created>
  <dcterms:modified xsi:type="dcterms:W3CDTF">2016-06-13T19:00:36Z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