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5"/>
  </bookViews>
  <sheets>
    <sheet name="корзина 1" sheetId="1" r:id="rId1"/>
    <sheet name="корзина 2" sheetId="2" r:id="rId2"/>
    <sheet name="выкупы 3-4" sheetId="3" r:id="rId3"/>
    <sheet name="ПОМП" sheetId="4" r:id="rId4"/>
    <sheet name="БШ-5" sheetId="5" r:id="rId5"/>
    <sheet name="Сводная сверка БШ + ПОМП" sheetId="6" r:id="rId6"/>
  </sheets>
  <definedNames/>
  <calcPr fullCalcOnLoad="1"/>
</workbook>
</file>

<file path=xl/sharedStrings.xml><?xml version="1.0" encoding="utf-8"?>
<sst xmlns="http://schemas.openxmlformats.org/spreadsheetml/2006/main" count="557" uniqueCount="234">
  <si>
    <t>цена евро</t>
  </si>
  <si>
    <t>цена руб</t>
  </si>
  <si>
    <t>с доставкой</t>
  </si>
  <si>
    <t>Cerise 116 cм (5-6 лет)</t>
  </si>
  <si>
    <r>
      <t>1 x 50,40 EUR</t>
    </r>
    <r>
      <rPr>
        <sz val="10"/>
        <color indexed="8"/>
        <rFont val="Calibri"/>
        <family val="2"/>
      </rPr>
      <t> 80 EUR</t>
    </r>
  </si>
  <si>
    <t>Love</t>
  </si>
  <si>
    <t>Crossbody Bag Red Leopard Red Leopard</t>
  </si>
  <si>
    <r>
      <t>1 x 9,50 EUR</t>
    </r>
    <r>
      <rPr>
        <sz val="10"/>
        <color indexed="8"/>
        <rFont val="Calibri"/>
        <family val="2"/>
      </rPr>
      <t> 17,60 EUR</t>
    </r>
  </si>
  <si>
    <t>мамаАси</t>
  </si>
  <si>
    <t>Fleece Suit 68 cm</t>
  </si>
  <si>
    <r>
      <t>1 x 8,60 EUR</t>
    </r>
    <r>
      <rPr>
        <sz val="10"/>
        <color indexed="8"/>
        <rFont val="Calibri"/>
        <family val="2"/>
      </rPr>
      <t> 16 EUR</t>
    </r>
  </si>
  <si>
    <t>Ulena</t>
  </si>
  <si>
    <t>Heart Футболка Oxford Grey Melange 128 cм (7-8 лет)</t>
  </si>
  <si>
    <r>
      <t>1 x 6,90 EUR</t>
    </r>
    <r>
      <rPr>
        <sz val="10"/>
        <color indexed="8"/>
        <rFont val="Calibri"/>
        <family val="2"/>
      </rPr>
      <t> 12,80 EUR</t>
    </r>
  </si>
  <si>
    <t>Heaven Штаны 116 cm</t>
  </si>
  <si>
    <r>
      <t>1 x 21,60 EUR</t>
    </r>
    <r>
      <rPr>
        <sz val="10"/>
        <color indexed="8"/>
        <rFont val="Calibri"/>
        <family val="2"/>
      </rPr>
      <t> 48 EUR</t>
    </r>
  </si>
  <si>
    <t>varra</t>
  </si>
  <si>
    <t>Heaven Штаны 134 cm</t>
  </si>
  <si>
    <t>Mrs.Smith</t>
  </si>
  <si>
    <t>Kitesurf Academy Print Футболка Yellow L (8-9 years)</t>
  </si>
  <si>
    <r>
      <t>1 x 3,70 EUR</t>
    </r>
    <r>
      <rPr>
        <sz val="10"/>
        <color indexed="8"/>
        <rFont val="Calibri"/>
        <family val="2"/>
      </rPr>
      <t> 5,90 EUR</t>
    </r>
  </si>
  <si>
    <t>Malthe Knit Комбинезон Federal Blue 50/56 cm</t>
  </si>
  <si>
    <r>
      <t>1 x 14 EUR</t>
    </r>
    <r>
      <rPr>
        <sz val="10"/>
        <color indexed="8"/>
        <rFont val="Calibri"/>
        <family val="2"/>
      </rPr>
      <t> 31,20 EUR</t>
    </r>
  </si>
  <si>
    <t>Maple NB Light Комбинезон 50/56 cm</t>
  </si>
  <si>
    <r>
      <t>1 x 13,30 EUR</t>
    </r>
    <r>
      <rPr>
        <sz val="10"/>
        <color indexed="8"/>
        <rFont val="Calibri"/>
        <family val="2"/>
      </rPr>
      <t> 29,60 EUR</t>
    </r>
  </si>
  <si>
    <t>Napolo Шапка 48-50</t>
  </si>
  <si>
    <r>
      <t>1 x 5,40 EUR</t>
    </r>
    <r>
      <rPr>
        <sz val="10"/>
        <color indexed="8"/>
        <rFont val="Calibri"/>
        <family val="2"/>
      </rPr>
      <t> 12 EUR</t>
    </r>
  </si>
  <si>
    <t>Napolo Шапка 51-53</t>
  </si>
  <si>
    <t>Norma Coat Куртка 128 cm</t>
  </si>
  <si>
    <r>
      <t>1 x 36 EUR</t>
    </r>
    <r>
      <rPr>
        <sz val="10"/>
        <color indexed="8"/>
        <rFont val="Calibri"/>
        <family val="2"/>
      </rPr>
      <t> 80 EUR</t>
    </r>
  </si>
  <si>
    <t>Oceano Print Футболка Orange L (8-9 years)</t>
  </si>
  <si>
    <t>Pale Mint 50 cм (0-1 месяц)</t>
  </si>
  <si>
    <r>
      <t>1 x 35,30 EUR</t>
    </r>
    <r>
      <rPr>
        <sz val="10"/>
        <color indexed="8"/>
        <rFont val="Calibri"/>
        <family val="2"/>
      </rPr>
      <t> 56 EUR</t>
    </r>
  </si>
  <si>
    <t>Short Sleve Polo T-Shirt With Contrast Colour Logo Mint M (7-8 years)</t>
  </si>
  <si>
    <r>
      <t>1 x 6,90 EUR</t>
    </r>
    <r>
      <rPr>
        <sz val="10"/>
        <color indexed="8"/>
        <rFont val="Calibri"/>
        <family val="2"/>
      </rPr>
      <t> 10,90 EUR</t>
    </r>
  </si>
  <si>
    <t>Vest Binueste 4 лет</t>
  </si>
  <si>
    <r>
      <t>1 x 19,40 EUR</t>
    </r>
    <r>
      <rPr>
        <sz val="10"/>
        <color indexed="8"/>
        <rFont val="Calibri"/>
        <family val="2"/>
      </rPr>
      <t> 36 EUR</t>
    </r>
  </si>
  <si>
    <t>маика</t>
  </si>
  <si>
    <t>Варежки 98-104cm</t>
  </si>
  <si>
    <r>
      <t>1 x 6,50 EUR</t>
    </r>
    <r>
      <rPr>
        <sz val="10"/>
        <color indexed="8"/>
        <rFont val="Calibri"/>
        <family val="2"/>
      </rPr>
      <t> 12 EUR</t>
    </r>
  </si>
  <si>
    <t>Платье Colleen Pink Poppies 98/104 cm</t>
  </si>
  <si>
    <r>
      <t>1 x 25,70 EUR</t>
    </r>
    <r>
      <rPr>
        <sz val="10"/>
        <color indexed="8"/>
        <rFont val="Calibri"/>
        <family val="2"/>
      </rPr>
      <t> 40,80 EUR</t>
    </r>
  </si>
  <si>
    <t>пересорт</t>
  </si>
  <si>
    <t>Платье Embroidered With Flower Print In Two Tones Blue XS (4-5 years)</t>
  </si>
  <si>
    <r>
      <t>1 x 15,90 EUR</t>
    </r>
    <r>
      <rPr>
        <sz val="10"/>
        <color indexed="8"/>
        <rFont val="Calibri"/>
        <family val="2"/>
      </rPr>
      <t> 25,20 EUR</t>
    </r>
  </si>
  <si>
    <t>нет в наличии</t>
  </si>
  <si>
    <t>Шапка Baby Naurava 40 (1-2 months)</t>
  </si>
  <si>
    <r>
      <t>1 x 10,10 EUR</t>
    </r>
    <r>
      <rPr>
        <sz val="10"/>
        <color indexed="8"/>
        <rFont val="Calibri"/>
        <family val="2"/>
      </rPr>
      <t> 16 EUR</t>
    </r>
  </si>
  <si>
    <t>Шапка Jersey 110-116</t>
  </si>
  <si>
    <r>
      <t>1 x 5,70 EUR</t>
    </r>
    <r>
      <rPr>
        <sz val="10"/>
        <color indexed="8"/>
        <rFont val="Calibri"/>
        <family val="2"/>
      </rPr>
      <t> 10,40 EUR</t>
    </r>
  </si>
  <si>
    <t>итого</t>
  </si>
  <si>
    <t>доставка на всех (бесплатная от 299 евро)</t>
  </si>
  <si>
    <t>ВСЕГО заказ</t>
  </si>
  <si>
    <t>списание</t>
  </si>
  <si>
    <t>415428++++++4396 752 STOCKHOLM BABYSHOPSE 02.07.15 25.06.15 309.70 EUR</t>
  </si>
  <si>
    <t>курс</t>
  </si>
  <si>
    <t xml:space="preserve"> -20 102.57 р.</t>
  </si>
  <si>
    <t>сумма в евро</t>
  </si>
  <si>
    <t>сумма в рублях</t>
  </si>
  <si>
    <t>оплата</t>
  </si>
  <si>
    <t>CC467678885SE</t>
  </si>
  <si>
    <t>Avarca Leather Chataigne 35</t>
  </si>
  <si>
    <r>
      <t>1 x 22,70 EUR</t>
    </r>
    <r>
      <rPr>
        <sz val="10"/>
        <color indexed="8"/>
        <rFont val="Calibri"/>
        <family val="2"/>
      </rPr>
      <t> 36 EUR</t>
    </r>
  </si>
  <si>
    <t>MissNLO </t>
  </si>
  <si>
    <t>Reimatec Mittens, Ote Pink 4</t>
  </si>
  <si>
    <t>Anna Nickola</t>
  </si>
  <si>
    <r>
      <t>2 x 12,60 EUR</t>
    </r>
    <r>
      <rPr>
        <sz val="10"/>
        <color indexed="8"/>
        <rFont val="Calibri"/>
        <family val="2"/>
      </rPr>
      <t> 28 EUR </t>
    </r>
    <r>
      <rPr>
        <sz val="10"/>
        <color indexed="29"/>
        <rFont val="Calibri"/>
        <family val="2"/>
      </rPr>
      <t>= 25,20 EUR</t>
    </r>
  </si>
  <si>
    <t>Sneakers 30</t>
  </si>
  <si>
    <r>
      <t>1 x 15,10 EUR</t>
    </r>
    <r>
      <rPr>
        <sz val="10"/>
        <color indexed="8"/>
        <rFont val="Calibri"/>
        <family val="2"/>
      </rPr>
      <t> 24 EUR</t>
    </r>
  </si>
  <si>
    <t>Swimpants 134/140 cm</t>
  </si>
  <si>
    <r>
      <t>1 x 9,60 EUR</t>
    </r>
    <r>
      <rPr>
        <sz val="10"/>
        <color indexed="8"/>
        <rFont val="Calibri"/>
        <family val="2"/>
      </rPr>
      <t> 15,20 EUR</t>
    </r>
  </si>
  <si>
    <t>Брюки Reimatec Kunto Graphite Black 140 cм (9-10 лет)</t>
  </si>
  <si>
    <r>
      <t>1 x 30,20 EUR</t>
    </r>
    <r>
      <rPr>
        <sz val="10"/>
        <color indexed="8"/>
        <rFont val="Calibri"/>
        <family val="2"/>
      </rPr>
      <t> 48 EUR</t>
    </r>
  </si>
  <si>
    <t>Гилберт</t>
  </si>
  <si>
    <t>Брюки Reimatec Kunto Graphite Black 116 cм (5-6 лет)</t>
  </si>
  <si>
    <t>Панамка Somme 54 (6-7 years)</t>
  </si>
  <si>
    <t>Резиновые Сапоги Wellies 30</t>
  </si>
  <si>
    <r>
      <t>1 x 10,80 EUR</t>
    </r>
    <r>
      <rPr>
        <sz val="10"/>
        <color indexed="8"/>
        <rFont val="Calibri"/>
        <family val="2"/>
      </rPr>
      <t> 20 EUR</t>
    </r>
  </si>
  <si>
    <t>Резиновые Сапоги Wellies 34</t>
  </si>
  <si>
    <t>Шапка Jersey 122-128</t>
  </si>
  <si>
    <t>Шапка Jersey 134-140</t>
  </si>
  <si>
    <t>доставка на всех</t>
  </si>
  <si>
    <t>была аннулирована</t>
  </si>
  <si>
    <t>415428++++++4396 752 STOCKHOLM BABYSHOPSE 04.07.15 29.06.15 176.10 EUR</t>
  </si>
  <si>
    <t xml:space="preserve"> -11 464.94 р.</t>
  </si>
  <si>
    <t>CC467688715SE</t>
  </si>
  <si>
    <t>Avarca Leather Chataigne 32</t>
  </si>
  <si>
    <r>
      <t>1 x 22,70 EUR</t>
    </r>
    <r>
      <rPr>
        <sz val="11"/>
        <color indexed="63"/>
        <rFont val="DIN"/>
        <family val="0"/>
      </rPr>
      <t> 36 EUR</t>
    </r>
  </si>
  <si>
    <t>Boys T-Shirt Ss Kids 116/122 cm</t>
  </si>
  <si>
    <r>
      <t>1 x 4,30 EUR</t>
    </r>
    <r>
      <rPr>
        <sz val="11"/>
        <color indexed="63"/>
        <rFont val="DIN"/>
        <family val="0"/>
      </rPr>
      <t> 9,60 EUR</t>
    </r>
  </si>
  <si>
    <t>Fly 134/140 cm</t>
  </si>
  <si>
    <r>
      <t>1 x 5,40 EUR</t>
    </r>
    <r>
      <rPr>
        <sz val="11"/>
        <color indexed="63"/>
        <rFont val="DIN"/>
        <family val="0"/>
      </rPr>
      <t> 12 EUR</t>
    </r>
  </si>
  <si>
    <t>Girls Flower Ballerina 38</t>
  </si>
  <si>
    <r>
      <t>1 x 13,60 EUR</t>
    </r>
    <r>
      <rPr>
        <sz val="11"/>
        <color indexed="63"/>
        <rFont val="DIN"/>
        <family val="0"/>
      </rPr>
      <t> 37,60 EUR</t>
    </r>
  </si>
  <si>
    <t>Handle It Rain Boot Kids Sea Blue J2</t>
  </si>
  <si>
    <r>
      <t>1 x 20,70 EUR</t>
    </r>
    <r>
      <rPr>
        <sz val="11"/>
        <color indexed="63"/>
        <rFont val="DIN"/>
        <family val="0"/>
      </rPr>
      <t> 32,80 EUR</t>
    </r>
  </si>
  <si>
    <t>Natali_Z</t>
  </si>
  <si>
    <t>Jalle Ss Tee 9-10 лет</t>
  </si>
  <si>
    <r>
      <t>1 x 7,20 EUR</t>
    </r>
    <r>
      <rPr>
        <sz val="11"/>
        <color indexed="63"/>
        <rFont val="DIN"/>
        <family val="0"/>
      </rPr>
      <t> 16 EUR</t>
    </r>
  </si>
  <si>
    <t>Mini Boys XX Брюки Denims 104 cm</t>
  </si>
  <si>
    <r>
      <t>1 x 11,50 EUR</t>
    </r>
    <r>
      <rPr>
        <sz val="11"/>
        <color indexed="63"/>
        <rFont val="DIN"/>
        <family val="0"/>
      </rPr>
      <t> 32 EUR</t>
    </r>
  </si>
  <si>
    <t>Ateh</t>
  </si>
  <si>
    <t>New Shila Sl Woven Dress S</t>
  </si>
  <si>
    <r>
      <t>1 x 23,80 EUR</t>
    </r>
    <r>
      <rPr>
        <sz val="11"/>
        <color indexed="63"/>
        <rFont val="DIN"/>
        <family val="0"/>
      </rPr>
      <t> 44 EUR</t>
    </r>
  </si>
  <si>
    <t>Round Pencil Пенал Универсальный размер</t>
  </si>
  <si>
    <r>
      <t>1 x 4,30 EUR</t>
    </r>
    <r>
      <rPr>
        <sz val="11"/>
        <color indexed="63"/>
        <rFont val="DIN"/>
        <family val="0"/>
      </rPr>
      <t> 12 EUR</t>
    </r>
  </si>
  <si>
    <t>Vintage Motorcycle Print Футболка Classic White S (6-7 years)</t>
  </si>
  <si>
    <r>
      <t>1 x 4,10 EUR</t>
    </r>
    <r>
      <rPr>
        <sz val="11"/>
        <color indexed="63"/>
        <rFont val="DIN"/>
        <family val="0"/>
      </rPr>
      <t> 7,50 EUR</t>
    </r>
  </si>
  <si>
    <t>Брюки Reimatec Kunto Navy 122 cм (6-7 лет)</t>
  </si>
  <si>
    <r>
      <t>1 x 21,60 EUR</t>
    </r>
    <r>
      <rPr>
        <sz val="11"/>
        <color indexed="63"/>
        <rFont val="DIN"/>
        <family val="0"/>
      </rPr>
      <t> 48 EUR</t>
    </r>
  </si>
  <si>
    <t>Брюки Reimatec Kunto Navy 128 cм (7-8 лет)</t>
  </si>
  <si>
    <t>Брюки Reimatec Kunto Navy 140 cм (9-10 лет)</t>
  </si>
  <si>
    <t>Джеггинсы Flower Print Skinny Blue EL (11-12 years)</t>
  </si>
  <si>
    <r>
      <t>1 x 5,90 EUR</t>
    </r>
    <r>
      <rPr>
        <sz val="11"/>
        <color indexed="63"/>
        <rFont val="DIN"/>
        <family val="0"/>
      </rPr>
      <t> 10,90 EUR</t>
    </r>
  </si>
  <si>
    <t>Джинсы Strummer Atlantic Dream 10 år</t>
  </si>
  <si>
    <r>
      <t>1 x 16,20 EUR</t>
    </r>
    <r>
      <rPr>
        <sz val="11"/>
        <color indexed="63"/>
        <rFont val="DIN"/>
        <family val="0"/>
      </rPr>
      <t> 60 EUR</t>
    </r>
  </si>
  <si>
    <t>Куртка Nylon With Allover Prints &amp; Mesh Lining 10 år</t>
  </si>
  <si>
    <r>
      <t>1 x 25 EUR</t>
    </r>
    <r>
      <rPr>
        <sz val="11"/>
        <color indexed="63"/>
        <rFont val="DIN"/>
        <family val="0"/>
      </rPr>
      <t> 92,60 EUR</t>
    </r>
  </si>
  <si>
    <t>Панамка Somme 50 (3-4 years)</t>
  </si>
  <si>
    <t>Платье Floral Print With Button Back White XL (10-11 years)</t>
  </si>
  <si>
    <r>
      <t>1 x 8,20 EUR</t>
    </r>
    <r>
      <rPr>
        <sz val="11"/>
        <color indexed="63"/>
        <rFont val="DIN"/>
        <family val="0"/>
      </rPr>
      <t> 15,10 EUR</t>
    </r>
  </si>
  <si>
    <r>
      <t>1 x 5,70 EUR</t>
    </r>
    <r>
      <rPr>
        <sz val="11"/>
        <color indexed="63"/>
        <rFont val="DIN"/>
        <family val="0"/>
      </rPr>
      <t> 10,40 EUR</t>
    </r>
  </si>
  <si>
    <t>доставку считаю от суммы корзина 4 + корзина 3)</t>
  </si>
  <si>
    <t>415428++++++4396 752 STOCKHOLM BABYSHOPSE 10.07.15 07.07.15 266.80 EUR</t>
  </si>
  <si>
    <t xml:space="preserve"> -17 654.98 р.</t>
  </si>
  <si>
    <t>сумма в евро с доставкой</t>
  </si>
  <si>
    <t>раскид доставки на вещи из 4-й корзины</t>
  </si>
  <si>
    <t>корзина 4</t>
  </si>
  <si>
    <t>CC467689897SE</t>
  </si>
  <si>
    <t>Cerise 134 cм (8-9 лет)</t>
  </si>
  <si>
    <r>
      <t>1 x 36 EUR</t>
    </r>
    <r>
      <rPr>
        <sz val="11"/>
        <color indexed="63"/>
        <rFont val="DIN"/>
        <family val="0"/>
      </rPr>
      <t> 80 EUR</t>
    </r>
  </si>
  <si>
    <t>Брюки Reimatec Kunto Navy 116 cм (5-6 лет)</t>
  </si>
  <si>
    <r>
      <t>2 x 21,60 EUR</t>
    </r>
    <r>
      <rPr>
        <sz val="11"/>
        <color indexed="63"/>
        <rFont val="DIN"/>
        <family val="0"/>
      </rPr>
      <t> 48 EUR</t>
    </r>
  </si>
  <si>
    <t>MissNLO</t>
  </si>
  <si>
    <t>доставку должны обнулить, % обзий за две корзины</t>
  </si>
  <si>
    <t>415428++++++4396 752 STOCKHOLM BABYSHOPSE 11.07.15 08.07.15 79.20 EUR</t>
  </si>
  <si>
    <t xml:space="preserve"> -5 218.30 р.</t>
  </si>
  <si>
    <t>БШ корзина 1</t>
  </si>
  <si>
    <t xml:space="preserve"> БШ + ПОМП + ДМ</t>
  </si>
  <si>
    <t>сумма ИТОГО</t>
  </si>
  <si>
    <t xml:space="preserve"> +/-</t>
  </si>
  <si>
    <t>я</t>
  </si>
  <si>
    <t>БШ корзина 2</t>
  </si>
  <si>
    <t>ксенияZHfed</t>
  </si>
  <si>
    <t>P. S.</t>
  </si>
  <si>
    <t>Лилик</t>
  </si>
  <si>
    <t>БШ корзина 3</t>
  </si>
  <si>
    <t>Marry1981</t>
  </si>
  <si>
    <t>и</t>
  </si>
  <si>
    <t>БШ корзина 4</t>
  </si>
  <si>
    <t>POMP фришип</t>
  </si>
  <si>
    <t xml:space="preserve">ДМ карандаши и сарафан </t>
  </si>
  <si>
    <t>карандаши + пастель</t>
  </si>
  <si>
    <t>карандаши</t>
  </si>
  <si>
    <t>сарафан</t>
  </si>
  <si>
    <t>БШ корзина 5</t>
  </si>
  <si>
    <t>ник</t>
  </si>
  <si>
    <t>Munich Lt pants</t>
  </si>
  <si>
    <t>Size: 80</t>
  </si>
  <si>
    <t>Colour: Navy</t>
  </si>
  <si>
    <t>Oban Jr skjorte</t>
  </si>
  <si>
    <t>Size: 134</t>
  </si>
  <si>
    <t>Colour: Navy/Shoe</t>
  </si>
  <si>
    <t>Size: 128</t>
  </si>
  <si>
    <t>Olympia Lt sports jacket</t>
  </si>
  <si>
    <t>Powell Lt poloshirt</t>
  </si>
  <si>
    <t>Colour: Green</t>
  </si>
  <si>
    <t>Riverton Jr shorts</t>
  </si>
  <si>
    <t>Size: 140</t>
  </si>
  <si>
    <t>Colour: Khaki</t>
  </si>
  <si>
    <t>Samara Jr t-shirt</t>
  </si>
  <si>
    <t>Size: 122</t>
  </si>
  <si>
    <t>Colour: Yellow</t>
  </si>
  <si>
    <t>Size: 110</t>
  </si>
  <si>
    <t>Washington Lt fleecejakke</t>
  </si>
  <si>
    <t>Colour: Grey</t>
  </si>
  <si>
    <t>Alexandria Lt bluse</t>
  </si>
  <si>
    <t>Size: 86</t>
  </si>
  <si>
    <t>Colour: Peach</t>
  </si>
  <si>
    <t>Alexandria Lt pants</t>
  </si>
  <si>
    <t>Bogota Jr nederdel</t>
  </si>
  <si>
    <t>Colour: Blue</t>
  </si>
  <si>
    <t>Bogota Lt shorts</t>
  </si>
  <si>
    <t>Size: 104</t>
  </si>
  <si>
    <t>Cicia Jr long sleeve t-shirt</t>
  </si>
  <si>
    <t>Size: 116</t>
  </si>
  <si>
    <t>Colour: Rose</t>
  </si>
  <si>
    <t>Fanwood Jr pants</t>
  </si>
  <si>
    <t>Colour: Off White</t>
  </si>
  <si>
    <t>Fanwood Jr shorts</t>
  </si>
  <si>
    <t>Fieldton Jr top</t>
  </si>
  <si>
    <t>Gonda Jr tights</t>
  </si>
  <si>
    <t>Size: 110-116</t>
  </si>
  <si>
    <t>Hopedale Jr top</t>
  </si>
  <si>
    <t>Hopedale Lt top</t>
  </si>
  <si>
    <t>Size: 98</t>
  </si>
  <si>
    <t>Knoxville Jr shorts</t>
  </si>
  <si>
    <t>Colour: Blue Denim</t>
  </si>
  <si>
    <t>Krakow Jr long sleeve t-shirt</t>
  </si>
  <si>
    <t>Luanda Jr t-shirt</t>
  </si>
  <si>
    <t>Size: 146</t>
  </si>
  <si>
    <t>Luanda Lt t-shirt</t>
  </si>
  <si>
    <t>доставка</t>
  </si>
  <si>
    <t>CRD_8262TW</t>
  </si>
  <si>
    <t>415428++++++4396 73010100 752 MOGELHOJ 8 POMPDELUXCOMI
 09.07.15 07.07.15 210.19 EUR</t>
  </si>
  <si>
    <t xml:space="preserve"> -13 936.05 р.</t>
  </si>
  <si>
    <t>CC467694027SE </t>
  </si>
  <si>
    <t>13 ИТОГО, ТОВАРОВ: 174,90 EUR</t>
  </si>
  <si>
    <t>1 x 8,80 EUR</t>
  </si>
  <si>
    <t>Распродажа</t>
  </si>
  <si>
    <t>Basic Garment Dyed Брюки Чинос + Ремень 10 år</t>
  </si>
  <si>
    <r>
      <t>1 x 20,20 EUR</t>
    </r>
    <r>
      <rPr>
        <sz val="10"/>
        <color indexed="8"/>
        <rFont val="Calibri"/>
        <family val="2"/>
      </rPr>
      <t> 67,30 EUR</t>
    </r>
  </si>
  <si>
    <t>Big Dot Cap Marin Dots S=2-4 år</t>
  </si>
  <si>
    <r>
      <t>1 x 12,90 EUR</t>
    </r>
    <r>
      <rPr>
        <sz val="10"/>
        <color indexed="8"/>
        <rFont val="Calibri"/>
        <family val="2"/>
      </rPr>
      <t> 18,40 EUR</t>
    </r>
  </si>
  <si>
    <t>Faline Cuddling Dalmatians 74</t>
  </si>
  <si>
    <r>
      <t>1 x 14 EUR</t>
    </r>
    <r>
      <rPr>
        <sz val="10"/>
        <color indexed="8"/>
        <rFont val="Calibri"/>
        <family val="2"/>
      </rPr>
      <t> 28 EUR</t>
    </r>
  </si>
  <si>
    <t>Faris Tropical 74</t>
  </si>
  <si>
    <r>
      <t>1 x 18,40 EUR</t>
    </r>
    <r>
      <rPr>
        <sz val="10"/>
        <color indexed="8"/>
        <rFont val="Calibri"/>
        <family val="2"/>
      </rPr>
      <t> 36,80 EUR</t>
    </r>
  </si>
  <si>
    <t>Kids Boys Hat Accessory Dark Sapphire S</t>
  </si>
  <si>
    <r>
      <t>1 x 7,20 EUR</t>
    </r>
    <r>
      <rPr>
        <sz val="10"/>
        <color indexed="8"/>
        <rFont val="Calibri"/>
        <family val="2"/>
      </rPr>
      <t> 14,40 EUR</t>
    </r>
  </si>
  <si>
    <t>Limited Edition White Robot M=5-6 år</t>
  </si>
  <si>
    <r>
      <t>1 x 14 EUR</t>
    </r>
    <r>
      <rPr>
        <sz val="10"/>
        <color indexed="8"/>
        <rFont val="Calibri"/>
        <family val="2"/>
      </rPr>
      <t> 20 EUR</t>
    </r>
  </si>
  <si>
    <t>Reflex Cap Cerise S=2-4 år</t>
  </si>
  <si>
    <t>Reflex Cap Green M=5-6 år</t>
  </si>
  <si>
    <t>Rollo Swimming Tigers 104 cm</t>
  </si>
  <si>
    <r>
      <t>1 x 20 EUR</t>
    </r>
    <r>
      <rPr>
        <sz val="10"/>
        <color indexed="8"/>
        <rFont val="Calibri"/>
        <family val="2"/>
      </rPr>
      <t> 40 EUR</t>
    </r>
  </si>
  <si>
    <t>Слюнявчик Nick Sleeping Animals One size</t>
  </si>
  <si>
    <t>1 x 10,40 EUR</t>
  </si>
  <si>
    <t>Шапка Jersey Striped 86-92</t>
  </si>
  <si>
    <r>
      <t>1 x 7,20 EUR</t>
    </r>
    <r>
      <rPr>
        <sz val="10"/>
        <color indexed="8"/>
        <rFont val="Calibri"/>
        <family val="2"/>
      </rPr>
      <t> 12 EUR</t>
    </r>
  </si>
  <si>
    <t>Шапка Nico Sleeping Animals 3-5 лет</t>
  </si>
  <si>
    <t>1 x 16 EUR</t>
  </si>
  <si>
    <t>415428++++++4396 752 STOCKHOLM BABYSHOPSE 16.07.15 13.07.15 183.90 EUR</t>
  </si>
  <si>
    <t xml:space="preserve"> -12 132.45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</si>
</sst>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ProximaNovaExCn-Semibold"/>
      <family val="0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29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0"/>
      <color indexed="8"/>
      <name val="Arial"/>
      <family val="2"/>
    </font>
    <font>
      <sz val="11"/>
      <color indexed="29"/>
      <name val="DIN"/>
      <family val="0"/>
    </font>
    <font>
      <sz val="11"/>
      <color indexed="63"/>
      <name val="DIN"/>
      <family val="0"/>
    </font>
    <font>
      <sz val="11"/>
      <color indexed="8"/>
      <name val="Inherit"/>
      <family val="0"/>
    </font>
    <font>
      <strike/>
      <sz val="11"/>
      <color indexed="8"/>
      <name val="Calibri"/>
      <family val="2"/>
    </font>
    <font>
      <b/>
      <strike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ProximaNovaExCn-Semibold"/>
      <family val="0"/>
    </font>
    <font>
      <sz val="10"/>
      <color theme="1"/>
      <name val="Calibri"/>
      <family val="2"/>
    </font>
    <font>
      <sz val="10"/>
      <color rgb="FFFF4D4D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rgb="FF000000"/>
      <name val="Arial"/>
      <family val="2"/>
    </font>
    <font>
      <sz val="11"/>
      <color rgb="FFFF4D4D"/>
      <name val="DIN"/>
      <family val="0"/>
    </font>
    <font>
      <sz val="11"/>
      <color theme="1"/>
      <name val="Inherit"/>
      <family val="0"/>
    </font>
    <font>
      <strike/>
      <sz val="11"/>
      <color theme="1"/>
      <name val="Calibri"/>
      <family val="2"/>
    </font>
    <font>
      <b/>
      <strike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0F5F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/>
    </border>
    <border>
      <left/>
      <right/>
      <top/>
      <bottom style="thin"/>
    </border>
    <border>
      <left/>
      <right/>
      <top style="thick">
        <color rgb="FFFFFFFF"/>
      </top>
      <bottom style="thick">
        <color rgb="FFFFFF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38" fillId="0" borderId="0" xfId="0" applyFont="1" applyAlignment="1">
      <alignment/>
    </xf>
    <xf numFmtId="43" fontId="0" fillId="0" borderId="0" xfId="59" applyFont="1" applyAlignment="1">
      <alignment/>
    </xf>
    <xf numFmtId="43" fontId="38" fillId="0" borderId="0" xfId="59" applyFont="1" applyAlignment="1">
      <alignment/>
    </xf>
    <xf numFmtId="0" fontId="48" fillId="0" borderId="0" xfId="0" applyFont="1" applyAlignment="1">
      <alignment horizontal="left" vertical="center" indent="1"/>
    </xf>
    <xf numFmtId="0" fontId="34" fillId="0" borderId="0" xfId="42" applyAlignment="1">
      <alignment vertical="center"/>
    </xf>
    <xf numFmtId="0" fontId="49" fillId="0" borderId="0" xfId="0" applyFont="1" applyAlignment="1">
      <alignment vertical="center"/>
    </xf>
    <xf numFmtId="0" fontId="38" fillId="33" borderId="0" xfId="0" applyFont="1" applyFill="1" applyAlignment="1">
      <alignment/>
    </xf>
    <xf numFmtId="0" fontId="0" fillId="33" borderId="0" xfId="0" applyFill="1" applyAlignment="1">
      <alignment/>
    </xf>
    <xf numFmtId="0" fontId="45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43" fontId="38" fillId="0" borderId="10" xfId="59" applyFont="1" applyBorder="1" applyAlignment="1">
      <alignment/>
    </xf>
    <xf numFmtId="0" fontId="0" fillId="0" borderId="0" xfId="0" applyAlignment="1">
      <alignment horizontal="right"/>
    </xf>
    <xf numFmtId="10" fontId="0" fillId="0" borderId="0" xfId="56" applyNumberFormat="1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2" fontId="38" fillId="0" borderId="0" xfId="0" applyNumberFormat="1" applyFont="1" applyAlignment="1">
      <alignment/>
    </xf>
    <xf numFmtId="0" fontId="51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 wrapText="1"/>
    </xf>
    <xf numFmtId="43" fontId="38" fillId="33" borderId="0" xfId="59" applyFont="1" applyFill="1" applyAlignment="1">
      <alignment horizontal="center" wrapText="1"/>
    </xf>
    <xf numFmtId="0" fontId="0" fillId="0" borderId="0" xfId="0" applyAlignment="1">
      <alignment horizontal="center"/>
    </xf>
    <xf numFmtId="43" fontId="38" fillId="0" borderId="0" xfId="59" applyFont="1" applyAlignment="1">
      <alignment horizontal="center"/>
    </xf>
    <xf numFmtId="0" fontId="0" fillId="0" borderId="0" xfId="0" applyAlignment="1">
      <alignment horizontal="center" wrapText="1"/>
    </xf>
    <xf numFmtId="0" fontId="38" fillId="0" borderId="0" xfId="0" applyFont="1" applyAlignment="1">
      <alignment horizontal="center" wrapText="1"/>
    </xf>
    <xf numFmtId="43" fontId="0" fillId="0" borderId="0" xfId="59" applyFont="1" applyAlignment="1">
      <alignment horizontal="center" wrapText="1"/>
    </xf>
    <xf numFmtId="44" fontId="38" fillId="0" borderId="0" xfId="43" applyFont="1" applyAlignment="1">
      <alignment horizontal="center" wrapText="1"/>
    </xf>
    <xf numFmtId="43" fontId="0" fillId="0" borderId="0" xfId="59" applyFont="1" applyAlignment="1">
      <alignment horizontal="center"/>
    </xf>
    <xf numFmtId="44" fontId="0" fillId="0" borderId="0" xfId="43" applyFont="1" applyAlignment="1">
      <alignment/>
    </xf>
    <xf numFmtId="0" fontId="49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43" fontId="0" fillId="0" borderId="10" xfId="59" applyFont="1" applyBorder="1" applyAlignment="1">
      <alignment/>
    </xf>
    <xf numFmtId="44" fontId="0" fillId="0" borderId="10" xfId="43" applyFont="1" applyBorder="1" applyAlignment="1">
      <alignment/>
    </xf>
    <xf numFmtId="0" fontId="52" fillId="0" borderId="0" xfId="0" applyFont="1" applyAlignment="1">
      <alignment/>
    </xf>
    <xf numFmtId="44" fontId="38" fillId="0" borderId="0" xfId="0" applyNumberFormat="1" applyFont="1" applyAlignment="1">
      <alignment horizontal="center"/>
    </xf>
    <xf numFmtId="44" fontId="38" fillId="33" borderId="0" xfId="43" applyFont="1" applyFill="1" applyAlignment="1">
      <alignment horizontal="center" wrapText="1"/>
    </xf>
    <xf numFmtId="44" fontId="38" fillId="0" borderId="0" xfId="43" applyFont="1" applyAlignment="1">
      <alignment horizontal="center"/>
    </xf>
    <xf numFmtId="44" fontId="0" fillId="0" borderId="0" xfId="43" applyFont="1" applyAlignment="1">
      <alignment horizontal="center" wrapText="1"/>
    </xf>
    <xf numFmtId="0" fontId="34" fillId="0" borderId="0" xfId="42" applyAlignment="1">
      <alignment vertical="center" wrapText="1"/>
    </xf>
    <xf numFmtId="0" fontId="53" fillId="0" borderId="0" xfId="0" applyFont="1" applyAlignment="1">
      <alignment vertical="center" wrapText="1"/>
    </xf>
    <xf numFmtId="44" fontId="38" fillId="0" borderId="10" xfId="43" applyFont="1" applyBorder="1" applyAlignment="1">
      <alignment/>
    </xf>
    <xf numFmtId="44" fontId="38" fillId="0" borderId="0" xfId="43" applyFont="1" applyAlignment="1">
      <alignment/>
    </xf>
    <xf numFmtId="2" fontId="0" fillId="0" borderId="0" xfId="0" applyNumberFormat="1" applyAlignment="1">
      <alignment horizontal="center"/>
    </xf>
    <xf numFmtId="44" fontId="0" fillId="0" borderId="0" xfId="43" applyFont="1" applyAlignment="1">
      <alignment horizontal="center"/>
    </xf>
    <xf numFmtId="0" fontId="50" fillId="0" borderId="0" xfId="0" applyFont="1" applyAlignment="1">
      <alignment horizontal="right"/>
    </xf>
    <xf numFmtId="44" fontId="45" fillId="0" borderId="0" xfId="43" applyFont="1" applyAlignment="1">
      <alignment/>
    </xf>
    <xf numFmtId="44" fontId="50" fillId="0" borderId="0" xfId="43" applyFont="1" applyAlignment="1">
      <alignment/>
    </xf>
    <xf numFmtId="0" fontId="0" fillId="34" borderId="11" xfId="0" applyFill="1" applyBorder="1" applyAlignment="1">
      <alignment/>
    </xf>
    <xf numFmtId="44" fontId="0" fillId="34" borderId="11" xfId="43" applyFont="1" applyFill="1" applyBorder="1" applyAlignment="1">
      <alignment/>
    </xf>
    <xf numFmtId="0" fontId="3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4" fontId="38" fillId="0" borderId="0" xfId="43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44" fontId="38" fillId="0" borderId="0" xfId="43" applyFont="1" applyFill="1" applyAlignment="1">
      <alignment horizontal="center" wrapText="1"/>
    </xf>
    <xf numFmtId="43" fontId="38" fillId="0" borderId="0" xfId="59" applyFont="1" applyFill="1" applyAlignment="1">
      <alignment horizontal="center" wrapText="1"/>
    </xf>
    <xf numFmtId="0" fontId="0" fillId="7" borderId="0" xfId="0" applyFill="1" applyAlignment="1">
      <alignment horizontal="center"/>
    </xf>
    <xf numFmtId="0" fontId="0" fillId="7" borderId="0" xfId="0" applyFill="1" applyAlignment="1">
      <alignment/>
    </xf>
    <xf numFmtId="0" fontId="38" fillId="7" borderId="0" xfId="0" applyFont="1" applyFill="1" applyAlignment="1">
      <alignment/>
    </xf>
    <xf numFmtId="44" fontId="0" fillId="7" borderId="0" xfId="43" applyFont="1" applyFill="1" applyAlignment="1">
      <alignment/>
    </xf>
    <xf numFmtId="44" fontId="38" fillId="7" borderId="0" xfId="43" applyFont="1" applyFill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top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34" fillId="0" borderId="0" xfId="42" applyAlignment="1">
      <alignment horizontal="left" vertical="top" wrapText="1"/>
    </xf>
    <xf numFmtId="0" fontId="38" fillId="0" borderId="0" xfId="0" applyFont="1" applyAlignment="1">
      <alignment horizontal="center" vertical="top" wrapText="1"/>
    </xf>
    <xf numFmtId="0" fontId="54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5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 wrapText="1"/>
    </xf>
    <xf numFmtId="0" fontId="52" fillId="35" borderId="12" xfId="0" applyFont="1" applyFill="1" applyBorder="1" applyAlignment="1">
      <alignment vertical="top" wrapText="1"/>
    </xf>
    <xf numFmtId="0" fontId="52" fillId="35" borderId="0" xfId="0" applyFont="1" applyFill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34" fillId="0" borderId="0" xfId="42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Relationship Id="rId3" Type="http://schemas.openxmlformats.org/officeDocument/2006/relationships/image" Target="../media/image23.jpeg" /><Relationship Id="rId4" Type="http://schemas.openxmlformats.org/officeDocument/2006/relationships/image" Target="../media/image24.jpeg" /><Relationship Id="rId5" Type="http://schemas.openxmlformats.org/officeDocument/2006/relationships/image" Target="../media/image25.jpeg" /><Relationship Id="rId6" Type="http://schemas.openxmlformats.org/officeDocument/2006/relationships/image" Target="../media/image26.jpeg" /><Relationship Id="rId7" Type="http://schemas.openxmlformats.org/officeDocument/2006/relationships/image" Target="../media/image27.jpeg" /><Relationship Id="rId8" Type="http://schemas.openxmlformats.org/officeDocument/2006/relationships/image" Target="../media/image28.jpeg" /><Relationship Id="rId9" Type="http://schemas.openxmlformats.org/officeDocument/2006/relationships/image" Target="../media/image29.jpeg" /><Relationship Id="rId10" Type="http://schemas.openxmlformats.org/officeDocument/2006/relationships/image" Target="../media/image3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1.jpeg" /><Relationship Id="rId2" Type="http://schemas.openxmlformats.org/officeDocument/2006/relationships/image" Target="../media/image32.jpeg" /><Relationship Id="rId3" Type="http://schemas.openxmlformats.org/officeDocument/2006/relationships/image" Target="../media/image33.jpeg" /><Relationship Id="rId4" Type="http://schemas.openxmlformats.org/officeDocument/2006/relationships/image" Target="../media/image34.jpeg" /><Relationship Id="rId5" Type="http://schemas.openxmlformats.org/officeDocument/2006/relationships/image" Target="../media/image35.jpeg" /><Relationship Id="rId6" Type="http://schemas.openxmlformats.org/officeDocument/2006/relationships/image" Target="../media/image36.jpeg" /><Relationship Id="rId7" Type="http://schemas.openxmlformats.org/officeDocument/2006/relationships/image" Target="../media/image37.jpeg" /><Relationship Id="rId8" Type="http://schemas.openxmlformats.org/officeDocument/2006/relationships/image" Target="../media/image38.jpeg" /><Relationship Id="rId9" Type="http://schemas.openxmlformats.org/officeDocument/2006/relationships/image" Target="../media/image39.jpeg" /><Relationship Id="rId10" Type="http://schemas.openxmlformats.org/officeDocument/2006/relationships/image" Target="../media/image40.jpeg" /><Relationship Id="rId11" Type="http://schemas.openxmlformats.org/officeDocument/2006/relationships/image" Target="../media/image41.jpeg" /><Relationship Id="rId12" Type="http://schemas.openxmlformats.org/officeDocument/2006/relationships/image" Target="../media/image42.jpeg" /><Relationship Id="rId13" Type="http://schemas.openxmlformats.org/officeDocument/2006/relationships/image" Target="../media/image43.jpeg" /><Relationship Id="rId14" Type="http://schemas.openxmlformats.org/officeDocument/2006/relationships/image" Target="../media/image44.jpeg" /><Relationship Id="rId15" Type="http://schemas.openxmlformats.org/officeDocument/2006/relationships/image" Target="../media/image45.jpeg" /><Relationship Id="rId16" Type="http://schemas.openxmlformats.org/officeDocument/2006/relationships/image" Target="../media/image46.jpeg" /><Relationship Id="rId17" Type="http://schemas.openxmlformats.org/officeDocument/2006/relationships/image" Target="../media/image47.jpeg" /><Relationship Id="rId18" Type="http://schemas.openxmlformats.org/officeDocument/2006/relationships/image" Target="../media/image48.jpeg" /><Relationship Id="rId19" Type="http://schemas.openxmlformats.org/officeDocument/2006/relationships/image" Target="../media/image49.jpeg" /><Relationship Id="rId20" Type="http://schemas.openxmlformats.org/officeDocument/2006/relationships/image" Target="../media/image50.jpeg" /><Relationship Id="rId21" Type="http://schemas.openxmlformats.org/officeDocument/2006/relationships/image" Target="../media/image51.jpeg" /><Relationship Id="rId22" Type="http://schemas.openxmlformats.org/officeDocument/2006/relationships/image" Target="../media/image52.jpeg" /><Relationship Id="rId23" Type="http://schemas.openxmlformats.org/officeDocument/2006/relationships/image" Target="../media/image53.jpeg" /><Relationship Id="rId24" Type="http://schemas.openxmlformats.org/officeDocument/2006/relationships/image" Target="../media/image54.jpeg" /><Relationship Id="rId25" Type="http://schemas.openxmlformats.org/officeDocument/2006/relationships/image" Target="../media/image5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6.jpeg" /><Relationship Id="rId2" Type="http://schemas.openxmlformats.org/officeDocument/2006/relationships/image" Target="../media/image57.jpeg" /><Relationship Id="rId3" Type="http://schemas.openxmlformats.org/officeDocument/2006/relationships/image" Target="../media/image58.jpeg" /><Relationship Id="rId4" Type="http://schemas.openxmlformats.org/officeDocument/2006/relationships/image" Target="../media/image59.jpeg" /><Relationship Id="rId5" Type="http://schemas.openxmlformats.org/officeDocument/2006/relationships/image" Target="../media/image60.jpeg" /><Relationship Id="rId6" Type="http://schemas.openxmlformats.org/officeDocument/2006/relationships/image" Target="../media/image61.jpeg" /><Relationship Id="rId7" Type="http://schemas.openxmlformats.org/officeDocument/2006/relationships/image" Target="../media/image62.jpeg" /><Relationship Id="rId8" Type="http://schemas.openxmlformats.org/officeDocument/2006/relationships/image" Target="../media/image63.jpeg" /><Relationship Id="rId9" Type="http://schemas.openxmlformats.org/officeDocument/2006/relationships/image" Target="../media/image64.jpeg" /><Relationship Id="rId10" Type="http://schemas.openxmlformats.org/officeDocument/2006/relationships/image" Target="../media/image65.jpeg" /><Relationship Id="rId11" Type="http://schemas.openxmlformats.org/officeDocument/2006/relationships/image" Target="../media/image66.jpeg" /><Relationship Id="rId12" Type="http://schemas.openxmlformats.org/officeDocument/2006/relationships/image" Target="../media/image67.jpeg" /><Relationship Id="rId13" Type="http://schemas.openxmlformats.org/officeDocument/2006/relationships/image" Target="../media/image6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</xdr:row>
      <xdr:rowOff>47625</xdr:rowOff>
    </xdr:from>
    <xdr:to>
      <xdr:col>2</xdr:col>
      <xdr:colOff>628650</xdr:colOff>
      <xdr:row>3</xdr:row>
      <xdr:rowOff>180975</xdr:rowOff>
    </xdr:to>
    <xdr:pic>
      <xdr:nvPicPr>
        <xdr:cNvPr id="1" name="Рисунок 1" descr="Cerise 116 cм (5-6 лет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276225"/>
          <a:ext cx="438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5</xdr:row>
      <xdr:rowOff>57150</xdr:rowOff>
    </xdr:from>
    <xdr:to>
      <xdr:col>2</xdr:col>
      <xdr:colOff>638175</xdr:colOff>
      <xdr:row>8</xdr:row>
      <xdr:rowOff>0</xdr:rowOff>
    </xdr:to>
    <xdr:pic>
      <xdr:nvPicPr>
        <xdr:cNvPr id="2" name="Рисунок 2" descr="Crossbody Bag Red Leopard Red Leopa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1047750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9</xdr:row>
      <xdr:rowOff>28575</xdr:rowOff>
    </xdr:from>
    <xdr:to>
      <xdr:col>2</xdr:col>
      <xdr:colOff>619125</xdr:colOff>
      <xdr:row>11</xdr:row>
      <xdr:rowOff>161925</xdr:rowOff>
    </xdr:to>
    <xdr:pic>
      <xdr:nvPicPr>
        <xdr:cNvPr id="3" name="Рисунок 3" descr="Fleece Suit 68 c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5050" y="1781175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13</xdr:row>
      <xdr:rowOff>28575</xdr:rowOff>
    </xdr:from>
    <xdr:to>
      <xdr:col>2</xdr:col>
      <xdr:colOff>590550</xdr:colOff>
      <xdr:row>15</xdr:row>
      <xdr:rowOff>161925</xdr:rowOff>
    </xdr:to>
    <xdr:pic>
      <xdr:nvPicPr>
        <xdr:cNvPr id="4" name="Рисунок 4" descr="Heart Футболка Oxford Grey Melange 128 cм (7-8 лет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86475" y="2543175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17</xdr:row>
      <xdr:rowOff>19050</xdr:rowOff>
    </xdr:from>
    <xdr:to>
      <xdr:col>2</xdr:col>
      <xdr:colOff>609600</xdr:colOff>
      <xdr:row>19</xdr:row>
      <xdr:rowOff>152400</xdr:rowOff>
    </xdr:to>
    <xdr:pic>
      <xdr:nvPicPr>
        <xdr:cNvPr id="5" name="Рисунок 5" descr="Heaven Штаны 116 c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3295650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21</xdr:row>
      <xdr:rowOff>28575</xdr:rowOff>
    </xdr:from>
    <xdr:to>
      <xdr:col>2</xdr:col>
      <xdr:colOff>590550</xdr:colOff>
      <xdr:row>23</xdr:row>
      <xdr:rowOff>161925</xdr:rowOff>
    </xdr:to>
    <xdr:pic>
      <xdr:nvPicPr>
        <xdr:cNvPr id="6" name="Рисунок 6" descr="Heaven Штаны 134 c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86475" y="4067175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25</xdr:row>
      <xdr:rowOff>28575</xdr:rowOff>
    </xdr:from>
    <xdr:to>
      <xdr:col>2</xdr:col>
      <xdr:colOff>609600</xdr:colOff>
      <xdr:row>27</xdr:row>
      <xdr:rowOff>161925</xdr:rowOff>
    </xdr:to>
    <xdr:pic>
      <xdr:nvPicPr>
        <xdr:cNvPr id="7" name="Рисунок 7" descr="Kitesurf Academy Print Футболка Yellow L (8-9 years)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05525" y="4829175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29</xdr:row>
      <xdr:rowOff>28575</xdr:rowOff>
    </xdr:from>
    <xdr:to>
      <xdr:col>2</xdr:col>
      <xdr:colOff>600075</xdr:colOff>
      <xdr:row>31</xdr:row>
      <xdr:rowOff>161925</xdr:rowOff>
    </xdr:to>
    <xdr:pic>
      <xdr:nvPicPr>
        <xdr:cNvPr id="8" name="Рисунок 8" descr="Malthe Knit Комбинезон Federal Blue 50/56 c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0" y="5591175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32</xdr:row>
      <xdr:rowOff>0</xdr:rowOff>
    </xdr:from>
    <xdr:ext cx="304800" cy="304800"/>
    <xdr:sp>
      <xdr:nvSpPr>
        <xdr:cNvPr id="9" name="AutoShape 9" descr="Maple NB Light Комбинезон 50/56 cm"/>
        <xdr:cNvSpPr>
          <a:spLocks noChangeAspect="1"/>
        </xdr:cNvSpPr>
      </xdr:nvSpPr>
      <xdr:spPr>
        <a:xfrm>
          <a:off x="0" y="613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171450</xdr:colOff>
      <xdr:row>37</xdr:row>
      <xdr:rowOff>57150</xdr:rowOff>
    </xdr:from>
    <xdr:to>
      <xdr:col>2</xdr:col>
      <xdr:colOff>600075</xdr:colOff>
      <xdr:row>40</xdr:row>
      <xdr:rowOff>0</xdr:rowOff>
    </xdr:to>
    <xdr:pic>
      <xdr:nvPicPr>
        <xdr:cNvPr id="10" name="Рисунок 10" descr="Napolo Шапка 48-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7143750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41</xdr:row>
      <xdr:rowOff>85725</xdr:rowOff>
    </xdr:from>
    <xdr:to>
      <xdr:col>2</xdr:col>
      <xdr:colOff>590550</xdr:colOff>
      <xdr:row>44</xdr:row>
      <xdr:rowOff>28575</xdr:rowOff>
    </xdr:to>
    <xdr:pic>
      <xdr:nvPicPr>
        <xdr:cNvPr id="11" name="Рисунок 11" descr="Napolo Шапка 51-5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86475" y="7934325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45</xdr:row>
      <xdr:rowOff>47625</xdr:rowOff>
    </xdr:from>
    <xdr:to>
      <xdr:col>2</xdr:col>
      <xdr:colOff>628650</xdr:colOff>
      <xdr:row>47</xdr:row>
      <xdr:rowOff>180975</xdr:rowOff>
    </xdr:to>
    <xdr:pic>
      <xdr:nvPicPr>
        <xdr:cNvPr id="12" name="Рисунок 12" descr="Norma Coat Куртка 128 cm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4575" y="8658225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49</xdr:row>
      <xdr:rowOff>38100</xdr:rowOff>
    </xdr:from>
    <xdr:to>
      <xdr:col>2</xdr:col>
      <xdr:colOff>600075</xdr:colOff>
      <xdr:row>51</xdr:row>
      <xdr:rowOff>171450</xdr:rowOff>
    </xdr:to>
    <xdr:pic>
      <xdr:nvPicPr>
        <xdr:cNvPr id="13" name="Рисунок 13" descr="Oceano Print Футболка Orange L (8-9 years)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0" y="9410700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53</xdr:row>
      <xdr:rowOff>28575</xdr:rowOff>
    </xdr:from>
    <xdr:to>
      <xdr:col>2</xdr:col>
      <xdr:colOff>571500</xdr:colOff>
      <xdr:row>55</xdr:row>
      <xdr:rowOff>161925</xdr:rowOff>
    </xdr:to>
    <xdr:pic>
      <xdr:nvPicPr>
        <xdr:cNvPr id="14" name="Рисунок 14" descr="Pale Mint 50 cм (0-1 месяц)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67425" y="10163175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57</xdr:row>
      <xdr:rowOff>57150</xdr:rowOff>
    </xdr:from>
    <xdr:to>
      <xdr:col>2</xdr:col>
      <xdr:colOff>600075</xdr:colOff>
      <xdr:row>60</xdr:row>
      <xdr:rowOff>0</xdr:rowOff>
    </xdr:to>
    <xdr:pic>
      <xdr:nvPicPr>
        <xdr:cNvPr id="15" name="Рисунок 15" descr="Short Sleve Polo T-Shirt With Contrast Colour Logo Mint M (7-8 years)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0" y="10953750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60</xdr:row>
      <xdr:rowOff>0</xdr:rowOff>
    </xdr:from>
    <xdr:ext cx="304800" cy="304800"/>
    <xdr:sp>
      <xdr:nvSpPr>
        <xdr:cNvPr id="16" name="AutoShape 16" descr="Vest Binueste 4 лет"/>
        <xdr:cNvSpPr>
          <a:spLocks noChangeAspect="1"/>
        </xdr:cNvSpPr>
      </xdr:nvSpPr>
      <xdr:spPr>
        <a:xfrm>
          <a:off x="0" y="11468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304800" cy="304800"/>
    <xdr:sp>
      <xdr:nvSpPr>
        <xdr:cNvPr id="17" name="AutoShape 17" descr="Варежки 98-104cm"/>
        <xdr:cNvSpPr>
          <a:spLocks noChangeAspect="1"/>
        </xdr:cNvSpPr>
      </xdr:nvSpPr>
      <xdr:spPr>
        <a:xfrm>
          <a:off x="0" y="12230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304800" cy="304800"/>
    <xdr:sp>
      <xdr:nvSpPr>
        <xdr:cNvPr id="18" name="AutoShape 18" descr="Платье Colleen Pink Poppies 98/104 cm"/>
        <xdr:cNvSpPr>
          <a:spLocks noChangeAspect="1"/>
        </xdr:cNvSpPr>
      </xdr:nvSpPr>
      <xdr:spPr>
        <a:xfrm>
          <a:off x="0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304800" cy="304800"/>
    <xdr:sp>
      <xdr:nvSpPr>
        <xdr:cNvPr id="19" name="AutoShape 19" descr="Платье Embroidered With Flower Print In Two Tones Blue XS (4-5 years)"/>
        <xdr:cNvSpPr>
          <a:spLocks noChangeAspect="1"/>
        </xdr:cNvSpPr>
      </xdr:nvSpPr>
      <xdr:spPr>
        <a:xfrm>
          <a:off x="0" y="1375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152400</xdr:colOff>
      <xdr:row>77</xdr:row>
      <xdr:rowOff>9525</xdr:rowOff>
    </xdr:from>
    <xdr:to>
      <xdr:col>2</xdr:col>
      <xdr:colOff>581025</xdr:colOff>
      <xdr:row>79</xdr:row>
      <xdr:rowOff>142875</xdr:rowOff>
    </xdr:to>
    <xdr:pic>
      <xdr:nvPicPr>
        <xdr:cNvPr id="20" name="Рисунок 20" descr="Шапка Baby Naurava 40 (1-2 months)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76950" y="14716125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80</xdr:row>
      <xdr:rowOff>0</xdr:rowOff>
    </xdr:from>
    <xdr:ext cx="304800" cy="304800"/>
    <xdr:sp>
      <xdr:nvSpPr>
        <xdr:cNvPr id="21" name="AutoShape 21" descr="Шапка Jersey 110-116"/>
        <xdr:cNvSpPr>
          <a:spLocks noChangeAspect="1"/>
        </xdr:cNvSpPr>
      </xdr:nvSpPr>
      <xdr:spPr>
        <a:xfrm>
          <a:off x="0" y="15278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209550</xdr:colOff>
      <xdr:row>81</xdr:row>
      <xdr:rowOff>38100</xdr:rowOff>
    </xdr:from>
    <xdr:to>
      <xdr:col>2</xdr:col>
      <xdr:colOff>638175</xdr:colOff>
      <xdr:row>83</xdr:row>
      <xdr:rowOff>171450</xdr:rowOff>
    </xdr:to>
    <xdr:pic>
      <xdr:nvPicPr>
        <xdr:cNvPr id="22" name="Рисунок 22" descr="Шапка Jersey 110-1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34100" y="15506700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73</xdr:row>
      <xdr:rowOff>9525</xdr:rowOff>
    </xdr:from>
    <xdr:to>
      <xdr:col>2</xdr:col>
      <xdr:colOff>628650</xdr:colOff>
      <xdr:row>75</xdr:row>
      <xdr:rowOff>142875</xdr:rowOff>
    </xdr:to>
    <xdr:pic>
      <xdr:nvPicPr>
        <xdr:cNvPr id="23" name="Рисунок 23" descr="Платье Embroidered With Flower Print In Two Tones Blue XS (4-5 years)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24575" y="13954125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69</xdr:row>
      <xdr:rowOff>0</xdr:rowOff>
    </xdr:from>
    <xdr:to>
      <xdr:col>2</xdr:col>
      <xdr:colOff>638175</xdr:colOff>
      <xdr:row>71</xdr:row>
      <xdr:rowOff>133350</xdr:rowOff>
    </xdr:to>
    <xdr:pic>
      <xdr:nvPicPr>
        <xdr:cNvPr id="24" name="Рисунок 24" descr="Платье Colleen Pink Poppies 98/104 cm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134100" y="13182600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65</xdr:row>
      <xdr:rowOff>38100</xdr:rowOff>
    </xdr:from>
    <xdr:to>
      <xdr:col>2</xdr:col>
      <xdr:colOff>609600</xdr:colOff>
      <xdr:row>67</xdr:row>
      <xdr:rowOff>171450</xdr:rowOff>
    </xdr:to>
    <xdr:pic>
      <xdr:nvPicPr>
        <xdr:cNvPr id="25" name="Рисунок 25" descr="Варежки 98-104cm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105525" y="12458700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61</xdr:row>
      <xdr:rowOff>28575</xdr:rowOff>
    </xdr:from>
    <xdr:to>
      <xdr:col>2</xdr:col>
      <xdr:colOff>609600</xdr:colOff>
      <xdr:row>63</xdr:row>
      <xdr:rowOff>161925</xdr:rowOff>
    </xdr:to>
    <xdr:pic>
      <xdr:nvPicPr>
        <xdr:cNvPr id="26" name="Рисунок 26" descr="Vest Binueste 4 лет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105525" y="11687175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33</xdr:row>
      <xdr:rowOff>19050</xdr:rowOff>
    </xdr:from>
    <xdr:to>
      <xdr:col>2</xdr:col>
      <xdr:colOff>590550</xdr:colOff>
      <xdr:row>35</xdr:row>
      <xdr:rowOff>152400</xdr:rowOff>
    </xdr:to>
    <xdr:pic>
      <xdr:nvPicPr>
        <xdr:cNvPr id="27" name="Рисунок 27" descr="Maple NB Light Комбинезон 50/56 cm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086475" y="6343650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76200</xdr:rowOff>
    </xdr:from>
    <xdr:to>
      <xdr:col>2</xdr:col>
      <xdr:colOff>504825</xdr:colOff>
      <xdr:row>4</xdr:row>
      <xdr:rowOff>19050</xdr:rowOff>
    </xdr:to>
    <xdr:pic>
      <xdr:nvPicPr>
        <xdr:cNvPr id="1" name="Рисунок 1" descr="Avarca Leather Chataign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447675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5</xdr:row>
      <xdr:rowOff>28575</xdr:rowOff>
    </xdr:from>
    <xdr:to>
      <xdr:col>2</xdr:col>
      <xdr:colOff>504825</xdr:colOff>
      <xdr:row>7</xdr:row>
      <xdr:rowOff>161925</xdr:rowOff>
    </xdr:to>
    <xdr:pic>
      <xdr:nvPicPr>
        <xdr:cNvPr id="2" name="Рисунок 2" descr="Reimatec Mittens, Ote P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1162050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8</xdr:row>
      <xdr:rowOff>161925</xdr:rowOff>
    </xdr:from>
    <xdr:to>
      <xdr:col>2</xdr:col>
      <xdr:colOff>495300</xdr:colOff>
      <xdr:row>11</xdr:row>
      <xdr:rowOff>104775</xdr:rowOff>
    </xdr:to>
    <xdr:pic>
      <xdr:nvPicPr>
        <xdr:cNvPr id="3" name="Рисунок 3" descr="Sneakers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91200" y="1866900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13</xdr:row>
      <xdr:rowOff>38100</xdr:rowOff>
    </xdr:from>
    <xdr:to>
      <xdr:col>2</xdr:col>
      <xdr:colOff>485775</xdr:colOff>
      <xdr:row>15</xdr:row>
      <xdr:rowOff>171450</xdr:rowOff>
    </xdr:to>
    <xdr:pic>
      <xdr:nvPicPr>
        <xdr:cNvPr id="4" name="Рисунок 4" descr="Swimpants 134/140 c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81675" y="2695575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17</xdr:row>
      <xdr:rowOff>19050</xdr:rowOff>
    </xdr:from>
    <xdr:to>
      <xdr:col>2</xdr:col>
      <xdr:colOff>485775</xdr:colOff>
      <xdr:row>19</xdr:row>
      <xdr:rowOff>152400</xdr:rowOff>
    </xdr:to>
    <xdr:pic>
      <xdr:nvPicPr>
        <xdr:cNvPr id="5" name="Рисунок 5" descr="Брюки Reimatec Kunto Graphite Black 140 cм (9-10 лет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3438525"/>
          <a:ext cx="438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0</xdr:rowOff>
    </xdr:from>
    <xdr:to>
      <xdr:col>2</xdr:col>
      <xdr:colOff>495300</xdr:colOff>
      <xdr:row>27</xdr:row>
      <xdr:rowOff>133350</xdr:rowOff>
    </xdr:to>
    <xdr:pic>
      <xdr:nvPicPr>
        <xdr:cNvPr id="6" name="Рисунок 6" descr="Панамка Somme 54 (6-7 years)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91200" y="4943475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29</xdr:row>
      <xdr:rowOff>66675</xdr:rowOff>
    </xdr:from>
    <xdr:to>
      <xdr:col>2</xdr:col>
      <xdr:colOff>495300</xdr:colOff>
      <xdr:row>32</xdr:row>
      <xdr:rowOff>9525</xdr:rowOff>
    </xdr:to>
    <xdr:pic>
      <xdr:nvPicPr>
        <xdr:cNvPr id="7" name="Рисунок 7" descr="Резиновые Сапоги Wellies 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91200" y="5772150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36</xdr:row>
      <xdr:rowOff>47625</xdr:rowOff>
    </xdr:from>
    <xdr:to>
      <xdr:col>2</xdr:col>
      <xdr:colOff>476250</xdr:colOff>
      <xdr:row>38</xdr:row>
      <xdr:rowOff>133350</xdr:rowOff>
    </xdr:to>
    <xdr:pic>
      <xdr:nvPicPr>
        <xdr:cNvPr id="8" name="Рисунок 8" descr="https://proxy.imgsmail.ru/?h=kZu_oAoCijuohVJx6bu--w&amp;e=1436666033&amp;url171=cG5nYmFieXNob3AuY2FjaGVmbHkubmV0L2ltYWdlcy8xNDEzMjYvcm0xM19tZWRpdW0uanBn&amp;email=vakarchuk_%40mail.ru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708660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0</xdr:rowOff>
    </xdr:from>
    <xdr:to>
      <xdr:col>2</xdr:col>
      <xdr:colOff>514350</xdr:colOff>
      <xdr:row>35</xdr:row>
      <xdr:rowOff>142875</xdr:rowOff>
    </xdr:to>
    <xdr:pic>
      <xdr:nvPicPr>
        <xdr:cNvPr id="9" name="Рисунок 9" descr="https://proxy.imgsmail.ru/?h=_Wf5UriTBqDzHCIKuYHVxw&amp;e=1436666033&amp;url171=cG5nYmFieXNob3AuY2FjaGVmbHkubmV0L2ltYWdlcy8xNDA0NDQvcm0xM19tZWRpdW0uanBn&amp;email=vakarchuk_%40mail.ru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00725" y="6467475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39</xdr:row>
      <xdr:rowOff>57150</xdr:rowOff>
    </xdr:from>
    <xdr:to>
      <xdr:col>2</xdr:col>
      <xdr:colOff>495300</xdr:colOff>
      <xdr:row>41</xdr:row>
      <xdr:rowOff>171450</xdr:rowOff>
    </xdr:to>
    <xdr:pic>
      <xdr:nvPicPr>
        <xdr:cNvPr id="10" name="Рисунок 10" descr="https://proxy.imgsmail.ru/?h=z7_SSzaHn8F1Dmi6AhhbOw&amp;e=1436666033&amp;url171=cG5nYmFieXNob3AuY2FjaGVmbHkubmV0L2ltYWdlcy8xNDEzMjcvcm0xM19tZWRpdW0uanBn&amp;email=vakarchuk_%40mail.ru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00725" y="7667625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21</xdr:row>
      <xdr:rowOff>19050</xdr:rowOff>
    </xdr:from>
    <xdr:to>
      <xdr:col>2</xdr:col>
      <xdr:colOff>485775</xdr:colOff>
      <xdr:row>23</xdr:row>
      <xdr:rowOff>152400</xdr:rowOff>
    </xdr:to>
    <xdr:pic>
      <xdr:nvPicPr>
        <xdr:cNvPr id="11" name="Рисунок 11" descr="Брюки Reimatec Kunto Graphite Black 140 cм (9-10 лет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4200525"/>
          <a:ext cx="438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38100</xdr:rowOff>
    </xdr:from>
    <xdr:to>
      <xdr:col>0</xdr:col>
      <xdr:colOff>542925</xdr:colOff>
      <xdr:row>7</xdr:row>
      <xdr:rowOff>38100</xdr:rowOff>
    </xdr:to>
    <xdr:pic>
      <xdr:nvPicPr>
        <xdr:cNvPr id="1" name="Рисунок 1" descr="Munich Lt pan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</xdr:row>
      <xdr:rowOff>28575</xdr:rowOff>
    </xdr:from>
    <xdr:to>
      <xdr:col>0</xdr:col>
      <xdr:colOff>552450</xdr:colOff>
      <xdr:row>11</xdr:row>
      <xdr:rowOff>28575</xdr:rowOff>
    </xdr:to>
    <xdr:pic>
      <xdr:nvPicPr>
        <xdr:cNvPr id="2" name="Рисунок 2" descr="Oban Jr skj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20967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142875</xdr:rowOff>
    </xdr:from>
    <xdr:to>
      <xdr:col>0</xdr:col>
      <xdr:colOff>542925</xdr:colOff>
      <xdr:row>15</xdr:row>
      <xdr:rowOff>142875</xdr:rowOff>
    </xdr:to>
    <xdr:pic>
      <xdr:nvPicPr>
        <xdr:cNvPr id="3" name="Рисунок 3" descr="Oban Jr skj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8597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14</xdr:row>
      <xdr:rowOff>85725</xdr:rowOff>
    </xdr:from>
    <xdr:to>
      <xdr:col>0</xdr:col>
      <xdr:colOff>581025</xdr:colOff>
      <xdr:row>19</xdr:row>
      <xdr:rowOff>85725</xdr:rowOff>
    </xdr:to>
    <xdr:pic>
      <xdr:nvPicPr>
        <xdr:cNvPr id="4" name="Рисунок 4" descr="Olympia Lt sports jacke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79082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18</xdr:row>
      <xdr:rowOff>47625</xdr:rowOff>
    </xdr:from>
    <xdr:to>
      <xdr:col>0</xdr:col>
      <xdr:colOff>609600</xdr:colOff>
      <xdr:row>23</xdr:row>
      <xdr:rowOff>47625</xdr:rowOff>
    </xdr:to>
    <xdr:pic>
      <xdr:nvPicPr>
        <xdr:cNvPr id="5" name="Рисунок 5" descr="Powell Lt poloshi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351472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22</xdr:row>
      <xdr:rowOff>142875</xdr:rowOff>
    </xdr:from>
    <xdr:to>
      <xdr:col>0</xdr:col>
      <xdr:colOff>600075</xdr:colOff>
      <xdr:row>27</xdr:row>
      <xdr:rowOff>142875</xdr:rowOff>
    </xdr:to>
    <xdr:pic>
      <xdr:nvPicPr>
        <xdr:cNvPr id="6" name="Рисунок 6" descr="Riverton Jr short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437197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26</xdr:row>
      <xdr:rowOff>123825</xdr:rowOff>
    </xdr:from>
    <xdr:to>
      <xdr:col>0</xdr:col>
      <xdr:colOff>619125</xdr:colOff>
      <xdr:row>31</xdr:row>
      <xdr:rowOff>123825</xdr:rowOff>
    </xdr:to>
    <xdr:pic>
      <xdr:nvPicPr>
        <xdr:cNvPr id="7" name="Рисунок 7" descr="Samara Jr t-shir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511492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30</xdr:row>
      <xdr:rowOff>95250</xdr:rowOff>
    </xdr:from>
    <xdr:to>
      <xdr:col>0</xdr:col>
      <xdr:colOff>552450</xdr:colOff>
      <xdr:row>35</xdr:row>
      <xdr:rowOff>95250</xdr:rowOff>
    </xdr:to>
    <xdr:pic>
      <xdr:nvPicPr>
        <xdr:cNvPr id="8" name="Рисунок 8" descr="Samara Jr t-shir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584835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34</xdr:row>
      <xdr:rowOff>47625</xdr:rowOff>
    </xdr:from>
    <xdr:to>
      <xdr:col>0</xdr:col>
      <xdr:colOff>561975</xdr:colOff>
      <xdr:row>39</xdr:row>
      <xdr:rowOff>47625</xdr:rowOff>
    </xdr:to>
    <xdr:pic>
      <xdr:nvPicPr>
        <xdr:cNvPr id="9" name="Рисунок 9" descr="Samara Jr t-shir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656272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38</xdr:row>
      <xdr:rowOff>57150</xdr:rowOff>
    </xdr:from>
    <xdr:to>
      <xdr:col>0</xdr:col>
      <xdr:colOff>552450</xdr:colOff>
      <xdr:row>43</xdr:row>
      <xdr:rowOff>57150</xdr:rowOff>
    </xdr:to>
    <xdr:pic>
      <xdr:nvPicPr>
        <xdr:cNvPr id="10" name="Рисунок 10" descr="Samara Jr t-shir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733425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66675</xdr:rowOff>
    </xdr:from>
    <xdr:to>
      <xdr:col>0</xdr:col>
      <xdr:colOff>542925</xdr:colOff>
      <xdr:row>47</xdr:row>
      <xdr:rowOff>66675</xdr:rowOff>
    </xdr:to>
    <xdr:pic>
      <xdr:nvPicPr>
        <xdr:cNvPr id="11" name="Рисунок 11" descr="Washington Lt fleecejakk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810577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66675</xdr:rowOff>
    </xdr:from>
    <xdr:to>
      <xdr:col>0</xdr:col>
      <xdr:colOff>542925</xdr:colOff>
      <xdr:row>51</xdr:row>
      <xdr:rowOff>66675</xdr:rowOff>
    </xdr:to>
    <xdr:pic>
      <xdr:nvPicPr>
        <xdr:cNvPr id="12" name="Рисунок 12" descr="Washington Lt fleecejakk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886777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50</xdr:row>
      <xdr:rowOff>47625</xdr:rowOff>
    </xdr:from>
    <xdr:to>
      <xdr:col>0</xdr:col>
      <xdr:colOff>581025</xdr:colOff>
      <xdr:row>55</xdr:row>
      <xdr:rowOff>47625</xdr:rowOff>
    </xdr:to>
    <xdr:pic>
      <xdr:nvPicPr>
        <xdr:cNvPr id="13" name="Рисунок 13" descr="Alexandria Lt blus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961072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54</xdr:row>
      <xdr:rowOff>57150</xdr:rowOff>
    </xdr:from>
    <xdr:to>
      <xdr:col>0</xdr:col>
      <xdr:colOff>590550</xdr:colOff>
      <xdr:row>59</xdr:row>
      <xdr:rowOff>57150</xdr:rowOff>
    </xdr:to>
    <xdr:pic>
      <xdr:nvPicPr>
        <xdr:cNvPr id="14" name="Рисунок 14" descr="Alexandria Lt pants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1038225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58</xdr:row>
      <xdr:rowOff>85725</xdr:rowOff>
    </xdr:from>
    <xdr:to>
      <xdr:col>0</xdr:col>
      <xdr:colOff>571500</xdr:colOff>
      <xdr:row>63</xdr:row>
      <xdr:rowOff>85725</xdr:rowOff>
    </xdr:to>
    <xdr:pic>
      <xdr:nvPicPr>
        <xdr:cNvPr id="15" name="Рисунок 15" descr="Alexandria Lt pants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575" y="1117282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47625</xdr:rowOff>
    </xdr:from>
    <xdr:to>
      <xdr:col>0</xdr:col>
      <xdr:colOff>542925</xdr:colOff>
      <xdr:row>67</xdr:row>
      <xdr:rowOff>47625</xdr:rowOff>
    </xdr:to>
    <xdr:pic>
      <xdr:nvPicPr>
        <xdr:cNvPr id="16" name="Рисунок 16" descr="Bogota Jr nederdel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189672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66</xdr:row>
      <xdr:rowOff>76200</xdr:rowOff>
    </xdr:from>
    <xdr:to>
      <xdr:col>0</xdr:col>
      <xdr:colOff>600075</xdr:colOff>
      <xdr:row>71</xdr:row>
      <xdr:rowOff>76200</xdr:rowOff>
    </xdr:to>
    <xdr:pic>
      <xdr:nvPicPr>
        <xdr:cNvPr id="17" name="Рисунок 17" descr="Bogota Jr nederdel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150" y="1268730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85725</xdr:rowOff>
    </xdr:from>
    <xdr:to>
      <xdr:col>0</xdr:col>
      <xdr:colOff>542925</xdr:colOff>
      <xdr:row>75</xdr:row>
      <xdr:rowOff>85725</xdr:rowOff>
    </xdr:to>
    <xdr:pic>
      <xdr:nvPicPr>
        <xdr:cNvPr id="18" name="Рисунок 18" descr="Bogota Lt shorts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345882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74</xdr:row>
      <xdr:rowOff>38100</xdr:rowOff>
    </xdr:from>
    <xdr:to>
      <xdr:col>0</xdr:col>
      <xdr:colOff>571500</xdr:colOff>
      <xdr:row>79</xdr:row>
      <xdr:rowOff>38100</xdr:rowOff>
    </xdr:to>
    <xdr:pic>
      <xdr:nvPicPr>
        <xdr:cNvPr id="19" name="Рисунок 19" descr="Cicia Jr long sleeve t-shirt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575" y="1417320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66675</xdr:rowOff>
    </xdr:from>
    <xdr:to>
      <xdr:col>0</xdr:col>
      <xdr:colOff>542925</xdr:colOff>
      <xdr:row>83</xdr:row>
      <xdr:rowOff>66675</xdr:rowOff>
    </xdr:to>
    <xdr:pic>
      <xdr:nvPicPr>
        <xdr:cNvPr id="20" name="Рисунок 20" descr="Fanwood Jr pant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496377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82</xdr:row>
      <xdr:rowOff>95250</xdr:rowOff>
    </xdr:from>
    <xdr:to>
      <xdr:col>0</xdr:col>
      <xdr:colOff>561975</xdr:colOff>
      <xdr:row>87</xdr:row>
      <xdr:rowOff>95250</xdr:rowOff>
    </xdr:to>
    <xdr:pic>
      <xdr:nvPicPr>
        <xdr:cNvPr id="21" name="Рисунок 21" descr="Fanwood Jr pant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050" y="1575435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76200</xdr:rowOff>
    </xdr:from>
    <xdr:to>
      <xdr:col>0</xdr:col>
      <xdr:colOff>542925</xdr:colOff>
      <xdr:row>91</xdr:row>
      <xdr:rowOff>76200</xdr:rowOff>
    </xdr:to>
    <xdr:pic>
      <xdr:nvPicPr>
        <xdr:cNvPr id="22" name="Рисунок 22" descr="Fanwood Jr pant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649730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95250</xdr:rowOff>
    </xdr:from>
    <xdr:to>
      <xdr:col>0</xdr:col>
      <xdr:colOff>542925</xdr:colOff>
      <xdr:row>95</xdr:row>
      <xdr:rowOff>95250</xdr:rowOff>
    </xdr:to>
    <xdr:pic>
      <xdr:nvPicPr>
        <xdr:cNvPr id="23" name="Рисунок 23" descr="Fanwood Jr shorts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727835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57150</xdr:rowOff>
    </xdr:from>
    <xdr:to>
      <xdr:col>0</xdr:col>
      <xdr:colOff>542925</xdr:colOff>
      <xdr:row>99</xdr:row>
      <xdr:rowOff>57150</xdr:rowOff>
    </xdr:to>
    <xdr:pic>
      <xdr:nvPicPr>
        <xdr:cNvPr id="24" name="Рисунок 24" descr="Fanwood Jr shorts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800225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66675</xdr:rowOff>
    </xdr:from>
    <xdr:to>
      <xdr:col>0</xdr:col>
      <xdr:colOff>542925</xdr:colOff>
      <xdr:row>103</xdr:row>
      <xdr:rowOff>66675</xdr:rowOff>
    </xdr:to>
    <xdr:pic>
      <xdr:nvPicPr>
        <xdr:cNvPr id="25" name="Рисунок 25" descr="Fanwood Jr shorts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877377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102</xdr:row>
      <xdr:rowOff>114300</xdr:rowOff>
    </xdr:from>
    <xdr:to>
      <xdr:col>0</xdr:col>
      <xdr:colOff>552450</xdr:colOff>
      <xdr:row>107</xdr:row>
      <xdr:rowOff>114300</xdr:rowOff>
    </xdr:to>
    <xdr:pic>
      <xdr:nvPicPr>
        <xdr:cNvPr id="26" name="Рисунок 26" descr="Fieldton Jr top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" y="1958340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106</xdr:row>
      <xdr:rowOff>104775</xdr:rowOff>
    </xdr:from>
    <xdr:to>
      <xdr:col>0</xdr:col>
      <xdr:colOff>552450</xdr:colOff>
      <xdr:row>111</xdr:row>
      <xdr:rowOff>104775</xdr:rowOff>
    </xdr:to>
    <xdr:pic>
      <xdr:nvPicPr>
        <xdr:cNvPr id="27" name="Рисунок 27" descr="Fieldton Jr top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" y="2033587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142875</xdr:rowOff>
    </xdr:from>
    <xdr:to>
      <xdr:col>0</xdr:col>
      <xdr:colOff>542925</xdr:colOff>
      <xdr:row>115</xdr:row>
      <xdr:rowOff>142875</xdr:rowOff>
    </xdr:to>
    <xdr:pic>
      <xdr:nvPicPr>
        <xdr:cNvPr id="28" name="Рисунок 28" descr="Fieldton Jr top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2113597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28575</xdr:rowOff>
    </xdr:from>
    <xdr:to>
      <xdr:col>0</xdr:col>
      <xdr:colOff>542925</xdr:colOff>
      <xdr:row>119</xdr:row>
      <xdr:rowOff>28575</xdr:rowOff>
    </xdr:to>
    <xdr:pic>
      <xdr:nvPicPr>
        <xdr:cNvPr id="29" name="Рисунок 29" descr="Gonda Jr tights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2178367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118</xdr:row>
      <xdr:rowOff>133350</xdr:rowOff>
    </xdr:from>
    <xdr:to>
      <xdr:col>0</xdr:col>
      <xdr:colOff>628650</xdr:colOff>
      <xdr:row>123</xdr:row>
      <xdr:rowOff>133350</xdr:rowOff>
    </xdr:to>
    <xdr:pic>
      <xdr:nvPicPr>
        <xdr:cNvPr id="30" name="Рисунок 30" descr="Hopedale Jr top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5725" y="2265045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122</xdr:row>
      <xdr:rowOff>142875</xdr:rowOff>
    </xdr:from>
    <xdr:to>
      <xdr:col>0</xdr:col>
      <xdr:colOff>571500</xdr:colOff>
      <xdr:row>127</xdr:row>
      <xdr:rowOff>142875</xdr:rowOff>
    </xdr:to>
    <xdr:pic>
      <xdr:nvPicPr>
        <xdr:cNvPr id="31" name="Рисунок 31" descr="Hopedale Lt top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8575" y="2342197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133350</xdr:rowOff>
    </xdr:from>
    <xdr:to>
      <xdr:col>0</xdr:col>
      <xdr:colOff>542925</xdr:colOff>
      <xdr:row>131</xdr:row>
      <xdr:rowOff>133350</xdr:rowOff>
    </xdr:to>
    <xdr:pic>
      <xdr:nvPicPr>
        <xdr:cNvPr id="32" name="Рисунок 32" descr="Knoxville Jr shorts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2417445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130</xdr:row>
      <xdr:rowOff>47625</xdr:rowOff>
    </xdr:from>
    <xdr:to>
      <xdr:col>0</xdr:col>
      <xdr:colOff>590550</xdr:colOff>
      <xdr:row>135</xdr:row>
      <xdr:rowOff>47625</xdr:rowOff>
    </xdr:to>
    <xdr:pic>
      <xdr:nvPicPr>
        <xdr:cNvPr id="33" name="Рисунок 33" descr="Knoxville Jr shorts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625" y="2485072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134</xdr:row>
      <xdr:rowOff>85725</xdr:rowOff>
    </xdr:from>
    <xdr:to>
      <xdr:col>0</xdr:col>
      <xdr:colOff>647700</xdr:colOff>
      <xdr:row>139</xdr:row>
      <xdr:rowOff>85725</xdr:rowOff>
    </xdr:to>
    <xdr:pic>
      <xdr:nvPicPr>
        <xdr:cNvPr id="34" name="Рисунок 34" descr="Knoxville Jr shorts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4775" y="2565082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138</xdr:row>
      <xdr:rowOff>95250</xdr:rowOff>
    </xdr:from>
    <xdr:to>
      <xdr:col>0</xdr:col>
      <xdr:colOff>600075</xdr:colOff>
      <xdr:row>143</xdr:row>
      <xdr:rowOff>95250</xdr:rowOff>
    </xdr:to>
    <xdr:pic>
      <xdr:nvPicPr>
        <xdr:cNvPr id="35" name="Рисунок 35" descr="Krakow Jr long sleeve t-shirt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7150" y="2642235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142</xdr:row>
      <xdr:rowOff>47625</xdr:rowOff>
    </xdr:from>
    <xdr:to>
      <xdr:col>0</xdr:col>
      <xdr:colOff>552450</xdr:colOff>
      <xdr:row>147</xdr:row>
      <xdr:rowOff>47625</xdr:rowOff>
    </xdr:to>
    <xdr:pic>
      <xdr:nvPicPr>
        <xdr:cNvPr id="36" name="Рисунок 36" descr="Luanda Jr t-shirt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525" y="2713672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38100</xdr:rowOff>
    </xdr:from>
    <xdr:to>
      <xdr:col>0</xdr:col>
      <xdr:colOff>542925</xdr:colOff>
      <xdr:row>150</xdr:row>
      <xdr:rowOff>28575</xdr:rowOff>
    </xdr:to>
    <xdr:pic>
      <xdr:nvPicPr>
        <xdr:cNvPr id="37" name="Рисунок 37" descr="Luanda Lt t-shirt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2769870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47625</xdr:rowOff>
    </xdr:from>
    <xdr:to>
      <xdr:col>2</xdr:col>
      <xdr:colOff>495300</xdr:colOff>
      <xdr:row>3</xdr:row>
      <xdr:rowOff>142875</xdr:rowOff>
    </xdr:to>
    <xdr:pic>
      <xdr:nvPicPr>
        <xdr:cNvPr id="1" name="Рисунок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419100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</xdr:row>
      <xdr:rowOff>57150</xdr:rowOff>
    </xdr:from>
    <xdr:to>
      <xdr:col>2</xdr:col>
      <xdr:colOff>495300</xdr:colOff>
      <xdr:row>7</xdr:row>
      <xdr:rowOff>0</xdr:rowOff>
    </xdr:to>
    <xdr:pic>
      <xdr:nvPicPr>
        <xdr:cNvPr id="2" name="Рисунок 2" descr="Basic Garment Dyed Брюки Чинос + Ремень 10 å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1038225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7</xdr:row>
      <xdr:rowOff>171450</xdr:rowOff>
    </xdr:from>
    <xdr:to>
      <xdr:col>2</xdr:col>
      <xdr:colOff>457200</xdr:colOff>
      <xdr:row>10</xdr:row>
      <xdr:rowOff>114300</xdr:rowOff>
    </xdr:to>
    <xdr:pic>
      <xdr:nvPicPr>
        <xdr:cNvPr id="3" name="Рисунок 3" descr="Big Dot Cap Marin Dots S=2-4 å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91150" y="1724025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161925</xdr:rowOff>
    </xdr:from>
    <xdr:to>
      <xdr:col>2</xdr:col>
      <xdr:colOff>476250</xdr:colOff>
      <xdr:row>14</xdr:row>
      <xdr:rowOff>104775</xdr:rowOff>
    </xdr:to>
    <xdr:pic>
      <xdr:nvPicPr>
        <xdr:cNvPr id="4" name="Рисунок 4" descr="Faline Cuddling Dalmatians 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0200" y="2476500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15</xdr:row>
      <xdr:rowOff>161925</xdr:rowOff>
    </xdr:from>
    <xdr:to>
      <xdr:col>2</xdr:col>
      <xdr:colOff>447675</xdr:colOff>
      <xdr:row>18</xdr:row>
      <xdr:rowOff>104775</xdr:rowOff>
    </xdr:to>
    <xdr:pic>
      <xdr:nvPicPr>
        <xdr:cNvPr id="5" name="Рисунок 5" descr="Faris Tropical 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3238500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20</xdr:row>
      <xdr:rowOff>38100</xdr:rowOff>
    </xdr:from>
    <xdr:to>
      <xdr:col>2</xdr:col>
      <xdr:colOff>457200</xdr:colOff>
      <xdr:row>22</xdr:row>
      <xdr:rowOff>171450</xdr:rowOff>
    </xdr:to>
    <xdr:pic>
      <xdr:nvPicPr>
        <xdr:cNvPr id="6" name="Рисунок 6" descr="Kids Boys Hat Accessory Dark Sapphire 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91150" y="4067175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24</xdr:row>
      <xdr:rowOff>66675</xdr:rowOff>
    </xdr:from>
    <xdr:to>
      <xdr:col>2</xdr:col>
      <xdr:colOff>457200</xdr:colOff>
      <xdr:row>27</xdr:row>
      <xdr:rowOff>9525</xdr:rowOff>
    </xdr:to>
    <xdr:pic>
      <xdr:nvPicPr>
        <xdr:cNvPr id="7" name="Рисунок 7" descr="Limited Edition White Robot M=5-6 å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91150" y="4857750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66675</xdr:rowOff>
    </xdr:from>
    <xdr:to>
      <xdr:col>2</xdr:col>
      <xdr:colOff>428625</xdr:colOff>
      <xdr:row>31</xdr:row>
      <xdr:rowOff>9525</xdr:rowOff>
    </xdr:to>
    <xdr:pic>
      <xdr:nvPicPr>
        <xdr:cNvPr id="8" name="Рисунок 8" descr="Reflex Cap Cerise S=2-4 år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62575" y="5619750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32</xdr:row>
      <xdr:rowOff>76200</xdr:rowOff>
    </xdr:from>
    <xdr:to>
      <xdr:col>2</xdr:col>
      <xdr:colOff>447675</xdr:colOff>
      <xdr:row>35</xdr:row>
      <xdr:rowOff>19050</xdr:rowOff>
    </xdr:to>
    <xdr:pic>
      <xdr:nvPicPr>
        <xdr:cNvPr id="9" name="Рисунок 9" descr="Reflex Cap Green M=5-6 år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381625" y="6391275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36</xdr:row>
      <xdr:rowOff>28575</xdr:rowOff>
    </xdr:from>
    <xdr:to>
      <xdr:col>2</xdr:col>
      <xdr:colOff>504825</xdr:colOff>
      <xdr:row>38</xdr:row>
      <xdr:rowOff>161925</xdr:rowOff>
    </xdr:to>
    <xdr:pic>
      <xdr:nvPicPr>
        <xdr:cNvPr id="10" name="Рисунок 10" descr="Rollo Swimming Tigers 104 cm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38775" y="7105650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39</xdr:row>
      <xdr:rowOff>66675</xdr:rowOff>
    </xdr:from>
    <xdr:to>
      <xdr:col>2</xdr:col>
      <xdr:colOff>466725</xdr:colOff>
      <xdr:row>42</xdr:row>
      <xdr:rowOff>9525</xdr:rowOff>
    </xdr:to>
    <xdr:pic>
      <xdr:nvPicPr>
        <xdr:cNvPr id="11" name="Рисунок 11" descr="Слюнявчик Nick Sleeping Animals One size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00675" y="7715250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43</xdr:row>
      <xdr:rowOff>76200</xdr:rowOff>
    </xdr:from>
    <xdr:to>
      <xdr:col>2</xdr:col>
      <xdr:colOff>466725</xdr:colOff>
      <xdr:row>46</xdr:row>
      <xdr:rowOff>19050</xdr:rowOff>
    </xdr:to>
    <xdr:pic>
      <xdr:nvPicPr>
        <xdr:cNvPr id="12" name="Рисунок 12" descr="Шапка Jersey Striped 86-9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00675" y="8486775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46</xdr:row>
      <xdr:rowOff>133350</xdr:rowOff>
    </xdr:from>
    <xdr:to>
      <xdr:col>2</xdr:col>
      <xdr:colOff>438150</xdr:colOff>
      <xdr:row>49</xdr:row>
      <xdr:rowOff>76200</xdr:rowOff>
    </xdr:to>
    <xdr:pic>
      <xdr:nvPicPr>
        <xdr:cNvPr id="13" name="Рисунок 13" descr="Шапка Nico Sleeping Animals 3-5 лет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72100" y="9115425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u.babyshop.com/cerise/p/87977" TargetMode="External" /><Relationship Id="rId2" Type="http://schemas.openxmlformats.org/officeDocument/2006/relationships/hyperlink" Target="http://ru.babyshop.com/crossbody-bag-red-leopard/p/84638" TargetMode="External" /><Relationship Id="rId3" Type="http://schemas.openxmlformats.org/officeDocument/2006/relationships/hyperlink" Target="http://ru.babyshop.com/fleece-suit/p/84931" TargetMode="External" /><Relationship Id="rId4" Type="http://schemas.openxmlformats.org/officeDocument/2006/relationships/hyperlink" Target="http://ru.babyshop.com/heart-%D1%84%D1%83%D1%82%D0%B1%D0%BE%D0%BB%D0%BA%D0%B0-oxford-grey-melange/p/82797" TargetMode="External" /><Relationship Id="rId5" Type="http://schemas.openxmlformats.org/officeDocument/2006/relationships/hyperlink" Target="http://ru.babyshop.com/heaven-%D1%88%D1%82%D0%B0%D0%BD%D1%8B/p/85027" TargetMode="External" /><Relationship Id="rId6" Type="http://schemas.openxmlformats.org/officeDocument/2006/relationships/hyperlink" Target="http://ru.babyshop.com/heaven-%D1%88%D1%82%D0%B0%D0%BD%D1%8B/p/85027" TargetMode="External" /><Relationship Id="rId7" Type="http://schemas.openxmlformats.org/officeDocument/2006/relationships/hyperlink" Target="http://ru.babyshop.com/kitesurf-academy-print-%D1%84%D1%83%D1%82%D0%B1%D0%BE%D0%BB%D0%BA%D0%B0-yellow/p/87152" TargetMode="External" /><Relationship Id="rId8" Type="http://schemas.openxmlformats.org/officeDocument/2006/relationships/hyperlink" Target="http://ru.babyshop.com/malthe-knit-%D0%BA%D0%BE%D0%BC%D0%B1%D0%B8%D0%BD%D0%B5%D0%B7%D0%BE%D0%BD-federal-blue/p/75363" TargetMode="External" /><Relationship Id="rId9" Type="http://schemas.openxmlformats.org/officeDocument/2006/relationships/hyperlink" Target="http://ru.babyshop.com/maple-nb-light-%D0%BA%D0%BE%D0%BC%D0%B1%D0%B8%D0%BD%D0%B5%D0%B7%D0%BE%D0%BD/p/82175" TargetMode="External" /><Relationship Id="rId10" Type="http://schemas.openxmlformats.org/officeDocument/2006/relationships/hyperlink" Target="http://ru.babyshop.com/napolo-%D1%88%D0%B0%D0%BF%D0%BA%D0%B0/p/84993" TargetMode="External" /><Relationship Id="rId11" Type="http://schemas.openxmlformats.org/officeDocument/2006/relationships/hyperlink" Target="http://ru.babyshop.com/napolo-%D1%88%D0%B0%D0%BF%D0%BA%D0%B0/p/84994" TargetMode="External" /><Relationship Id="rId12" Type="http://schemas.openxmlformats.org/officeDocument/2006/relationships/hyperlink" Target="http://ru.babyshop.com/norma-coat-%D0%BA%D1%83%D1%80%D1%82%D0%BA%D0%B0/p/85022" TargetMode="External" /><Relationship Id="rId13" Type="http://schemas.openxmlformats.org/officeDocument/2006/relationships/hyperlink" Target="http://ru.babyshop.com/oceano-print-%D1%84%D1%83%D1%82%D0%B1%D0%BE%D0%BB%D0%BA%D0%B0-orange/p/87151" TargetMode="External" /><Relationship Id="rId14" Type="http://schemas.openxmlformats.org/officeDocument/2006/relationships/hyperlink" Target="http://ru.babyshop.com/pale-mint/p/88637" TargetMode="External" /><Relationship Id="rId15" Type="http://schemas.openxmlformats.org/officeDocument/2006/relationships/hyperlink" Target="http://ru.babyshop.com/short-sleve-polo-t-shirt-with-contrast-colour-logo-mint/p/88790" TargetMode="External" /><Relationship Id="rId16" Type="http://schemas.openxmlformats.org/officeDocument/2006/relationships/hyperlink" Target="http://ru.babyshop.com/vest-binueste/p/83145" TargetMode="External" /><Relationship Id="rId17" Type="http://schemas.openxmlformats.org/officeDocument/2006/relationships/hyperlink" Target="http://ru.babyshop.com/%D0%B2%D0%B0%D1%80%D0%B5%D0%B6%D0%BA%D0%B8/p/84233" TargetMode="External" /><Relationship Id="rId18" Type="http://schemas.openxmlformats.org/officeDocument/2006/relationships/hyperlink" Target="http://ru.babyshop.com/%D0%BF%D0%BB%D0%B0%D1%82%D1%8C%D0%B5-colleen-pink-poppies/p/82872" TargetMode="External" /><Relationship Id="rId19" Type="http://schemas.openxmlformats.org/officeDocument/2006/relationships/hyperlink" Target="http://ru.babyshop.com/%D0%BF%D0%BB%D0%B0%D1%82%D1%8C%D0%B5-embroidered-with-flower-print-in-two-tones-blue/p/87704" TargetMode="External" /><Relationship Id="rId20" Type="http://schemas.openxmlformats.org/officeDocument/2006/relationships/hyperlink" Target="http://ru.babyshop.com/%D1%88%D0%B0%D0%BF%D0%BA%D0%B0-baby-naurava/p/84806" TargetMode="External" /><Relationship Id="rId21" Type="http://schemas.openxmlformats.org/officeDocument/2006/relationships/hyperlink" Target="http://ru.babyshop.com/%D1%88%D0%B0%D0%BF%D0%BA%D0%B0-jersey/p/84250" TargetMode="External" /><Relationship Id="rId22" Type="http://schemas.openxmlformats.org/officeDocument/2006/relationships/drawing" Target="../drawings/drawing1.xm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u.babyshop.com/avarca-leather-chataigne/p/87811" TargetMode="External" /><Relationship Id="rId2" Type="http://schemas.openxmlformats.org/officeDocument/2006/relationships/hyperlink" Target="http://ru.babyshop.com/reimatec-mittens-ote-pink/p/75688" TargetMode="External" /><Relationship Id="rId3" Type="http://schemas.openxmlformats.org/officeDocument/2006/relationships/hyperlink" Target="http://ru.babyshop.com/sneakers/p/86418" TargetMode="External" /><Relationship Id="rId4" Type="http://schemas.openxmlformats.org/officeDocument/2006/relationships/hyperlink" Target="http://ru.babyshop.com/swimpants/p/86415" TargetMode="External" /><Relationship Id="rId5" Type="http://schemas.openxmlformats.org/officeDocument/2006/relationships/hyperlink" Target="http://ru.babyshop.com/%D0%B1%D1%80%D1%8E%D0%BA%D0%B8-reimatec-kunto-graphite-black/p/88000" TargetMode="External" /><Relationship Id="rId6" Type="http://schemas.openxmlformats.org/officeDocument/2006/relationships/hyperlink" Target="http://ru.babyshop.com/%D0%BF%D0%B0%D0%BD%D0%B0%D0%BC%D0%BA%D0%B0-somme/p/86699" TargetMode="External" /><Relationship Id="rId7" Type="http://schemas.openxmlformats.org/officeDocument/2006/relationships/hyperlink" Target="http://ru.babyshop.com/%D1%80%D0%B5%D0%B7%D0%B8%D0%BD%D0%BE%D0%B2%D1%8B%D0%B5-%D1%81%D0%B0%D0%BF%D0%BE%D0%B3%D0%B8-wellies/p/83918" TargetMode="External" /><Relationship Id="rId8" Type="http://schemas.openxmlformats.org/officeDocument/2006/relationships/hyperlink" Target="http://ru.babyshop.com/%D0%B1%D1%80%D1%8E%D0%BA%D0%B8-reimatec-kunto-graphite-black/p/88000" TargetMode="External" /><Relationship Id="rId9" Type="http://schemas.openxmlformats.org/officeDocument/2006/relationships/hyperlink" Target="http://ru.babyshop.com/%D1%80%D0%B5%D0%B7%D0%B8%D0%BD%D0%BE%D0%B2%D1%8B%D0%B5-%D1%81%D0%B0%D0%BF%D0%BE%D0%B3%D0%B8-wellies/p/83918" TargetMode="External" /><Relationship Id="rId1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u.babyshop.com/avarca-leather-chataigne/p/87811" TargetMode="External" /><Relationship Id="rId2" Type="http://schemas.openxmlformats.org/officeDocument/2006/relationships/hyperlink" Target="http://ru.babyshop.com/boys-t-shirt-ss-kids/p/84182" TargetMode="External" /><Relationship Id="rId3" Type="http://schemas.openxmlformats.org/officeDocument/2006/relationships/hyperlink" Target="http://ru.babyshop.com/fly/p/86677" TargetMode="External" /><Relationship Id="rId4" Type="http://schemas.openxmlformats.org/officeDocument/2006/relationships/hyperlink" Target="http://ru.babyshop.com/girls-flower-ballerina/p/84610" TargetMode="External" /><Relationship Id="rId5" Type="http://schemas.openxmlformats.org/officeDocument/2006/relationships/hyperlink" Target="http://ru.babyshop.com/handle-it-rain-boot-kids-sea-blue/p/77593" TargetMode="External" /><Relationship Id="rId6" Type="http://schemas.openxmlformats.org/officeDocument/2006/relationships/hyperlink" Target="http://ru.babyshop.com/jalle-ss-tee/p/84401" TargetMode="External" /><Relationship Id="rId7" Type="http://schemas.openxmlformats.org/officeDocument/2006/relationships/hyperlink" Target="http://ru.babyshop.com/mini-boys-xx-%D0%B1%D1%80%D1%8E%D0%BA%D0%B8-denims/p/82666" TargetMode="External" /><Relationship Id="rId8" Type="http://schemas.openxmlformats.org/officeDocument/2006/relationships/hyperlink" Target="http://ru.babyshop.com/new-shila-sl-woven-dress/p/86205" TargetMode="External" /><Relationship Id="rId9" Type="http://schemas.openxmlformats.org/officeDocument/2006/relationships/hyperlink" Target="http://ru.babyshop.com/round-pencil-%D0%BF%D0%B5%D0%BD%D0%B0%D0%BB/p/87833" TargetMode="External" /><Relationship Id="rId10" Type="http://schemas.openxmlformats.org/officeDocument/2006/relationships/hyperlink" Target="http://ru.babyshop.com/vintage-motorcycle-print-%D1%84%D1%83%D1%82%D0%B1%D0%BE%D0%BB%D0%BA%D0%B0-classic-white/p/87143" TargetMode="External" /><Relationship Id="rId11" Type="http://schemas.openxmlformats.org/officeDocument/2006/relationships/hyperlink" Target="http://ru.babyshop.com/%D0%B1%D1%80%D1%8E%D0%BA%D0%B8-reimatec-kunto-navy/p/87999" TargetMode="External" /><Relationship Id="rId12" Type="http://schemas.openxmlformats.org/officeDocument/2006/relationships/hyperlink" Target="http://ru.babyshop.com/%D0%B1%D1%80%D1%8E%D0%BA%D0%B8-reimatec-kunto-navy/p/87999" TargetMode="External" /><Relationship Id="rId13" Type="http://schemas.openxmlformats.org/officeDocument/2006/relationships/hyperlink" Target="http://ru.babyshop.com/%D0%B1%D1%80%D1%8E%D0%BA%D0%B8-reimatec-kunto-navy/p/87999" TargetMode="External" /><Relationship Id="rId14" Type="http://schemas.openxmlformats.org/officeDocument/2006/relationships/hyperlink" Target="http://ru.babyshop.com/%D0%B4%D0%B6%D0%B5%D0%B3%D0%B3%D0%B8%D0%BD%D1%81%D1%8B-flower-print-skinny-blue/p/87306" TargetMode="External" /><Relationship Id="rId15" Type="http://schemas.openxmlformats.org/officeDocument/2006/relationships/hyperlink" Target="http://ru.babyshop.com/%D0%B4%D0%B6%D0%B8%D0%BD%D1%81%D1%8B-strummer-atlantic-dream/p/83178" TargetMode="External" /><Relationship Id="rId16" Type="http://schemas.openxmlformats.org/officeDocument/2006/relationships/hyperlink" Target="http://ru.babyshop.com/%D0%BA%D1%83%D1%80%D1%82%D0%BA%D0%B0-nylon-with-allover-prints-mesh-lining/p/85961" TargetMode="External" /><Relationship Id="rId17" Type="http://schemas.openxmlformats.org/officeDocument/2006/relationships/hyperlink" Target="http://ru.babyshop.com/%D0%BF%D0%B0%D0%BD%D0%B0%D0%BC%D0%BA%D0%B0-somme/p/86700" TargetMode="External" /><Relationship Id="rId18" Type="http://schemas.openxmlformats.org/officeDocument/2006/relationships/hyperlink" Target="http://ru.babyshop.com/%D0%BF%D0%B0%D0%BD%D0%B0%D0%BC%D0%BA%D0%B0-somme/p/86700" TargetMode="External" /><Relationship Id="rId19" Type="http://schemas.openxmlformats.org/officeDocument/2006/relationships/hyperlink" Target="http://ru.babyshop.com/%D0%BF%D0%BB%D0%B0%D1%82%D1%8C%D0%B5-floral-print-with-button-back-white/p/87710" TargetMode="External" /><Relationship Id="rId20" Type="http://schemas.openxmlformats.org/officeDocument/2006/relationships/hyperlink" Target="http://ru.babyshop.com/%D1%88%D0%B0%D0%BF%D0%BA%D0%B0-jersey/p/84253" TargetMode="External" /><Relationship Id="rId21" Type="http://schemas.openxmlformats.org/officeDocument/2006/relationships/hyperlink" Target="http://ru.babyshop.com/cerise/p/87977" TargetMode="External" /><Relationship Id="rId22" Type="http://schemas.openxmlformats.org/officeDocument/2006/relationships/hyperlink" Target="http://ru.babyshop.com/%D0%B1%D1%80%D1%8E%D0%BA%D0%B8-reimatec-kunto-navy/p/87999" TargetMode="External" /><Relationship Id="rId2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mpdelux.com/en_GB/boy/pants/15523/munich-lt-pants" TargetMode="External" /><Relationship Id="rId2" Type="http://schemas.openxmlformats.org/officeDocument/2006/relationships/hyperlink" Target="https://www.pompdelux.com/en_GB/boy/shirts/15795/oban-jr-skjorte" TargetMode="External" /><Relationship Id="rId3" Type="http://schemas.openxmlformats.org/officeDocument/2006/relationships/hyperlink" Target="https://www.pompdelux.com/en_GB/boy/shirts/15795/oban-jr-skjorte" TargetMode="External" /><Relationship Id="rId4" Type="http://schemas.openxmlformats.org/officeDocument/2006/relationships/hyperlink" Target="https://www.pompdelux.com/en_GB/boy/sports-jackets/15872/olympia-lt-sports-jacket" TargetMode="External" /><Relationship Id="rId5" Type="http://schemas.openxmlformats.org/officeDocument/2006/relationships/hyperlink" Target="https://www.pompdelux.com/en_GB/boy/shorts/16257/riverton-jr-shorts" TargetMode="External" /><Relationship Id="rId6" Type="http://schemas.openxmlformats.org/officeDocument/2006/relationships/hyperlink" Target="https://www.pompdelux.com/en_GB/boy/fleece-jackets/16789/washington-lt-fleecejakke" TargetMode="External" /><Relationship Id="rId7" Type="http://schemas.openxmlformats.org/officeDocument/2006/relationships/hyperlink" Target="https://www.pompdelux.com/en_GB/boy/fleece-jackets/16789/washington-lt-fleecejakke" TargetMode="External" /><Relationship Id="rId8" Type="http://schemas.openxmlformats.org/officeDocument/2006/relationships/hyperlink" Target="https://www.pompdelux.com/en_GB/girl/blouses/12361/alexandria-lt-bluse" TargetMode="External" /><Relationship Id="rId9" Type="http://schemas.openxmlformats.org/officeDocument/2006/relationships/hyperlink" Target="https://www.pompdelux.com/en_GB/girl/pants/12340/alexandria-lt-pants" TargetMode="External" /><Relationship Id="rId10" Type="http://schemas.openxmlformats.org/officeDocument/2006/relationships/hyperlink" Target="https://www.pompdelux.com/en_GB/girl/pants/12340/alexandria-lt-pants" TargetMode="External" /><Relationship Id="rId11" Type="http://schemas.openxmlformats.org/officeDocument/2006/relationships/hyperlink" Target="https://www.pompdelux.com/en_GB/girl/skirts/12735/bogota-jr-nederdel" TargetMode="External" /><Relationship Id="rId12" Type="http://schemas.openxmlformats.org/officeDocument/2006/relationships/hyperlink" Target="https://www.pompdelux.com/en_GB/girl/skirts/12735/bogota-jr-nederdel" TargetMode="External" /><Relationship Id="rId13" Type="http://schemas.openxmlformats.org/officeDocument/2006/relationships/hyperlink" Target="https://www.pompdelux.com/en_GB/girl/shorts/12719/bogota-lt-shorts" TargetMode="External" /><Relationship Id="rId14" Type="http://schemas.openxmlformats.org/officeDocument/2006/relationships/hyperlink" Target="https://www.pompdelux.com/en_GB/girl/pants/13944/fanwood-jr-pants" TargetMode="External" /><Relationship Id="rId15" Type="http://schemas.openxmlformats.org/officeDocument/2006/relationships/hyperlink" Target="https://www.pompdelux.com/en_GB/girl/pants/13944/fanwood-jr-pants" TargetMode="External" /><Relationship Id="rId16" Type="http://schemas.openxmlformats.org/officeDocument/2006/relationships/hyperlink" Target="https://www.pompdelux.com/en_GB/girl/pants/13944/fanwood-jr-pants" TargetMode="External" /><Relationship Id="rId17" Type="http://schemas.openxmlformats.org/officeDocument/2006/relationships/hyperlink" Target="https://www.pompdelux.com/en_GB/girl/shorts/13961/fanwood-jr-shorts" TargetMode="External" /><Relationship Id="rId18" Type="http://schemas.openxmlformats.org/officeDocument/2006/relationships/hyperlink" Target="https://www.pompdelux.com/en_GB/girl/shorts/13961/fanwood-jr-shorts" TargetMode="External" /><Relationship Id="rId19" Type="http://schemas.openxmlformats.org/officeDocument/2006/relationships/hyperlink" Target="https://www.pompdelux.com/en_GB/girl/shorts/13961/fanwood-jr-shorts" TargetMode="External" /><Relationship Id="rId20" Type="http://schemas.openxmlformats.org/officeDocument/2006/relationships/hyperlink" Target="https://www.pompdelux.com/en_GB/girl/tops/14057/fieldton-jr-top" TargetMode="External" /><Relationship Id="rId21" Type="http://schemas.openxmlformats.org/officeDocument/2006/relationships/hyperlink" Target="https://www.pompdelux.com/en_GB/girl/tops/14057/fieldton-jr-top" TargetMode="External" /><Relationship Id="rId22" Type="http://schemas.openxmlformats.org/officeDocument/2006/relationships/hyperlink" Target="https://www.pompdelux.com/en_GB/girl/tops/14057/fieldton-jr-top" TargetMode="External" /><Relationship Id="rId23" Type="http://schemas.openxmlformats.org/officeDocument/2006/relationships/hyperlink" Target="https://www.pompdelux.com/en_GB/girl/tops/14735/hopedale-jr-top" TargetMode="External" /><Relationship Id="rId24" Type="http://schemas.openxmlformats.org/officeDocument/2006/relationships/hyperlink" Target="https://www.pompdelux.com/en_GB/girl/tops/14719/hopedale-lt-top" TargetMode="External" /><Relationship Id="rId25" Type="http://schemas.openxmlformats.org/officeDocument/2006/relationships/hyperlink" Target="https://www.pompdelux.com/en_GB/girl/shorts/15055/knoxville-jr-shorts" TargetMode="External" /><Relationship Id="rId26" Type="http://schemas.openxmlformats.org/officeDocument/2006/relationships/hyperlink" Target="https://www.pompdelux.com/en_GB/girl/shorts/15055/knoxville-jr-shorts" TargetMode="External" /><Relationship Id="rId27" Type="http://schemas.openxmlformats.org/officeDocument/2006/relationships/hyperlink" Target="https://www.pompdelux.com/en_GB/girl/shorts/15055/knoxville-jr-shorts" TargetMode="External" /><Relationship Id="rId28" Type="http://schemas.openxmlformats.org/officeDocument/2006/relationships/hyperlink" Target="https://www.pompdelux.com/en_GB/girl/t-shirts/15085/krakow-jr-long-sleeve-t-shirt" TargetMode="External" /><Relationship Id="rId29" Type="http://schemas.openxmlformats.org/officeDocument/2006/relationships/hyperlink" Target="https://www.pompdelux.com/en_GB/girl/t-shirts/15303/luanda-jr-t-shirt" TargetMode="External" /><Relationship Id="rId30" Type="http://schemas.openxmlformats.org/officeDocument/2006/relationships/hyperlink" Target="https://www.pompdelux.com/en_GB/girl/t-shirts/15282/luanda-lt-t-shirt" TargetMode="External" /><Relationship Id="rId31" Type="http://schemas.openxmlformats.org/officeDocument/2006/relationships/drawing" Target="../drawings/drawing3.xml" /><Relationship Id="rId3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babyshop.com/product/view/71726" TargetMode="External" /><Relationship Id="rId2" Type="http://schemas.openxmlformats.org/officeDocument/2006/relationships/hyperlink" Target="http://ru.babyshop.com/basic-garment-dyed-%D0%B1%D1%80%D1%8E%D0%BA%D0%B8-%D1%87%D0%B8%D0%BD%D0%BE%D1%81-%D1%80%D0%B5%D0%BC%D0%B5%D0%BD%D1%8C/p/83475" TargetMode="External" /><Relationship Id="rId3" Type="http://schemas.openxmlformats.org/officeDocument/2006/relationships/hyperlink" Target="http://ru.babyshop.com/big-dot-cap-marin-dots/p/88755" TargetMode="External" /><Relationship Id="rId4" Type="http://schemas.openxmlformats.org/officeDocument/2006/relationships/hyperlink" Target="http://ru.babyshop.com/faline-cuddling-dalmatians/p/85394" TargetMode="External" /><Relationship Id="rId5" Type="http://schemas.openxmlformats.org/officeDocument/2006/relationships/hyperlink" Target="http://ru.babyshop.com/faris-tropical/p/85392" TargetMode="External" /><Relationship Id="rId6" Type="http://schemas.openxmlformats.org/officeDocument/2006/relationships/hyperlink" Target="http://ru.babyshop.com/kids-boys-hat-accessory-dark-sapphire/p/77226" TargetMode="External" /><Relationship Id="rId7" Type="http://schemas.openxmlformats.org/officeDocument/2006/relationships/hyperlink" Target="http://ru.babyshop.com/limited-edition-white-robot/p/83757" TargetMode="External" /><Relationship Id="rId8" Type="http://schemas.openxmlformats.org/officeDocument/2006/relationships/hyperlink" Target="http://ru.babyshop.com/reflex-cap-cerise/p/88751" TargetMode="External" /><Relationship Id="rId9" Type="http://schemas.openxmlformats.org/officeDocument/2006/relationships/hyperlink" Target="http://ru.babyshop.com/reflex-cap-green/p/88752" TargetMode="External" /><Relationship Id="rId10" Type="http://schemas.openxmlformats.org/officeDocument/2006/relationships/hyperlink" Target="http://ru.babyshop.com/rollo-swimming-tigers/p/82332" TargetMode="External" /><Relationship Id="rId11" Type="http://schemas.openxmlformats.org/officeDocument/2006/relationships/hyperlink" Target="http://ru.babyshop.com/%D1%81%D0%BB%D1%8E%D0%BD%D1%8F%D0%B2%D1%87%D0%B8%D0%BA-nick-sleeping-animals/p/89438" TargetMode="External" /><Relationship Id="rId12" Type="http://schemas.openxmlformats.org/officeDocument/2006/relationships/hyperlink" Target="http://ru.babyshop.com/%D1%88%D0%B0%D0%BF%D0%BA%D0%B0-jersey-striped/p/84254" TargetMode="External" /><Relationship Id="rId13" Type="http://schemas.openxmlformats.org/officeDocument/2006/relationships/hyperlink" Target="http://ru.babyshop.com/%D1%88%D0%B0%D0%BF%D0%BA%D0%B0-nico-sleeping-animals/p/89440" TargetMode="External" /><Relationship Id="rId14" Type="http://schemas.openxmlformats.org/officeDocument/2006/relationships/drawing" Target="../drawings/drawing4.xml" /><Relationship Id="rId1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pane ySplit="1" topLeftCell="A74" activePane="bottomLeft" state="frozen"/>
      <selection pane="topLeft" activeCell="B61" sqref="B61"/>
      <selection pane="bottomLeft" activeCell="B61" sqref="B61"/>
    </sheetView>
  </sheetViews>
  <sheetFormatPr defaultColWidth="9.140625" defaultRowHeight="15"/>
  <cols>
    <col min="1" max="1" width="77.28125" style="0" customWidth="1"/>
    <col min="2" max="2" width="11.57421875" style="0" customWidth="1"/>
    <col min="3" max="3" width="9.8515625" style="0" customWidth="1"/>
    <col min="4" max="4" width="12.8515625" style="2" customWidth="1"/>
    <col min="5" max="5" width="12.7109375" style="3" customWidth="1"/>
    <col min="6" max="6" width="13.00390625" style="4" customWidth="1"/>
    <col min="7" max="7" width="14.00390625" style="0" customWidth="1"/>
    <col min="8" max="9" width="11.28125" style="0" customWidth="1"/>
  </cols>
  <sheetData>
    <row r="1" spans="1:6" ht="18">
      <c r="A1" s="1"/>
      <c r="B1" t="s">
        <v>0</v>
      </c>
      <c r="E1" s="3" t="s">
        <v>1</v>
      </c>
      <c r="F1" s="4" t="s">
        <v>2</v>
      </c>
    </row>
    <row r="2" ht="15">
      <c r="A2" s="5"/>
    </row>
    <row r="3" ht="15">
      <c r="A3" s="6" t="s">
        <v>3</v>
      </c>
    </row>
    <row r="4" spans="1:6" ht="15">
      <c r="A4" s="7" t="s">
        <v>4</v>
      </c>
      <c r="B4">
        <v>50.4</v>
      </c>
      <c r="D4" s="8" t="s">
        <v>5</v>
      </c>
      <c r="E4" s="3">
        <f>B4*$C$90</f>
        <v>3271.45472392638</v>
      </c>
      <c r="F4" s="4">
        <f>E4*(1+$C$87)</f>
        <v>3271.45472392638</v>
      </c>
    </row>
    <row r="5" ht="15">
      <c r="A5" s="5"/>
    </row>
    <row r="6" ht="15">
      <c r="A6" s="7"/>
    </row>
    <row r="7" spans="1:4" ht="15">
      <c r="A7" s="6" t="s">
        <v>6</v>
      </c>
      <c r="D7" s="8"/>
    </row>
    <row r="8" spans="1:6" ht="15">
      <c r="A8" s="7" t="s">
        <v>7</v>
      </c>
      <c r="B8">
        <v>9.5</v>
      </c>
      <c r="D8" s="2" t="s">
        <v>8</v>
      </c>
      <c r="E8" s="3">
        <f>B8*$C$90</f>
        <v>616.6432515337424</v>
      </c>
      <c r="F8" s="4">
        <f>E8*(1+$C$87)</f>
        <v>616.6432515337424</v>
      </c>
    </row>
    <row r="9" ht="15">
      <c r="A9" s="5"/>
    </row>
    <row r="10" ht="15">
      <c r="A10" s="7"/>
    </row>
    <row r="11" ht="15">
      <c r="A11" s="6" t="s">
        <v>9</v>
      </c>
    </row>
    <row r="12" spans="1:6" ht="15">
      <c r="A12" s="7" t="s">
        <v>10</v>
      </c>
      <c r="B12">
        <v>8.6</v>
      </c>
      <c r="D12" s="8" t="s">
        <v>11</v>
      </c>
      <c r="E12" s="3">
        <f>B12*$C$90</f>
        <v>558.2244171779141</v>
      </c>
      <c r="F12" s="4">
        <f>E12*(1+$C$87)</f>
        <v>558.2244171779141</v>
      </c>
    </row>
    <row r="13" ht="15">
      <c r="A13" s="5"/>
    </row>
    <row r="14" ht="15">
      <c r="A14" s="7"/>
    </row>
    <row r="15" ht="15">
      <c r="A15" s="6" t="s">
        <v>12</v>
      </c>
    </row>
    <row r="16" spans="1:6" ht="15">
      <c r="A16" s="7" t="s">
        <v>13</v>
      </c>
      <c r="B16">
        <v>6.9</v>
      </c>
      <c r="D16" s="8" t="s">
        <v>8</v>
      </c>
      <c r="E16" s="3">
        <f>B16*$C$90</f>
        <v>447.8777300613497</v>
      </c>
      <c r="F16" s="4">
        <f>E16*(1+$C$87)</f>
        <v>447.8777300613497</v>
      </c>
    </row>
    <row r="17" ht="15">
      <c r="A17" s="5"/>
    </row>
    <row r="18" ht="15">
      <c r="A18" s="7"/>
    </row>
    <row r="19" ht="15">
      <c r="A19" s="6" t="s">
        <v>14</v>
      </c>
    </row>
    <row r="20" spans="1:6" ht="15">
      <c r="A20" s="7" t="s">
        <v>15</v>
      </c>
      <c r="B20">
        <v>21.6</v>
      </c>
      <c r="D20" s="8" t="s">
        <v>16</v>
      </c>
      <c r="E20" s="3">
        <f>B20*$C$90</f>
        <v>1402.0520245398775</v>
      </c>
      <c r="F20" s="4">
        <f>E20*(1+$C$87)</f>
        <v>1402.0520245398775</v>
      </c>
    </row>
    <row r="21" ht="15">
      <c r="A21" s="5"/>
    </row>
    <row r="22" ht="15">
      <c r="A22" s="7"/>
    </row>
    <row r="23" ht="15">
      <c r="A23" s="6" t="s">
        <v>17</v>
      </c>
    </row>
    <row r="24" spans="1:6" ht="15">
      <c r="A24" s="7" t="s">
        <v>15</v>
      </c>
      <c r="B24">
        <v>21.6</v>
      </c>
      <c r="D24" s="8" t="s">
        <v>18</v>
      </c>
      <c r="E24" s="3">
        <f>B24*$C$90</f>
        <v>1402.0520245398775</v>
      </c>
      <c r="F24" s="4">
        <f>E24*(1+$C$87)</f>
        <v>1402.0520245398775</v>
      </c>
    </row>
    <row r="25" ht="15">
      <c r="A25" s="5"/>
    </row>
    <row r="26" ht="15">
      <c r="A26" s="7"/>
    </row>
    <row r="27" ht="15">
      <c r="A27" s="6" t="s">
        <v>19</v>
      </c>
    </row>
    <row r="28" spans="1:6" ht="15">
      <c r="A28" s="7" t="s">
        <v>20</v>
      </c>
      <c r="B28">
        <v>3.7</v>
      </c>
      <c r="D28" s="8" t="s">
        <v>18</v>
      </c>
      <c r="E28" s="3">
        <f>B28*$C$90</f>
        <v>240.16631901840492</v>
      </c>
      <c r="F28" s="4">
        <f>E28*(1+$C$87)</f>
        <v>240.16631901840492</v>
      </c>
    </row>
    <row r="29" ht="15">
      <c r="A29" s="5"/>
    </row>
    <row r="30" ht="15">
      <c r="A30" s="7"/>
    </row>
    <row r="31" ht="15">
      <c r="A31" s="6" t="s">
        <v>21</v>
      </c>
    </row>
    <row r="32" spans="1:6" ht="15">
      <c r="A32" s="7" t="s">
        <v>22</v>
      </c>
      <c r="B32">
        <v>14</v>
      </c>
      <c r="D32" s="8" t="s">
        <v>11</v>
      </c>
      <c r="E32" s="3">
        <f>B32*$C$90</f>
        <v>908.7374233128835</v>
      </c>
      <c r="F32" s="4">
        <f>E32*(1+$C$87)</f>
        <v>908.7374233128835</v>
      </c>
    </row>
    <row r="33" ht="15">
      <c r="A33" s="5"/>
    </row>
    <row r="34" ht="15">
      <c r="A34" s="7"/>
    </row>
    <row r="35" ht="15">
      <c r="A35" s="6" t="s">
        <v>23</v>
      </c>
    </row>
    <row r="36" spans="1:6" ht="15">
      <c r="A36" s="7" t="s">
        <v>24</v>
      </c>
      <c r="B36">
        <v>13.3</v>
      </c>
      <c r="D36" s="8" t="s">
        <v>11</v>
      </c>
      <c r="E36" s="3">
        <f>B36*$C$90</f>
        <v>863.3005521472394</v>
      </c>
      <c r="F36" s="4">
        <f>E36*(1+$C$87)</f>
        <v>863.3005521472394</v>
      </c>
    </row>
    <row r="37" ht="15">
      <c r="A37" s="5"/>
    </row>
    <row r="38" ht="15">
      <c r="A38" s="7"/>
    </row>
    <row r="39" ht="15">
      <c r="A39" s="6" t="s">
        <v>25</v>
      </c>
    </row>
    <row r="40" spans="1:6" ht="15">
      <c r="A40" s="7" t="s">
        <v>26</v>
      </c>
      <c r="B40">
        <v>5.4</v>
      </c>
      <c r="D40" s="8" t="s">
        <v>16</v>
      </c>
      <c r="E40" s="3">
        <f>B40*$C$90</f>
        <v>350.5130061349694</v>
      </c>
      <c r="F40" s="4">
        <f>E40*(1+$C$87)</f>
        <v>350.5130061349694</v>
      </c>
    </row>
    <row r="41" ht="15">
      <c r="A41" s="5"/>
    </row>
    <row r="42" ht="15">
      <c r="A42" s="7"/>
    </row>
    <row r="43" ht="15">
      <c r="A43" s="6" t="s">
        <v>27</v>
      </c>
    </row>
    <row r="44" spans="1:6" ht="15">
      <c r="A44" s="7" t="s">
        <v>26</v>
      </c>
      <c r="B44">
        <v>5.4</v>
      </c>
      <c r="D44" s="8" t="s">
        <v>16</v>
      </c>
      <c r="E44" s="3">
        <f>B44*$C$90</f>
        <v>350.5130061349694</v>
      </c>
      <c r="F44" s="4">
        <f>E44*(1+$C$87)</f>
        <v>350.5130061349694</v>
      </c>
    </row>
    <row r="45" ht="15">
      <c r="A45" s="5"/>
    </row>
    <row r="46" ht="15">
      <c r="A46" s="7"/>
    </row>
    <row r="47" ht="15">
      <c r="A47" s="6" t="s">
        <v>28</v>
      </c>
    </row>
    <row r="48" spans="1:6" ht="15">
      <c r="A48" s="7" t="s">
        <v>29</v>
      </c>
      <c r="B48">
        <v>36</v>
      </c>
      <c r="D48" s="8" t="s">
        <v>11</v>
      </c>
      <c r="E48" s="3">
        <f>B48*$C$90</f>
        <v>2336.753374233129</v>
      </c>
      <c r="F48" s="4">
        <f>E48*(1+$C$87)</f>
        <v>2336.753374233129</v>
      </c>
    </row>
    <row r="49" ht="15">
      <c r="A49" s="5"/>
    </row>
    <row r="50" ht="15">
      <c r="A50" s="7"/>
    </row>
    <row r="51" ht="15">
      <c r="A51" s="6" t="s">
        <v>30</v>
      </c>
    </row>
    <row r="52" spans="1:6" ht="15">
      <c r="A52" s="7" t="s">
        <v>20</v>
      </c>
      <c r="B52">
        <v>3.7</v>
      </c>
      <c r="D52" s="8" t="s">
        <v>18</v>
      </c>
      <c r="E52" s="3">
        <f>B52*$C$90</f>
        <v>240.16631901840492</v>
      </c>
      <c r="F52" s="4">
        <f>E52*(1+$C$87)</f>
        <v>240.16631901840492</v>
      </c>
    </row>
    <row r="53" ht="15">
      <c r="A53" s="5"/>
    </row>
    <row r="54" ht="15">
      <c r="A54" s="7"/>
    </row>
    <row r="55" ht="15">
      <c r="A55" s="6" t="s">
        <v>31</v>
      </c>
    </row>
    <row r="56" spans="1:6" ht="15">
      <c r="A56" s="7" t="s">
        <v>32</v>
      </c>
      <c r="B56">
        <v>35.3</v>
      </c>
      <c r="D56" s="8" t="s">
        <v>11</v>
      </c>
      <c r="E56" s="3">
        <f>B56*$C$90</f>
        <v>2291.3165030674845</v>
      </c>
      <c r="F56" s="4">
        <f>E56*(1+$C$87)</f>
        <v>2291.3165030674845</v>
      </c>
    </row>
    <row r="57" ht="15">
      <c r="A57" s="5"/>
    </row>
    <row r="58" ht="15">
      <c r="A58" s="7"/>
    </row>
    <row r="59" ht="15">
      <c r="A59" s="6" t="s">
        <v>33</v>
      </c>
    </row>
    <row r="60" spans="1:6" ht="15">
      <c r="A60" s="7" t="s">
        <v>34</v>
      </c>
      <c r="B60">
        <v>6.9</v>
      </c>
      <c r="D60" s="8" t="s">
        <v>8</v>
      </c>
      <c r="E60" s="3">
        <f>B60*$C$90</f>
        <v>447.8777300613497</v>
      </c>
      <c r="F60" s="4">
        <f>E60*(1+$C$87)</f>
        <v>447.8777300613497</v>
      </c>
    </row>
    <row r="61" ht="15">
      <c r="A61" s="5"/>
    </row>
    <row r="62" ht="15">
      <c r="A62" s="7"/>
    </row>
    <row r="63" ht="15">
      <c r="A63" s="6" t="s">
        <v>35</v>
      </c>
    </row>
    <row r="64" spans="1:6" ht="15">
      <c r="A64" s="7" t="s">
        <v>36</v>
      </c>
      <c r="B64">
        <v>19.4</v>
      </c>
      <c r="D64" s="8" t="s">
        <v>37</v>
      </c>
      <c r="E64" s="3">
        <f>B64*$C$90</f>
        <v>1259.2504294478526</v>
      </c>
      <c r="F64" s="4">
        <f>E64*(1+$C$87)</f>
        <v>1259.2504294478526</v>
      </c>
    </row>
    <row r="65" ht="15">
      <c r="A65" s="5"/>
    </row>
    <row r="66" ht="15">
      <c r="A66" s="7"/>
    </row>
    <row r="67" ht="15">
      <c r="A67" s="6" t="s">
        <v>38</v>
      </c>
    </row>
    <row r="68" spans="1:6" ht="15">
      <c r="A68" s="7" t="s">
        <v>39</v>
      </c>
      <c r="B68">
        <v>6.5</v>
      </c>
      <c r="D68" s="8" t="s">
        <v>16</v>
      </c>
      <c r="E68" s="3">
        <f>B68*$C$90</f>
        <v>421.91380368098163</v>
      </c>
      <c r="F68" s="4">
        <f>E68*(1+$C$87)</f>
        <v>421.91380368098163</v>
      </c>
    </row>
    <row r="69" ht="15">
      <c r="A69" s="5"/>
    </row>
    <row r="70" ht="15">
      <c r="A70" s="7"/>
    </row>
    <row r="71" ht="15">
      <c r="A71" s="6" t="s">
        <v>40</v>
      </c>
    </row>
    <row r="72" spans="1:7" ht="15">
      <c r="A72" s="7" t="s">
        <v>41</v>
      </c>
      <c r="B72">
        <v>25.7</v>
      </c>
      <c r="D72" s="2" t="s">
        <v>37</v>
      </c>
      <c r="E72" s="3">
        <f>B72*$C$90</f>
        <v>1668.1822699386503</v>
      </c>
      <c r="F72" s="4">
        <f>E72*(1+$C$87)</f>
        <v>1668.1822699386503</v>
      </c>
      <c r="G72" s="9" t="s">
        <v>42</v>
      </c>
    </row>
    <row r="73" ht="15">
      <c r="A73" s="5"/>
    </row>
    <row r="74" ht="15">
      <c r="A74" s="7"/>
    </row>
    <row r="75" ht="15">
      <c r="A75" s="6" t="s">
        <v>43</v>
      </c>
    </row>
    <row r="76" spans="1:4" ht="15">
      <c r="A76" s="7" t="s">
        <v>44</v>
      </c>
      <c r="B76" s="10" t="s">
        <v>45</v>
      </c>
      <c r="C76" s="10"/>
      <c r="D76" s="11" t="s">
        <v>37</v>
      </c>
    </row>
    <row r="77" ht="15">
      <c r="A77" s="5"/>
    </row>
    <row r="78" ht="15">
      <c r="A78" s="7"/>
    </row>
    <row r="79" ht="15">
      <c r="A79" s="6" t="s">
        <v>46</v>
      </c>
    </row>
    <row r="80" spans="1:6" ht="15">
      <c r="A80" s="7" t="s">
        <v>47</v>
      </c>
      <c r="B80">
        <v>10.1</v>
      </c>
      <c r="D80" s="8" t="s">
        <v>11</v>
      </c>
      <c r="E80" s="3">
        <f>B80*$C$90</f>
        <v>655.5891411042945</v>
      </c>
      <c r="F80" s="4">
        <f>E80*(1+$C$87)</f>
        <v>655.5891411042945</v>
      </c>
    </row>
    <row r="81" ht="15">
      <c r="A81" s="5"/>
    </row>
    <row r="82" ht="15">
      <c r="A82" s="7"/>
    </row>
    <row r="83" ht="15">
      <c r="A83" s="6" t="s">
        <v>48</v>
      </c>
    </row>
    <row r="84" spans="1:6" ht="15">
      <c r="A84" s="7" t="s">
        <v>49</v>
      </c>
      <c r="B84">
        <v>5.7</v>
      </c>
      <c r="D84" s="8" t="s">
        <v>16</v>
      </c>
      <c r="E84" s="3">
        <f>B84*$C$90</f>
        <v>369.98595092024544</v>
      </c>
      <c r="F84" s="4">
        <f>E84*(1+$C$87)</f>
        <v>369.98595092024544</v>
      </c>
    </row>
    <row r="85" spans="1:6" ht="15.75" thickBot="1">
      <c r="A85" s="12"/>
      <c r="B85" s="12"/>
      <c r="C85" s="12"/>
      <c r="D85" s="13"/>
      <c r="E85" s="14"/>
      <c r="F85" s="14"/>
    </row>
    <row r="86" spans="1:2" ht="15.75" thickTop="1">
      <c r="A86" s="15" t="s">
        <v>50</v>
      </c>
      <c r="B86">
        <f>SUM(B1:B85)</f>
        <v>309.70000000000005</v>
      </c>
    </row>
    <row r="87" spans="1:4" ht="15">
      <c r="A87" s="15" t="s">
        <v>51</v>
      </c>
      <c r="C87" s="16">
        <f>B87/B86</f>
        <v>0</v>
      </c>
      <c r="D87"/>
    </row>
    <row r="88" spans="1:2" ht="15">
      <c r="A88" s="17" t="s">
        <v>52</v>
      </c>
      <c r="B88" s="2">
        <f>SUM(B86:B87)</f>
        <v>309.70000000000005</v>
      </c>
    </row>
    <row r="89" spans="1:2" ht="15">
      <c r="A89" s="18" t="s">
        <v>53</v>
      </c>
      <c r="B89" s="2"/>
    </row>
    <row r="90" spans="1:3" ht="15">
      <c r="A90" t="s">
        <v>54</v>
      </c>
      <c r="B90" s="17" t="s">
        <v>55</v>
      </c>
      <c r="C90" s="19">
        <f>20102.57/309.7</f>
        <v>64.90981595092025</v>
      </c>
    </row>
    <row r="91" ht="15">
      <c r="A91" t="s">
        <v>56</v>
      </c>
    </row>
    <row r="92" spans="1:7" ht="30">
      <c r="A92" s="20"/>
      <c r="B92" s="21" t="s">
        <v>57</v>
      </c>
      <c r="C92" s="21"/>
      <c r="D92" s="21"/>
      <c r="E92" s="22"/>
      <c r="F92" s="22" t="s">
        <v>58</v>
      </c>
      <c r="G92" s="22" t="s">
        <v>59</v>
      </c>
    </row>
    <row r="93" spans="1:7" ht="15">
      <c r="A93" s="23"/>
      <c r="B93" s="23">
        <f>SUMIF(D1:D85,"Love",B1:B85)</f>
        <v>50.4</v>
      </c>
      <c r="D93" s="2" t="s">
        <v>5</v>
      </c>
      <c r="F93" s="24">
        <f>SUMIF(D1:D85,"Love",F1:F85)</f>
        <v>3271.45472392638</v>
      </c>
      <c r="G93" s="24">
        <v>3272</v>
      </c>
    </row>
    <row r="94" spans="1:7" ht="15">
      <c r="A94" s="23"/>
      <c r="B94" s="23">
        <f>SUMIF(D1:D85,"мамаАси",B1:B85)</f>
        <v>23.299999999999997</v>
      </c>
      <c r="D94" s="2" t="s">
        <v>8</v>
      </c>
      <c r="F94" s="24">
        <f>SUMIF(D1:D85,"мамаАси",F1:F85)</f>
        <v>1512.3987116564417</v>
      </c>
      <c r="G94" s="24"/>
    </row>
    <row r="95" spans="1:7" ht="15">
      <c r="A95" s="23"/>
      <c r="B95" s="23">
        <f>SUMIF(D1:D85,"Ulena",B1:B85)</f>
        <v>117.3</v>
      </c>
      <c r="D95" s="2" t="s">
        <v>11</v>
      </c>
      <c r="F95" s="24">
        <f>SUMIF(D1:D85,"Ulena",F1:F85)</f>
        <v>7613.921411042945</v>
      </c>
      <c r="G95" s="24"/>
    </row>
    <row r="96" spans="1:7" ht="15">
      <c r="A96" s="23"/>
      <c r="B96" s="23">
        <f>SUMIF(D1:D85,"varra",B1:B85)</f>
        <v>44.6</v>
      </c>
      <c r="D96" s="2" t="s">
        <v>16</v>
      </c>
      <c r="F96" s="24">
        <f>SUMIF(D1:D85,"varra",F1:F85)</f>
        <v>2894.9777914110437</v>
      </c>
      <c r="G96" s="24">
        <v>2895</v>
      </c>
    </row>
    <row r="97" spans="1:7" ht="15">
      <c r="A97" s="23"/>
      <c r="B97" s="23">
        <f>SUMIF(D1:D85,"Mrs.Smith",B1:B85)</f>
        <v>29</v>
      </c>
      <c r="D97" s="2" t="s">
        <v>18</v>
      </c>
      <c r="F97" s="24">
        <f>SUMIF(D1:D85,"Mrs.Smith",F1:F85)</f>
        <v>1882.3846625766873</v>
      </c>
      <c r="G97" s="24"/>
    </row>
    <row r="98" spans="1:7" ht="15">
      <c r="A98" s="23"/>
      <c r="B98" s="23">
        <f>SUMIF(D1:D85,"маика",B1:B85)</f>
        <v>45.099999999999994</v>
      </c>
      <c r="D98" s="2" t="s">
        <v>37</v>
      </c>
      <c r="F98" s="24">
        <f>SUMIF(D1:D85,"маика",F1:F85)</f>
        <v>2927.432699386503</v>
      </c>
      <c r="G98" s="24"/>
    </row>
    <row r="99" ht="15">
      <c r="B99" s="23"/>
    </row>
  </sheetData>
  <sheetProtection/>
  <hyperlinks>
    <hyperlink ref="A3" r:id="rId1" tooltip="Cerise 116 cм (5-6 лет)" display="http://ru.babyshop.com/cerise/p/87977"/>
    <hyperlink ref="A7" r:id="rId2" tooltip="Crossbody Bag Red Leopard Red Leopard" display="http://ru.babyshop.com/crossbody-bag-red-leopard/p/84638"/>
    <hyperlink ref="A11" r:id="rId3" tooltip="Fleece Suit 68 cm" display="http://ru.babyshop.com/fleece-suit/p/84931"/>
    <hyperlink ref="A15" r:id="rId4" tooltip="Heart Футболка Oxford Grey Melange 128 cм (7-8 лет)" display="http://ru.babyshop.com/heart-%D1%84%D1%83%D1%82%D0%B1%D0%BE%D0%BB%D0%BA%D0%B0-oxford-grey-melange/p/82797"/>
    <hyperlink ref="A19" r:id="rId5" tooltip="Heaven Штаны 116 cm" display="http://ru.babyshop.com/heaven-%D1%88%D1%82%D0%B0%D0%BD%D1%8B/p/85027"/>
    <hyperlink ref="A23" r:id="rId6" tooltip="Heaven Штаны 134 cm" display="http://ru.babyshop.com/heaven-%D1%88%D1%82%D0%B0%D0%BD%D1%8B/p/85027"/>
    <hyperlink ref="A27" r:id="rId7" tooltip="Kitesurf Academy Print Футболка Yellow L (8-9 years)" display="http://ru.babyshop.com/kitesurf-academy-print-%D1%84%D1%83%D1%82%D0%B1%D0%BE%D0%BB%D0%BA%D0%B0-yellow/p/87152"/>
    <hyperlink ref="A31" r:id="rId8" tooltip="Malthe Knit Комбинезон Federal Blue 50/56 cm" display="http://ru.babyshop.com/malthe-knit-%D0%BA%D0%BE%D0%BC%D0%B1%D0%B8%D0%BD%D0%B5%D0%B7%D0%BE%D0%BD-federal-blue/p/75363"/>
    <hyperlink ref="A35" r:id="rId9" tooltip="Maple NB Light Комбинезон 50/56 cm" display="http://ru.babyshop.com/maple-nb-light-%D0%BA%D0%BE%D0%BC%D0%B1%D0%B8%D0%BD%D0%B5%D0%B7%D0%BE%D0%BD/p/82175"/>
    <hyperlink ref="A39" r:id="rId10" tooltip="Napolo Шапка 48-50" display="http://ru.babyshop.com/napolo-%D1%88%D0%B0%D0%BF%D0%BA%D0%B0/p/84993"/>
    <hyperlink ref="A43" r:id="rId11" tooltip="Napolo Шапка 51-53" display="http://ru.babyshop.com/napolo-%D1%88%D0%B0%D0%BF%D0%BA%D0%B0/p/84994"/>
    <hyperlink ref="A47" r:id="rId12" tooltip="Norma Coat Куртка 128 cm" display="http://ru.babyshop.com/norma-coat-%D0%BA%D1%83%D1%80%D1%82%D0%BA%D0%B0/p/85022"/>
    <hyperlink ref="A51" r:id="rId13" tooltip="Oceano Print Футболка Orange L (8-9 years)" display="http://ru.babyshop.com/oceano-print-%D1%84%D1%83%D1%82%D0%B1%D0%BE%D0%BB%D0%BA%D0%B0-orange/p/87151"/>
    <hyperlink ref="A55" r:id="rId14" tooltip="Pale Mint 50 cм (0-1 месяц)" display="http://ru.babyshop.com/pale-mint/p/88637"/>
    <hyperlink ref="A59" r:id="rId15" tooltip="Short Sleve Polo T-Shirt With Contrast Colour Logo Mint M (7-8 years)" display="http://ru.babyshop.com/short-sleve-polo-t-shirt-with-contrast-colour-logo-mint/p/88790"/>
    <hyperlink ref="A63" r:id="rId16" tooltip="Vest Binueste 4 лет" display="http://ru.babyshop.com/vest-binueste/p/83145"/>
    <hyperlink ref="A67" r:id="rId17" tooltip="Варежки 98-104cm" display="http://ru.babyshop.com/%D0%B2%D0%B0%D1%80%D0%B5%D0%B6%D0%BA%D0%B8/p/84233"/>
    <hyperlink ref="A71" r:id="rId18" tooltip="Платье Colleen Pink Poppies 98/104 cm" display="http://ru.babyshop.com/%D0%BF%D0%BB%D0%B0%D1%82%D1%8C%D0%B5-colleen-pink-poppies/p/82872"/>
    <hyperlink ref="A75" r:id="rId19" tooltip="Платье Embroidered With Flower Print In Two Tones Blue XS (4-5 years)" display="http://ru.babyshop.com/%D0%BF%D0%BB%D0%B0%D1%82%D1%8C%D0%B5-embroidered-with-flower-print-in-two-tones-blue/p/87704"/>
    <hyperlink ref="A79" r:id="rId20" tooltip="Шапка Baby Naurava 40 (1-2 months)" display="http://ru.babyshop.com/%D1%88%D0%B0%D0%BF%D0%BA%D0%B0-baby-naurava/p/84806"/>
    <hyperlink ref="A83" r:id="rId21" tooltip="Шапка Jersey 110-116" display="http://ru.babyshop.com/%D1%88%D0%B0%D0%BF%D0%BA%D0%B0-jersey/p/84250"/>
  </hyperlinks>
  <printOptions/>
  <pageMargins left="0.7" right="0.7" top="0.75" bottom="0.75" header="0.3" footer="0.3"/>
  <pageSetup horizontalDpi="600" verticalDpi="600" orientation="portrait" paperSize="9" r:id="rId23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pane ySplit="1" topLeftCell="A32" activePane="bottomLeft" state="frozen"/>
      <selection pane="topLeft" activeCell="B61" sqref="B61"/>
      <selection pane="bottomLeft" activeCell="B61" sqref="B61"/>
    </sheetView>
  </sheetViews>
  <sheetFormatPr defaultColWidth="9.140625" defaultRowHeight="15"/>
  <cols>
    <col min="1" max="1" width="74.00390625" style="0" customWidth="1"/>
    <col min="2" max="2" width="11.8515625" style="23" customWidth="1"/>
    <col min="3" max="3" width="11.7109375" style="0" customWidth="1"/>
    <col min="4" max="4" width="16.7109375" style="3" customWidth="1"/>
    <col min="5" max="5" width="15.140625" style="29" customWidth="1"/>
    <col min="6" max="6" width="15.8515625" style="30" customWidth="1"/>
  </cols>
  <sheetData>
    <row r="1" spans="1:6" ht="29.25" customHeight="1">
      <c r="A1" s="1" t="s">
        <v>60</v>
      </c>
      <c r="B1" s="25" t="s">
        <v>0</v>
      </c>
      <c r="C1" s="25"/>
      <c r="D1" s="26"/>
      <c r="E1" s="27" t="s">
        <v>1</v>
      </c>
      <c r="F1" s="28" t="s">
        <v>2</v>
      </c>
    </row>
    <row r="2" ht="15">
      <c r="A2" s="5"/>
    </row>
    <row r="3" ht="15">
      <c r="A3" s="6" t="s">
        <v>61</v>
      </c>
    </row>
    <row r="4" spans="1:6" ht="15">
      <c r="A4" s="7" t="s">
        <v>62</v>
      </c>
      <c r="B4" s="23">
        <v>22.7</v>
      </c>
      <c r="D4" s="2" t="s">
        <v>63</v>
      </c>
      <c r="E4" s="29">
        <f>B4*$B$49</f>
        <v>1477.8769903463942</v>
      </c>
      <c r="F4" s="30">
        <f>E4*(1+$C$45)</f>
        <v>1477.8769903463942</v>
      </c>
    </row>
    <row r="5" ht="15">
      <c r="A5" s="5"/>
    </row>
    <row r="6" ht="15">
      <c r="A6" s="7"/>
    </row>
    <row r="7" spans="1:6" ht="15">
      <c r="A7" s="6" t="s">
        <v>64</v>
      </c>
      <c r="B7" s="23">
        <v>12.6</v>
      </c>
      <c r="D7" s="2" t="s">
        <v>65</v>
      </c>
      <c r="E7" s="29">
        <f>B7*$B$49</f>
        <v>820.3193867120955</v>
      </c>
      <c r="F7" s="30">
        <f>E7*(1+$C$45)</f>
        <v>820.3193867120955</v>
      </c>
    </row>
    <row r="8" spans="1:6" ht="15">
      <c r="A8" s="7" t="s">
        <v>66</v>
      </c>
      <c r="B8" s="23">
        <v>12.6</v>
      </c>
      <c r="D8" s="2" t="s">
        <v>11</v>
      </c>
      <c r="E8" s="29">
        <f>B8*$B$49</f>
        <v>820.3193867120955</v>
      </c>
      <c r="F8" s="30">
        <f>E8*(1+$C$45)</f>
        <v>820.3193867120955</v>
      </c>
    </row>
    <row r="9" ht="15">
      <c r="A9" s="5"/>
    </row>
    <row r="10" ht="15">
      <c r="A10" s="7"/>
    </row>
    <row r="11" ht="15">
      <c r="A11" s="6" t="s">
        <v>67</v>
      </c>
    </row>
    <row r="12" spans="1:6" ht="15">
      <c r="A12" s="7" t="s">
        <v>68</v>
      </c>
      <c r="B12" s="23">
        <v>15.1</v>
      </c>
      <c r="D12" s="2" t="s">
        <v>63</v>
      </c>
      <c r="E12" s="29">
        <f>B12*$B$49</f>
        <v>983.0811697898922</v>
      </c>
      <c r="F12" s="30">
        <f>E12*(1+$C$45)</f>
        <v>983.0811697898922</v>
      </c>
    </row>
    <row r="13" ht="15">
      <c r="A13" s="5"/>
    </row>
    <row r="14" ht="15">
      <c r="A14" s="7"/>
    </row>
    <row r="15" ht="15">
      <c r="A15" s="6" t="s">
        <v>69</v>
      </c>
    </row>
    <row r="16" spans="1:6" ht="15">
      <c r="A16" s="7" t="s">
        <v>70</v>
      </c>
      <c r="B16" s="23">
        <v>9.6</v>
      </c>
      <c r="D16" s="2" t="s">
        <v>18</v>
      </c>
      <c r="E16" s="29">
        <f>B16*$B$49</f>
        <v>625.0052470187394</v>
      </c>
      <c r="F16" s="30">
        <f>E16*(1+$C$45)</f>
        <v>625.0052470187394</v>
      </c>
    </row>
    <row r="17" ht="15">
      <c r="A17" s="5"/>
    </row>
    <row r="18" ht="15">
      <c r="A18" s="7"/>
    </row>
    <row r="19" ht="15">
      <c r="A19" s="6" t="s">
        <v>71</v>
      </c>
    </row>
    <row r="20" spans="1:6" ht="15">
      <c r="A20" s="7" t="s">
        <v>72</v>
      </c>
      <c r="B20" s="23">
        <v>30.2</v>
      </c>
      <c r="D20" s="4" t="s">
        <v>73</v>
      </c>
      <c r="E20" s="29">
        <f>B20*$B$49</f>
        <v>1966.1623395797844</v>
      </c>
      <c r="F20" s="30">
        <f>E20*(1+$C$45)</f>
        <v>1966.1623395797844</v>
      </c>
    </row>
    <row r="21" ht="15">
      <c r="A21" s="5"/>
    </row>
    <row r="22" ht="15">
      <c r="A22" s="7"/>
    </row>
    <row r="23" ht="15">
      <c r="A23" s="6" t="s">
        <v>74</v>
      </c>
    </row>
    <row r="24" spans="1:6" ht="15">
      <c r="A24" s="7" t="s">
        <v>72</v>
      </c>
      <c r="B24" s="23">
        <v>30.2</v>
      </c>
      <c r="D24" s="2" t="s">
        <v>63</v>
      </c>
      <c r="E24" s="29">
        <f>B24*$B$49</f>
        <v>1966.1623395797844</v>
      </c>
      <c r="F24" s="30">
        <f>E24*(1+$C$45)</f>
        <v>1966.1623395797844</v>
      </c>
    </row>
    <row r="25" ht="15">
      <c r="A25" s="5"/>
    </row>
    <row r="26" ht="15">
      <c r="A26" s="5"/>
    </row>
    <row r="27" ht="15">
      <c r="A27" s="6" t="s">
        <v>75</v>
      </c>
    </row>
    <row r="28" spans="1:6" ht="15">
      <c r="A28" s="7" t="s">
        <v>47</v>
      </c>
      <c r="B28" s="23">
        <v>10.1</v>
      </c>
      <c r="D28" s="2" t="s">
        <v>63</v>
      </c>
      <c r="E28" s="29">
        <f>B28*$B$49</f>
        <v>657.5576036342987</v>
      </c>
      <c r="F28" s="30">
        <f>E28*(1+$C$45)</f>
        <v>657.5576036342987</v>
      </c>
    </row>
    <row r="29" ht="15">
      <c r="A29" s="5"/>
    </row>
    <row r="30" ht="15">
      <c r="A30" s="7"/>
    </row>
    <row r="31" ht="15">
      <c r="A31" s="6" t="s">
        <v>76</v>
      </c>
    </row>
    <row r="32" spans="1:6" ht="15">
      <c r="A32" s="7" t="s">
        <v>77</v>
      </c>
      <c r="B32" s="23">
        <v>10.8</v>
      </c>
      <c r="D32" s="2" t="s">
        <v>65</v>
      </c>
      <c r="E32" s="29">
        <f>B32*$B$49</f>
        <v>703.1309028960819</v>
      </c>
      <c r="F32" s="30">
        <f>E32*(1+$C$45)</f>
        <v>703.1309028960819</v>
      </c>
    </row>
    <row r="33" ht="15">
      <c r="A33" s="7"/>
    </row>
    <row r="34" ht="15">
      <c r="A34" s="6" t="s">
        <v>78</v>
      </c>
    </row>
    <row r="35" spans="1:6" ht="15">
      <c r="A35" s="7" t="s">
        <v>77</v>
      </c>
      <c r="B35" s="23">
        <v>10.8</v>
      </c>
      <c r="D35" s="2" t="s">
        <v>18</v>
      </c>
      <c r="E35" s="29">
        <f>B35*$B$49</f>
        <v>703.1309028960819</v>
      </c>
      <c r="F35" s="30">
        <f>E35*(1+$C$45)</f>
        <v>703.1309028960819</v>
      </c>
    </row>
    <row r="36" ht="15">
      <c r="A36" s="7"/>
    </row>
    <row r="37" spans="1:4" ht="15">
      <c r="A37" s="7"/>
      <c r="D37" s="4"/>
    </row>
    <row r="38" spans="1:6" ht="15">
      <c r="A38" s="6" t="s">
        <v>79</v>
      </c>
      <c r="B38" s="23">
        <v>5.7</v>
      </c>
      <c r="D38" s="2" t="s">
        <v>65</v>
      </c>
      <c r="E38" s="29">
        <f>B38*$B$49</f>
        <v>371.0968654173766</v>
      </c>
      <c r="F38" s="30">
        <f>E38*(1+$C$45)</f>
        <v>371.0968654173766</v>
      </c>
    </row>
    <row r="39" spans="1:4" ht="15">
      <c r="A39" s="6"/>
      <c r="D39" s="4"/>
    </row>
    <row r="40" spans="1:4" ht="15">
      <c r="A40" s="6"/>
      <c r="D40" s="4"/>
    </row>
    <row r="41" spans="1:6" ht="15">
      <c r="A41" s="6" t="s">
        <v>80</v>
      </c>
      <c r="B41" s="23">
        <v>5.7</v>
      </c>
      <c r="D41" s="2" t="s">
        <v>65</v>
      </c>
      <c r="E41" s="29">
        <f>B41*$B$49</f>
        <v>371.0968654173766</v>
      </c>
      <c r="F41" s="30">
        <f>E41*(1+$C$45)</f>
        <v>371.0968654173766</v>
      </c>
    </row>
    <row r="42" spans="1:4" ht="15">
      <c r="A42" s="7"/>
      <c r="D42" s="4"/>
    </row>
    <row r="43" spans="1:6" ht="15.75" thickBot="1">
      <c r="A43" s="31"/>
      <c r="B43" s="32"/>
      <c r="C43" s="12"/>
      <c r="D43" s="33"/>
      <c r="E43" s="33"/>
      <c r="F43" s="34"/>
    </row>
    <row r="44" spans="1:2" ht="15.75" thickTop="1">
      <c r="A44" s="15" t="s">
        <v>50</v>
      </c>
      <c r="B44">
        <f>SUM(B1:B43)</f>
        <v>176.1</v>
      </c>
    </row>
    <row r="45" spans="1:4" ht="15">
      <c r="A45" s="15" t="s">
        <v>81</v>
      </c>
      <c r="B45"/>
      <c r="C45" s="16">
        <f>B45/B44</f>
        <v>0</v>
      </c>
      <c r="D45" s="3" t="s">
        <v>82</v>
      </c>
    </row>
    <row r="46" spans="1:2" ht="15">
      <c r="A46" s="15" t="s">
        <v>52</v>
      </c>
      <c r="B46">
        <f>SUM(B44:B45)</f>
        <v>176.1</v>
      </c>
    </row>
    <row r="47" spans="1:2" ht="15">
      <c r="A47" s="15" t="s">
        <v>53</v>
      </c>
      <c r="B47" s="23" t="s">
        <v>55</v>
      </c>
    </row>
    <row r="48" ht="15">
      <c r="A48" s="35" t="s">
        <v>83</v>
      </c>
    </row>
    <row r="49" spans="1:2" ht="15">
      <c r="A49" t="s">
        <v>84</v>
      </c>
      <c r="B49" s="36">
        <f>11464.94/176.1</f>
        <v>65.1047132311187</v>
      </c>
    </row>
    <row r="50" spans="1:6" ht="30">
      <c r="A50" s="20"/>
      <c r="B50" s="21" t="s">
        <v>57</v>
      </c>
      <c r="C50" s="21"/>
      <c r="D50" s="21"/>
      <c r="E50" s="22"/>
      <c r="F50" s="37" t="s">
        <v>58</v>
      </c>
    </row>
    <row r="51" spans="1:6" ht="15" hidden="1">
      <c r="A51" s="23"/>
      <c r="B51" s="23">
        <f>SUMIF(D1:D49,"love",B1:B49)</f>
        <v>0</v>
      </c>
      <c r="D51" s="2" t="s">
        <v>5</v>
      </c>
      <c r="E51" s="3"/>
      <c r="F51" s="38">
        <f>SUMIF(D1:D49,"Love",F1:F49)</f>
        <v>0</v>
      </c>
    </row>
    <row r="52" spans="1:6" ht="15">
      <c r="A52" s="23"/>
      <c r="B52" s="23">
        <f>SUMIF(D1:D49,"Гилберт",B1:B49)</f>
        <v>30.2</v>
      </c>
      <c r="D52" s="2" t="s">
        <v>73</v>
      </c>
      <c r="E52" s="3"/>
      <c r="F52" s="38">
        <f>SUMIF(D1:D49,"Гилберт",F1:F49)</f>
        <v>1966.1623395797844</v>
      </c>
    </row>
    <row r="53" spans="1:6" ht="15">
      <c r="A53" s="23"/>
      <c r="B53" s="23">
        <f>SUMIF(D1:D49,"Ulena",B1:B49)</f>
        <v>12.6</v>
      </c>
      <c r="D53" s="2" t="s">
        <v>11</v>
      </c>
      <c r="E53" s="3"/>
      <c r="F53" s="38">
        <f>SUMIF(D1:D49,"Ulena",F1:F49)</f>
        <v>820.3193867120955</v>
      </c>
    </row>
    <row r="54" spans="1:6" ht="15">
      <c r="A54" s="23"/>
      <c r="B54" s="23">
        <f>SUMIF(D1:D49,"MissNLO ",B1:B49)</f>
        <v>78.1</v>
      </c>
      <c r="D54" s="2" t="s">
        <v>63</v>
      </c>
      <c r="E54" s="3"/>
      <c r="F54" s="38">
        <f>SUMIF(D1:D49,"MissNLO ",F1:F49)</f>
        <v>5084.67810335037</v>
      </c>
    </row>
    <row r="55" spans="1:6" ht="15">
      <c r="A55" s="23"/>
      <c r="B55" s="23">
        <f>SUMIF(D1:D49,"Mrs.Smith",B1:B49)</f>
        <v>20.4</v>
      </c>
      <c r="D55" s="2" t="s">
        <v>18</v>
      </c>
      <c r="E55" s="3"/>
      <c r="F55" s="38">
        <f>SUMIF(D1:D49,"Mrs.Smith",F1:F49)</f>
        <v>1328.1361499148213</v>
      </c>
    </row>
    <row r="56" spans="1:6" ht="15">
      <c r="A56" s="23"/>
      <c r="B56" s="23">
        <f>SUMIF(D1:D49,"Anna Nickola",B1:B49)</f>
        <v>34.8</v>
      </c>
      <c r="D56" s="2" t="s">
        <v>65</v>
      </c>
      <c r="E56" s="3"/>
      <c r="F56" s="38">
        <f>SUMIF(D1:D49,"Anna Nickola",F1:F49)</f>
        <v>2265.6440204429305</v>
      </c>
    </row>
  </sheetData>
  <sheetProtection/>
  <hyperlinks>
    <hyperlink ref="A3" r:id="rId1" tooltip="Avarca Leather Chataigne 35" display="http://ru.babyshop.com/avarca-leather-chataigne/p/87811"/>
    <hyperlink ref="A7" r:id="rId2" tooltip="Reimatec Mittens, Ote Pink 4" display="http://ru.babyshop.com/reimatec-mittens-ote-pink/p/75688"/>
    <hyperlink ref="A11" r:id="rId3" tooltip="Sneakers 30" display="http://ru.babyshop.com/sneakers/p/86418"/>
    <hyperlink ref="A15" r:id="rId4" tooltip="Swimpants 134/140 cm" display="http://ru.babyshop.com/swimpants/p/86415"/>
    <hyperlink ref="A19" r:id="rId5" tooltip="Брюки Reimatec Kunto Graphite Black 140 cм (9-10 лет)" display="http://ru.babyshop.com/%D0%B1%D1%80%D1%8E%D0%BA%D0%B8-reimatec-kunto-graphite-black/p/88000"/>
    <hyperlink ref="A27" r:id="rId6" tooltip="Панамка Somme 54 (6-7 years)" display="http://ru.babyshop.com/%D0%BF%D0%B0%D0%BD%D0%B0%D0%BC%D0%BA%D0%B0-somme/p/86699"/>
    <hyperlink ref="A31" r:id="rId7" tooltip="Резиновые Сапоги Wellies 30" display="http://ru.babyshop.com/%D1%80%D0%B5%D0%B7%D0%B8%D0%BD%D0%BE%D0%B2%D1%8B%D0%B5-%D1%81%D0%B0%D0%BF%D0%BE%D0%B3%D0%B8-wellies/p/83918"/>
    <hyperlink ref="A23" r:id="rId8" tooltip="Брюки Reimatec Kunto Graphite Black 140 cм (9-10 лет)" display="http://ru.babyshop.com/%D0%B1%D1%80%D1%8E%D0%BA%D0%B8-reimatec-kunto-graphite-black/p/88000"/>
    <hyperlink ref="A34" r:id="rId9" tooltip="Резиновые Сапоги Wellies 30" display="http://ru.babyshop.com/%D1%80%D0%B5%D0%B7%D0%B8%D0%BD%D0%BE%D0%B2%D1%8B%D0%B5-%D1%81%D0%B0%D0%BF%D0%BE%D0%B3%D0%B8-wellies/p/83918"/>
  </hyperlinks>
  <printOptions/>
  <pageMargins left="0.7" right="0.7" top="0.75" bottom="0.75" header="0.3" footer="0.3"/>
  <pageSetup orientation="portrait" paperSize="9"/>
  <drawing r:id="rId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pane ySplit="1" topLeftCell="A80" activePane="bottomLeft" state="frozen"/>
      <selection pane="topLeft" activeCell="B61" sqref="B61"/>
      <selection pane="bottomLeft" activeCell="B61" sqref="B61"/>
    </sheetView>
  </sheetViews>
  <sheetFormatPr defaultColWidth="9.140625" defaultRowHeight="15"/>
  <cols>
    <col min="1" max="1" width="73.57421875" style="0" customWidth="1"/>
    <col min="2" max="2" width="10.7109375" style="0" customWidth="1"/>
    <col min="4" max="4" width="14.140625" style="0" customWidth="1"/>
    <col min="5" max="6" width="12.421875" style="30" customWidth="1"/>
  </cols>
  <sheetData>
    <row r="1" spans="1:6" ht="29.25" customHeight="1">
      <c r="A1" s="1" t="s">
        <v>85</v>
      </c>
      <c r="B1" s="25" t="s">
        <v>0</v>
      </c>
      <c r="C1" s="25"/>
      <c r="D1" s="26"/>
      <c r="E1" s="39" t="s">
        <v>1</v>
      </c>
      <c r="F1" s="28" t="s">
        <v>2</v>
      </c>
    </row>
    <row r="2" ht="15">
      <c r="A2" s="40" t="s">
        <v>86</v>
      </c>
    </row>
    <row r="3" spans="1:6" ht="15">
      <c r="A3" s="41" t="s">
        <v>87</v>
      </c>
      <c r="B3">
        <v>22.7</v>
      </c>
      <c r="D3" s="8" t="s">
        <v>8</v>
      </c>
      <c r="E3" s="30">
        <f>B3*$C$66</f>
        <v>1502.1291079460266</v>
      </c>
      <c r="F3" s="30">
        <f>E3*(1+$C$63)</f>
        <v>1542.2453155766325</v>
      </c>
    </row>
    <row r="4" spans="1:4" ht="15">
      <c r="A4" s="41"/>
      <c r="D4" s="2"/>
    </row>
    <row r="5" ht="15">
      <c r="A5" s="40" t="s">
        <v>88</v>
      </c>
    </row>
    <row r="6" spans="1:6" ht="15">
      <c r="A6" s="41" t="s">
        <v>89</v>
      </c>
      <c r="B6">
        <v>4.3</v>
      </c>
      <c r="D6" s="8" t="s">
        <v>73</v>
      </c>
      <c r="E6" s="30">
        <f>B6*$C$66</f>
        <v>284.54428035982005</v>
      </c>
      <c r="F6" s="30">
        <f>E6*(1+$C$63)</f>
        <v>292.1433857700229</v>
      </c>
    </row>
    <row r="7" ht="15">
      <c r="A7" s="41"/>
    </row>
    <row r="8" ht="15">
      <c r="A8" s="40" t="s">
        <v>90</v>
      </c>
    </row>
    <row r="9" spans="1:6" ht="15">
      <c r="A9" s="41" t="s">
        <v>91</v>
      </c>
      <c r="B9">
        <v>5.4</v>
      </c>
      <c r="D9" s="8" t="s">
        <v>18</v>
      </c>
      <c r="E9" s="30">
        <f>B9*$C$66</f>
        <v>357.3346776611694</v>
      </c>
      <c r="F9" s="30">
        <f>E9*(1+$C$63)</f>
        <v>366.8777402693312</v>
      </c>
    </row>
    <row r="10" ht="15">
      <c r="A10" s="41"/>
    </row>
    <row r="11" ht="15">
      <c r="A11" s="40" t="s">
        <v>92</v>
      </c>
    </row>
    <row r="12" spans="1:6" ht="15">
      <c r="A12" s="41" t="s">
        <v>93</v>
      </c>
      <c r="B12">
        <v>13.6</v>
      </c>
      <c r="D12" s="8" t="s">
        <v>8</v>
      </c>
      <c r="E12" s="30">
        <f>B12*$C$66</f>
        <v>899.9540029985005</v>
      </c>
      <c r="F12" s="30">
        <f>E12*(1+$C$63)</f>
        <v>923.9883829005375</v>
      </c>
    </row>
    <row r="13" spans="1:4" ht="15">
      <c r="A13" s="41"/>
      <c r="D13" s="2"/>
    </row>
    <row r="14" ht="15">
      <c r="A14" s="40" t="s">
        <v>94</v>
      </c>
    </row>
    <row r="15" spans="1:6" ht="15">
      <c r="A15" s="41" t="s">
        <v>95</v>
      </c>
      <c r="B15">
        <v>20.7</v>
      </c>
      <c r="D15" s="8" t="s">
        <v>96</v>
      </c>
      <c r="E15" s="30">
        <f>B15*$C$66</f>
        <v>1369.7829310344825</v>
      </c>
      <c r="F15" s="30">
        <f>E15*(1+$C$63)</f>
        <v>1406.364671032436</v>
      </c>
    </row>
    <row r="16" ht="15">
      <c r="A16" s="41"/>
    </row>
    <row r="17" ht="15">
      <c r="A17" s="40" t="s">
        <v>97</v>
      </c>
    </row>
    <row r="18" spans="1:6" ht="15">
      <c r="A18" s="41" t="s">
        <v>98</v>
      </c>
      <c r="B18">
        <v>7.2</v>
      </c>
      <c r="D18" s="8" t="s">
        <v>18</v>
      </c>
      <c r="E18" s="30">
        <f>B18*$C$66</f>
        <v>476.4462368815592</v>
      </c>
      <c r="F18" s="30">
        <f>E18*(1+$C$63)</f>
        <v>489.1703203591082</v>
      </c>
    </row>
    <row r="19" ht="15">
      <c r="A19" s="41"/>
    </row>
    <row r="20" ht="15">
      <c r="A20" s="40" t="s">
        <v>99</v>
      </c>
    </row>
    <row r="21" spans="1:6" ht="15">
      <c r="A21" s="41" t="s">
        <v>100</v>
      </c>
      <c r="B21">
        <v>11.5</v>
      </c>
      <c r="D21" s="8" t="s">
        <v>101</v>
      </c>
      <c r="E21" s="30">
        <f>B21*$C$66</f>
        <v>760.9905172413792</v>
      </c>
      <c r="F21" s="30">
        <f>E21*(1+$C$63)</f>
        <v>781.3137061291311</v>
      </c>
    </row>
    <row r="22" ht="15">
      <c r="A22" s="41"/>
    </row>
    <row r="23" ht="15">
      <c r="A23" s="40" t="s">
        <v>102</v>
      </c>
    </row>
    <row r="24" spans="1:6" ht="15">
      <c r="A24" s="41" t="s">
        <v>103</v>
      </c>
      <c r="B24">
        <v>23.8</v>
      </c>
      <c r="D24" s="8" t="s">
        <v>11</v>
      </c>
      <c r="E24" s="30">
        <f>B24*$C$66</f>
        <v>1574.919505247376</v>
      </c>
      <c r="F24" s="30">
        <f>E24*(1+$C$63)</f>
        <v>1616.979670075941</v>
      </c>
    </row>
    <row r="25" ht="15">
      <c r="A25" s="41"/>
    </row>
    <row r="26" ht="15">
      <c r="A26" s="40" t="s">
        <v>104</v>
      </c>
    </row>
    <row r="27" spans="1:6" ht="15">
      <c r="A27" s="41" t="s">
        <v>105</v>
      </c>
      <c r="B27">
        <v>4.3</v>
      </c>
      <c r="D27" s="8" t="s">
        <v>18</v>
      </c>
      <c r="E27" s="30">
        <f>B27*$C$66</f>
        <v>284.54428035982005</v>
      </c>
      <c r="F27" s="30">
        <f>E27*(1+$C$63)</f>
        <v>292.1433857700229</v>
      </c>
    </row>
    <row r="28" spans="1:4" ht="15">
      <c r="A28" s="41"/>
      <c r="D28" s="2"/>
    </row>
    <row r="29" ht="15">
      <c r="A29" s="40" t="s">
        <v>106</v>
      </c>
    </row>
    <row r="30" spans="1:6" ht="15">
      <c r="A30" s="41" t="s">
        <v>107</v>
      </c>
      <c r="B30">
        <v>4.1</v>
      </c>
      <c r="D30" s="8" t="s">
        <v>73</v>
      </c>
      <c r="E30" s="30">
        <f>B30*$C$66</f>
        <v>271.3096626686656</v>
      </c>
      <c r="F30" s="30">
        <f>E30*(1+$C$63)</f>
        <v>278.55532131560324</v>
      </c>
    </row>
    <row r="31" ht="15">
      <c r="A31" s="41"/>
    </row>
    <row r="32" ht="15">
      <c r="A32" s="40" t="s">
        <v>108</v>
      </c>
    </row>
    <row r="33" spans="1:6" ht="15">
      <c r="A33" s="41" t="s">
        <v>109</v>
      </c>
      <c r="B33">
        <v>21.6</v>
      </c>
      <c r="D33" s="8" t="s">
        <v>65</v>
      </c>
      <c r="E33" s="30">
        <f>B33*$C$66</f>
        <v>1429.3387106446776</v>
      </c>
      <c r="F33" s="30">
        <f>E33*(1+$C$63)</f>
        <v>1467.5109610773247</v>
      </c>
    </row>
    <row r="34" ht="15">
      <c r="A34" s="41"/>
    </row>
    <row r="35" ht="15">
      <c r="A35" s="40" t="s">
        <v>110</v>
      </c>
    </row>
    <row r="36" spans="1:6" ht="15">
      <c r="A36" s="41" t="s">
        <v>109</v>
      </c>
      <c r="B36">
        <v>21.6</v>
      </c>
      <c r="D36" s="8" t="s">
        <v>65</v>
      </c>
      <c r="E36" s="30">
        <f>B36*$C$66</f>
        <v>1429.3387106446776</v>
      </c>
      <c r="F36" s="30">
        <f>E36*(1+$C$63)</f>
        <v>1467.5109610773247</v>
      </c>
    </row>
    <row r="37" ht="15">
      <c r="A37" s="41"/>
    </row>
    <row r="38" ht="15">
      <c r="A38" s="40" t="s">
        <v>111</v>
      </c>
    </row>
    <row r="39" spans="1:6" ht="15">
      <c r="A39" s="41" t="s">
        <v>109</v>
      </c>
      <c r="B39">
        <v>21.6</v>
      </c>
      <c r="D39" s="8" t="s">
        <v>18</v>
      </c>
      <c r="E39" s="30">
        <f>B39*$C$66</f>
        <v>1429.3387106446776</v>
      </c>
      <c r="F39" s="30">
        <f>E39*(1+$C$63)</f>
        <v>1467.5109610773247</v>
      </c>
    </row>
    <row r="40" spans="1:4" ht="15">
      <c r="A40" s="41"/>
      <c r="D40" s="2"/>
    </row>
    <row r="41" ht="15">
      <c r="A41" s="40" t="s">
        <v>112</v>
      </c>
    </row>
    <row r="42" spans="1:6" ht="15">
      <c r="A42" s="41" t="s">
        <v>113</v>
      </c>
      <c r="B42">
        <v>5.9</v>
      </c>
      <c r="D42" s="8" t="s">
        <v>73</v>
      </c>
      <c r="E42" s="30">
        <f>B42*$C$66</f>
        <v>390.4212218890554</v>
      </c>
      <c r="F42" s="30">
        <f>E42*(1+$C$63)</f>
        <v>400.8479014053803</v>
      </c>
    </row>
    <row r="43" ht="15">
      <c r="A43" s="41"/>
    </row>
    <row r="44" ht="15">
      <c r="A44" s="40" t="s">
        <v>114</v>
      </c>
    </row>
    <row r="45" spans="1:6" ht="15">
      <c r="A45" s="41" t="s">
        <v>115</v>
      </c>
      <c r="B45">
        <v>16.2</v>
      </c>
      <c r="D45" s="8" t="s">
        <v>18</v>
      </c>
      <c r="E45" s="30">
        <f>B45*$C$66</f>
        <v>1072.004032983508</v>
      </c>
      <c r="F45" s="30">
        <f>E45*(1+$C$63)</f>
        <v>1100.6332208079934</v>
      </c>
    </row>
    <row r="46" ht="15">
      <c r="A46" s="41"/>
    </row>
    <row r="47" ht="15">
      <c r="A47" s="40" t="s">
        <v>116</v>
      </c>
    </row>
    <row r="48" spans="1:6" ht="15">
      <c r="A48" s="41" t="s">
        <v>117</v>
      </c>
      <c r="B48">
        <v>25</v>
      </c>
      <c r="D48" s="8" t="s">
        <v>18</v>
      </c>
      <c r="E48" s="30">
        <f>B48*$C$66</f>
        <v>1654.3272113943026</v>
      </c>
      <c r="F48" s="30">
        <f>E48*(1+$C$63)</f>
        <v>1698.508056802459</v>
      </c>
    </row>
    <row r="49" ht="15">
      <c r="A49" s="41"/>
    </row>
    <row r="50" ht="15">
      <c r="A50" s="40" t="s">
        <v>118</v>
      </c>
    </row>
    <row r="51" spans="1:6" ht="15">
      <c r="A51" s="41" t="s">
        <v>98</v>
      </c>
      <c r="B51">
        <v>7.2</v>
      </c>
      <c r="D51" s="8" t="s">
        <v>73</v>
      </c>
      <c r="E51" s="30">
        <f>B51*$C$66</f>
        <v>476.4462368815592</v>
      </c>
      <c r="F51" s="30">
        <f>E51*(1+$C$63)</f>
        <v>489.1703203591082</v>
      </c>
    </row>
    <row r="52" ht="15">
      <c r="A52" s="41"/>
    </row>
    <row r="53" ht="15">
      <c r="A53" s="40" t="s">
        <v>75</v>
      </c>
    </row>
    <row r="54" spans="1:6" ht="15">
      <c r="A54" s="41" t="s">
        <v>98</v>
      </c>
      <c r="B54">
        <v>7.2</v>
      </c>
      <c r="D54" s="8" t="s">
        <v>73</v>
      </c>
      <c r="E54" s="30">
        <f>B54*$C$66</f>
        <v>476.4462368815592</v>
      </c>
      <c r="F54" s="30">
        <f>E54*(1+$C$63)</f>
        <v>489.1703203591082</v>
      </c>
    </row>
    <row r="55" ht="15">
      <c r="A55" s="41"/>
    </row>
    <row r="56" ht="15">
      <c r="A56" s="40" t="s">
        <v>119</v>
      </c>
    </row>
    <row r="57" spans="1:6" ht="15">
      <c r="A57" s="41" t="s">
        <v>120</v>
      </c>
      <c r="B57">
        <v>8.2</v>
      </c>
      <c r="D57" s="8" t="s">
        <v>8</v>
      </c>
      <c r="E57" s="30">
        <f>B57*$C$66</f>
        <v>542.6193253373312</v>
      </c>
      <c r="F57" s="30">
        <f>E57*(1+$C$63)</f>
        <v>557.1106426312065</v>
      </c>
    </row>
    <row r="58" spans="1:4" ht="15">
      <c r="A58" s="41"/>
      <c r="D58" s="2"/>
    </row>
    <row r="59" ht="15">
      <c r="A59" s="40" t="s">
        <v>79</v>
      </c>
    </row>
    <row r="60" spans="1:6" ht="15">
      <c r="A60" s="41" t="s">
        <v>121</v>
      </c>
      <c r="B60">
        <v>5.7</v>
      </c>
      <c r="D60" s="8" t="s">
        <v>73</v>
      </c>
      <c r="E60" s="30">
        <f>B60*$C$66</f>
        <v>377.186604197901</v>
      </c>
      <c r="F60" s="30">
        <f>E60*(1+$C$63)</f>
        <v>387.2598369509606</v>
      </c>
    </row>
    <row r="61" spans="1:6" ht="15.75" thickBot="1">
      <c r="A61" s="12"/>
      <c r="B61" s="12"/>
      <c r="C61" s="12"/>
      <c r="D61" s="13"/>
      <c r="E61" s="42"/>
      <c r="F61" s="42"/>
    </row>
    <row r="62" spans="1:6" ht="15.75" thickTop="1">
      <c r="A62" s="15" t="s">
        <v>50</v>
      </c>
      <c r="B62">
        <f>SUM(B1:B61)</f>
        <v>257.79999999999995</v>
      </c>
      <c r="D62" s="2"/>
      <c r="F62" s="43"/>
    </row>
    <row r="63" spans="1:6" ht="15">
      <c r="A63" s="15" t="s">
        <v>51</v>
      </c>
      <c r="B63">
        <v>9</v>
      </c>
      <c r="C63" s="16">
        <f>B63/(B62+B86)</f>
        <v>0.02670623145400594</v>
      </c>
      <c r="D63" t="s">
        <v>122</v>
      </c>
      <c r="F63" s="43"/>
    </row>
    <row r="64" spans="1:6" ht="15">
      <c r="A64" s="17" t="s">
        <v>52</v>
      </c>
      <c r="B64" s="2">
        <f>SUM(B62:B63)</f>
        <v>266.79999999999995</v>
      </c>
      <c r="D64" s="2"/>
      <c r="F64" s="43"/>
    </row>
    <row r="65" spans="1:6" ht="15">
      <c r="A65" s="18" t="s">
        <v>53</v>
      </c>
      <c r="B65" s="2"/>
      <c r="D65" s="2"/>
      <c r="F65" s="43"/>
    </row>
    <row r="66" spans="1:6" ht="15">
      <c r="A66" s="35" t="s">
        <v>123</v>
      </c>
      <c r="B66" s="17" t="s">
        <v>55</v>
      </c>
      <c r="C66" s="19">
        <f>17654.98/266.8</f>
        <v>66.1730884557721</v>
      </c>
      <c r="D66" s="2"/>
      <c r="F66" s="43"/>
    </row>
    <row r="67" spans="1:6" ht="15">
      <c r="A67" s="35" t="s">
        <v>124</v>
      </c>
      <c r="D67" s="2"/>
      <c r="F67" s="43"/>
    </row>
    <row r="68" spans="1:6" ht="45">
      <c r="A68" s="20"/>
      <c r="B68" s="21" t="s">
        <v>125</v>
      </c>
      <c r="C68" s="21"/>
      <c r="D68" s="21"/>
      <c r="E68" s="37"/>
      <c r="F68" s="37" t="s">
        <v>58</v>
      </c>
    </row>
    <row r="69" spans="1:6" ht="15">
      <c r="A69" s="23"/>
      <c r="B69" s="44">
        <f>SUMIF(D1:D61,"Гилберт",B1:B61)*(1+$C$63)</f>
        <v>35.3186943620178</v>
      </c>
      <c r="D69" s="2" t="s">
        <v>73</v>
      </c>
      <c r="F69" s="38">
        <f>SUMIF(D1:D61,"Гилберт",F1:F61)</f>
        <v>2337.147086160184</v>
      </c>
    </row>
    <row r="70" spans="1:6" ht="15">
      <c r="A70" s="23"/>
      <c r="B70" s="44">
        <f>SUMIF(D1:D61,"мамаАси",B1:B61)*(1+$C$63)</f>
        <v>45.688427299703264</v>
      </c>
      <c r="D70" s="2" t="s">
        <v>8</v>
      </c>
      <c r="F70" s="38">
        <f>SUMIF(D1:D61,"мамаАси",F1:F61)</f>
        <v>3023.3443411083763</v>
      </c>
    </row>
    <row r="71" spans="1:6" ht="15">
      <c r="A71" s="23"/>
      <c r="B71" s="44">
        <f>SUMIF(D1:D61,"Ulena",B1:B61)*(1+$C$63)</f>
        <v>24.43560830860534</v>
      </c>
      <c r="D71" s="2" t="s">
        <v>11</v>
      </c>
      <c r="F71" s="38">
        <f>SUMIF(D1:D61,"Ulena",F1:F61)</f>
        <v>1616.979670075941</v>
      </c>
    </row>
    <row r="72" spans="1:6" ht="15">
      <c r="A72" s="23"/>
      <c r="B72" s="44">
        <f>SUMIF(D1:D61,"Ateh",B1:B61)*(1+$C$63)</f>
        <v>11.807121661721068</v>
      </c>
      <c r="D72" s="2" t="s">
        <v>101</v>
      </c>
      <c r="F72" s="38">
        <f>SUMIF(D1:D61,"Ateh",F1:F61)</f>
        <v>781.3137061291311</v>
      </c>
    </row>
    <row r="73" spans="1:6" ht="15">
      <c r="A73" s="23"/>
      <c r="B73" s="44">
        <f>SUMIF(D1:D61,"Mrs.Smith",B1:B61)*(1+$C$63)</f>
        <v>81.82848664688427</v>
      </c>
      <c r="D73" s="2" t="s">
        <v>18</v>
      </c>
      <c r="F73" s="38">
        <f>SUMIF(D1:D61,"Mrs.Smith",F1:F61)</f>
        <v>5414.843685086239</v>
      </c>
    </row>
    <row r="74" spans="1:6" ht="15">
      <c r="A74" s="23"/>
      <c r="B74" s="44">
        <f>SUMIF(D1:D61,"Anna Nickola",B1:B61)*(1+$C$63)</f>
        <v>44.35370919881306</v>
      </c>
      <c r="D74" s="2" t="s">
        <v>65</v>
      </c>
      <c r="F74" s="38">
        <f>SUMIF(D1:D61,"Anna Nickola",F1:F61)</f>
        <v>2935.0219221546495</v>
      </c>
    </row>
    <row r="75" spans="1:6" ht="15">
      <c r="A75" s="23"/>
      <c r="B75" s="44">
        <f>SUMIF(D1:D61,"Natali_Z",B1:B61)*(1+$C$63)</f>
        <v>21.25281899109792</v>
      </c>
      <c r="D75" s="2" t="s">
        <v>96</v>
      </c>
      <c r="F75" s="38">
        <f>SUMIF(D1:D61,"Natali_Z",F1:F61)</f>
        <v>1406.364671032436</v>
      </c>
    </row>
    <row r="76" spans="1:6" ht="15" hidden="1">
      <c r="A76" s="23"/>
      <c r="B76" s="23"/>
      <c r="D76" s="2"/>
      <c r="F76" s="45">
        <f>SUM(F69:F75)</f>
        <v>17515.015081746955</v>
      </c>
    </row>
    <row r="77" spans="4:6" ht="15">
      <c r="D77" s="46" t="s">
        <v>126</v>
      </c>
      <c r="E77" s="47"/>
      <c r="F77" s="48">
        <f>F76-17654.98</f>
        <v>-139.96491825304474</v>
      </c>
    </row>
    <row r="78" spans="1:6" ht="15">
      <c r="A78" s="49" t="s">
        <v>127</v>
      </c>
      <c r="B78" s="49"/>
      <c r="C78" s="49"/>
      <c r="D78" s="49"/>
      <c r="E78" s="50"/>
      <c r="F78" s="50"/>
    </row>
    <row r="79" ht="18">
      <c r="A79" s="1" t="s">
        <v>128</v>
      </c>
    </row>
    <row r="81" ht="15">
      <c r="A81" s="40" t="s">
        <v>129</v>
      </c>
    </row>
    <row r="82" spans="1:6" ht="15">
      <c r="A82" s="41" t="s">
        <v>130</v>
      </c>
      <c r="B82">
        <v>36</v>
      </c>
      <c r="D82" s="2" t="s">
        <v>5</v>
      </c>
      <c r="E82" s="30">
        <f>B82*$C$90</f>
        <v>2371.954545454545</v>
      </c>
      <c r="F82" s="30">
        <f>E82+(139.96/79.2*36)</f>
        <v>2435.5727272727268</v>
      </c>
    </row>
    <row r="83" spans="1:6" ht="15">
      <c r="A83" s="40" t="s">
        <v>131</v>
      </c>
      <c r="B83">
        <v>21.6</v>
      </c>
      <c r="D83" s="2" t="s">
        <v>73</v>
      </c>
      <c r="E83" s="30">
        <f>B83*$C$90</f>
        <v>1423.1727272727271</v>
      </c>
      <c r="F83" s="30">
        <f>E83+(139.96/79.2*21.6)</f>
        <v>1461.3436363636363</v>
      </c>
    </row>
    <row r="84" spans="1:6" ht="15">
      <c r="A84" s="41" t="s">
        <v>132</v>
      </c>
      <c r="B84">
        <v>21.6</v>
      </c>
      <c r="D84" s="2" t="s">
        <v>133</v>
      </c>
      <c r="E84" s="30">
        <f>B84*$C$90</f>
        <v>1423.1727272727271</v>
      </c>
      <c r="F84" s="30">
        <f>E84+(139.96/79.2*21.6)</f>
        <v>1461.3436363636363</v>
      </c>
    </row>
    <row r="85" spans="1:6" ht="15.75" thickBot="1">
      <c r="A85" s="12"/>
      <c r="B85" s="12"/>
      <c r="C85" s="12"/>
      <c r="D85" s="13"/>
      <c r="E85" s="42"/>
      <c r="F85" s="42"/>
    </row>
    <row r="86" spans="1:6" ht="15.75" thickTop="1">
      <c r="A86" s="15" t="s">
        <v>50</v>
      </c>
      <c r="B86">
        <f>SUM(B78:B85)</f>
        <v>79.2</v>
      </c>
      <c r="D86" s="2"/>
      <c r="F86" s="43"/>
    </row>
    <row r="87" spans="1:6" ht="15">
      <c r="A87" s="15" t="s">
        <v>51</v>
      </c>
      <c r="C87" s="16">
        <f>C63</f>
        <v>0.02670623145400594</v>
      </c>
      <c r="D87" t="s">
        <v>134</v>
      </c>
      <c r="F87" s="43"/>
    </row>
    <row r="88" spans="1:6" ht="15">
      <c r="A88" s="17" t="s">
        <v>52</v>
      </c>
      <c r="B88" s="2">
        <f>SUM(B86:B87)</f>
        <v>79.2</v>
      </c>
      <c r="D88" s="2"/>
      <c r="F88" s="43"/>
    </row>
    <row r="89" spans="1:6" ht="15">
      <c r="A89" s="18" t="s">
        <v>53</v>
      </c>
      <c r="B89" s="2"/>
      <c r="D89" s="2"/>
      <c r="F89" s="43"/>
    </row>
    <row r="90" spans="1:6" ht="15">
      <c r="A90" t="s">
        <v>135</v>
      </c>
      <c r="B90" s="17" t="s">
        <v>55</v>
      </c>
      <c r="C90" s="19">
        <f>5218.3/B88</f>
        <v>65.88762626262626</v>
      </c>
      <c r="D90" s="2"/>
      <c r="F90" s="43"/>
    </row>
    <row r="91" spans="1:6" ht="15">
      <c r="A91" t="s">
        <v>136</v>
      </c>
      <c r="D91" s="2"/>
      <c r="F91" s="43"/>
    </row>
    <row r="92" spans="4:6" ht="15">
      <c r="D92" s="2"/>
      <c r="F92" s="43"/>
    </row>
    <row r="93" spans="1:6" ht="30">
      <c r="A93" s="20"/>
      <c r="B93" s="21" t="s">
        <v>57</v>
      </c>
      <c r="C93" s="21"/>
      <c r="D93" s="21"/>
      <c r="E93" s="37"/>
      <c r="F93" s="37" t="s">
        <v>58</v>
      </c>
    </row>
    <row r="94" spans="1:6" ht="15">
      <c r="A94" s="23"/>
      <c r="B94" s="23">
        <f>SUMIF(D78:D85,"Гилберт",B78:B85)</f>
        <v>21.6</v>
      </c>
      <c r="D94" s="2" t="s">
        <v>73</v>
      </c>
      <c r="F94" s="38">
        <f>SUMIF(D78:D85,"Гилберт",F78:F85)</f>
        <v>1461.3436363636363</v>
      </c>
    </row>
    <row r="95" spans="1:6" ht="15">
      <c r="A95" s="23"/>
      <c r="B95" s="23">
        <f>SUMIF(D78:D85,"Love",B78:B85)</f>
        <v>36</v>
      </c>
      <c r="D95" s="2" t="s">
        <v>5</v>
      </c>
      <c r="F95" s="38">
        <f>SUMIF(D78:D85,"Love",F78:F85)</f>
        <v>2435.5727272727268</v>
      </c>
    </row>
    <row r="96" spans="1:6" ht="15">
      <c r="A96" s="23"/>
      <c r="B96" s="23">
        <f>SUMIF(D78:D85,"MissNLO",B78:B85)</f>
        <v>21.6</v>
      </c>
      <c r="D96" s="2" t="s">
        <v>133</v>
      </c>
      <c r="F96" s="38">
        <f>SUMIF(D78:D85,"MissNLO",F78:F85)</f>
        <v>1461.3436363636363</v>
      </c>
    </row>
  </sheetData>
  <sheetProtection/>
  <hyperlinks>
    <hyperlink ref="A2" r:id="rId1" tooltip="Avarca Leather Chataigne 32" display="http://ru.babyshop.com/avarca-leather-chataigne/p/87811"/>
    <hyperlink ref="A5" r:id="rId2" tooltip="Boys T-Shirt Ss Kids 116/122 cm" display="http://ru.babyshop.com/boys-t-shirt-ss-kids/p/84182"/>
    <hyperlink ref="A8" r:id="rId3" tooltip="Fly 134/140 cm" display="http://ru.babyshop.com/fly/p/86677"/>
    <hyperlink ref="A11" r:id="rId4" tooltip="Girls Flower Ballerina 38" display="http://ru.babyshop.com/girls-flower-ballerina/p/84610"/>
    <hyperlink ref="A14" r:id="rId5" tooltip="Handle It Rain Boot Kids Sea Blue J2" display="http://ru.babyshop.com/handle-it-rain-boot-kids-sea-blue/p/77593"/>
    <hyperlink ref="A17" r:id="rId6" tooltip="Jalle Ss Tee 9-10 лет" display="http://ru.babyshop.com/jalle-ss-tee/p/84401"/>
    <hyperlink ref="A20" r:id="rId7" tooltip="Mini Boys XX Брюки Denims 104 cm" display="http://ru.babyshop.com/mini-boys-xx-%D0%B1%D1%80%D1%8E%D0%BA%D0%B8-denims/p/82666"/>
    <hyperlink ref="A23" r:id="rId8" tooltip="New Shila Sl Woven Dress S" display="http://ru.babyshop.com/new-shila-sl-woven-dress/p/86205"/>
    <hyperlink ref="A26" r:id="rId9" tooltip="Round Pencil Пенал Универсальный размер" display="http://ru.babyshop.com/round-pencil-%D0%BF%D0%B5%D0%BD%D0%B0%D0%BB/p/87833"/>
    <hyperlink ref="A29" r:id="rId10" tooltip="Vintage Motorcycle Print Футболка Classic White S (6-7 years)" display="http://ru.babyshop.com/vintage-motorcycle-print-%D1%84%D1%83%D1%82%D0%B1%D0%BE%D0%BB%D0%BA%D0%B0-classic-white/p/87143"/>
    <hyperlink ref="A32" r:id="rId11" tooltip="Брюки Reimatec Kunto Navy 122 cм (6-7 лет)" display="http://ru.babyshop.com/%D0%B1%D1%80%D1%8E%D0%BA%D0%B8-reimatec-kunto-navy/p/87999"/>
    <hyperlink ref="A35" r:id="rId12" tooltip="Брюки Reimatec Kunto Navy 128 cм (7-8 лет)" display="http://ru.babyshop.com/%D0%B1%D1%80%D1%8E%D0%BA%D0%B8-reimatec-kunto-navy/p/87999"/>
    <hyperlink ref="A38" r:id="rId13" tooltip="Брюки Reimatec Kunto Navy 140 cм (9-10 лет)" display="http://ru.babyshop.com/%D0%B1%D1%80%D1%8E%D0%BA%D0%B8-reimatec-kunto-navy/p/87999"/>
    <hyperlink ref="A41" r:id="rId14" tooltip="Джеггинсы Flower Print Skinny Blue EL (11-12 years)" display="http://ru.babyshop.com/%D0%B4%D0%B6%D0%B5%D0%B3%D0%B3%D0%B8%D0%BD%D1%81%D1%8B-flower-print-skinny-blue/p/87306"/>
    <hyperlink ref="A44" r:id="rId15" tooltip="Джинсы Strummer Atlantic Dream 10 år" display="http://ru.babyshop.com/%D0%B4%D0%B6%D0%B8%D0%BD%D1%81%D1%8B-strummer-atlantic-dream/p/83178"/>
    <hyperlink ref="A47" r:id="rId16" tooltip="Куртка Nylon With Allover Prints &amp; Mesh Lining 10 år" display="http://ru.babyshop.com/%D0%BA%D1%83%D1%80%D1%82%D0%BA%D0%B0-nylon-with-allover-prints-mesh-lining/p/85961"/>
    <hyperlink ref="A50" r:id="rId17" tooltip="Панамка Somme 50 (3-4 years)" display="http://ru.babyshop.com/%D0%BF%D0%B0%D0%BD%D0%B0%D0%BC%D0%BA%D0%B0-somme/p/86700"/>
    <hyperlink ref="A53" r:id="rId18" tooltip="Панамка Somme 54 (6-7 years)" display="http://ru.babyshop.com/%D0%BF%D0%B0%D0%BD%D0%B0%D0%BC%D0%BA%D0%B0-somme/p/86700"/>
    <hyperlink ref="A56" r:id="rId19" tooltip="Платье Floral Print With Button Back White XL (10-11 years)" display="http://ru.babyshop.com/%D0%BF%D0%BB%D0%B0%D1%82%D1%8C%D0%B5-floral-print-with-button-back-white/p/87710"/>
    <hyperlink ref="A59" r:id="rId20" tooltip="Шапка Jersey 122-128" display="http://ru.babyshop.com/%D1%88%D0%B0%D0%BF%D0%BA%D0%B0-jersey/p/84253"/>
    <hyperlink ref="A81" r:id="rId21" tooltip="Cerise 134 cм (8-9 лет)" display="http://ru.babyshop.com/cerise/p/87977"/>
    <hyperlink ref="A83" r:id="rId22" tooltip="Брюки Reimatec Kunto Navy 116 cм (5-6 лет)" display="http://ru.babyshop.com/%D0%B1%D1%80%D1%8E%D0%BA%D0%B8-reimatec-kunto-navy/p/87999"/>
  </hyperlinks>
  <printOptions/>
  <pageMargins left="0.7" right="0.7" top="0.75" bottom="0.75" header="0.3" footer="0.3"/>
  <pageSetup horizontalDpi="600" verticalDpi="600" orientation="portrait" paperSize="9" r:id="rId2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2"/>
  <sheetViews>
    <sheetView zoomScalePageLayoutView="0" workbookViewId="0" topLeftCell="A1">
      <pane ySplit="1" topLeftCell="A143" activePane="bottomLeft" state="frozen"/>
      <selection pane="topLeft" activeCell="B61" sqref="B61"/>
      <selection pane="bottomLeft" activeCell="B61" sqref="B61"/>
    </sheetView>
  </sheetViews>
  <sheetFormatPr defaultColWidth="9.140625" defaultRowHeight="15"/>
  <cols>
    <col min="1" max="1" width="10.00390625" style="0" customWidth="1"/>
    <col min="2" max="2" width="59.140625" style="0" customWidth="1"/>
    <col min="3" max="3" width="10.7109375" style="76" customWidth="1"/>
    <col min="4" max="4" width="12.140625" style="70" customWidth="1"/>
    <col min="5" max="5" width="13.00390625" style="30" customWidth="1"/>
    <col min="6" max="6" width="13.00390625" style="43" customWidth="1"/>
  </cols>
  <sheetData>
    <row r="1" spans="2:6" ht="18">
      <c r="B1" s="1"/>
      <c r="C1" s="63" t="s">
        <v>0</v>
      </c>
      <c r="D1" s="26"/>
      <c r="E1" s="39" t="s">
        <v>1</v>
      </c>
      <c r="F1" s="28" t="s">
        <v>2</v>
      </c>
    </row>
    <row r="2" spans="2:4" ht="15">
      <c r="B2" s="64"/>
      <c r="C2" s="65"/>
      <c r="D2" s="66"/>
    </row>
    <row r="3" spans="2:4" ht="15">
      <c r="B3" s="67" t="s">
        <v>157</v>
      </c>
      <c r="C3" s="63"/>
      <c r="D3" s="68"/>
    </row>
    <row r="4" spans="2:6" ht="15">
      <c r="B4" s="69" t="s">
        <v>158</v>
      </c>
      <c r="C4" s="63">
        <v>7.19</v>
      </c>
      <c r="D4" s="68" t="s">
        <v>11</v>
      </c>
      <c r="E4" s="30">
        <f>C4*$D$155</f>
        <v>476.7124958370998</v>
      </c>
      <c r="F4" s="43">
        <f>E4*(1+$D$152)</f>
        <v>476.7124958370998</v>
      </c>
    </row>
    <row r="5" spans="2:4" ht="15">
      <c r="B5" s="69" t="s">
        <v>159</v>
      </c>
      <c r="C5" s="63"/>
      <c r="D5" s="68"/>
    </row>
    <row r="6" spans="2:4" ht="15">
      <c r="B6" s="64"/>
      <c r="C6" s="65"/>
      <c r="D6" s="66"/>
    </row>
    <row r="7" spans="2:4" ht="15">
      <c r="B7" s="67" t="s">
        <v>160</v>
      </c>
      <c r="C7" s="63"/>
      <c r="D7" s="68"/>
    </row>
    <row r="8" spans="2:6" ht="15">
      <c r="B8" s="69" t="s">
        <v>161</v>
      </c>
      <c r="C8" s="63">
        <v>7.34</v>
      </c>
      <c r="D8" s="68" t="s">
        <v>96</v>
      </c>
      <c r="E8" s="30">
        <f>C8*$D$155</f>
        <v>486.6578191160379</v>
      </c>
      <c r="F8" s="43">
        <f>E8*(1+$D$152)</f>
        <v>486.6578191160379</v>
      </c>
    </row>
    <row r="9" spans="2:4" ht="15">
      <c r="B9" s="69" t="s">
        <v>162</v>
      </c>
      <c r="C9" s="63"/>
      <c r="D9" s="68"/>
    </row>
    <row r="10" spans="2:4" ht="15">
      <c r="B10" s="64"/>
      <c r="C10" s="65"/>
      <c r="D10" s="66"/>
    </row>
    <row r="11" spans="2:4" ht="15">
      <c r="B11" s="67" t="s">
        <v>160</v>
      </c>
      <c r="C11" s="63"/>
      <c r="D11" s="68"/>
    </row>
    <row r="12" spans="2:6" ht="15">
      <c r="B12" s="69" t="s">
        <v>163</v>
      </c>
      <c r="C12" s="63">
        <v>7.34</v>
      </c>
      <c r="D12" s="68" t="s">
        <v>96</v>
      </c>
      <c r="E12" s="30">
        <f>C12*$D$155</f>
        <v>486.6578191160379</v>
      </c>
      <c r="F12" s="43">
        <f>E12*(1+$D$152)</f>
        <v>486.6578191160379</v>
      </c>
    </row>
    <row r="13" spans="2:4" ht="15">
      <c r="B13" s="69" t="s">
        <v>162</v>
      </c>
      <c r="C13" s="63"/>
      <c r="D13" s="68"/>
    </row>
    <row r="14" spans="2:4" ht="15">
      <c r="B14" s="64"/>
      <c r="C14" s="65"/>
      <c r="D14" s="66"/>
    </row>
    <row r="15" spans="2:4" ht="15">
      <c r="B15" s="67" t="s">
        <v>164</v>
      </c>
      <c r="C15" s="63"/>
      <c r="D15" s="68"/>
    </row>
    <row r="16" spans="2:6" ht="15">
      <c r="B16" s="69" t="s">
        <v>158</v>
      </c>
      <c r="C16" s="63">
        <v>6.47</v>
      </c>
      <c r="D16" s="68" t="s">
        <v>11</v>
      </c>
      <c r="E16" s="30">
        <f>C16*$D$155</f>
        <v>428.9749440981969</v>
      </c>
      <c r="F16" s="43">
        <f>E16*(1+$D$152)</f>
        <v>428.9749440981969</v>
      </c>
    </row>
    <row r="17" spans="2:4" ht="15">
      <c r="B17" s="69" t="s">
        <v>159</v>
      </c>
      <c r="C17" s="63"/>
      <c r="D17" s="68"/>
    </row>
    <row r="18" spans="2:4" ht="15">
      <c r="B18" s="64"/>
      <c r="C18" s="65"/>
      <c r="D18" s="66"/>
    </row>
    <row r="19" spans="2:4" ht="15">
      <c r="B19" s="64" t="s">
        <v>165</v>
      </c>
      <c r="C19" s="63"/>
      <c r="D19" s="68"/>
    </row>
    <row r="20" spans="2:6" ht="15">
      <c r="B20" s="69" t="s">
        <v>158</v>
      </c>
      <c r="C20" s="63">
        <v>7.18</v>
      </c>
      <c r="D20" s="70" t="s">
        <v>11</v>
      </c>
      <c r="E20" s="30">
        <f>C20*$D$155</f>
        <v>476.04947428517056</v>
      </c>
      <c r="F20" s="43">
        <f>E20*(1+$D$152)</f>
        <v>476.04947428517056</v>
      </c>
    </row>
    <row r="21" spans="2:4" ht="15">
      <c r="B21" s="69" t="s">
        <v>166</v>
      </c>
      <c r="C21" s="63"/>
      <c r="D21" s="68"/>
    </row>
    <row r="22" spans="2:4" ht="15">
      <c r="B22" s="64"/>
      <c r="C22" s="65"/>
      <c r="D22" s="66"/>
    </row>
    <row r="23" spans="2:4" ht="15">
      <c r="B23" s="67" t="s">
        <v>167</v>
      </c>
      <c r="C23" s="63"/>
      <c r="D23" s="68"/>
    </row>
    <row r="24" spans="2:6" ht="15">
      <c r="B24" s="69" t="s">
        <v>168</v>
      </c>
      <c r="C24" s="63">
        <v>10.78</v>
      </c>
      <c r="D24" s="70" t="s">
        <v>18</v>
      </c>
      <c r="E24" s="30">
        <f>C24*$D$155</f>
        <v>714.737232979685</v>
      </c>
      <c r="F24" s="43">
        <f>E24*(1+$D$152)</f>
        <v>714.737232979685</v>
      </c>
    </row>
    <row r="25" spans="2:4" ht="15">
      <c r="B25" s="69" t="s">
        <v>169</v>
      </c>
      <c r="C25" s="63"/>
      <c r="D25" s="68"/>
    </row>
    <row r="26" spans="2:4" ht="15">
      <c r="B26" s="64"/>
      <c r="C26" s="65"/>
      <c r="D26" s="66"/>
    </row>
    <row r="27" spans="2:4" ht="15">
      <c r="B27" s="64" t="s">
        <v>170</v>
      </c>
      <c r="C27" s="63"/>
      <c r="D27" s="68"/>
    </row>
    <row r="28" spans="2:6" ht="15">
      <c r="B28" s="69" t="s">
        <v>171</v>
      </c>
      <c r="C28" s="63">
        <v>3.83</v>
      </c>
      <c r="D28" s="68" t="s">
        <v>96</v>
      </c>
      <c r="E28" s="30">
        <f>C28*$D$155</f>
        <v>253.93725438888626</v>
      </c>
      <c r="F28" s="43">
        <f>E28*(1+$D$152)</f>
        <v>253.93725438888626</v>
      </c>
    </row>
    <row r="29" spans="2:4" ht="15">
      <c r="B29" s="69" t="s">
        <v>172</v>
      </c>
      <c r="C29" s="63"/>
      <c r="D29" s="68"/>
    </row>
    <row r="30" spans="2:4" ht="15">
      <c r="B30" s="64"/>
      <c r="C30" s="65"/>
      <c r="D30" s="66"/>
    </row>
    <row r="31" spans="2:4" ht="15">
      <c r="B31" s="64" t="s">
        <v>170</v>
      </c>
      <c r="C31" s="63"/>
      <c r="D31" s="68"/>
    </row>
    <row r="32" spans="2:6" ht="15">
      <c r="B32" s="69" t="s">
        <v>173</v>
      </c>
      <c r="C32" s="63">
        <v>3.83</v>
      </c>
      <c r="D32" s="68" t="s">
        <v>73</v>
      </c>
      <c r="E32" s="30">
        <f>C32*$D$155</f>
        <v>253.93725438888626</v>
      </c>
      <c r="F32" s="43">
        <f>E32*(1+$D$152)</f>
        <v>253.93725438888626</v>
      </c>
    </row>
    <row r="33" spans="2:4" ht="15">
      <c r="B33" s="69" t="s">
        <v>159</v>
      </c>
      <c r="C33" s="63"/>
      <c r="D33" s="68"/>
    </row>
    <row r="34" spans="2:4" ht="15">
      <c r="B34" s="64"/>
      <c r="C34" s="65"/>
      <c r="D34" s="66"/>
    </row>
    <row r="35" spans="2:4" ht="15">
      <c r="B35" s="64" t="s">
        <v>170</v>
      </c>
      <c r="C35" s="63"/>
      <c r="D35" s="68"/>
    </row>
    <row r="36" spans="2:6" ht="15">
      <c r="B36" s="69" t="s">
        <v>168</v>
      </c>
      <c r="C36" s="63">
        <v>3.83</v>
      </c>
      <c r="D36" s="68" t="s">
        <v>96</v>
      </c>
      <c r="E36" s="30">
        <f>C36*$D$155</f>
        <v>253.93725438888626</v>
      </c>
      <c r="F36" s="43">
        <f>E36*(1+$D$152)</f>
        <v>253.93725438888626</v>
      </c>
    </row>
    <row r="37" spans="2:4" ht="15">
      <c r="B37" s="69" t="s">
        <v>172</v>
      </c>
      <c r="C37" s="63"/>
      <c r="D37" s="68"/>
    </row>
    <row r="38" spans="2:4" ht="15">
      <c r="B38" s="64"/>
      <c r="C38" s="65"/>
      <c r="D38" s="66"/>
    </row>
    <row r="39" spans="2:4" ht="15">
      <c r="B39" s="64" t="s">
        <v>170</v>
      </c>
      <c r="C39" s="63"/>
      <c r="D39" s="68"/>
    </row>
    <row r="40" spans="2:6" ht="15">
      <c r="B40" s="69" t="s">
        <v>173</v>
      </c>
      <c r="C40" s="63">
        <v>3.83</v>
      </c>
      <c r="D40" s="70" t="s">
        <v>73</v>
      </c>
      <c r="E40" s="30">
        <f>C40*$D$155</f>
        <v>253.93725438888626</v>
      </c>
      <c r="F40" s="43">
        <f>E40*(1+$D$152)</f>
        <v>253.93725438888626</v>
      </c>
    </row>
    <row r="41" spans="2:4" ht="15">
      <c r="B41" s="69" t="s">
        <v>172</v>
      </c>
      <c r="C41" s="63"/>
      <c r="D41" s="68"/>
    </row>
    <row r="42" spans="2:4" ht="15">
      <c r="B42" s="64"/>
      <c r="C42" s="65"/>
      <c r="D42" s="66"/>
    </row>
    <row r="43" spans="2:4" ht="15">
      <c r="B43" s="67" t="s">
        <v>174</v>
      </c>
      <c r="C43" s="63"/>
      <c r="D43" s="68"/>
    </row>
    <row r="44" spans="2:6" ht="15">
      <c r="B44" s="69" t="s">
        <v>158</v>
      </c>
      <c r="C44" s="63">
        <v>5.27</v>
      </c>
      <c r="D44" s="68" t="s">
        <v>11</v>
      </c>
      <c r="E44" s="30">
        <f>C44*$D$155</f>
        <v>349.41235786669205</v>
      </c>
      <c r="F44" s="43">
        <f>E44*(1+$D$152)</f>
        <v>349.41235786669205</v>
      </c>
    </row>
    <row r="45" spans="2:4" ht="15">
      <c r="B45" s="69" t="s">
        <v>175</v>
      </c>
      <c r="C45" s="63"/>
      <c r="D45" s="68"/>
    </row>
    <row r="46" spans="2:4" ht="15">
      <c r="B46" s="64"/>
      <c r="C46" s="65"/>
      <c r="D46" s="66"/>
    </row>
    <row r="47" spans="2:4" ht="15">
      <c r="B47" s="67" t="s">
        <v>174</v>
      </c>
      <c r="C47" s="63"/>
      <c r="D47" s="68"/>
    </row>
    <row r="48" spans="2:6" ht="15">
      <c r="B48" s="69" t="s">
        <v>158</v>
      </c>
      <c r="C48" s="63">
        <v>5.27</v>
      </c>
      <c r="D48" s="68" t="s">
        <v>96</v>
      </c>
      <c r="E48" s="30">
        <f>C48*$D$155</f>
        <v>349.41235786669205</v>
      </c>
      <c r="F48" s="43">
        <f>E48*(1+$D$152)</f>
        <v>349.41235786669205</v>
      </c>
    </row>
    <row r="49" spans="2:4" ht="15">
      <c r="B49" s="69" t="s">
        <v>159</v>
      </c>
      <c r="C49" s="63"/>
      <c r="D49" s="68"/>
    </row>
    <row r="50" spans="2:4" ht="15">
      <c r="B50" s="64"/>
      <c r="C50" s="65"/>
      <c r="D50" s="66"/>
    </row>
    <row r="51" spans="2:4" ht="15">
      <c r="B51" s="67" t="s">
        <v>176</v>
      </c>
      <c r="C51" s="63"/>
      <c r="D51" s="68"/>
    </row>
    <row r="52" spans="2:6" ht="15">
      <c r="B52" s="69" t="s">
        <v>177</v>
      </c>
      <c r="C52" s="63">
        <v>4.55</v>
      </c>
      <c r="D52" s="68" t="s">
        <v>96</v>
      </c>
      <c r="E52" s="30">
        <f>C52*$D$155</f>
        <v>301.67480612778917</v>
      </c>
      <c r="F52" s="43">
        <f>E52*(1+$D$152)</f>
        <v>301.67480612778917</v>
      </c>
    </row>
    <row r="53" spans="2:4" ht="15">
      <c r="B53" s="69" t="s">
        <v>178</v>
      </c>
      <c r="C53" s="63"/>
      <c r="D53" s="68"/>
    </row>
    <row r="54" spans="2:4" ht="15">
      <c r="B54" s="64"/>
      <c r="C54" s="65"/>
      <c r="D54" s="66"/>
    </row>
    <row r="55" spans="2:4" ht="15">
      <c r="B55" s="67" t="s">
        <v>179</v>
      </c>
      <c r="C55" s="63"/>
      <c r="D55" s="68"/>
    </row>
    <row r="56" spans="2:6" ht="15">
      <c r="B56" s="69" t="s">
        <v>177</v>
      </c>
      <c r="C56" s="63">
        <v>4.55</v>
      </c>
      <c r="D56" s="68" t="s">
        <v>96</v>
      </c>
      <c r="E56" s="30">
        <f>C56*$D$155</f>
        <v>301.67480612778917</v>
      </c>
      <c r="F56" s="43">
        <f>E56*(1+$D$152)</f>
        <v>301.67480612778917</v>
      </c>
    </row>
    <row r="57" spans="2:4" ht="15">
      <c r="B57" s="69" t="s">
        <v>172</v>
      </c>
      <c r="C57" s="63"/>
      <c r="D57" s="68"/>
    </row>
    <row r="58" spans="2:4" ht="15">
      <c r="B58" s="64"/>
      <c r="C58" s="65"/>
      <c r="D58" s="66"/>
    </row>
    <row r="59" spans="2:4" ht="15">
      <c r="B59" s="67" t="s">
        <v>179</v>
      </c>
      <c r="C59" s="63"/>
      <c r="D59" s="68"/>
    </row>
    <row r="60" spans="2:6" ht="15">
      <c r="B60" s="69" t="s">
        <v>177</v>
      </c>
      <c r="C60" s="63">
        <v>4.55</v>
      </c>
      <c r="D60" s="68" t="s">
        <v>96</v>
      </c>
      <c r="E60" s="30">
        <f>C60*$D$155</f>
        <v>301.67480612778917</v>
      </c>
      <c r="F60" s="43">
        <f>E60*(1+$D$152)</f>
        <v>301.67480612778917</v>
      </c>
    </row>
    <row r="61" spans="2:4" ht="15">
      <c r="B61" s="69" t="s">
        <v>178</v>
      </c>
      <c r="C61" s="63"/>
      <c r="D61" s="68"/>
    </row>
    <row r="62" spans="2:4" ht="15">
      <c r="B62" s="64"/>
      <c r="C62" s="65"/>
      <c r="D62" s="66"/>
    </row>
    <row r="63" spans="2:4" ht="15">
      <c r="B63" s="67" t="s">
        <v>180</v>
      </c>
      <c r="C63" s="63"/>
      <c r="D63" s="68"/>
    </row>
    <row r="64" spans="2:6" ht="15">
      <c r="B64" s="69" t="s">
        <v>171</v>
      </c>
      <c r="C64" s="63">
        <v>4.79</v>
      </c>
      <c r="D64" s="68" t="s">
        <v>96</v>
      </c>
      <c r="E64" s="30">
        <f>C64*$D$155</f>
        <v>317.58732337409015</v>
      </c>
      <c r="F64" s="43">
        <f>E64*(1+$D$152)</f>
        <v>317.58732337409015</v>
      </c>
    </row>
    <row r="65" spans="2:4" ht="15">
      <c r="B65" s="69" t="s">
        <v>181</v>
      </c>
      <c r="C65" s="63"/>
      <c r="D65" s="68"/>
    </row>
    <row r="66" spans="2:4" ht="15">
      <c r="B66" s="64"/>
      <c r="C66" s="65"/>
      <c r="D66" s="66"/>
    </row>
    <row r="67" spans="2:4" ht="15">
      <c r="B67" s="67" t="s">
        <v>180</v>
      </c>
      <c r="C67" s="63"/>
      <c r="D67" s="68"/>
    </row>
    <row r="68" spans="2:6" ht="15">
      <c r="B68" s="69" t="s">
        <v>161</v>
      </c>
      <c r="C68" s="63">
        <v>4.79</v>
      </c>
      <c r="D68" s="68" t="s">
        <v>96</v>
      </c>
      <c r="E68" s="30">
        <f>C68*$D$155</f>
        <v>317.58732337409015</v>
      </c>
      <c r="F68" s="43">
        <f>E68*(1+$D$152)</f>
        <v>317.58732337409015</v>
      </c>
    </row>
    <row r="69" spans="2:4" ht="15">
      <c r="B69" s="69" t="s">
        <v>181</v>
      </c>
      <c r="C69" s="63"/>
      <c r="D69" s="68"/>
    </row>
    <row r="70" spans="2:4" ht="15">
      <c r="B70" s="64"/>
      <c r="C70" s="65"/>
      <c r="D70" s="66"/>
    </row>
    <row r="71" spans="2:4" ht="15">
      <c r="B71" s="67" t="s">
        <v>182</v>
      </c>
      <c r="C71" s="63"/>
      <c r="D71" s="68"/>
    </row>
    <row r="72" spans="2:6" ht="15">
      <c r="B72" s="69" t="s">
        <v>183</v>
      </c>
      <c r="C72" s="63">
        <v>4.31</v>
      </c>
      <c r="D72" s="68" t="s">
        <v>96</v>
      </c>
      <c r="E72" s="30">
        <f>C72*$D$155</f>
        <v>285.7622888814882</v>
      </c>
      <c r="F72" s="43">
        <f>E72*(1+$D$152)</f>
        <v>285.7622888814882</v>
      </c>
    </row>
    <row r="73" spans="2:4" ht="15">
      <c r="B73" s="69" t="s">
        <v>181</v>
      </c>
      <c r="C73" s="63"/>
      <c r="D73" s="68"/>
    </row>
    <row r="74" spans="2:4" ht="15">
      <c r="B74" s="64"/>
      <c r="C74" s="65"/>
      <c r="D74" s="66"/>
    </row>
    <row r="75" spans="2:4" ht="15">
      <c r="B75" s="64" t="s">
        <v>184</v>
      </c>
      <c r="C75" s="63"/>
      <c r="D75" s="68"/>
    </row>
    <row r="76" spans="2:6" ht="15">
      <c r="B76" s="69" t="s">
        <v>185</v>
      </c>
      <c r="C76" s="63">
        <v>8.38</v>
      </c>
      <c r="D76" s="68" t="s">
        <v>96</v>
      </c>
      <c r="E76" s="30">
        <f>C76*$D$155</f>
        <v>555.6120605166755</v>
      </c>
      <c r="F76" s="43">
        <f>E76*(1+$D$152)</f>
        <v>555.6120605166755</v>
      </c>
    </row>
    <row r="77" spans="2:4" ht="15">
      <c r="B77" s="69" t="s">
        <v>186</v>
      </c>
      <c r="C77" s="63"/>
      <c r="D77" s="68"/>
    </row>
    <row r="78" spans="2:4" ht="15">
      <c r="B78" s="64"/>
      <c r="C78" s="65"/>
      <c r="D78" s="66"/>
    </row>
    <row r="79" spans="2:4" ht="15">
      <c r="B79" s="67" t="s">
        <v>187</v>
      </c>
      <c r="C79" s="63"/>
      <c r="D79" s="68"/>
    </row>
    <row r="80" spans="2:6" ht="15">
      <c r="B80" s="69" t="s">
        <v>171</v>
      </c>
      <c r="C80" s="63">
        <v>6.47</v>
      </c>
      <c r="D80" s="68" t="s">
        <v>96</v>
      </c>
      <c r="E80" s="30">
        <f>C80*$D$155</f>
        <v>428.9749440981969</v>
      </c>
      <c r="F80" s="43">
        <f>E80*(1+$D$152)</f>
        <v>428.9749440981969</v>
      </c>
    </row>
    <row r="81" spans="2:4" ht="15">
      <c r="B81" s="69" t="s">
        <v>188</v>
      </c>
      <c r="C81" s="63"/>
      <c r="D81" s="68"/>
    </row>
    <row r="82" spans="2:4" ht="15">
      <c r="B82" s="64"/>
      <c r="C82" s="65"/>
      <c r="D82" s="66"/>
    </row>
    <row r="83" spans="2:4" ht="15">
      <c r="B83" s="67" t="s">
        <v>187</v>
      </c>
      <c r="C83" s="63"/>
      <c r="D83" s="68"/>
    </row>
    <row r="84" spans="2:6" ht="15">
      <c r="B84" s="69" t="s">
        <v>173</v>
      </c>
      <c r="C84" s="63">
        <v>6.47</v>
      </c>
      <c r="D84" s="68" t="s">
        <v>96</v>
      </c>
      <c r="E84" s="30">
        <f>C84*$D$155</f>
        <v>428.9749440981969</v>
      </c>
      <c r="F84" s="43">
        <f>E84*(1+$D$152)</f>
        <v>428.9749440981969</v>
      </c>
    </row>
    <row r="85" spans="2:4" ht="15">
      <c r="B85" s="69" t="s">
        <v>188</v>
      </c>
      <c r="C85" s="63"/>
      <c r="D85" s="68"/>
    </row>
    <row r="86" spans="2:4" ht="15">
      <c r="B86" s="64"/>
      <c r="C86" s="65"/>
      <c r="D86" s="66"/>
    </row>
    <row r="87" spans="2:4" ht="15">
      <c r="B87" s="67" t="s">
        <v>187</v>
      </c>
      <c r="C87" s="63"/>
      <c r="D87" s="68"/>
    </row>
    <row r="88" spans="2:6" ht="15">
      <c r="B88" s="69" t="s">
        <v>161</v>
      </c>
      <c r="C88" s="63">
        <v>6.47</v>
      </c>
      <c r="D88" s="68" t="s">
        <v>96</v>
      </c>
      <c r="E88" s="30">
        <f>C88*$D$155</f>
        <v>428.9749440981969</v>
      </c>
      <c r="F88" s="43">
        <f>E88*(1+$D$152)</f>
        <v>428.9749440981969</v>
      </c>
    </row>
    <row r="89" spans="2:4" ht="15">
      <c r="B89" s="69" t="s">
        <v>188</v>
      </c>
      <c r="C89" s="63"/>
      <c r="D89" s="68"/>
    </row>
    <row r="90" spans="2:4" ht="15">
      <c r="B90" s="64"/>
      <c r="C90" s="65"/>
      <c r="D90" s="66"/>
    </row>
    <row r="91" spans="2:4" ht="15">
      <c r="B91" s="67" t="s">
        <v>189</v>
      </c>
      <c r="C91" s="63"/>
      <c r="D91" s="68"/>
    </row>
    <row r="92" spans="2:6" ht="15">
      <c r="B92" s="69" t="s">
        <v>173</v>
      </c>
      <c r="C92" s="63">
        <v>5.27</v>
      </c>
      <c r="D92" s="68" t="s">
        <v>96</v>
      </c>
      <c r="E92" s="30">
        <f>C92*$D$155</f>
        <v>349.41235786669205</v>
      </c>
      <c r="F92" s="43">
        <f>E92*(1+$D$152)</f>
        <v>349.41235786669205</v>
      </c>
    </row>
    <row r="93" spans="2:4" ht="15">
      <c r="B93" s="69" t="s">
        <v>188</v>
      </c>
      <c r="C93" s="63"/>
      <c r="D93" s="68"/>
    </row>
    <row r="94" spans="2:4" ht="15">
      <c r="B94" s="64"/>
      <c r="C94" s="65"/>
      <c r="D94" s="66"/>
    </row>
    <row r="95" spans="2:4" ht="15">
      <c r="B95" s="67" t="s">
        <v>189</v>
      </c>
      <c r="C95" s="63"/>
      <c r="D95" s="68"/>
    </row>
    <row r="96" spans="2:6" ht="15">
      <c r="B96" s="69" t="s">
        <v>171</v>
      </c>
      <c r="C96" s="63">
        <v>5.27</v>
      </c>
      <c r="D96" s="68" t="s">
        <v>96</v>
      </c>
      <c r="E96" s="30">
        <f>C96*$D$155</f>
        <v>349.41235786669205</v>
      </c>
      <c r="F96" s="43">
        <f>E96*(1+$D$152)</f>
        <v>349.41235786669205</v>
      </c>
    </row>
    <row r="97" spans="2:4" ht="15">
      <c r="B97" s="69" t="s">
        <v>188</v>
      </c>
      <c r="C97" s="63"/>
      <c r="D97" s="68"/>
    </row>
    <row r="98" spans="2:4" ht="15">
      <c r="B98" s="64"/>
      <c r="C98" s="65"/>
      <c r="D98" s="66"/>
    </row>
    <row r="99" spans="2:4" ht="15">
      <c r="B99" s="67" t="s">
        <v>189</v>
      </c>
      <c r="C99" s="63"/>
      <c r="D99" s="68"/>
    </row>
    <row r="100" spans="2:6" ht="15">
      <c r="B100" s="69" t="s">
        <v>161</v>
      </c>
      <c r="C100" s="63">
        <v>5.27</v>
      </c>
      <c r="D100" s="68" t="s">
        <v>96</v>
      </c>
      <c r="E100" s="30">
        <f>C100*$D$155</f>
        <v>349.41235786669205</v>
      </c>
      <c r="F100" s="43">
        <f>E100*(1+$D$152)</f>
        <v>349.41235786669205</v>
      </c>
    </row>
    <row r="101" spans="2:4" ht="15">
      <c r="B101" s="69" t="s">
        <v>188</v>
      </c>
      <c r="C101" s="63"/>
      <c r="D101" s="68"/>
    </row>
    <row r="102" spans="2:4" ht="15">
      <c r="B102" s="64"/>
      <c r="C102" s="65"/>
      <c r="D102" s="66"/>
    </row>
    <row r="103" spans="2:4" ht="15">
      <c r="B103" s="67" t="s">
        <v>190</v>
      </c>
      <c r="C103" s="63"/>
      <c r="D103" s="68"/>
    </row>
    <row r="104" spans="2:6" ht="15">
      <c r="B104" s="69" t="s">
        <v>173</v>
      </c>
      <c r="C104" s="63">
        <v>4.55</v>
      </c>
      <c r="D104" s="68" t="s">
        <v>96</v>
      </c>
      <c r="E104" s="30">
        <f>C104*$D$155</f>
        <v>301.67480612778917</v>
      </c>
      <c r="F104" s="43">
        <f>E104*(1+$D$152)</f>
        <v>301.67480612778917</v>
      </c>
    </row>
    <row r="105" spans="2:4" ht="15">
      <c r="B105" s="69" t="s">
        <v>181</v>
      </c>
      <c r="C105" s="63"/>
      <c r="D105" s="68"/>
    </row>
    <row r="106" spans="2:4" ht="15">
      <c r="B106" s="64"/>
      <c r="C106" s="65"/>
      <c r="D106" s="66"/>
    </row>
    <row r="107" spans="2:4" ht="15">
      <c r="B107" s="67" t="s">
        <v>190</v>
      </c>
      <c r="C107" s="63"/>
      <c r="D107" s="68"/>
    </row>
    <row r="108" spans="2:6" ht="15">
      <c r="B108" s="69" t="s">
        <v>171</v>
      </c>
      <c r="C108" s="63">
        <v>4.55</v>
      </c>
      <c r="D108" s="68" t="s">
        <v>96</v>
      </c>
      <c r="E108" s="30">
        <f>C108*$D$155</f>
        <v>301.67480612778917</v>
      </c>
      <c r="F108" s="43">
        <f>E108*(1+$D$152)</f>
        <v>301.67480612778917</v>
      </c>
    </row>
    <row r="109" spans="2:4" ht="15">
      <c r="B109" s="69" t="s">
        <v>181</v>
      </c>
      <c r="C109" s="63"/>
      <c r="D109" s="68"/>
    </row>
    <row r="110" spans="2:4" ht="15">
      <c r="B110" s="64"/>
      <c r="C110" s="65"/>
      <c r="D110" s="66"/>
    </row>
    <row r="111" spans="2:4" ht="15">
      <c r="B111" s="67" t="s">
        <v>190</v>
      </c>
      <c r="C111" s="63"/>
      <c r="D111" s="68"/>
    </row>
    <row r="112" spans="2:6" ht="15">
      <c r="B112" s="69" t="s">
        <v>161</v>
      </c>
      <c r="C112" s="63">
        <v>4.55</v>
      </c>
      <c r="D112" s="68" t="s">
        <v>96</v>
      </c>
      <c r="E112" s="30">
        <f>C112*$D$155</f>
        <v>301.67480612778917</v>
      </c>
      <c r="F112" s="43">
        <f>E112*(1+$D$152)</f>
        <v>301.67480612778917</v>
      </c>
    </row>
    <row r="113" spans="2:4" ht="15">
      <c r="B113" s="69" t="s">
        <v>181</v>
      </c>
      <c r="C113" s="63"/>
      <c r="D113" s="68"/>
    </row>
    <row r="114" spans="2:4" ht="15">
      <c r="B114" s="64"/>
      <c r="C114" s="65"/>
      <c r="D114" s="66"/>
    </row>
    <row r="115" spans="2:3" ht="15">
      <c r="B115" s="64" t="s">
        <v>191</v>
      </c>
      <c r="C115" s="63"/>
    </row>
    <row r="116" spans="2:6" ht="15">
      <c r="B116" s="69" t="s">
        <v>192</v>
      </c>
      <c r="C116" s="63">
        <v>3.83</v>
      </c>
      <c r="D116" s="68" t="s">
        <v>96</v>
      </c>
      <c r="E116" s="30">
        <f>C116*$D$155</f>
        <v>253.93725438888626</v>
      </c>
      <c r="F116" s="43">
        <f>E116*(1+$D$152)</f>
        <v>253.93725438888626</v>
      </c>
    </row>
    <row r="117" spans="2:4" ht="15">
      <c r="B117" s="69" t="s">
        <v>175</v>
      </c>
      <c r="C117" s="63"/>
      <c r="D117" s="68"/>
    </row>
    <row r="118" spans="2:4" ht="15">
      <c r="B118" s="64"/>
      <c r="C118" s="65"/>
      <c r="D118" s="66"/>
    </row>
    <row r="119" spans="2:3" ht="15">
      <c r="B119" s="67" t="s">
        <v>193</v>
      </c>
      <c r="C119" s="63"/>
    </row>
    <row r="120" spans="2:6" ht="15">
      <c r="B120" s="69" t="s">
        <v>171</v>
      </c>
      <c r="C120" s="63">
        <v>8.78</v>
      </c>
      <c r="D120" s="70" t="s">
        <v>11</v>
      </c>
      <c r="E120" s="30">
        <f>C120*$D$155</f>
        <v>582.1329225938437</v>
      </c>
      <c r="F120" s="43">
        <f>E120*(1+$D$152)</f>
        <v>582.1329225938437</v>
      </c>
    </row>
    <row r="121" spans="2:4" ht="15">
      <c r="B121" s="69" t="s">
        <v>188</v>
      </c>
      <c r="C121" s="63"/>
      <c r="D121" s="68"/>
    </row>
    <row r="122" spans="2:4" ht="15">
      <c r="B122" s="64"/>
      <c r="C122" s="65"/>
      <c r="D122" s="66"/>
    </row>
    <row r="123" spans="2:4" ht="15">
      <c r="B123" s="67" t="s">
        <v>194</v>
      </c>
      <c r="C123" s="63"/>
      <c r="D123" s="68"/>
    </row>
    <row r="124" spans="2:6" ht="15">
      <c r="B124" s="69" t="s">
        <v>195</v>
      </c>
      <c r="C124" s="63">
        <v>4.55</v>
      </c>
      <c r="D124" s="70" t="s">
        <v>11</v>
      </c>
      <c r="E124" s="30">
        <f>C124*$D$155</f>
        <v>301.67480612778917</v>
      </c>
      <c r="F124" s="43">
        <f>E124*(1+$D$152)</f>
        <v>301.67480612778917</v>
      </c>
    </row>
    <row r="125" spans="2:4" ht="15">
      <c r="B125" s="69" t="s">
        <v>188</v>
      </c>
      <c r="C125" s="63"/>
      <c r="D125" s="68"/>
    </row>
    <row r="126" spans="2:4" ht="15">
      <c r="B126" s="64"/>
      <c r="C126" s="65"/>
      <c r="D126" s="66"/>
    </row>
    <row r="127" spans="2:4" ht="15">
      <c r="B127" s="67" t="s">
        <v>196</v>
      </c>
      <c r="C127" s="63"/>
      <c r="D127" s="68"/>
    </row>
    <row r="128" spans="2:6" ht="15">
      <c r="B128" s="69" t="s">
        <v>173</v>
      </c>
      <c r="C128" s="63">
        <v>5.51</v>
      </c>
      <c r="D128" s="68" t="s">
        <v>96</v>
      </c>
      <c r="E128" s="30">
        <f>C128*$D$155</f>
        <v>365.324875112993</v>
      </c>
      <c r="F128" s="43">
        <f>E128*(1+$D$152)</f>
        <v>365.324875112993</v>
      </c>
    </row>
    <row r="129" spans="2:4" ht="15">
      <c r="B129" s="69" t="s">
        <v>197</v>
      </c>
      <c r="C129" s="63"/>
      <c r="D129" s="68"/>
    </row>
    <row r="130" spans="2:4" ht="15">
      <c r="B130" s="64"/>
      <c r="C130" s="65"/>
      <c r="D130" s="66"/>
    </row>
    <row r="131" spans="2:4" ht="15">
      <c r="B131" s="67" t="s">
        <v>196</v>
      </c>
      <c r="C131" s="63"/>
      <c r="D131" s="68"/>
    </row>
    <row r="132" spans="2:6" ht="15">
      <c r="B132" s="69" t="s">
        <v>185</v>
      </c>
      <c r="C132" s="63">
        <v>5.51</v>
      </c>
      <c r="D132" s="68" t="s">
        <v>96</v>
      </c>
      <c r="E132" s="30">
        <f>C132*$D$155</f>
        <v>365.324875112993</v>
      </c>
      <c r="F132" s="43">
        <f>E132*(1+$D$152)</f>
        <v>365.324875112993</v>
      </c>
    </row>
    <row r="133" spans="2:4" ht="15">
      <c r="B133" s="69" t="s">
        <v>197</v>
      </c>
      <c r="C133" s="63"/>
      <c r="D133" s="68"/>
    </row>
    <row r="134" spans="2:4" ht="15">
      <c r="B134" s="64"/>
      <c r="C134" s="65"/>
      <c r="D134" s="66"/>
    </row>
    <row r="135" spans="2:4" ht="15">
      <c r="B135" s="67" t="s">
        <v>196</v>
      </c>
      <c r="C135" s="63"/>
      <c r="D135" s="68"/>
    </row>
    <row r="136" spans="2:6" ht="15">
      <c r="B136" s="69" t="s">
        <v>171</v>
      </c>
      <c r="C136" s="63">
        <v>5.51</v>
      </c>
      <c r="D136" s="68" t="s">
        <v>96</v>
      </c>
      <c r="E136" s="30">
        <f>C136*$D$155</f>
        <v>365.324875112993</v>
      </c>
      <c r="F136" s="43">
        <f>E136*(1+$D$152)</f>
        <v>365.324875112993</v>
      </c>
    </row>
    <row r="137" spans="2:4" ht="15">
      <c r="B137" s="69" t="s">
        <v>197</v>
      </c>
      <c r="C137" s="63"/>
      <c r="D137" s="68"/>
    </row>
    <row r="138" spans="2:4" ht="15">
      <c r="B138" s="64"/>
      <c r="C138" s="65"/>
      <c r="D138" s="66"/>
    </row>
    <row r="139" spans="2:4" ht="15">
      <c r="B139" s="67" t="s">
        <v>198</v>
      </c>
      <c r="C139" s="63"/>
      <c r="D139" s="68"/>
    </row>
    <row r="140" spans="2:6" ht="15">
      <c r="B140" s="69" t="s">
        <v>168</v>
      </c>
      <c r="C140" s="63">
        <v>7.58</v>
      </c>
      <c r="D140" s="68" t="s">
        <v>8</v>
      </c>
      <c r="E140" s="30">
        <f>C140*$D$155</f>
        <v>502.5703363623389</v>
      </c>
      <c r="F140" s="43">
        <f>E140*(1+$D$152)</f>
        <v>502.5703363623389</v>
      </c>
    </row>
    <row r="141" spans="2:4" ht="15">
      <c r="B141" s="69" t="s">
        <v>172</v>
      </c>
      <c r="C141" s="63"/>
      <c r="D141" s="68"/>
    </row>
    <row r="142" spans="2:4" ht="15">
      <c r="B142" s="64"/>
      <c r="C142" s="65"/>
      <c r="D142" s="66"/>
    </row>
    <row r="143" spans="2:4" ht="15">
      <c r="B143" s="67" t="s">
        <v>199</v>
      </c>
      <c r="C143" s="63"/>
      <c r="D143" s="68"/>
    </row>
    <row r="144" spans="2:6" ht="15">
      <c r="B144" s="69" t="s">
        <v>200</v>
      </c>
      <c r="C144" s="63">
        <v>4.31</v>
      </c>
      <c r="D144" s="68" t="s">
        <v>96</v>
      </c>
      <c r="E144" s="30">
        <f>C144*$D$155</f>
        <v>285.7622888814882</v>
      </c>
      <c r="F144" s="43">
        <f>E144*(1+$D$152)</f>
        <v>285.7622888814882</v>
      </c>
    </row>
    <row r="145" spans="2:4" ht="15">
      <c r="B145" s="69" t="s">
        <v>172</v>
      </c>
      <c r="C145" s="63"/>
      <c r="D145" s="68"/>
    </row>
    <row r="146" spans="2:4" ht="15">
      <c r="B146" s="64"/>
      <c r="C146" s="65"/>
      <c r="D146" s="66"/>
    </row>
    <row r="147" spans="2:4" ht="15">
      <c r="B147" s="67" t="s">
        <v>201</v>
      </c>
      <c r="C147" s="63"/>
      <c r="D147" s="68"/>
    </row>
    <row r="148" spans="2:6" ht="15">
      <c r="B148" s="69" t="s">
        <v>195</v>
      </c>
      <c r="C148" s="63">
        <v>7.66</v>
      </c>
      <c r="D148" s="68" t="s">
        <v>96</v>
      </c>
      <c r="E148" s="30">
        <f>C148*$D$155</f>
        <v>507.8745087777725</v>
      </c>
      <c r="F148" s="43">
        <f>E148*(1+$D$152)</f>
        <v>507.8745087777725</v>
      </c>
    </row>
    <row r="149" spans="2:4" ht="15">
      <c r="B149" s="69" t="s">
        <v>172</v>
      </c>
      <c r="C149" s="63"/>
      <c r="D149" s="68"/>
    </row>
    <row r="150" spans="1:6" ht="15.75" thickBot="1">
      <c r="A150" s="12"/>
      <c r="B150" s="71"/>
      <c r="C150" s="72"/>
      <c r="D150" s="73"/>
      <c r="E150" s="34"/>
      <c r="F150" s="42"/>
    </row>
    <row r="151" spans="2:7" ht="15.75" thickTop="1">
      <c r="B151" s="15" t="s">
        <v>50</v>
      </c>
      <c r="C151" s="2">
        <f>SUM(C1:C150)</f>
        <v>210.19000000000005</v>
      </c>
      <c r="D151"/>
      <c r="E151" s="2"/>
      <c r="F151" s="4"/>
      <c r="G151" s="4"/>
    </row>
    <row r="152" spans="2:7" ht="15">
      <c r="B152" s="15" t="s">
        <v>202</v>
      </c>
      <c r="C152">
        <v>0</v>
      </c>
      <c r="D152" s="16">
        <f>C152/C151</f>
        <v>0</v>
      </c>
      <c r="E152"/>
      <c r="F152" s="4"/>
      <c r="G152" s="4"/>
    </row>
    <row r="153" spans="2:7" ht="15">
      <c r="B153" s="17" t="s">
        <v>52</v>
      </c>
      <c r="C153" s="2">
        <f>SUM(C151:C152)</f>
        <v>210.19000000000005</v>
      </c>
      <c r="D153"/>
      <c r="E153" s="2"/>
      <c r="F153" s="4"/>
      <c r="G153" s="4"/>
    </row>
    <row r="154" spans="1:7" ht="15.75" thickBot="1">
      <c r="A154" s="18" t="s">
        <v>53</v>
      </c>
      <c r="C154" s="2"/>
      <c r="D154"/>
      <c r="E154" s="2"/>
      <c r="F154" s="4"/>
      <c r="G154" s="4"/>
    </row>
    <row r="155" spans="1:7" ht="25.5" customHeight="1" thickBot="1" thickTop="1">
      <c r="A155" s="74" t="s">
        <v>203</v>
      </c>
      <c r="B155" s="75" t="s">
        <v>204</v>
      </c>
      <c r="C155" s="17" t="s">
        <v>55</v>
      </c>
      <c r="D155" s="19">
        <f>13936.05/210.19</f>
        <v>66.3021551929207</v>
      </c>
      <c r="E155" s="2"/>
      <c r="F155" s="4"/>
      <c r="G155" s="4"/>
    </row>
    <row r="156" spans="2:7" ht="15.75" thickTop="1">
      <c r="B156" s="35" t="s">
        <v>205</v>
      </c>
      <c r="C156"/>
      <c r="D156"/>
      <c r="E156" s="2"/>
      <c r="F156" s="4"/>
      <c r="G156" s="4"/>
    </row>
    <row r="157" spans="2:6" ht="45">
      <c r="B157" s="20"/>
      <c r="C157" s="21" t="s">
        <v>125</v>
      </c>
      <c r="D157" s="21"/>
      <c r="E157" s="22" t="s">
        <v>58</v>
      </c>
      <c r="F157" s="22" t="s">
        <v>59</v>
      </c>
    </row>
    <row r="158" spans="2:6" ht="15">
      <c r="B158" s="23"/>
      <c r="C158" s="23">
        <f>SUMIF(D2:D150,"Natali_Z",C2:C150)</f>
        <v>144.73</v>
      </c>
      <c r="D158" s="2" t="s">
        <v>96</v>
      </c>
      <c r="E158" s="24">
        <f>SUMIF(D2:D150,"Natali_Z",F2:F150)</f>
        <v>9595.910921071412</v>
      </c>
      <c r="F158" s="24"/>
    </row>
    <row r="159" spans="2:6" ht="15">
      <c r="B159" s="23"/>
      <c r="C159" s="23">
        <f>SUMIF(D2:D150,"мамаАси",C2:C150)</f>
        <v>7.58</v>
      </c>
      <c r="D159" s="2" t="s">
        <v>8</v>
      </c>
      <c r="E159" s="24">
        <f>SUMIF(D2:D150,"мамаАси",F2:F150)</f>
        <v>502.5703363623389</v>
      </c>
      <c r="F159" s="24"/>
    </row>
    <row r="160" spans="2:6" ht="15">
      <c r="B160" s="23"/>
      <c r="C160" s="23">
        <f>SUMIF(D2:D150,"Ulena",C2:C150)</f>
        <v>39.44</v>
      </c>
      <c r="D160" s="2" t="s">
        <v>11</v>
      </c>
      <c r="E160" s="24">
        <f>SUMIF(D2:D150,"Ulena",F2:F150)</f>
        <v>2614.9570008087917</v>
      </c>
      <c r="F160" s="24"/>
    </row>
    <row r="161" spans="2:6" ht="15">
      <c r="B161" s="23"/>
      <c r="C161" s="23">
        <f>SUMIF(D2:D150,"Mrs.Smith",C2:C150)</f>
        <v>10.78</v>
      </c>
      <c r="D161" s="2" t="s">
        <v>18</v>
      </c>
      <c r="E161" s="24">
        <f>SUMIF(D2:D150,"Mrs.Smith",F2:F150)</f>
        <v>714.737232979685</v>
      </c>
      <c r="F161" s="24"/>
    </row>
    <row r="162" spans="3:5" ht="15">
      <c r="C162" s="23">
        <f>SUMIF(D2:D150,"Гилберт",C2:C150)</f>
        <v>7.66</v>
      </c>
      <c r="D162" s="2" t="s">
        <v>73</v>
      </c>
      <c r="E162" s="24">
        <f>SUMIF(D2:D150,"Гилберт",F2:F150)</f>
        <v>507.8745087777725</v>
      </c>
    </row>
  </sheetData>
  <sheetProtection/>
  <hyperlinks>
    <hyperlink ref="B3" r:id="rId1" display="https://www.pompdelux.com/en_GB/boy/pants/15523/munich-lt-pants"/>
    <hyperlink ref="B7" r:id="rId2" display="https://www.pompdelux.com/en_GB/boy/shirts/15795/oban-jr-skjorte"/>
    <hyperlink ref="B11" r:id="rId3" display="https://www.pompdelux.com/en_GB/boy/shirts/15795/oban-jr-skjorte"/>
    <hyperlink ref="B15" r:id="rId4" display="https://www.pompdelux.com/en_GB/boy/sports-jackets/15872/olympia-lt-sports-jacket"/>
    <hyperlink ref="B23" r:id="rId5" display="https://www.pompdelux.com/en_GB/boy/shorts/16257/riverton-jr-shorts"/>
    <hyperlink ref="B43" r:id="rId6" display="https://www.pompdelux.com/en_GB/boy/fleece-jackets/16789/washington-lt-fleecejakke"/>
    <hyperlink ref="B47" r:id="rId7" display="https://www.pompdelux.com/en_GB/boy/fleece-jackets/16789/washington-lt-fleecejakke"/>
    <hyperlink ref="B51" r:id="rId8" display="https://www.pompdelux.com/en_GB/girl/blouses/12361/alexandria-lt-bluse"/>
    <hyperlink ref="B55" r:id="rId9" display="https://www.pompdelux.com/en_GB/girl/pants/12340/alexandria-lt-pants"/>
    <hyperlink ref="B59" r:id="rId10" display="https://www.pompdelux.com/en_GB/girl/pants/12340/alexandria-lt-pants"/>
    <hyperlink ref="B63" r:id="rId11" display="https://www.pompdelux.com/en_GB/girl/skirts/12735/bogota-jr-nederdel"/>
    <hyperlink ref="B67" r:id="rId12" display="https://www.pompdelux.com/en_GB/girl/skirts/12735/bogota-jr-nederdel"/>
    <hyperlink ref="B71" r:id="rId13" display="https://www.pompdelux.com/en_GB/girl/shorts/12719/bogota-lt-shorts"/>
    <hyperlink ref="B79" r:id="rId14" display="https://www.pompdelux.com/en_GB/girl/pants/13944/fanwood-jr-pants"/>
    <hyperlink ref="B83" r:id="rId15" display="https://www.pompdelux.com/en_GB/girl/pants/13944/fanwood-jr-pants"/>
    <hyperlink ref="B87" r:id="rId16" display="https://www.pompdelux.com/en_GB/girl/pants/13944/fanwood-jr-pants"/>
    <hyperlink ref="B91" r:id="rId17" display="https://www.pompdelux.com/en_GB/girl/shorts/13961/fanwood-jr-shorts"/>
    <hyperlink ref="B95" r:id="rId18" display="https://www.pompdelux.com/en_GB/girl/shorts/13961/fanwood-jr-shorts"/>
    <hyperlink ref="B99" r:id="rId19" display="https://www.pompdelux.com/en_GB/girl/shorts/13961/fanwood-jr-shorts"/>
    <hyperlink ref="B103" r:id="rId20" display="https://www.pompdelux.com/en_GB/girl/tops/14057/fieldton-jr-top"/>
    <hyperlink ref="B107" r:id="rId21" display="https://www.pompdelux.com/en_GB/girl/tops/14057/fieldton-jr-top"/>
    <hyperlink ref="B111" r:id="rId22" display="https://www.pompdelux.com/en_GB/girl/tops/14057/fieldton-jr-top"/>
    <hyperlink ref="B119" r:id="rId23" display="https://www.pompdelux.com/en_GB/girl/tops/14735/hopedale-jr-top"/>
    <hyperlink ref="B123" r:id="rId24" display="https://www.pompdelux.com/en_GB/girl/tops/14719/hopedale-lt-top"/>
    <hyperlink ref="B127" r:id="rId25" display="https://www.pompdelux.com/en_GB/girl/shorts/15055/knoxville-jr-shorts"/>
    <hyperlink ref="B131" r:id="rId26" display="https://www.pompdelux.com/en_GB/girl/shorts/15055/knoxville-jr-shorts"/>
    <hyperlink ref="B135" r:id="rId27" display="https://www.pompdelux.com/en_GB/girl/shorts/15055/knoxville-jr-shorts"/>
    <hyperlink ref="B139" r:id="rId28" display="https://www.pompdelux.com/en_GB/girl/t-shirts/15085/krakow-jr-long-sleeve-t-shirt"/>
    <hyperlink ref="B143" r:id="rId29" display="https://www.pompdelux.com/en_GB/girl/t-shirts/15303/luanda-jr-t-shirt"/>
    <hyperlink ref="B147" r:id="rId30" display="https://www.pompdelux.com/en_GB/girl/t-shirts/15282/luanda-lt-t-shirt"/>
  </hyperlinks>
  <printOptions/>
  <pageMargins left="0.7" right="0.7" top="0.75" bottom="0.75" header="0.3" footer="0.3"/>
  <pageSetup horizontalDpi="600" verticalDpi="600" orientation="portrait" paperSize="9" r:id="rId32"/>
  <drawing r:id="rId3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pane ySplit="1" topLeftCell="A47" activePane="bottomLeft" state="frozen"/>
      <selection pane="topLeft" activeCell="B61" sqref="B61"/>
      <selection pane="bottomLeft" activeCell="B61" sqref="B61"/>
    </sheetView>
  </sheetViews>
  <sheetFormatPr defaultColWidth="9.140625" defaultRowHeight="15"/>
  <cols>
    <col min="1" max="1" width="69.140625" style="0" customWidth="1"/>
    <col min="2" max="2" width="11.28125" style="78" customWidth="1"/>
    <col min="3" max="3" width="9.140625" style="2" customWidth="1"/>
    <col min="4" max="4" width="14.8515625" style="0" customWidth="1"/>
    <col min="5" max="6" width="12.28125" style="30" customWidth="1"/>
    <col min="7" max="7" width="12.28125" style="0" customWidth="1"/>
  </cols>
  <sheetData>
    <row r="1" spans="1:6" ht="29.25" customHeight="1">
      <c r="A1" s="1" t="s">
        <v>206</v>
      </c>
      <c r="B1" s="77" t="s">
        <v>0</v>
      </c>
      <c r="C1" s="25"/>
      <c r="D1" s="26"/>
      <c r="E1" s="39" t="s">
        <v>1</v>
      </c>
      <c r="F1" s="28" t="s">
        <v>2</v>
      </c>
    </row>
    <row r="2" ht="18">
      <c r="A2" s="1" t="s">
        <v>207</v>
      </c>
    </row>
    <row r="3" ht="15">
      <c r="A3" s="79">
        <v>2</v>
      </c>
    </row>
    <row r="4" spans="1:6" ht="15">
      <c r="A4" s="80" t="s">
        <v>208</v>
      </c>
      <c r="B4" s="78">
        <v>8.8</v>
      </c>
      <c r="D4" s="2" t="s">
        <v>145</v>
      </c>
      <c r="E4" s="29">
        <f>B4*$C$55</f>
        <v>580.5631321370311</v>
      </c>
      <c r="F4" s="30">
        <f>E4*(1+$C$52)</f>
        <v>610.4377358490567</v>
      </c>
    </row>
    <row r="5" ht="15">
      <c r="A5" s="5"/>
    </row>
    <row r="6" ht="15">
      <c r="A6" s="7" t="s">
        <v>209</v>
      </c>
    </row>
    <row r="7" spans="1:6" ht="15">
      <c r="A7" s="6" t="s">
        <v>210</v>
      </c>
      <c r="B7" s="78">
        <v>20.2</v>
      </c>
      <c r="D7" s="2" t="s">
        <v>18</v>
      </c>
      <c r="E7" s="29">
        <f>B7*$C$55</f>
        <v>1332.6562805872757</v>
      </c>
      <c r="F7" s="30">
        <f>E7*(1+$C$52)</f>
        <v>1401.2320754716982</v>
      </c>
    </row>
    <row r="8" ht="15">
      <c r="A8" s="7" t="s">
        <v>211</v>
      </c>
    </row>
    <row r="9" ht="15">
      <c r="A9" s="5"/>
    </row>
    <row r="10" ht="15">
      <c r="A10" s="7" t="s">
        <v>209</v>
      </c>
    </row>
    <row r="11" spans="1:6" ht="15">
      <c r="A11" s="6" t="s">
        <v>212</v>
      </c>
      <c r="B11" s="78">
        <v>12.9</v>
      </c>
      <c r="D11" s="2" t="s">
        <v>145</v>
      </c>
      <c r="E11" s="29">
        <f>B11*$C$55</f>
        <v>851.0527732463295</v>
      </c>
      <c r="F11" s="30">
        <f>E11*(1+$C$52)</f>
        <v>894.8462264150943</v>
      </c>
    </row>
    <row r="12" ht="15">
      <c r="A12" s="7" t="s">
        <v>213</v>
      </c>
    </row>
    <row r="13" ht="15">
      <c r="A13" s="5"/>
    </row>
    <row r="14" ht="15">
      <c r="A14" s="7" t="s">
        <v>209</v>
      </c>
    </row>
    <row r="15" spans="1:6" ht="15">
      <c r="A15" s="6" t="s">
        <v>214</v>
      </c>
      <c r="B15" s="78">
        <v>14</v>
      </c>
      <c r="D15" s="2" t="s">
        <v>144</v>
      </c>
      <c r="E15" s="29">
        <f>B15*$C$55</f>
        <v>923.6231647634584</v>
      </c>
      <c r="F15" s="30">
        <f>E15*(1+$C$52)</f>
        <v>971.1509433962264</v>
      </c>
    </row>
    <row r="16" ht="15">
      <c r="A16" s="7" t="s">
        <v>215</v>
      </c>
    </row>
    <row r="17" ht="15">
      <c r="A17" s="5"/>
    </row>
    <row r="18" ht="15">
      <c r="A18" s="7" t="s">
        <v>209</v>
      </c>
    </row>
    <row r="19" spans="1:6" ht="15">
      <c r="A19" s="6" t="s">
        <v>216</v>
      </c>
      <c r="B19" s="78">
        <v>18.4</v>
      </c>
      <c r="D19" s="2" t="s">
        <v>144</v>
      </c>
      <c r="E19" s="29">
        <f>B19*$C$55</f>
        <v>1213.9047308319737</v>
      </c>
      <c r="F19" s="30">
        <f>E19*(1+$C$52)</f>
        <v>1276.3698113207545</v>
      </c>
    </row>
    <row r="20" ht="15">
      <c r="A20" s="7" t="s">
        <v>217</v>
      </c>
    </row>
    <row r="21" spans="1:4" ht="15">
      <c r="A21" s="5"/>
      <c r="D21" s="2"/>
    </row>
    <row r="22" spans="1:4" ht="15">
      <c r="A22" s="7" t="s">
        <v>209</v>
      </c>
      <c r="D22" s="2"/>
    </row>
    <row r="23" spans="1:6" ht="15">
      <c r="A23" s="6" t="s">
        <v>218</v>
      </c>
      <c r="B23" s="78">
        <v>7.2</v>
      </c>
      <c r="D23" s="2" t="s">
        <v>145</v>
      </c>
      <c r="E23" s="29">
        <f>B23*$C$55</f>
        <v>475.0061990212072</v>
      </c>
      <c r="F23" s="30">
        <f>E23*(1+$C$52)</f>
        <v>499.4490566037736</v>
      </c>
    </row>
    <row r="24" spans="1:4" ht="15">
      <c r="A24" s="7" t="s">
        <v>219</v>
      </c>
      <c r="D24" s="2"/>
    </row>
    <row r="25" spans="1:4" ht="15">
      <c r="A25" s="5"/>
      <c r="D25" s="2"/>
    </row>
    <row r="26" spans="1:4" ht="15">
      <c r="A26" s="7" t="s">
        <v>209</v>
      </c>
      <c r="D26" s="2"/>
    </row>
    <row r="27" spans="1:6" ht="15">
      <c r="A27" s="6" t="s">
        <v>220</v>
      </c>
      <c r="B27" s="78">
        <v>14</v>
      </c>
      <c r="D27" s="2" t="s">
        <v>147</v>
      </c>
      <c r="E27" s="29">
        <f>B27*$C$55</f>
        <v>923.6231647634584</v>
      </c>
      <c r="F27" s="30">
        <f>E27*(1+$C$52)</f>
        <v>971.1509433962264</v>
      </c>
    </row>
    <row r="28" spans="1:4" ht="15">
      <c r="A28" s="7" t="s">
        <v>221</v>
      </c>
      <c r="D28" s="2"/>
    </row>
    <row r="29" spans="1:4" ht="15">
      <c r="A29" s="5"/>
      <c r="D29" s="2"/>
    </row>
    <row r="30" spans="1:4" ht="15">
      <c r="A30" s="7" t="s">
        <v>209</v>
      </c>
      <c r="D30" s="2"/>
    </row>
    <row r="31" spans="1:6" ht="15">
      <c r="A31" s="6" t="s">
        <v>222</v>
      </c>
      <c r="B31" s="78">
        <v>12.9</v>
      </c>
      <c r="D31" s="2" t="s">
        <v>145</v>
      </c>
      <c r="E31" s="29">
        <f>B31*$C$55</f>
        <v>851.0527732463295</v>
      </c>
      <c r="F31" s="30">
        <f>E31*(1+$C$52)</f>
        <v>894.8462264150943</v>
      </c>
    </row>
    <row r="32" spans="1:4" ht="15">
      <c r="A32" s="7" t="s">
        <v>213</v>
      </c>
      <c r="D32" s="2"/>
    </row>
    <row r="33" spans="1:4" ht="15">
      <c r="A33" s="5"/>
      <c r="D33" s="2"/>
    </row>
    <row r="34" spans="1:4" ht="15">
      <c r="A34" s="7" t="s">
        <v>209</v>
      </c>
      <c r="D34" s="2"/>
    </row>
    <row r="35" spans="1:6" ht="15">
      <c r="A35" s="6" t="s">
        <v>223</v>
      </c>
      <c r="B35" s="78">
        <v>12.9</v>
      </c>
      <c r="D35" s="2" t="s">
        <v>147</v>
      </c>
      <c r="E35" s="29">
        <f>B35*$C$55</f>
        <v>851.0527732463295</v>
      </c>
      <c r="F35" s="30">
        <f>E35*(1+$C$52)</f>
        <v>894.8462264150943</v>
      </c>
    </row>
    <row r="36" spans="1:4" ht="15">
      <c r="A36" s="7" t="s">
        <v>213</v>
      </c>
      <c r="D36" s="2"/>
    </row>
    <row r="37" spans="1:4" ht="15">
      <c r="A37" s="5"/>
      <c r="D37" s="2"/>
    </row>
    <row r="38" spans="1:4" ht="15">
      <c r="A38" s="7" t="s">
        <v>209</v>
      </c>
      <c r="D38" s="2"/>
    </row>
    <row r="39" spans="1:6" ht="15">
      <c r="A39" s="6" t="s">
        <v>224</v>
      </c>
      <c r="B39" s="78">
        <v>20</v>
      </c>
      <c r="D39" s="2" t="s">
        <v>144</v>
      </c>
      <c r="E39" s="29">
        <f>B39*$C$55</f>
        <v>1319.4616639477977</v>
      </c>
      <c r="F39" s="30">
        <f>E39*(1+$C$52)</f>
        <v>1387.3584905660377</v>
      </c>
    </row>
    <row r="40" spans="1:4" ht="15">
      <c r="A40" s="7" t="s">
        <v>225</v>
      </c>
      <c r="D40" s="2"/>
    </row>
    <row r="41" spans="1:4" ht="15">
      <c r="A41" s="5"/>
      <c r="D41" s="2"/>
    </row>
    <row r="42" spans="1:6" ht="15">
      <c r="A42" s="6" t="s">
        <v>226</v>
      </c>
      <c r="B42" s="78">
        <v>10.4</v>
      </c>
      <c r="D42" s="2" t="s">
        <v>145</v>
      </c>
      <c r="E42" s="29">
        <f>B42*$C$55</f>
        <v>686.1200652528548</v>
      </c>
      <c r="F42" s="30">
        <f>E42*(1+$C$52)</f>
        <v>721.4264150943396</v>
      </c>
    </row>
    <row r="43" spans="1:4" ht="15">
      <c r="A43" s="80" t="s">
        <v>227</v>
      </c>
      <c r="D43" s="2"/>
    </row>
    <row r="44" spans="1:4" ht="15">
      <c r="A44" s="5"/>
      <c r="D44" s="2"/>
    </row>
    <row r="45" spans="1:4" ht="15">
      <c r="A45" s="7" t="s">
        <v>209</v>
      </c>
      <c r="D45" s="2"/>
    </row>
    <row r="46" spans="1:6" ht="15">
      <c r="A46" s="6" t="s">
        <v>228</v>
      </c>
      <c r="B46" s="78">
        <v>7.2</v>
      </c>
      <c r="D46" s="2" t="s">
        <v>145</v>
      </c>
      <c r="E46" s="29">
        <f>B46*$C$55</f>
        <v>475.0061990212072</v>
      </c>
      <c r="F46" s="30">
        <f>E46*(1+$C$52)</f>
        <v>499.4490566037736</v>
      </c>
    </row>
    <row r="47" ht="15">
      <c r="A47" s="7" t="s">
        <v>229</v>
      </c>
    </row>
    <row r="48" ht="15">
      <c r="A48" s="5"/>
    </row>
    <row r="49" spans="1:6" ht="15">
      <c r="A49" s="6" t="s">
        <v>230</v>
      </c>
      <c r="B49" s="78">
        <v>16</v>
      </c>
      <c r="D49" s="2" t="s">
        <v>145</v>
      </c>
      <c r="E49" s="29">
        <f>B49*$C$55</f>
        <v>1055.5693311582381</v>
      </c>
      <c r="F49" s="30">
        <f>E49*(1+$C$52)</f>
        <v>1109.8867924528302</v>
      </c>
    </row>
    <row r="50" spans="1:7" ht="15.75" thickBot="1">
      <c r="A50" s="81" t="s">
        <v>231</v>
      </c>
      <c r="B50" s="82"/>
      <c r="C50" s="13"/>
      <c r="D50" s="12"/>
      <c r="E50" s="34"/>
      <c r="F50" s="34"/>
      <c r="G50" s="12"/>
    </row>
    <row r="51" spans="1:6" ht="15.75" thickTop="1">
      <c r="A51" s="15" t="s">
        <v>50</v>
      </c>
      <c r="B51">
        <f>SUM(B1:B50)</f>
        <v>174.9</v>
      </c>
      <c r="C51"/>
      <c r="D51" s="2"/>
      <c r="E51" s="3"/>
      <c r="F51" s="4"/>
    </row>
    <row r="52" spans="1:6" ht="15">
      <c r="A52" s="15" t="s">
        <v>51</v>
      </c>
      <c r="B52">
        <v>9</v>
      </c>
      <c r="C52" s="16">
        <f>B52/B51</f>
        <v>0.05145797598627787</v>
      </c>
      <c r="E52" s="3"/>
      <c r="F52" s="4"/>
    </row>
    <row r="53" spans="1:6" ht="15">
      <c r="A53" s="17" t="s">
        <v>52</v>
      </c>
      <c r="B53" s="2">
        <f>SUM(B51:B52)</f>
        <v>183.9</v>
      </c>
      <c r="C53"/>
      <c r="D53" s="2"/>
      <c r="E53" s="3"/>
      <c r="F53" s="4"/>
    </row>
    <row r="54" spans="1:6" ht="15">
      <c r="A54" s="18" t="s">
        <v>53</v>
      </c>
      <c r="B54" s="2"/>
      <c r="C54"/>
      <c r="D54" s="2"/>
      <c r="E54" s="3"/>
      <c r="F54" s="4"/>
    </row>
    <row r="55" spans="1:6" ht="15">
      <c r="A55" t="s">
        <v>232</v>
      </c>
      <c r="B55" s="17" t="s">
        <v>55</v>
      </c>
      <c r="C55" s="19">
        <f>12132.45/B53</f>
        <v>65.97308319738988</v>
      </c>
      <c r="D55" s="2"/>
      <c r="E55" s="3"/>
      <c r="F55" s="4"/>
    </row>
    <row r="56" spans="1:6" ht="15">
      <c r="A56" t="s">
        <v>233</v>
      </c>
      <c r="B56"/>
      <c r="C56"/>
      <c r="D56" s="2"/>
      <c r="E56" s="3"/>
      <c r="F56" s="4"/>
    </row>
    <row r="57" spans="1:7" ht="45">
      <c r="A57" s="20"/>
      <c r="B57" s="21" t="s">
        <v>125</v>
      </c>
      <c r="C57" s="21"/>
      <c r="D57" s="21" t="s">
        <v>156</v>
      </c>
      <c r="E57" s="22"/>
      <c r="F57" s="22" t="s">
        <v>58</v>
      </c>
      <c r="G57" s="22" t="s">
        <v>59</v>
      </c>
    </row>
    <row r="58" spans="1:7" ht="15">
      <c r="A58" s="23"/>
      <c r="B58" s="44">
        <f>SUMIF(D1:D50,"Лилик",B1:B50)*(1+$C$52)</f>
        <v>79.27993138936536</v>
      </c>
      <c r="C58"/>
      <c r="D58" s="2" t="s">
        <v>145</v>
      </c>
      <c r="E58" s="3"/>
      <c r="F58" s="24">
        <f>SUMIF(D1:D50,"Лилик",F1:F50)</f>
        <v>5230.3415094339625</v>
      </c>
      <c r="G58" s="24"/>
    </row>
    <row r="59" spans="1:7" ht="15">
      <c r="A59" s="23"/>
      <c r="B59" s="44">
        <f>SUMIF(D1:D50,"Marry1981",B1:B50)*(1+$C$52)</f>
        <v>28.284219554030873</v>
      </c>
      <c r="C59"/>
      <c r="D59" s="2" t="s">
        <v>147</v>
      </c>
      <c r="E59" s="3"/>
      <c r="F59" s="24">
        <f>SUMIF(D1:D50,"Marry1981",F1:F50)</f>
        <v>1865.9971698113206</v>
      </c>
      <c r="G59" s="24"/>
    </row>
    <row r="60" spans="1:7" ht="15">
      <c r="A60" s="23"/>
      <c r="B60" s="44">
        <f>SUMIF(D1:D50,"P. S.",B1:B50)*(1+$C$52)</f>
        <v>55.09639794168096</v>
      </c>
      <c r="C60"/>
      <c r="D60" s="2" t="s">
        <v>144</v>
      </c>
      <c r="E60" s="3"/>
      <c r="F60" s="24">
        <f>SUMIF(D1:D50,"P. S.",F1:F50)</f>
        <v>3634.8792452830185</v>
      </c>
      <c r="G60" s="24"/>
    </row>
    <row r="61" spans="1:7" ht="15">
      <c r="A61" s="23"/>
      <c r="B61" s="44">
        <f>SUMIF(D1:D50,"Mrs.Smith",B1:B50)*(1+$C$52)</f>
        <v>21.23945111492281</v>
      </c>
      <c r="C61"/>
      <c r="D61" s="2" t="s">
        <v>18</v>
      </c>
      <c r="E61" s="3"/>
      <c r="F61" s="24">
        <f>SUMIF(D1:D50,"Mrs.Smith",F1:F50)</f>
        <v>1401.2320754716982</v>
      </c>
      <c r="G61" s="24"/>
    </row>
    <row r="62" spans="2:6" ht="15">
      <c r="B62" s="23"/>
      <c r="C62"/>
      <c r="D62" s="2"/>
      <c r="E62" s="3"/>
      <c r="F62" s="4"/>
    </row>
  </sheetData>
  <sheetProtection/>
  <hyperlinks>
    <hyperlink ref="A3" r:id="rId1" tooltip="2" display="http://ru.babyshop.com/product/view/71726"/>
    <hyperlink ref="A7" r:id="rId2" tooltip="Basic Garment Dyed Брюки Чинос + Ремень 10 år" display="http://ru.babyshop.com/basic-garment-dyed-%D0%B1%D1%80%D1%8E%D0%BA%D0%B8-%D1%87%D0%B8%D0%BD%D0%BE%D1%81-%D1%80%D0%B5%D0%BC%D0%B5%D0%BD%D1%8C/p/83475"/>
    <hyperlink ref="A11" r:id="rId3" tooltip="Big Dot Cap Marin Dots S=2-4 år" display="http://ru.babyshop.com/big-dot-cap-marin-dots/p/88755"/>
    <hyperlink ref="A15" r:id="rId4" tooltip="Faline Cuddling Dalmatians 74" display="http://ru.babyshop.com/faline-cuddling-dalmatians/p/85394"/>
    <hyperlink ref="A19" r:id="rId5" tooltip="Faris Tropical 74" display="http://ru.babyshop.com/faris-tropical/p/85392"/>
    <hyperlink ref="A23" r:id="rId6" tooltip="Kids Boys Hat Accessory Dark Sapphire S" display="http://ru.babyshop.com/kids-boys-hat-accessory-dark-sapphire/p/77226"/>
    <hyperlink ref="A27" r:id="rId7" tooltip="Limited Edition White Robot M=5-6 år" display="http://ru.babyshop.com/limited-edition-white-robot/p/83757"/>
    <hyperlink ref="A31" r:id="rId8" tooltip="Reflex Cap Cerise S=2-4 år" display="http://ru.babyshop.com/reflex-cap-cerise/p/88751"/>
    <hyperlink ref="A35" r:id="rId9" tooltip="Reflex Cap Green M=5-6 år" display="http://ru.babyshop.com/reflex-cap-green/p/88752"/>
    <hyperlink ref="A39" r:id="rId10" tooltip="Rollo Swimming Tigers 104 cm" display="http://ru.babyshop.com/rollo-swimming-tigers/p/82332"/>
    <hyperlink ref="A42" r:id="rId11" tooltip="Слюнявчик Nick Sleeping Animals One size" display="http://ru.babyshop.com/%D1%81%D0%BB%D1%8E%D0%BD%D1%8F%D0%B2%D1%87%D0%B8%D0%BA-nick-sleeping-animals/p/89438"/>
    <hyperlink ref="A46" r:id="rId12" tooltip="Шапка Jersey Striped 86-92" display="http://ru.babyshop.com/%D1%88%D0%B0%D0%BF%D0%BA%D0%B0-jersey-striped/p/84254"/>
    <hyperlink ref="A49" r:id="rId13" tooltip="Шапка Nico Sleeping Animals 3-5 лет" display="http://ru.babyshop.com/%D1%88%D0%B0%D0%BF%D0%BA%D0%B0-nico-sleeping-animals/p/89440"/>
  </hyperlinks>
  <printOptions/>
  <pageMargins left="0.7" right="0.7" top="0.75" bottom="0.75" header="0.3" footer="0.3"/>
  <pageSetup horizontalDpi="600" verticalDpi="600" orientation="portrait" paperSize="9" r:id="rId15"/>
  <drawing r:id="rId14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1" topLeftCell="A2" activePane="bottomLeft" state="frozen"/>
      <selection pane="topLeft" activeCell="B61" sqref="B61"/>
      <selection pane="bottomLeft" activeCell="B61" sqref="B61"/>
    </sheetView>
  </sheetViews>
  <sheetFormatPr defaultColWidth="9.140625" defaultRowHeight="15"/>
  <cols>
    <col min="1" max="1" width="18.8515625" style="0" customWidth="1"/>
    <col min="2" max="2" width="11.57421875" style="0" customWidth="1"/>
    <col min="3" max="3" width="2.140625" style="0" customWidth="1"/>
    <col min="4" max="4" width="11.8515625" style="0" customWidth="1"/>
    <col min="5" max="5" width="1.7109375" style="0" customWidth="1"/>
    <col min="6" max="7" width="12.7109375" style="0" customWidth="1"/>
    <col min="8" max="8" width="1.8515625" style="0" customWidth="1"/>
    <col min="9" max="9" width="22.140625" style="0" customWidth="1"/>
    <col min="10" max="10" width="14.7109375" style="0" customWidth="1"/>
    <col min="11" max="11" width="14.00390625" style="0" customWidth="1"/>
    <col min="12" max="12" width="12.7109375" style="0" customWidth="1"/>
    <col min="13" max="13" width="2.140625" style="0" customWidth="1"/>
  </cols>
  <sheetData>
    <row r="1" spans="1:12" ht="45">
      <c r="A1" s="20" t="s">
        <v>137</v>
      </c>
      <c r="B1" s="21" t="s">
        <v>125</v>
      </c>
      <c r="C1" s="21"/>
      <c r="D1" s="21"/>
      <c r="E1" s="22"/>
      <c r="F1" s="22" t="s">
        <v>58</v>
      </c>
      <c r="G1" s="22" t="s">
        <v>59</v>
      </c>
      <c r="I1" s="20" t="s">
        <v>138</v>
      </c>
      <c r="J1" s="22" t="s">
        <v>139</v>
      </c>
      <c r="K1" s="22" t="s">
        <v>59</v>
      </c>
      <c r="L1" s="22" t="s">
        <v>140</v>
      </c>
    </row>
    <row r="2" spans="1:12" ht="15">
      <c r="A2" s="23"/>
      <c r="B2" s="23">
        <v>50.4</v>
      </c>
      <c r="D2" s="2" t="s">
        <v>5</v>
      </c>
      <c r="E2" s="3"/>
      <c r="F2" s="24">
        <v>3271.45472392638</v>
      </c>
      <c r="G2" s="24">
        <v>3272</v>
      </c>
      <c r="I2" s="2" t="s">
        <v>5</v>
      </c>
      <c r="J2" s="24">
        <f>SUMIF(D1:D59,"Love",F1:F59)</f>
        <v>5707.0274511991065</v>
      </c>
      <c r="K2" s="24">
        <f>SUMIF(D1:D59,"Love",G1:G59)</f>
        <v>3272</v>
      </c>
      <c r="L2" s="24">
        <f>K2-J2</f>
        <v>-2435.0274511991065</v>
      </c>
    </row>
    <row r="3" spans="1:12" ht="15">
      <c r="A3" s="23"/>
      <c r="B3" s="23">
        <v>23.299999999999997</v>
      </c>
      <c r="D3" s="2" t="s">
        <v>8</v>
      </c>
      <c r="E3" s="3"/>
      <c r="F3" s="24">
        <v>1512.3987116564417</v>
      </c>
      <c r="G3" s="24"/>
      <c r="I3" s="2" t="s">
        <v>8</v>
      </c>
      <c r="J3" s="24">
        <f>SUMIF(D1:D44,"мамаАси",F1:F44)</f>
        <v>5038.313389127156</v>
      </c>
      <c r="K3" s="24"/>
      <c r="L3" s="24"/>
    </row>
    <row r="4" spans="1:12" ht="15">
      <c r="A4" s="23"/>
      <c r="B4" s="23">
        <v>117.3</v>
      </c>
      <c r="D4" s="2" t="s">
        <v>11</v>
      </c>
      <c r="E4" s="3"/>
      <c r="F4" s="24">
        <v>7613.921411042945</v>
      </c>
      <c r="G4" s="24"/>
      <c r="I4" s="2" t="s">
        <v>11</v>
      </c>
      <c r="J4" s="24">
        <f>SUMIF(D1:D44,"Ulena",F1:F44)</f>
        <v>12965.177468639775</v>
      </c>
      <c r="K4" s="24">
        <f>SUMIF(D1:D44,"Ulena",G1:G44)</f>
        <v>0</v>
      </c>
      <c r="L4" s="24">
        <f aca="true" t="shared" si="0" ref="L4:L12">K4-J4</f>
        <v>-12965.177468639775</v>
      </c>
    </row>
    <row r="5" spans="1:12" ht="15">
      <c r="A5" s="23"/>
      <c r="B5" s="23">
        <v>44.6</v>
      </c>
      <c r="D5" s="2" t="s">
        <v>16</v>
      </c>
      <c r="E5" s="3"/>
      <c r="F5" s="24">
        <v>2894.9777914110437</v>
      </c>
      <c r="G5" s="24">
        <v>2895</v>
      </c>
      <c r="I5" s="2" t="s">
        <v>16</v>
      </c>
      <c r="J5" s="24">
        <f>SUMIF(D1:D44,"varra",F1:F44)</f>
        <v>2894.9777914110437</v>
      </c>
      <c r="K5" s="24">
        <f>SUMIF(D1:D44,"varra",G1:G44)</f>
        <v>2895</v>
      </c>
      <c r="L5" s="24">
        <f t="shared" si="0"/>
        <v>0.02220858895634592</v>
      </c>
    </row>
    <row r="6" spans="1:12" ht="15">
      <c r="A6" s="23"/>
      <c r="B6" s="23">
        <v>29</v>
      </c>
      <c r="D6" s="2" t="s">
        <v>18</v>
      </c>
      <c r="E6" s="3"/>
      <c r="F6" s="24">
        <v>1882.3846625766873</v>
      </c>
      <c r="G6" s="24"/>
      <c r="I6" s="2" t="s">
        <v>18</v>
      </c>
      <c r="J6" s="24">
        <f>SUMIF(D1:D44,"Mrs.Smith",F1:F44)</f>
        <v>9848.101730557433</v>
      </c>
      <c r="K6" s="24">
        <v>9340.1</v>
      </c>
      <c r="L6" s="24">
        <f t="shared" si="0"/>
        <v>-508.0017305574329</v>
      </c>
    </row>
    <row r="7" spans="1:12" ht="15">
      <c r="A7" s="23" t="s">
        <v>141</v>
      </c>
      <c r="B7" s="23">
        <v>45.099999999999994</v>
      </c>
      <c r="D7" s="2" t="s">
        <v>37</v>
      </c>
      <c r="E7" s="3"/>
      <c r="F7" s="24">
        <v>2927.432699386503</v>
      </c>
      <c r="G7" s="24"/>
      <c r="I7" s="2" t="s">
        <v>37</v>
      </c>
      <c r="J7" s="24">
        <f>SUMIF(D1:D44,"маика",F1:F44)</f>
        <v>3226.432699386503</v>
      </c>
      <c r="K7" s="24">
        <f>SUMIF(D1:D44,"маика",G1:G44)</f>
        <v>0</v>
      </c>
      <c r="L7" s="24">
        <f t="shared" si="0"/>
        <v>-3226.432699386503</v>
      </c>
    </row>
    <row r="8" spans="1:12" ht="15">
      <c r="A8">
        <v>54</v>
      </c>
      <c r="I8" s="51" t="s">
        <v>73</v>
      </c>
      <c r="J8" s="24">
        <f>SUMIF(D1:D44,"Гилберт",F1:F44)</f>
        <v>7772.527570881377</v>
      </c>
      <c r="K8" s="24">
        <f>SUMIF(D1:D44,"Гилберт",G1:G44)</f>
        <v>0</v>
      </c>
      <c r="L8" s="24">
        <f t="shared" si="0"/>
        <v>-7772.527570881377</v>
      </c>
    </row>
    <row r="9" spans="1:12" ht="15.75">
      <c r="A9" s="20" t="s">
        <v>142</v>
      </c>
      <c r="B9" s="21"/>
      <c r="C9" s="21"/>
      <c r="D9" s="21"/>
      <c r="E9" s="22"/>
      <c r="F9" s="37"/>
      <c r="G9" s="22"/>
      <c r="I9" s="51" t="s">
        <v>133</v>
      </c>
      <c r="J9" s="24">
        <f>SUMIF(D1:D59,"MissNLO",F1:F59)</f>
        <v>6546.021739714007</v>
      </c>
      <c r="K9" s="24">
        <v>5085</v>
      </c>
      <c r="L9" s="24">
        <f t="shared" si="0"/>
        <v>-1461.0217397140068</v>
      </c>
    </row>
    <row r="10" spans="1:12" ht="15">
      <c r="A10" s="23"/>
      <c r="B10" s="23">
        <v>30.2</v>
      </c>
      <c r="D10" s="2" t="s">
        <v>73</v>
      </c>
      <c r="E10" s="3"/>
      <c r="F10" s="38">
        <v>1966.1623395797844</v>
      </c>
      <c r="I10" s="51" t="s">
        <v>65</v>
      </c>
      <c r="J10" s="24">
        <f>SUMIF(D1:D59,"Anna Nickola",F1:F59)</f>
        <v>5200.6659425975795</v>
      </c>
      <c r="K10" s="24">
        <f>SUMIF(D1:D59,"Anna Nickola",G1:G59)</f>
        <v>0</v>
      </c>
      <c r="L10" s="24">
        <f t="shared" si="0"/>
        <v>-5200.6659425975795</v>
      </c>
    </row>
    <row r="11" spans="1:12" ht="15">
      <c r="A11" s="23"/>
      <c r="B11" s="23">
        <v>12.6</v>
      </c>
      <c r="D11" s="2" t="s">
        <v>11</v>
      </c>
      <c r="E11" s="3"/>
      <c r="F11" s="38">
        <v>820.3193867120955</v>
      </c>
      <c r="I11" s="51" t="s">
        <v>101</v>
      </c>
      <c r="J11" s="24">
        <f>SUMIF(D1:D59,"Ateh",F1:F59)</f>
        <v>1289.313706129131</v>
      </c>
      <c r="K11" s="24">
        <v>782</v>
      </c>
      <c r="L11" s="24">
        <f t="shared" si="0"/>
        <v>-507.3137061291311</v>
      </c>
    </row>
    <row r="12" spans="1:12" ht="15">
      <c r="A12" s="23"/>
      <c r="B12" s="23">
        <v>78.1</v>
      </c>
      <c r="D12" s="2" t="s">
        <v>133</v>
      </c>
      <c r="E12" s="3"/>
      <c r="F12" s="38">
        <v>5084.67810335037</v>
      </c>
      <c r="I12" s="51" t="s">
        <v>96</v>
      </c>
      <c r="J12" s="24">
        <f>SUMIF(D1:D59,"Natali_Z",F1:F59)</f>
        <v>11301.275592103848</v>
      </c>
      <c r="K12" s="24">
        <f>SUMIF(D1:D59,"Natali_Z",G1:G59)</f>
        <v>1406.364671032436</v>
      </c>
      <c r="L12" s="24">
        <f t="shared" si="0"/>
        <v>-9894.910921071412</v>
      </c>
    </row>
    <row r="13" spans="1:12" ht="15">
      <c r="A13" s="23"/>
      <c r="B13" s="23">
        <v>20.4</v>
      </c>
      <c r="D13" s="2" t="s">
        <v>18</v>
      </c>
      <c r="E13" s="3"/>
      <c r="F13" s="38">
        <v>1328.1361499148213</v>
      </c>
      <c r="I13" s="2" t="s">
        <v>143</v>
      </c>
      <c r="J13" s="24">
        <f>SUMIF(D1:E59,"ксенияZHfed",F1:F59)</f>
        <v>508</v>
      </c>
      <c r="K13" s="24">
        <f>SUMIF(D1:D28,"ксенияZHfed",G1:G28)</f>
        <v>0</v>
      </c>
      <c r="L13" s="24">
        <f>K13-J13</f>
        <v>-508</v>
      </c>
    </row>
    <row r="14" spans="1:12" ht="15">
      <c r="A14" s="23" t="s">
        <v>141</v>
      </c>
      <c r="B14" s="23">
        <v>34.8</v>
      </c>
      <c r="D14" s="2" t="s">
        <v>65</v>
      </c>
      <c r="E14" s="3"/>
      <c r="F14" s="38">
        <v>2265.6440204429305</v>
      </c>
      <c r="I14" s="2" t="s">
        <v>144</v>
      </c>
      <c r="J14" s="24">
        <f>SUMIF(D1:D59,"P. S.",F1:F59)</f>
        <v>3634.8792452830185</v>
      </c>
      <c r="K14" s="24">
        <f>SUMIF(D1:D59,"P. S.",G1:G59)</f>
        <v>0</v>
      </c>
      <c r="L14" s="24">
        <f>K14-J14</f>
        <v>-3634.8792452830185</v>
      </c>
    </row>
    <row r="15" spans="1:12" ht="15">
      <c r="A15">
        <v>54</v>
      </c>
      <c r="I15" s="2" t="s">
        <v>145</v>
      </c>
      <c r="J15" s="24">
        <f>SUMIF(D1:D59,"Лилик",F1:F59)</f>
        <v>5230.3415094339625</v>
      </c>
      <c r="K15" s="24">
        <f>SUMIF(D1:D59,"Лилик",G1:G59)</f>
        <v>0</v>
      </c>
      <c r="L15" s="24">
        <f>K15-J15</f>
        <v>-5230.3415094339625</v>
      </c>
    </row>
    <row r="16" spans="1:12" ht="15.75">
      <c r="A16" s="20" t="s">
        <v>146</v>
      </c>
      <c r="B16" s="21"/>
      <c r="C16" s="21"/>
      <c r="D16" s="21"/>
      <c r="E16" s="37"/>
      <c r="F16" s="37"/>
      <c r="G16" s="22"/>
      <c r="I16" s="2" t="s">
        <v>147</v>
      </c>
      <c r="J16" s="24">
        <f>SUMIF(D1:D59,"Marry1981",F1:F59)</f>
        <v>1865.9971698113206</v>
      </c>
      <c r="K16" s="24">
        <f>SUMIF(D1:D59,"Marry1981",G1:G59)</f>
        <v>0</v>
      </c>
      <c r="L16" s="24">
        <f>K16-J16</f>
        <v>-1865.9971698113206</v>
      </c>
    </row>
    <row r="17" spans="1:12" ht="15">
      <c r="A17" s="23"/>
      <c r="B17" s="44">
        <v>35.3186943620178</v>
      </c>
      <c r="D17" s="2" t="s">
        <v>73</v>
      </c>
      <c r="E17" s="30"/>
      <c r="F17" s="38">
        <v>2337.147086160184</v>
      </c>
      <c r="I17" s="52"/>
      <c r="J17" s="44"/>
      <c r="K17" s="53"/>
      <c r="L17" s="53"/>
    </row>
    <row r="18" spans="1:12" ht="15">
      <c r="A18" s="23"/>
      <c r="B18" s="44">
        <v>45.688427299703264</v>
      </c>
      <c r="D18" s="2" t="s">
        <v>8</v>
      </c>
      <c r="E18" s="30"/>
      <c r="F18" s="38">
        <v>3023.3443411083763</v>
      </c>
      <c r="I18" s="52"/>
      <c r="J18" s="44"/>
      <c r="K18" s="53"/>
      <c r="L18" s="53"/>
    </row>
    <row r="19" spans="1:12" ht="15">
      <c r="A19" s="23"/>
      <c r="B19" s="44">
        <v>24.43560830860534</v>
      </c>
      <c r="D19" s="2" t="s">
        <v>11</v>
      </c>
      <c r="E19" s="30"/>
      <c r="F19" s="38">
        <v>1616.979670075941</v>
      </c>
      <c r="I19" s="52"/>
      <c r="J19" s="44"/>
      <c r="K19" s="53"/>
      <c r="L19" s="53"/>
    </row>
    <row r="20" spans="1:12" ht="15">
      <c r="A20" s="23"/>
      <c r="B20" s="44">
        <v>11.807121661721068</v>
      </c>
      <c r="D20" s="2" t="s">
        <v>101</v>
      </c>
      <c r="E20" s="30"/>
      <c r="F20" s="38">
        <v>781.3137061291311</v>
      </c>
      <c r="I20" s="52"/>
      <c r="J20" s="44"/>
      <c r="K20" s="54"/>
      <c r="L20" s="53"/>
    </row>
    <row r="21" spans="1:12" ht="15">
      <c r="A21" s="23"/>
      <c r="B21" s="44">
        <v>81.82848664688427</v>
      </c>
      <c r="D21" s="2" t="s">
        <v>18</v>
      </c>
      <c r="E21" s="30"/>
      <c r="F21" s="38">
        <v>5414.843685086239</v>
      </c>
      <c r="I21" s="52"/>
      <c r="J21" s="44"/>
      <c r="K21" s="54"/>
      <c r="L21" s="53"/>
    </row>
    <row r="22" spans="1:12" ht="15">
      <c r="A22" s="23"/>
      <c r="B22" s="44">
        <v>44.35370919881306</v>
      </c>
      <c r="D22" s="2" t="s">
        <v>65</v>
      </c>
      <c r="E22" s="30"/>
      <c r="F22" s="38">
        <v>2935.0219221546495</v>
      </c>
      <c r="I22" s="52"/>
      <c r="J22" s="44"/>
      <c r="K22" s="54"/>
      <c r="L22" s="53"/>
    </row>
    <row r="23" spans="1:12" ht="15">
      <c r="A23" s="23" t="s">
        <v>148</v>
      </c>
      <c r="B23" s="44">
        <v>21.25281899109792</v>
      </c>
      <c r="D23" s="2" t="s">
        <v>96</v>
      </c>
      <c r="E23" s="30"/>
      <c r="F23" s="38">
        <v>1406.364671032436</v>
      </c>
      <c r="G23" s="38">
        <v>1406.364671032436</v>
      </c>
      <c r="I23" s="52"/>
      <c r="J23" s="44"/>
      <c r="K23" s="54"/>
      <c r="L23" s="53"/>
    </row>
    <row r="24" spans="1:12" ht="15">
      <c r="A24">
        <v>54</v>
      </c>
      <c r="I24" s="53"/>
      <c r="J24" s="53"/>
      <c r="K24" s="53"/>
      <c r="L24" s="53"/>
    </row>
    <row r="25" spans="1:12" ht="15.75">
      <c r="A25" s="20" t="s">
        <v>149</v>
      </c>
      <c r="B25" s="21"/>
      <c r="C25" s="21"/>
      <c r="D25" s="21"/>
      <c r="E25" s="37"/>
      <c r="F25" s="37"/>
      <c r="G25" s="22"/>
      <c r="I25" s="55"/>
      <c r="J25" s="56"/>
      <c r="K25" s="56"/>
      <c r="L25" s="57"/>
    </row>
    <row r="26" spans="1:12" ht="15">
      <c r="A26" s="58"/>
      <c r="B26" s="58">
        <v>21.6</v>
      </c>
      <c r="C26" s="59"/>
      <c r="D26" s="60" t="s">
        <v>73</v>
      </c>
      <c r="E26" s="61"/>
      <c r="F26" s="62">
        <v>1461.3436363636363</v>
      </c>
      <c r="G26" s="59"/>
      <c r="I26" s="52"/>
      <c r="J26" s="54"/>
      <c r="K26" s="54"/>
      <c r="L26" s="53"/>
    </row>
    <row r="27" spans="1:12" ht="15">
      <c r="A27" s="58"/>
      <c r="B27" s="58">
        <v>36</v>
      </c>
      <c r="C27" s="59"/>
      <c r="D27" s="60" t="s">
        <v>5</v>
      </c>
      <c r="E27" s="61"/>
      <c r="F27" s="62">
        <v>2435.5727272727268</v>
      </c>
      <c r="G27" s="59"/>
      <c r="I27" s="52"/>
      <c r="J27" s="54"/>
      <c r="K27" s="54"/>
      <c r="L27" s="53"/>
    </row>
    <row r="28" spans="1:12" ht="15">
      <c r="A28" s="58" t="s">
        <v>148</v>
      </c>
      <c r="B28" s="58">
        <v>21.6</v>
      </c>
      <c r="C28" s="59"/>
      <c r="D28" s="60" t="s">
        <v>133</v>
      </c>
      <c r="E28" s="61"/>
      <c r="F28" s="62">
        <v>1461.3436363636363</v>
      </c>
      <c r="G28" s="59"/>
      <c r="I28" s="52"/>
      <c r="J28" s="54"/>
      <c r="K28" s="54"/>
      <c r="L28" s="53"/>
    </row>
    <row r="29" spans="1:12" ht="15">
      <c r="A29">
        <v>78</v>
      </c>
      <c r="I29" s="53"/>
      <c r="J29" s="53"/>
      <c r="K29" s="53"/>
      <c r="L29" s="53"/>
    </row>
    <row r="30" spans="1:12" ht="15.75">
      <c r="A30" s="20" t="s">
        <v>150</v>
      </c>
      <c r="B30" s="21"/>
      <c r="C30" s="21"/>
      <c r="D30" s="21"/>
      <c r="E30" s="37"/>
      <c r="F30" s="37"/>
      <c r="G30" s="22"/>
      <c r="I30" s="53"/>
      <c r="J30" s="53"/>
      <c r="K30" s="53"/>
      <c r="L30" s="53"/>
    </row>
    <row r="31" spans="1:12" ht="15">
      <c r="A31" s="23"/>
      <c r="B31" s="23">
        <v>144.73</v>
      </c>
      <c r="D31" s="2" t="s">
        <v>96</v>
      </c>
      <c r="E31" s="30"/>
      <c r="F31" s="38">
        <v>9595.910921071412</v>
      </c>
      <c r="I31" s="53"/>
      <c r="J31" s="53"/>
      <c r="K31" s="53"/>
      <c r="L31" s="53"/>
    </row>
    <row r="32" spans="1:12" ht="15">
      <c r="A32" s="23"/>
      <c r="B32" s="23">
        <v>7.58</v>
      </c>
      <c r="D32" s="2" t="s">
        <v>8</v>
      </c>
      <c r="E32" s="30"/>
      <c r="F32" s="38">
        <v>502.5703363623389</v>
      </c>
      <c r="I32" s="53"/>
      <c r="J32" s="53"/>
      <c r="K32" s="53"/>
      <c r="L32" s="53"/>
    </row>
    <row r="33" spans="1:12" ht="15">
      <c r="A33" s="23"/>
      <c r="B33" s="23">
        <v>39.44</v>
      </c>
      <c r="D33" s="2" t="s">
        <v>11</v>
      </c>
      <c r="E33" s="30"/>
      <c r="F33" s="38">
        <v>2614.9570008087917</v>
      </c>
      <c r="I33" s="53"/>
      <c r="J33" s="53"/>
      <c r="K33" s="53"/>
      <c r="L33" s="53"/>
    </row>
    <row r="34" spans="2:12" ht="15">
      <c r="B34" s="23">
        <v>10.78</v>
      </c>
      <c r="D34" s="2" t="s">
        <v>18</v>
      </c>
      <c r="F34" s="43">
        <v>714.737232979685</v>
      </c>
      <c r="I34" s="53"/>
      <c r="J34" s="53"/>
      <c r="K34" s="53"/>
      <c r="L34" s="53"/>
    </row>
    <row r="35" spans="1:12" ht="15">
      <c r="A35" s="23" t="s">
        <v>141</v>
      </c>
      <c r="B35" s="23">
        <v>7.66</v>
      </c>
      <c r="D35" s="2" t="s">
        <v>73</v>
      </c>
      <c r="F35" s="43">
        <v>507.8745087777725</v>
      </c>
      <c r="I35" s="53"/>
      <c r="J35" s="53"/>
      <c r="K35" s="53"/>
      <c r="L35" s="53"/>
    </row>
    <row r="36" spans="1:12" ht="15">
      <c r="A36">
        <v>78</v>
      </c>
      <c r="I36" s="53"/>
      <c r="J36" s="53"/>
      <c r="K36" s="53"/>
      <c r="L36" s="53"/>
    </row>
    <row r="37" spans="1:12" ht="15.75">
      <c r="A37" s="20" t="s">
        <v>151</v>
      </c>
      <c r="B37" s="21"/>
      <c r="C37" s="21"/>
      <c r="D37" s="21"/>
      <c r="E37" s="37"/>
      <c r="F37" s="37"/>
      <c r="G37" s="22"/>
      <c r="I37" s="53"/>
      <c r="J37" s="53"/>
      <c r="K37" s="53"/>
      <c r="L37" s="53"/>
    </row>
    <row r="38" spans="2:6" ht="15">
      <c r="B38" s="15" t="s">
        <v>152</v>
      </c>
      <c r="D38" s="2" t="s">
        <v>18</v>
      </c>
      <c r="F38" s="38">
        <f>299+209</f>
        <v>508</v>
      </c>
    </row>
    <row r="39" spans="1:6" ht="15">
      <c r="A39" s="23"/>
      <c r="B39" s="15" t="s">
        <v>152</v>
      </c>
      <c r="D39" s="2" t="s">
        <v>101</v>
      </c>
      <c r="E39" s="30"/>
      <c r="F39" s="38">
        <f>299+209</f>
        <v>508</v>
      </c>
    </row>
    <row r="40" spans="1:12" ht="15">
      <c r="A40" s="23"/>
      <c r="B40" s="15" t="s">
        <v>153</v>
      </c>
      <c r="D40" s="2" t="s">
        <v>96</v>
      </c>
      <c r="E40" s="30"/>
      <c r="F40" s="38">
        <v>299</v>
      </c>
      <c r="I40" s="53"/>
      <c r="J40" s="53"/>
      <c r="K40" s="53"/>
      <c r="L40" s="53"/>
    </row>
    <row r="41" spans="2:6" ht="15">
      <c r="B41" s="15" t="s">
        <v>153</v>
      </c>
      <c r="D41" s="2" t="s">
        <v>37</v>
      </c>
      <c r="E41" s="3"/>
      <c r="F41" s="38">
        <v>299</v>
      </c>
    </row>
    <row r="42" spans="2:6" ht="15">
      <c r="B42" s="15" t="s">
        <v>152</v>
      </c>
      <c r="D42" s="2" t="s">
        <v>143</v>
      </c>
      <c r="E42" s="3"/>
      <c r="F42" s="38">
        <f>299+209</f>
        <v>508</v>
      </c>
    </row>
    <row r="43" spans="1:6" ht="15">
      <c r="A43" s="23"/>
      <c r="B43" s="15" t="s">
        <v>153</v>
      </c>
      <c r="D43" s="2" t="s">
        <v>11</v>
      </c>
      <c r="E43" s="30"/>
      <c r="F43" s="38">
        <v>299</v>
      </c>
    </row>
    <row r="44" spans="1:6" ht="15">
      <c r="A44" s="23"/>
      <c r="B44" s="15" t="s">
        <v>154</v>
      </c>
      <c r="D44" s="2" t="s">
        <v>73</v>
      </c>
      <c r="F44" s="38">
        <v>1500</v>
      </c>
    </row>
    <row r="45" spans="1:6" ht="15">
      <c r="A45" s="23"/>
      <c r="B45" s="23"/>
      <c r="D45" s="2"/>
      <c r="F45" s="38"/>
    </row>
    <row r="46" spans="1:6" ht="30">
      <c r="A46" s="20" t="s">
        <v>155</v>
      </c>
      <c r="B46" s="21" t="s">
        <v>57</v>
      </c>
      <c r="C46" s="21"/>
      <c r="D46" s="21" t="s">
        <v>156</v>
      </c>
      <c r="E46" s="22"/>
      <c r="F46" s="22" t="s">
        <v>58</v>
      </c>
    </row>
    <row r="47" spans="1:6" ht="15">
      <c r="A47" s="23"/>
      <c r="B47" s="44">
        <v>79.27993138936536</v>
      </c>
      <c r="D47" s="2" t="s">
        <v>145</v>
      </c>
      <c r="E47" s="3"/>
      <c r="F47" s="24">
        <v>5230.3415094339625</v>
      </c>
    </row>
    <row r="48" spans="1:6" ht="15">
      <c r="A48" s="23"/>
      <c r="B48" s="44">
        <v>28.284219554030873</v>
      </c>
      <c r="D48" s="2" t="s">
        <v>147</v>
      </c>
      <c r="E48" s="3"/>
      <c r="F48" s="24">
        <v>1865.9971698113206</v>
      </c>
    </row>
    <row r="49" spans="1:6" ht="15">
      <c r="A49" s="23"/>
      <c r="B49" s="44">
        <v>55.09639794168096</v>
      </c>
      <c r="D49" s="2" t="s">
        <v>144</v>
      </c>
      <c r="E49" s="3"/>
      <c r="F49" s="24">
        <v>3634.8792452830185</v>
      </c>
    </row>
    <row r="50" spans="1:6" ht="15">
      <c r="A50" s="23"/>
      <c r="B50" s="44">
        <v>21.23945111492281</v>
      </c>
      <c r="D50" s="2" t="s">
        <v>18</v>
      </c>
      <c r="E50" s="3"/>
      <c r="F50" s="24">
        <v>1401.2320754716982</v>
      </c>
    </row>
    <row r="51" spans="1:6" ht="15">
      <c r="A51" s="23" t="s">
        <v>141</v>
      </c>
      <c r="B51" s="23"/>
      <c r="D51" s="2"/>
      <c r="F51" s="43"/>
    </row>
    <row r="52" spans="1:6" ht="15">
      <c r="A52" s="23">
        <v>54</v>
      </c>
      <c r="B52" s="23"/>
      <c r="D52" s="2"/>
      <c r="F52" s="43"/>
    </row>
    <row r="53" spans="1:6" ht="15">
      <c r="A53" s="23"/>
      <c r="B53" s="23"/>
      <c r="D53" s="2"/>
      <c r="F53" s="43"/>
    </row>
    <row r="54" spans="1:6" ht="15">
      <c r="A54" s="23"/>
      <c r="B54" s="23"/>
      <c r="D54" s="2"/>
      <c r="F54" s="43"/>
    </row>
    <row r="55" spans="1:6" ht="15">
      <c r="A55" s="23"/>
      <c r="B55" s="23"/>
      <c r="D55" s="2"/>
      <c r="F55" s="43"/>
    </row>
    <row r="56" spans="1:6" ht="15">
      <c r="A56" s="23"/>
      <c r="B56" s="23"/>
      <c r="D56" s="2"/>
      <c r="F56" s="43"/>
    </row>
    <row r="57" spans="4:6" ht="15">
      <c r="D57" s="2"/>
      <c r="E57" s="3"/>
      <c r="F57" s="24"/>
    </row>
    <row r="58" spans="1:7" ht="15.75" thickBot="1">
      <c r="A58" s="12"/>
      <c r="B58" s="12"/>
      <c r="C58" s="12"/>
      <c r="D58" s="12"/>
      <c r="E58" s="12"/>
      <c r="F58" s="12"/>
      <c r="G58" s="12"/>
    </row>
    <row r="59" ht="15.75" thickTop="1"/>
    <row r="61" spans="4:6" ht="15">
      <c r="D61" s="2"/>
      <c r="F61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Игорь</cp:lastModifiedBy>
  <dcterms:created xsi:type="dcterms:W3CDTF">2015-07-18T15:49:42Z</dcterms:created>
  <dcterms:modified xsi:type="dcterms:W3CDTF">2015-07-18T16:12:14Z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