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1"/>
  </bookViews>
  <sheets>
    <sheet name="Лист2" sheetId="1" r:id="rId1"/>
    <sheet name="Лист1" sheetId="2" r:id="rId2"/>
  </sheets>
  <definedNames>
    <definedName name="_xlnm._FilterDatabase" localSheetId="1" hidden="1">'Лист1'!$A$1:$N$106</definedName>
  </definedNames>
  <calcPr fullCalcOnLoad="1"/>
</workbook>
</file>

<file path=xl/sharedStrings.xml><?xml version="1.0" encoding="utf-8"?>
<sst xmlns="http://schemas.openxmlformats.org/spreadsheetml/2006/main" count="669" uniqueCount="457">
  <si>
    <t>ник</t>
  </si>
  <si>
    <t>наименование</t>
  </si>
  <si>
    <t>оплата</t>
  </si>
  <si>
    <t>цена без орга</t>
  </si>
  <si>
    <t>сумма с орг</t>
  </si>
  <si>
    <t>сальдо</t>
  </si>
  <si>
    <t>вес</t>
  </si>
  <si>
    <t>moonligt</t>
  </si>
  <si>
    <t>Gnomik</t>
  </si>
  <si>
    <t>TASIY</t>
  </si>
  <si>
    <t>жирным</t>
  </si>
  <si>
    <t>с доставкой</t>
  </si>
  <si>
    <t>камера кейс</t>
  </si>
  <si>
    <t>http://www.maygshop.net/goods.php?id=3631</t>
  </si>
  <si>
    <t>органайзер для мелочей</t>
  </si>
  <si>
    <t>Lepestochek</t>
  </si>
  <si>
    <t>http://www.maygshop.net/goods.php?id=3440</t>
  </si>
  <si>
    <t>Mammy_Nati</t>
  </si>
  <si>
    <t>Баняш</t>
  </si>
  <si>
    <t>leocadia</t>
  </si>
  <si>
    <t xml:space="preserve">3456B-Hello Kitty Tote Bag Белые Руки 12.50 </t>
  </si>
  <si>
    <t>сумка</t>
  </si>
  <si>
    <t>lusia</t>
  </si>
  <si>
    <t>накладки на ремни</t>
  </si>
  <si>
    <t>часы</t>
  </si>
  <si>
    <t>3493G-Stitch Car Front Back Screen Sun Shade</t>
  </si>
  <si>
    <t>http://www.maygshop.net/goods.php?id=2780</t>
  </si>
  <si>
    <t>3900A-Hello Kitty Shoulder Bag Black</t>
  </si>
  <si>
    <t>http://www.maygshop.net/goods.php?id=3533</t>
  </si>
  <si>
    <t>1674A-Hello Kitty Earrings 6pairs</t>
  </si>
  <si>
    <t>http://www.maygshop.net/goods.php?id=511</t>
  </si>
  <si>
    <t>3856B-Stitch Plush Cushion</t>
  </si>
  <si>
    <t>http://www.maygshop.net/goods.php?id=3462</t>
  </si>
  <si>
    <t>1836A-Hello Kitty Cosmetic Bag</t>
  </si>
  <si>
    <t>http://www.maygshop.net/goods.php?id=567</t>
  </si>
  <si>
    <t>Brolya</t>
  </si>
  <si>
    <t xml:space="preserve">http://www.maygshop.net/goods.php?id=2262 </t>
  </si>
  <si>
    <t>http://www.maygshop.net/goods.php?id=3204</t>
  </si>
  <si>
    <t>Ирина P.</t>
  </si>
  <si>
    <t>http://www.maygshop.net/goods.php?id=3035</t>
  </si>
  <si>
    <t>3621-Hello Kitty School Bag Backpack  US$7.35</t>
  </si>
  <si>
    <t>http://www.maygshop.net/goods.php?id=1834</t>
  </si>
  <si>
    <t xml:space="preserve"> 2880-Hello Kitty 3D USB Optical Mouse KT-0062 US$5.88</t>
  </si>
  <si>
    <t>http://www.maygshop.net/goods.php?id=1328</t>
  </si>
  <si>
    <t>http://www.maygshop.net/goods.php?id=3221</t>
  </si>
  <si>
    <t>маска для сна</t>
  </si>
  <si>
    <t>органайзер на стену, 2597-Winnie the Pool Wall Letter Holder, $2.20</t>
  </si>
  <si>
    <t>http://www.maygshop.net/goods.php?id=2745</t>
  </si>
  <si>
    <t>3472A-Hello Kitty Umbrella Black</t>
  </si>
  <si>
    <t>http://www.maygshop.net/goods.php?id=793</t>
  </si>
  <si>
    <t>часы китти, 2094-Hello Kitty Watch</t>
  </si>
  <si>
    <t>илюсик</t>
  </si>
  <si>
    <t>косметичка</t>
  </si>
  <si>
    <t>подвеска</t>
  </si>
  <si>
    <t>http://www.maygshop.net/goods.php?id=3372</t>
  </si>
  <si>
    <t>http://www.maygshop.net/goods.php?id=479</t>
  </si>
  <si>
    <t>зеркало</t>
  </si>
  <si>
    <t>http://www.maygshop.net/goods.php?id=3330</t>
  </si>
  <si>
    <t>ведёко</t>
  </si>
  <si>
    <t>http://www.maygshop.net/goods.php?id=3327</t>
  </si>
  <si>
    <t>Анжела74</t>
  </si>
  <si>
    <t>http://www.maygshop.net/goods.php?id=2445</t>
  </si>
  <si>
    <t>Юляшка24</t>
  </si>
  <si>
    <t>EDELKA</t>
  </si>
  <si>
    <t>http://www.maygshop.net/goods.php?id=3655</t>
  </si>
  <si>
    <t>рюкзак</t>
  </si>
  <si>
    <t>Лилия nsk</t>
  </si>
  <si>
    <t>naduXa</t>
  </si>
  <si>
    <t>r.natali</t>
  </si>
  <si>
    <t>резинки для волос</t>
  </si>
  <si>
    <t>http://www.maygshop.net/goods.php?id=1342</t>
  </si>
  <si>
    <t>http://www.maygshop.net/goods.php?id=1932</t>
  </si>
  <si>
    <t xml:space="preserve">http://www.maygshop.net/goods.php?id=25 </t>
  </si>
  <si>
    <t>http://www.maygshop.net/goods.php?id=3544</t>
  </si>
  <si>
    <t>Я_535</t>
  </si>
  <si>
    <t>настоящая annnew</t>
  </si>
  <si>
    <t>http://www.maygshop.net/goods.php?id=2400</t>
  </si>
  <si>
    <t>http://www.maygshop.net/goods.php?id=3722</t>
  </si>
  <si>
    <t>http://www.maygshop.net/goods.php?id=3231</t>
  </si>
  <si>
    <t>майка белая M</t>
  </si>
  <si>
    <t>брюки чёрные M</t>
  </si>
  <si>
    <t>http://www.maygshop.net/goods.php?id=3138</t>
  </si>
  <si>
    <t>кофта чёрная M</t>
  </si>
  <si>
    <t>http://www.maygshop.net/goods.php?id=858</t>
  </si>
  <si>
    <t>http://www.maygshop.net/goods.php?id=2038</t>
  </si>
  <si>
    <t>http://www.maygshop.net/goods.php?id=3749</t>
  </si>
  <si>
    <t>мешочки</t>
  </si>
  <si>
    <t>http://www.maygshop.net/goods.php?id=959</t>
  </si>
  <si>
    <t>маникюрный набор</t>
  </si>
  <si>
    <t>http://www.maygshop.net/goods.php?id=3542</t>
  </si>
  <si>
    <t>Tanyakyl</t>
  </si>
  <si>
    <t>http://www.maygshop.net/goods.php?id=3486</t>
  </si>
  <si>
    <t>http://www.maygshop.net/goods.php?id=521</t>
  </si>
  <si>
    <t>1705-Hello Kitty Nail Slipper Set</t>
  </si>
  <si>
    <t xml:space="preserve">http://www.maygshop.net/goods.php?id=23 </t>
  </si>
  <si>
    <t>телефон 8,08</t>
  </si>
  <si>
    <t>2083-Hello Kitty Watch</t>
  </si>
  <si>
    <t>http://www.maygshop.net/goods.php?id=2099</t>
  </si>
  <si>
    <t>3018G-Winnie the Pool Plush Bedding Throw Blanket Quilt</t>
  </si>
  <si>
    <t>3358B-Winnie the Pool Bed Cover 3PCS Set</t>
  </si>
  <si>
    <t>http://www.maygshop.net/goods.php?id=1599</t>
  </si>
  <si>
    <t>шкатулка</t>
  </si>
  <si>
    <t>http://www.maygshop.net/goods.php?id=618</t>
  </si>
  <si>
    <t>http://www.maygshop.net/goods.php?id=3715</t>
  </si>
  <si>
    <t xml:space="preserve">http://www.maygshop.net/goods.php?id=1489 </t>
  </si>
  <si>
    <t xml:space="preserve">http://www.maygshop.net/goods.php?id=1487 </t>
  </si>
  <si>
    <t xml:space="preserve">http://www.maygshop.net/goods.php?id=3544 </t>
  </si>
  <si>
    <t>http://www.maygshop.net/goods.php?id=1393</t>
  </si>
  <si>
    <t>сумка -"авоська", 2691A-Black Hello Kitty Canvas Tote Bag, $2.94</t>
  </si>
  <si>
    <t>http://www.maygshop.net/goods.php?id=25</t>
  </si>
  <si>
    <t>http://www.maygshop.net/goods.php?id=2753</t>
  </si>
  <si>
    <t>http://www.maygshop.net/goods.php?id=1397</t>
  </si>
  <si>
    <t xml:space="preserve">http://www.maygshop.net/goods.php?id=2480 </t>
  </si>
  <si>
    <t xml:space="preserve">http://www.maygshop.net/goods.php?id=2100  </t>
  </si>
  <si>
    <t>3109A-Hello Kitty Toothbrush Holder 1,47 стакан для щетки</t>
  </si>
  <si>
    <t xml:space="preserve">http://www.maygshop.net/goods.php?id=90 </t>
  </si>
  <si>
    <t xml:space="preserve">386-Hello Kitty Shampoo Dispender 1,47 для жидкого мыла </t>
  </si>
  <si>
    <t xml:space="preserve">http://www.maygshop.net/goods.php?id=906  </t>
  </si>
  <si>
    <t>2238-Sanrio Hello Kitty Electric Toothbrush 8,08 зубная щетка</t>
  </si>
  <si>
    <t>http://www.maygshop.net/goods.php?id=23</t>
  </si>
  <si>
    <t>телефон(010-Sanrio Hello Kitty Pink Home Desk Telephone) US$8.08</t>
  </si>
  <si>
    <t>http://www.maygshop.net/goods.php?id=1445</t>
  </si>
  <si>
    <t>телефон под ? ( 2715-Hello Kitty pink Telephone Phone High-heeled shoes</t>
  </si>
  <si>
    <t>http://www.maygshop.net/goods.php?id=3046</t>
  </si>
  <si>
    <t>сумка( 3628-Hello Kitty Laptop Bag Pink) сумка US$11.76</t>
  </si>
  <si>
    <t xml:space="preserve">http://www.maygshop.net/goods.php?id=2938  </t>
  </si>
  <si>
    <t>3566-Hello Kitty T-shirt Black 5,88 футболка</t>
  </si>
  <si>
    <t xml:space="preserve">http://www.maygshop.net/goods.php?id=3661   </t>
  </si>
  <si>
    <t>3973A-Hello Kitty Cotton T-shirt White  4,41 футболка</t>
  </si>
  <si>
    <t xml:space="preserve">http://www.maygshop.net/goods.php?id=3197  </t>
  </si>
  <si>
    <t>3713A-Hello Kitty Head Shape Big Hand Bag  11,02 сумка</t>
  </si>
  <si>
    <t xml:space="preserve">на 6 лет M-ка 3298A-Pink Balloon Hello Kitty Raincoat 5,14 дождевик </t>
  </si>
  <si>
    <t>http://www.maygshop.net/goods.php?id=2729</t>
  </si>
  <si>
    <t>http://www.maygshop.net/goods.php?id=2822</t>
  </si>
  <si>
    <t>замены</t>
  </si>
  <si>
    <t>сланцы</t>
  </si>
  <si>
    <t>для клавы</t>
  </si>
  <si>
    <t>http://www.maygshop.net/goods.php?id=3717</t>
  </si>
  <si>
    <t>D@isy</t>
  </si>
  <si>
    <t>http://www.maygshop.net/goods.php?id=3651</t>
  </si>
  <si>
    <t>3965-Hello Kitty School Bag</t>
  </si>
  <si>
    <t>http://www.maygshop.net/goods.php?id=3649</t>
  </si>
  <si>
    <t>http://www.maygshop.net/goods.php?id=2829</t>
  </si>
  <si>
    <t>3521-Hello Kitty Necklace Watch</t>
  </si>
  <si>
    <t>http://www.maygshop.net/goods.php?id=2828</t>
  </si>
  <si>
    <t>3520-Hello Kitty Heart Shape Necklace Watch</t>
  </si>
  <si>
    <t>http://www.maygshop.net/goods.php?id=2826</t>
  </si>
  <si>
    <t>3519A-Hello Kitty Necklace Watch</t>
  </si>
  <si>
    <t>http://www.maygshop.net/goods.php?id=425</t>
  </si>
  <si>
    <t>1533C-Hello Kitty Bathing Cap</t>
  </si>
  <si>
    <t>http://www.maygshop.net/goods.php?id=3105</t>
  </si>
  <si>
    <t>3658-Hello Kitty Toothbrush Set</t>
  </si>
  <si>
    <t>http://www.maygshop.net/goods.php?id=1000</t>
  </si>
  <si>
    <t>2335-Pink Hello Kitty Long Comp</t>
  </si>
  <si>
    <t>http://www.maygshop.net/goods.php?id=113</t>
  </si>
  <si>
    <t>574B-Hello Kitty Water Cup Mug White</t>
  </si>
  <si>
    <t>http://www.maygshop.net/goods.php?id=339</t>
  </si>
  <si>
    <t>1265A-Hello Kitty Lunch Box</t>
  </si>
  <si>
    <t>http://www.maygshop.net/goods.php?id=777</t>
  </si>
  <si>
    <t>2076B-Doraemon Lunch Box</t>
  </si>
  <si>
    <t>http://www.maygshop.net/goods.php?id=2681</t>
  </si>
  <si>
    <t>3431-Hello Kitty Stainless Steel Watch</t>
  </si>
  <si>
    <t>http://www.maygshop.net/goods.php?id=1934</t>
  </si>
  <si>
    <t>коробочка для часов</t>
  </si>
  <si>
    <t>http://www.maygshop.net/goods.php?id=3072</t>
  </si>
  <si>
    <t>3638A-Hello Kitty Shoulder Bag Pink</t>
  </si>
  <si>
    <t>3998C-Hello Kitty Summer Slippers</t>
  </si>
  <si>
    <t>http://www.maygshop.net/goods.php?id=3661</t>
  </si>
  <si>
    <t>3973A-Hello Kitty Cotton T-shirt White</t>
  </si>
  <si>
    <t>http://www.maygshop.net/goods.php?id=3660</t>
  </si>
  <si>
    <t>3972C-Hello Kitty Cotton T-shirt Black</t>
  </si>
  <si>
    <t>3477C-Hello Kitty Shoulder Bag Black</t>
  </si>
  <si>
    <t>2691E-Pink My Melody Canvas Tote Bag</t>
  </si>
  <si>
    <t>http://www.maygshop.net/goods.php?id=3549</t>
  </si>
  <si>
    <t>3913-Doraemon Watch</t>
  </si>
  <si>
    <t>http://www.maygshop.net/goods.php?id=2762</t>
  </si>
  <si>
    <t>3483-Hello Kitty Watch pink or white</t>
  </si>
  <si>
    <t>http://www.maygshop.net/goods.php?id=3658</t>
  </si>
  <si>
    <t>3972A-Hello Kitty Cotton T-shirt White size M</t>
  </si>
  <si>
    <t>3729-Hello Kitty Mask</t>
  </si>
  <si>
    <t>3873B-Hello Kitty Mouse Mat Pink</t>
  </si>
  <si>
    <t>http://www.maygshop.net/goods.php?id=3067</t>
  </si>
  <si>
    <t>3635-Hello Kitty Laptop Notebook Handbag Pink</t>
  </si>
  <si>
    <t>http://www.maygshop.net/goods.php?id=3214</t>
  </si>
  <si>
    <t>3724-Hello Kitty Shoulder Bag White</t>
  </si>
  <si>
    <t>http://www.maygshop.net/goods.php?id=2804</t>
  </si>
  <si>
    <t>3501A-Hello Kitty Cotton Beach Shorts</t>
  </si>
  <si>
    <t>http://www.maygshop.net/goods.php?id=182</t>
  </si>
  <si>
    <t>888-Hello Kitty Pan</t>
  </si>
  <si>
    <t>http://www.maygshop.net/goods.php?id=772</t>
  </si>
  <si>
    <t>2068-Hello Kitty Thermos Vacuum Cup Bottle</t>
  </si>
  <si>
    <t>http://www.maygshop.net/goods.php?id=2878</t>
  </si>
  <si>
    <t>3538C-Cinnamoroll Water Bottle with Strap</t>
  </si>
  <si>
    <t>http://www.maygshop.net/goods.php?id=3689</t>
  </si>
  <si>
    <t>3983-Hello Kitty Earrings(8 pairs)</t>
  </si>
  <si>
    <t>http://www.maygshop.net/goods.php?id=2591</t>
  </si>
  <si>
    <t>KT871 Sanrio Hello Kitty Wood Jewelry Box Case</t>
  </si>
  <si>
    <t>http://www.maygshop.net/goods.php?id=782</t>
  </si>
  <si>
    <t>http://www.maygshop.net/goods.php?id=696</t>
  </si>
  <si>
    <t>2021B-Charmmy Kitty Camera Case with Strap</t>
  </si>
  <si>
    <t>термос-кружка</t>
  </si>
  <si>
    <t>http://www.maygshop.net/goods.php?id=145</t>
  </si>
  <si>
    <t>http://www.maygshop.net/goods.php?id=205</t>
  </si>
  <si>
    <t>1002B-Pink Hello Kitty Wallet</t>
  </si>
  <si>
    <t>http://www.maygshop.net/goods.php?id=2535</t>
  </si>
  <si>
    <t>для мобильника black</t>
  </si>
  <si>
    <t>http://www.maygshop.net/goods.php?id=1748</t>
  </si>
  <si>
    <t>2794C-White Hello Kitty Tote Bag</t>
  </si>
  <si>
    <t>KRISTAL*09</t>
  </si>
  <si>
    <t>http://www.maygshop.net/goods.php?id=2936</t>
  </si>
  <si>
    <t>3565A-Hello Kitty T-shirt White</t>
  </si>
  <si>
    <t>http://www.maygshop.net/goods.php?id=3246</t>
  </si>
  <si>
    <t>3739A-Hello Kitty Sport Trousers Black</t>
  </si>
  <si>
    <t>http://www.maygshop.net/goods.php?id=3183</t>
  </si>
  <si>
    <t>3707B-Hello Kitty Hand and Shoulder Bag Brown</t>
  </si>
  <si>
    <t>http://www.maygshop.net/goods.php?id=505</t>
  </si>
  <si>
    <t>1668-Hello Kitty Bracelet</t>
  </si>
  <si>
    <t>http://www.maygshop.net/goods.php?id=3747</t>
  </si>
  <si>
    <t>4013B-Sanrio Hello Kitty Cotton Vest T-shirt White</t>
  </si>
  <si>
    <t>http://www.maygshop.net/goods.php?id=2094</t>
  </si>
  <si>
    <t>3018B-Hello Kitty Plush Bedding Throw Blanket Quilt Pink</t>
  </si>
  <si>
    <t>Macumi</t>
  </si>
  <si>
    <t>http://www.maygshop.net/goods.php?id=1938</t>
  </si>
  <si>
    <t>2876B-Gray Hello Kitty Canvas Hand Bag</t>
  </si>
  <si>
    <t>http://www.maygshop.net/goods.php?id=3230</t>
  </si>
  <si>
    <t>3732C-Hello Kitty Mini Skirt Pink size L</t>
  </si>
  <si>
    <t>http://www.maygshop.net/goods.php?id=3554</t>
  </si>
  <si>
    <t>3918-Hello Kitty Bracelet</t>
  </si>
  <si>
    <t>http://www.maygshop.net/goods.php?id=504</t>
  </si>
  <si>
    <t>1667-Hello Kitty Crystal Necklace</t>
  </si>
  <si>
    <t>http://www.maygshop.net/goods.php?id=3241</t>
  </si>
  <si>
    <t>3737B-Hello Kitty Sport Trousers White size L</t>
  </si>
  <si>
    <t>http://www.maygshop.net/goods.php?id=2027</t>
  </si>
  <si>
    <t>2978-Sanrio Hello Kitty Cotton Sport Wear Jacket size L</t>
  </si>
  <si>
    <t>http://www.maygshop.net/goods.php?id=3557</t>
  </si>
  <si>
    <t>3920C-Hello Kitty Waistcoat Black size L</t>
  </si>
  <si>
    <t>http://www.maygshop.net/goods.php?id=3556</t>
  </si>
  <si>
    <t>3920B-Hello Kitty Waistcoat Pink size L</t>
  </si>
  <si>
    <t>Tai_</t>
  </si>
  <si>
    <t>3906-Hello Kitty Watch</t>
  </si>
  <si>
    <t>Нончик</t>
  </si>
  <si>
    <t>http://www.maygshop.net/goods.php?id=3364</t>
  </si>
  <si>
    <t>3800C-Hello Kitty Shoulder Bag pink</t>
  </si>
  <si>
    <t>Ксюня</t>
  </si>
  <si>
    <t>ОлКа</t>
  </si>
  <si>
    <t>3782-Hello Kitty Necklace</t>
  </si>
  <si>
    <t>http://www.maygshop.net/goods.php?id=2509</t>
  </si>
  <si>
    <t>3308-Charmmy Kitty Bracelet</t>
  </si>
  <si>
    <t>http://www.maygshop.net/goods.php?id=3363</t>
  </si>
  <si>
    <t>3800B-Hello Kitty Shoulder Bag White</t>
  </si>
  <si>
    <t>Сладкоежка!</t>
  </si>
  <si>
    <t>нет координат</t>
  </si>
  <si>
    <t xml:space="preserve"> http://www.maygshop.net/goods.php?id=3014 </t>
  </si>
  <si>
    <t>http://www.maygshop.net/goods.php?id=3014</t>
  </si>
  <si>
    <t xml:space="preserve">http://www.maygshop.net/goods.php?id=2084 </t>
  </si>
  <si>
    <t>http://www.maygshop.net/goods.php?id=3240</t>
  </si>
  <si>
    <t>3737A-Hello Kitty Sport Trousers Black size L</t>
  </si>
  <si>
    <t>http://www.maygshop.net/goods.php?id=3234</t>
  </si>
  <si>
    <t>3735A-Hello Kitty Sport Trousers Black size L</t>
  </si>
  <si>
    <t>http://www.maygshop.net/goods.php?id=2934</t>
  </si>
  <si>
    <t>3564A-Hello Kitty T-shirt White</t>
  </si>
  <si>
    <t>http://www.maygshop.net/goods.php?id=3144</t>
  </si>
  <si>
    <t>3686C-Hello Kitty Cotton Casual Coat Black size L</t>
  </si>
  <si>
    <t>http://www.maygshop.net/goods.php?id=2402</t>
  </si>
  <si>
    <t>3253A-Pink Hello Kitty Laptop Bag</t>
  </si>
  <si>
    <t>Зая-зайка</t>
  </si>
  <si>
    <t>http://www.maygshop.net/goods.php?id=3736</t>
  </si>
  <si>
    <t>4010A-Hello Kitty Cotton Casual Vest Black</t>
  </si>
  <si>
    <t>Оксана и София</t>
  </si>
  <si>
    <t>3785-Hello Kitty Necklace</t>
  </si>
  <si>
    <t>http://www.maygshop.net/goods.php?id=3329</t>
  </si>
  <si>
    <t>3784-Hello Kitty Necklace</t>
  </si>
  <si>
    <t>http://www.maygshop.net/goods.php?id=3688</t>
  </si>
  <si>
    <t>3982-Hello Kitty Necklace</t>
  </si>
  <si>
    <t>3013-Hello Kitty Watch</t>
  </si>
  <si>
    <t>2182A-Pink Hello Kitty Backpack Bag</t>
  </si>
  <si>
    <t>2984B-Black Hello Kitty Long Wallet</t>
  </si>
  <si>
    <t>http://www.maygshop.net/goods.php?id=3578</t>
  </si>
  <si>
    <t>3937-Sanrio Hello Kitty Hand Bag</t>
  </si>
  <si>
    <t>http://www.maygshop.net/goods.php?id=3811</t>
  </si>
  <si>
    <t>4052-Hello Kitty Watch</t>
  </si>
  <si>
    <t>http://www.maygshop.net/goods.php?id=3779</t>
  </si>
  <si>
    <t>4031B-Sanrio Hello Kitty Beach Short Black</t>
  </si>
  <si>
    <t>http://www.maygshop.net/goods.php?id=2485</t>
  </si>
  <si>
    <t>3298F-Pink Minnie Raincoat for Kids size 115</t>
  </si>
  <si>
    <t>http://www.maygshop.net/goods.php?id=3385</t>
  </si>
  <si>
    <t>3808D-Sanrio Hello Kitty Wallet Black</t>
  </si>
  <si>
    <t>http://www.maygshop.net/goods.php?id=276</t>
  </si>
  <si>
    <t>1145-Hello Kitty USB Keyboard</t>
  </si>
  <si>
    <t>http://www.maygshop.net/goods.php?id=661</t>
  </si>
  <si>
    <t>http://www.maygshop.net/goods.php?id=519</t>
  </si>
  <si>
    <t>1704A-White Hello Kitty Solar Powerde Electronic Calculator</t>
  </si>
  <si>
    <t>http://www.maygshop.net/goods.php?id=3748</t>
  </si>
  <si>
    <t>4013C-Sanrio Hello Kitty Cotton Vest T-shirt Pink</t>
  </si>
  <si>
    <t>3998A-Hello Kitty Summer Slippers</t>
  </si>
  <si>
    <t>http://www.maygshop.net/goods.php?id=2881</t>
  </si>
  <si>
    <t>3538F-Charmmy Kitty Water Bottle with Strap</t>
  </si>
  <si>
    <t>http://www.maygshop.net/goods.php?id=2879</t>
  </si>
  <si>
    <t>http://www.maygshop.net/goods.php?id=288</t>
  </si>
  <si>
    <t>1154B-Hello Kitty Shoulder Bag Black</t>
  </si>
  <si>
    <t>http://www.maygshop.net/goods.php?id=3397</t>
  </si>
  <si>
    <t>3813C-Sanrio Hello Kitty Wallet Black</t>
  </si>
  <si>
    <t>http://www.maygshop.net/goods.php?id=3537</t>
  </si>
  <si>
    <t>3901-Hello Kitty Watch</t>
  </si>
  <si>
    <t>http://www.maygshop.net/goods.php?id=3791</t>
  </si>
  <si>
    <t>4034A-Hello Kitty Polo Style Shirt Black size M</t>
  </si>
  <si>
    <t>http://www.maygshop.net/goods.php?id=3795</t>
  </si>
  <si>
    <t>4036-Hello Kitty Travelling Beach Bag Pink</t>
  </si>
  <si>
    <t>http://www.maygshop.net/goods.php?id=3237</t>
  </si>
  <si>
    <t>3736A-Hello Kitty Sport Trousers Black size L</t>
  </si>
  <si>
    <t>3734A-Hello Kitty Sport Trousers Black size L</t>
  </si>
  <si>
    <t>http://www.maygshop.net/goods.php?id=2376</t>
  </si>
  <si>
    <t>3243A-White Hello Kitty T-Shirt size L</t>
  </si>
  <si>
    <t>http://www.maygshop.net/goods.php?id=3788</t>
  </si>
  <si>
    <t>4033A-Hello Kitty Polo Style Shirt Black size L</t>
  </si>
  <si>
    <t>http://www.maygshop.net/goods.php?id=1206</t>
  </si>
  <si>
    <t>2518D-Hello Kitty Swimming Goggle</t>
  </si>
  <si>
    <t>http://www.maygshop.net/goods.php?id=1209</t>
  </si>
  <si>
    <t>2518G-Winnie the Pool Swimming Goggle</t>
  </si>
  <si>
    <t>http://www.maygshop.net/goods.php?id=2815</t>
  </si>
  <si>
    <t>3509-Sanrio Hello Kitty Wedding Plush Doll(M)</t>
  </si>
  <si>
    <t>http://www.maygshop.net/goods.php?id=2355</t>
  </si>
  <si>
    <t>3224-Hello Kitty Watch</t>
  </si>
  <si>
    <t>http://www.maygshop.net/goods.php?id=177</t>
  </si>
  <si>
    <t>865-Hello Kitty Lunch Box</t>
  </si>
  <si>
    <t>http://www.maygshop.net/goods.php?id=1770</t>
  </si>
  <si>
    <t>1737G-Little Twin Stars Mouse Pad Mat</t>
  </si>
  <si>
    <t>http://www.maygshop.net/goods.php?id=3080</t>
  </si>
  <si>
    <t>3643A-Hello Kitty Multi-Function Bag</t>
  </si>
  <si>
    <t>http://www.maygshop.net/goods.php?id=3042</t>
  </si>
  <si>
    <t>3625B-Hello Kitty Laptop Bag Black</t>
  </si>
  <si>
    <t>http://www.maygshop.net/goods.php?id=842</t>
  </si>
  <si>
    <t>2158A-Hello Kitty Coffee Cup Mug</t>
  </si>
  <si>
    <t>http://www.maygshop.net/goods.php?id=2939</t>
  </si>
  <si>
    <t>3567A-Sanrio Hello Kitty Electronic Calculator Pink</t>
  </si>
  <si>
    <t>2691A-Black Hello Kitty Canvas Tote Bag</t>
  </si>
  <si>
    <t>Olg@_Ostapchuk</t>
  </si>
  <si>
    <t>3846-Hello Kitty Canvas Hand Bag</t>
  </si>
  <si>
    <t>http://www.maygshop.net/goods.php?id=1394</t>
  </si>
  <si>
    <t>2691B-Pink Hello Kitty Canvas Tote Bag</t>
  </si>
  <si>
    <t>http://www.maygshop.net/goods.php?id=76</t>
  </si>
  <si>
    <t>257A-Hello Kitty Hand Bag with Coins Purse</t>
  </si>
  <si>
    <t>http://www.maygshop.net/goods.php?id=207</t>
  </si>
  <si>
    <t>1003B-Hello Kitty Long Wallet Black</t>
  </si>
  <si>
    <t>Varentina</t>
  </si>
  <si>
    <t>http://www.maygshop.net/goods.php?id=3229</t>
  </si>
  <si>
    <t>3732B-Hello Kitty Mini Skirt Black size L</t>
  </si>
  <si>
    <t>http://www.maygshop.net/goods.php?id=3663</t>
  </si>
  <si>
    <t>3973C-Hello Kitty Cotton T-shirt Black</t>
  </si>
  <si>
    <t>http://www.maygshop.net/goods.php?id=3668</t>
  </si>
  <si>
    <t>3975C-Hello Kitty Cotton T-shirt Black</t>
  </si>
  <si>
    <t>_Barbie_</t>
  </si>
  <si>
    <t>http://www.maygshop.net/goods.php?id=487</t>
  </si>
  <si>
    <t>1628A-Hello Kitty Cell Phone Charm</t>
  </si>
  <si>
    <t>http://www.maygshop.net/goods.php?id=1040</t>
  </si>
  <si>
    <t>2395-Hello Kitty Head Shape Alarm Clock</t>
  </si>
  <si>
    <t>wonderjul</t>
  </si>
  <si>
    <t>http://www.maygshop.net/goods.php?id=1369</t>
  </si>
  <si>
    <t>http://www.maygshop.net/goods.php?id=3638</t>
  </si>
  <si>
    <t>3959B-Hello Kitty Conis Purse Mobile Case Strap White</t>
  </si>
  <si>
    <t>http://www.maygshop.net/goods.php?id=3125</t>
  </si>
  <si>
    <t>3677-Hello Kitty Wallet</t>
  </si>
  <si>
    <t>http://www.maygshop.net/goods.php?id=3123</t>
  </si>
  <si>
    <t>kristya</t>
  </si>
  <si>
    <t>Анечка-мама</t>
  </si>
  <si>
    <t>2986D-Hello Kitty Cell Phone Case with Strap</t>
  </si>
  <si>
    <t>http://www.maygshop.net/goods.php?id=2045</t>
  </si>
  <si>
    <t>http://www.maygshop.net/goods.php?id=2942</t>
  </si>
  <si>
    <t>3569-Sanrio Hello Kitty Mini Electronic Calculator</t>
  </si>
  <si>
    <t>3803B-Sanrio Hello Kitty Hand Bag White</t>
  </si>
  <si>
    <t>http://www.maygshop.net/goods.php?id=3018</t>
  </si>
  <si>
    <t>3611-Hello Kitty Umbrella</t>
  </si>
  <si>
    <t>http://www.maygshop.net/goods.php?id=3700</t>
  </si>
  <si>
    <t>3990A-Hello Kitty Tape Measure Doll</t>
  </si>
  <si>
    <t>http://www.maygshop.net/goods.php?id=490</t>
  </si>
  <si>
    <t>1629B-Red Hello Kitty Shoulder Bag</t>
  </si>
  <si>
    <t>http://www.maygshop.net/goods.php?id=3654</t>
  </si>
  <si>
    <t>3968-Hello Kitty School Bag for Kids</t>
  </si>
  <si>
    <t>Iriha</t>
  </si>
  <si>
    <t>http://www.maygshop.net/goods.php?id=3656</t>
  </si>
  <si>
    <t>3970-Hello Kitty Shoulder Bag</t>
  </si>
  <si>
    <t>3472A-Hello Kitty Umbrella pink</t>
  </si>
  <si>
    <t>4033A-Hello Kitty Polo Style Shirt Black (размер М)</t>
  </si>
  <si>
    <t>к оплате</t>
  </si>
  <si>
    <t>сумма в рублях</t>
  </si>
  <si>
    <t>Обшая доставка по Китаю</t>
  </si>
  <si>
    <t>отдать зеркало</t>
  </si>
  <si>
    <t>зеркало из пристроя</t>
  </si>
  <si>
    <t>2936-Pinke Hello Kitty Watch Box</t>
  </si>
  <si>
    <t>бронь</t>
  </si>
  <si>
    <t>см внизу в пристрое, пока бронь за lusia</t>
  </si>
  <si>
    <t>lusia бронь</t>
  </si>
  <si>
    <t>2715-Hello Kitty pink Telephone Phone High-heeled shoes</t>
  </si>
  <si>
    <t>ПРИСТРОЙ</t>
  </si>
  <si>
    <t>3538D-My Melody Water Bottle with Strap</t>
  </si>
  <si>
    <t>696C-Charmmy Kitty Vacuum Thermos Cup</t>
  </si>
  <si>
    <t>написала про оплату</t>
  </si>
  <si>
    <t xml:space="preserve"> -Ninell-</t>
  </si>
  <si>
    <t>пришла розовая</t>
  </si>
  <si>
    <t>ланч бокс, только рисунок My Melody розовый</t>
  </si>
  <si>
    <t>http://www.maygshop.net/goods.php?id=530</t>
  </si>
  <si>
    <t>1730-Hello Kitty Antislip Mobile Mat</t>
  </si>
  <si>
    <t>http://www.maygshop.net/goods.php?id=1650</t>
  </si>
  <si>
    <t>рисунок другой</t>
  </si>
  <si>
    <t>2815A-Hello Kitty Laptop Cover Skins</t>
  </si>
  <si>
    <t>3664-Hello Kitty Blue Rose Plush Doll</t>
  </si>
  <si>
    <t>http://www.maygshop.net/goods.php?id=539</t>
  </si>
  <si>
    <t>игрушки, пара, могу разделить</t>
  </si>
  <si>
    <t>1749-Hello Kitty Wedding Plush Dolls 1 pair Small Size</t>
  </si>
  <si>
    <t>пришла http://www.maygshop.net/goods.php?id=2263</t>
  </si>
  <si>
    <t>http://www.maygshop.net/goods.php?id=2403</t>
  </si>
  <si>
    <t>3253B-Pink Hello Kitty Laptop Bag</t>
  </si>
  <si>
    <t>http://www.maygshop.net/goods.php?id=775</t>
  </si>
  <si>
    <t>2075A-Hello Kitty USB 5D Optical Mouse</t>
  </si>
  <si>
    <t>5D mouse</t>
  </si>
  <si>
    <t>http://www.maygshop.net/goods.php?id=1661</t>
  </si>
  <si>
    <t>1737A-Hello Kitty Mouse Pad Mat Pink</t>
  </si>
  <si>
    <t>коврик для мыши</t>
  </si>
  <si>
    <t>зеркало в кармане</t>
  </si>
  <si>
    <t>смотри пристрой</t>
  </si>
  <si>
    <t>3621-Hello Kitty School Bag Backpack</t>
  </si>
  <si>
    <t>http://www.maygshop.net/goods.php?id=3390</t>
  </si>
  <si>
    <t>3810B-Sanrio Hello Kitty Wallet Black</t>
  </si>
  <si>
    <t>пришёл чёрный, розовый есть другой рисунок смотрите в пристрое, я иам пометила "бронь до выяснения"</t>
  </si>
  <si>
    <t>http://www.maygshop.net/goods.php?id=3558</t>
  </si>
  <si>
    <t>безрукавка с капюшоном М</t>
  </si>
  <si>
    <t>3921A-Hello Kitty Waistcoat White Size M</t>
  </si>
  <si>
    <t>пересорт по цвету</t>
  </si>
  <si>
    <t>пересорт по рисунку</t>
  </si>
  <si>
    <t>есть немного другой ы=в пристрое</t>
  </si>
  <si>
    <t>будильник</t>
  </si>
  <si>
    <t>в сумке</t>
  </si>
  <si>
    <t>красные</t>
  </si>
  <si>
    <t>3483-Hello Kitty Watch</t>
  </si>
  <si>
    <t>корона</t>
  </si>
  <si>
    <t>3515-Hello Kitty Watch</t>
  </si>
  <si>
    <t>http://www.maygshop.net/goods.php?id=2364</t>
  </si>
  <si>
    <t>белые</t>
  </si>
  <si>
    <t>розовые</t>
  </si>
  <si>
    <t>3231-Hello Kitty Watch</t>
  </si>
  <si>
    <t>http://www.maygshop.net/goods.php?id=790</t>
  </si>
  <si>
    <t>2091A-Hello Kitty Watch</t>
  </si>
  <si>
    <t>http://www.maygshop.net/goods.php?id=2360</t>
  </si>
  <si>
    <t>http://www.maygshop.net/goods.php?id=2766</t>
  </si>
  <si>
    <t>3487-Hello Kitty Watch</t>
  </si>
  <si>
    <t>http://www.maygshop.net/goods.php?id=1922</t>
  </si>
  <si>
    <t>2928A-Hello Kitty Watch</t>
  </si>
  <si>
    <t>http://www.maygshop.net/goods.php?id=2684</t>
  </si>
  <si>
    <t>3434-Hello Kitty Stainless Steel Watch</t>
  </si>
  <si>
    <t>доставка внутри китая</t>
  </si>
  <si>
    <t xml:space="preserve">доставка до Новосибирска </t>
  </si>
  <si>
    <t>доставка По Китаю</t>
  </si>
  <si>
    <t>Shalfey</t>
  </si>
  <si>
    <t>ранец</t>
  </si>
  <si>
    <t>забрали</t>
  </si>
  <si>
    <t>Lilium</t>
  </si>
  <si>
    <t xml:space="preserve">БАНЯШ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</si>
</sst>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_р_."/>
  </numFmts>
  <fonts count="37">
    <font>
      <sz val="11"/>
      <color indexed="8"/>
      <name val="Calibri"/>
      <family val="2"/>
    </font>
    <font>
      <sz val="9"/>
      <name val="Verdana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0.2"/>
      <color indexed="8"/>
      <name val="Verdana"/>
      <family val="2"/>
    </font>
    <font>
      <sz val="13.75"/>
      <color indexed="8"/>
      <name val="Verdana"/>
      <family val="2"/>
    </font>
    <font>
      <b/>
      <sz val="12"/>
      <color indexed="8"/>
      <name val="Calisto MT"/>
      <family val="1"/>
    </font>
    <font>
      <sz val="12"/>
      <color indexed="8"/>
      <name val="Calisto MT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i/>
      <u val="single"/>
      <sz val="11"/>
      <name val="Calibri"/>
      <family val="2"/>
    </font>
    <font>
      <i/>
      <sz val="9"/>
      <name val="Verdana"/>
      <family val="2"/>
    </font>
    <font>
      <b/>
      <i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 vertical="top" wrapText="1" indent="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24" borderId="0" xfId="0" applyFont="1" applyFill="1" applyAlignment="1">
      <alignment horizontal="left" indent="4"/>
    </xf>
    <xf numFmtId="0" fontId="8" fillId="0" borderId="0" xfId="0" applyFont="1" applyAlignment="1">
      <alignment horizontal="left" indent="4"/>
    </xf>
    <xf numFmtId="0" fontId="8" fillId="24" borderId="0" xfId="0" applyFont="1" applyFill="1" applyAlignment="1">
      <alignment horizontal="left" indent="4"/>
    </xf>
    <xf numFmtId="0" fontId="7" fillId="0" borderId="0" xfId="0" applyFont="1" applyAlignment="1">
      <alignment horizontal="left" indent="4"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10" borderId="1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10" borderId="10" xfId="0" applyNumberFormat="1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0" xfId="0" applyFont="1" applyFill="1" applyAlignment="1">
      <alignment/>
    </xf>
    <xf numFmtId="0" fontId="0" fillId="1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0" fillId="10" borderId="0" xfId="0" applyNumberFormat="1" applyFont="1" applyFill="1" applyBorder="1" applyAlignment="1">
      <alignment/>
    </xf>
    <xf numFmtId="0" fontId="13" fillId="0" borderId="0" xfId="42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3" fillId="0" borderId="0" xfId="42" applyAlignment="1" applyProtection="1">
      <alignment/>
      <protection/>
    </xf>
    <xf numFmtId="0" fontId="13" fillId="0" borderId="10" xfId="42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42" applyFill="1" applyAlignment="1" applyProtection="1">
      <alignment/>
      <protection/>
    </xf>
    <xf numFmtId="2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13" fillId="0" borderId="11" xfId="42" applyFill="1" applyBorder="1" applyAlignment="1" applyProtection="1">
      <alignment/>
      <protection/>
    </xf>
    <xf numFmtId="2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3" fillId="0" borderId="12" xfId="42" applyFill="1" applyBorder="1" applyAlignment="1" applyProtection="1">
      <alignment/>
      <protection/>
    </xf>
    <xf numFmtId="2" fontId="0" fillId="0" borderId="12" xfId="0" applyNumberFormat="1" applyFont="1" applyFill="1" applyBorder="1" applyAlignment="1">
      <alignment/>
    </xf>
    <xf numFmtId="0" fontId="0" fillId="10" borderId="12" xfId="0" applyFont="1" applyFill="1" applyBorder="1" applyAlignment="1">
      <alignment/>
    </xf>
    <xf numFmtId="0" fontId="13" fillId="0" borderId="0" xfId="42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1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6" fillId="0" borderId="0" xfId="42" applyFont="1" applyAlignment="1" applyProtection="1">
      <alignment/>
      <protection/>
    </xf>
    <xf numFmtId="0" fontId="13" fillId="0" borderId="0" xfId="42" applyFont="1" applyAlignment="1" applyProtection="1">
      <alignment wrapText="1"/>
      <protection/>
    </xf>
    <xf numFmtId="0" fontId="13" fillId="0" borderId="0" xfId="42" applyFont="1" applyFill="1" applyBorder="1" applyAlignment="1" applyProtection="1">
      <alignment/>
      <protection/>
    </xf>
    <xf numFmtId="0" fontId="13" fillId="0" borderId="10" xfId="42" applyFont="1" applyFill="1" applyBorder="1" applyAlignment="1" applyProtection="1">
      <alignment/>
      <protection/>
    </xf>
    <xf numFmtId="0" fontId="13" fillId="0" borderId="10" xfId="42" applyFont="1" applyBorder="1" applyAlignment="1" applyProtection="1">
      <alignment wrapText="1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3" fillId="0" borderId="12" xfId="42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2" fontId="0" fillId="17" borderId="0" xfId="0" applyNumberFormat="1" applyFont="1" applyFill="1" applyBorder="1" applyAlignment="1">
      <alignment/>
    </xf>
    <xf numFmtId="2" fontId="0" fillId="17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6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3" fillId="0" borderId="0" xfId="42" applyAlignment="1">
      <alignment wrapText="1"/>
    </xf>
    <xf numFmtId="0" fontId="26" fillId="0" borderId="0" xfId="0" applyFont="1" applyAlignment="1">
      <alignment/>
    </xf>
    <xf numFmtId="22" fontId="26" fillId="0" borderId="0" xfId="0" applyNumberFormat="1" applyFont="1" applyAlignment="1">
      <alignment wrapText="1"/>
    </xf>
    <xf numFmtId="0" fontId="26" fillId="0" borderId="0" xfId="0" applyFont="1" applyBorder="1" applyAlignment="1">
      <alignment/>
    </xf>
    <xf numFmtId="2" fontId="26" fillId="0" borderId="10" xfId="0" applyNumberFormat="1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26" fillId="0" borderId="0" xfId="0" applyFont="1" applyBorder="1" applyAlignment="1">
      <alignment/>
    </xf>
    <xf numFmtId="0" fontId="0" fillId="3" borderId="12" xfId="0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26" fillId="0" borderId="0" xfId="0" applyNumberFormat="1" applyFont="1" applyFill="1" applyBorder="1" applyAlignment="1">
      <alignment/>
    </xf>
    <xf numFmtId="169" fontId="0" fillId="0" borderId="12" xfId="0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169" fontId="0" fillId="0" borderId="12" xfId="0" applyNumberFormat="1" applyFont="1" applyFill="1" applyBorder="1" applyAlignment="1">
      <alignment/>
    </xf>
    <xf numFmtId="169" fontId="27" fillId="0" borderId="0" xfId="0" applyNumberFormat="1" applyFont="1" applyFill="1" applyBorder="1" applyAlignment="1">
      <alignment/>
    </xf>
    <xf numFmtId="169" fontId="26" fillId="0" borderId="0" xfId="0" applyNumberFormat="1" applyFont="1" applyFill="1" applyBorder="1" applyAlignment="1">
      <alignment/>
    </xf>
    <xf numFmtId="169" fontId="0" fillId="17" borderId="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2" fontId="0" fillId="1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17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0" fillId="10" borderId="0" xfId="0" applyNumberFormat="1" applyFont="1" applyFill="1" applyBorder="1" applyAlignment="1">
      <alignment/>
    </xf>
    <xf numFmtId="2" fontId="0" fillId="10" borderId="11" xfId="0" applyNumberFormat="1" applyFont="1" applyFill="1" applyBorder="1" applyAlignment="1">
      <alignment/>
    </xf>
    <xf numFmtId="2" fontId="0" fillId="10" borderId="11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42" applyFont="1" applyFill="1" applyBorder="1" applyAlignment="1" applyProtection="1">
      <alignment/>
      <protection/>
    </xf>
    <xf numFmtId="0" fontId="29" fillId="3" borderId="0" xfId="0" applyFont="1" applyFill="1" applyBorder="1" applyAlignment="1">
      <alignment/>
    </xf>
    <xf numFmtId="169" fontId="29" fillId="0" borderId="0" xfId="0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0" fontId="29" fillId="10" borderId="0" xfId="0" applyFont="1" applyFill="1" applyBorder="1" applyAlignment="1">
      <alignment/>
    </xf>
    <xf numFmtId="0" fontId="29" fillId="0" borderId="0" xfId="0" applyFont="1" applyAlignment="1">
      <alignment/>
    </xf>
    <xf numFmtId="0" fontId="29" fillId="3" borderId="0" xfId="0" applyFont="1" applyFill="1" applyAlignment="1">
      <alignment/>
    </xf>
    <xf numFmtId="0" fontId="32" fillId="0" borderId="0" xfId="0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0" fillId="0" borderId="0" xfId="42" applyFont="1" applyAlignment="1">
      <alignment wrapText="1"/>
    </xf>
    <xf numFmtId="0" fontId="32" fillId="3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69" fontId="32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0" fillId="0" borderId="0" xfId="42" applyFont="1" applyAlignment="1" applyProtection="1">
      <alignment wrapText="1"/>
      <protection/>
    </xf>
    <xf numFmtId="0" fontId="29" fillId="17" borderId="0" xfId="0" applyFont="1" applyFill="1" applyBorder="1" applyAlignment="1">
      <alignment/>
    </xf>
    <xf numFmtId="0" fontId="31" fillId="3" borderId="0" xfId="0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0" fontId="34" fillId="0" borderId="0" xfId="42" applyFont="1" applyFill="1" applyBorder="1" applyAlignment="1" applyProtection="1">
      <alignment/>
      <protection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2" fontId="29" fillId="0" borderId="0" xfId="0" applyNumberFormat="1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0" fontId="32" fillId="0" borderId="10" xfId="0" applyFont="1" applyFill="1" applyBorder="1" applyAlignment="1">
      <alignment/>
    </xf>
    <xf numFmtId="169" fontId="29" fillId="0" borderId="10" xfId="0" applyNumberFormat="1" applyFont="1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2" fontId="29" fillId="10" borderId="10" xfId="0" applyNumberFormat="1" applyFont="1" applyFill="1" applyBorder="1" applyAlignment="1">
      <alignment/>
    </xf>
    <xf numFmtId="0" fontId="29" fillId="17" borderId="0" xfId="0" applyFont="1" applyFill="1" applyAlignment="1">
      <alignment/>
    </xf>
    <xf numFmtId="0" fontId="30" fillId="0" borderId="0" xfId="42" applyFont="1" applyAlignment="1" applyProtection="1">
      <alignment/>
      <protection/>
    </xf>
    <xf numFmtId="0" fontId="29" fillId="0" borderId="10" xfId="0" applyFont="1" applyFill="1" applyBorder="1" applyAlignment="1">
      <alignment/>
    </xf>
    <xf numFmtId="0" fontId="30" fillId="0" borderId="10" xfId="42" applyFont="1" applyFill="1" applyBorder="1" applyAlignment="1" applyProtection="1">
      <alignment/>
      <protection/>
    </xf>
    <xf numFmtId="0" fontId="29" fillId="17" borderId="1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29" fillId="3" borderId="1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" fontId="28" fillId="1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3" fillId="0" borderId="0" xfId="42" applyFont="1" applyBorder="1" applyAlignment="1" applyProtection="1">
      <alignment wrapText="1"/>
      <protection/>
    </xf>
    <xf numFmtId="0" fontId="13" fillId="0" borderId="0" xfId="42" applyBorder="1" applyAlignment="1">
      <alignment wrapText="1"/>
    </xf>
    <xf numFmtId="0" fontId="0" fillId="25" borderId="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26" fillId="3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29" fillId="3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30" fillId="0" borderId="10" xfId="42" applyFont="1" applyBorder="1" applyAlignment="1" applyProtection="1">
      <alignment wrapText="1"/>
      <protection/>
    </xf>
    <xf numFmtId="0" fontId="29" fillId="17" borderId="12" xfId="0" applyFont="1" applyFill="1" applyBorder="1" applyAlignment="1">
      <alignment/>
    </xf>
    <xf numFmtId="0" fontId="30" fillId="0" borderId="10" xfId="42" applyFont="1" applyBorder="1" applyAlignment="1">
      <alignment wrapText="1"/>
    </xf>
    <xf numFmtId="0" fontId="32" fillId="3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0" xfId="42" applyFont="1" applyBorder="1" applyAlignment="1">
      <alignment wrapText="1"/>
    </xf>
    <xf numFmtId="0" fontId="29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/>
    </xf>
    <xf numFmtId="2" fontId="36" fillId="10" borderId="10" xfId="0" applyNumberFormat="1" applyFont="1" applyFill="1" applyBorder="1" applyAlignment="1">
      <alignment/>
    </xf>
    <xf numFmtId="0" fontId="32" fillId="17" borderId="10" xfId="42" applyFont="1" applyFill="1" applyBorder="1" applyAlignment="1" applyProtection="1">
      <alignment/>
      <protection/>
    </xf>
    <xf numFmtId="0" fontId="30" fillId="0" borderId="11" xfId="42" applyFont="1" applyFill="1" applyBorder="1" applyAlignment="1" applyProtection="1">
      <alignment/>
      <protection/>
    </xf>
    <xf numFmtId="0" fontId="29" fillId="3" borderId="11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169" fontId="29" fillId="0" borderId="11" xfId="0" applyNumberFormat="1" applyFont="1" applyFill="1" applyBorder="1" applyAlignment="1">
      <alignment/>
    </xf>
    <xf numFmtId="2" fontId="29" fillId="0" borderId="11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42" applyFont="1" applyBorder="1" applyAlignment="1" applyProtection="1">
      <alignment wrapText="1"/>
      <protection/>
    </xf>
    <xf numFmtId="2" fontId="36" fillId="10" borderId="0" xfId="0" applyNumberFormat="1" applyFont="1" applyFill="1" applyBorder="1" applyAlignment="1">
      <alignment/>
    </xf>
    <xf numFmtId="0" fontId="29" fillId="0" borderId="12" xfId="0" applyFont="1" applyBorder="1" applyAlignment="1">
      <alignment/>
    </xf>
    <xf numFmtId="0" fontId="30" fillId="0" borderId="12" xfId="42" applyFont="1" applyBorder="1" applyAlignment="1" applyProtection="1">
      <alignment wrapText="1"/>
      <protection/>
    </xf>
    <xf numFmtId="0" fontId="29" fillId="3" borderId="12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169" fontId="29" fillId="0" borderId="12" xfId="0" applyNumberFormat="1" applyFont="1" applyFill="1" applyBorder="1" applyAlignment="1">
      <alignment/>
    </xf>
    <xf numFmtId="2" fontId="29" fillId="0" borderId="12" xfId="0" applyNumberFormat="1" applyFont="1" applyFill="1" applyBorder="1" applyAlignment="1">
      <alignment/>
    </xf>
    <xf numFmtId="2" fontId="31" fillId="0" borderId="12" xfId="0" applyNumberFormat="1" applyFont="1" applyFill="1" applyBorder="1" applyAlignment="1">
      <alignment/>
    </xf>
    <xf numFmtId="2" fontId="29" fillId="10" borderId="12" xfId="0" applyNumberFormat="1" applyFont="1" applyFill="1" applyBorder="1" applyAlignment="1">
      <alignment/>
    </xf>
    <xf numFmtId="0" fontId="29" fillId="0" borderId="12" xfId="0" applyFont="1" applyBorder="1" applyAlignment="1">
      <alignment/>
    </xf>
    <xf numFmtId="0" fontId="29" fillId="10" borderId="12" xfId="0" applyFont="1" applyFill="1" applyBorder="1" applyAlignment="1">
      <alignment/>
    </xf>
    <xf numFmtId="169" fontId="32" fillId="0" borderId="10" xfId="0" applyNumberFormat="1" applyFont="1" applyFill="1" applyBorder="1" applyAlignment="1">
      <alignment/>
    </xf>
    <xf numFmtId="2" fontId="33" fillId="0" borderId="10" xfId="0" applyNumberFormat="1" applyFont="1" applyFill="1" applyBorder="1" applyAlignment="1">
      <alignment/>
    </xf>
    <xf numFmtId="2" fontId="31" fillId="0" borderId="11" xfId="0" applyNumberFormat="1" applyFont="1" applyFill="1" applyBorder="1" applyAlignment="1">
      <alignment/>
    </xf>
    <xf numFmtId="2" fontId="36" fillId="10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5</xdr:col>
      <xdr:colOff>114300</xdr:colOff>
      <xdr:row>6</xdr:row>
      <xdr:rowOff>133350</xdr:rowOff>
    </xdr:to>
    <xdr:sp>
      <xdr:nvSpPr>
        <xdr:cNvPr id="1" name="AutoShape 36"/>
        <xdr:cNvSpPr>
          <a:spLocks/>
        </xdr:cNvSpPr>
      </xdr:nvSpPr>
      <xdr:spPr>
        <a:xfrm>
          <a:off x="3048000" y="121920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114300</xdr:colOff>
      <xdr:row>4</xdr:row>
      <xdr:rowOff>133350</xdr:rowOff>
    </xdr:to>
    <xdr:sp>
      <xdr:nvSpPr>
        <xdr:cNvPr id="2" name="AutoShape 35"/>
        <xdr:cNvSpPr>
          <a:spLocks/>
        </xdr:cNvSpPr>
      </xdr:nvSpPr>
      <xdr:spPr>
        <a:xfrm>
          <a:off x="3048000" y="81915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114300</xdr:colOff>
      <xdr:row>4</xdr:row>
      <xdr:rowOff>133350</xdr:rowOff>
    </xdr:to>
    <xdr:sp>
      <xdr:nvSpPr>
        <xdr:cNvPr id="3" name="AutoShape 34"/>
        <xdr:cNvSpPr>
          <a:spLocks/>
        </xdr:cNvSpPr>
      </xdr:nvSpPr>
      <xdr:spPr>
        <a:xfrm>
          <a:off x="3048000" y="81915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114300</xdr:colOff>
      <xdr:row>4</xdr:row>
      <xdr:rowOff>133350</xdr:rowOff>
    </xdr:to>
    <xdr:sp>
      <xdr:nvSpPr>
        <xdr:cNvPr id="4" name="AutoShape 33"/>
        <xdr:cNvSpPr>
          <a:spLocks/>
        </xdr:cNvSpPr>
      </xdr:nvSpPr>
      <xdr:spPr>
        <a:xfrm>
          <a:off x="3048000" y="81915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114300</xdr:colOff>
      <xdr:row>3</xdr:row>
      <xdr:rowOff>133350</xdr:rowOff>
    </xdr:to>
    <xdr:sp>
      <xdr:nvSpPr>
        <xdr:cNvPr id="5" name="AutoShape 32"/>
        <xdr:cNvSpPr>
          <a:spLocks/>
        </xdr:cNvSpPr>
      </xdr:nvSpPr>
      <xdr:spPr>
        <a:xfrm>
          <a:off x="3048000" y="619125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114300</xdr:colOff>
      <xdr:row>2</xdr:row>
      <xdr:rowOff>133350</xdr:rowOff>
    </xdr:to>
    <xdr:sp>
      <xdr:nvSpPr>
        <xdr:cNvPr id="6" name="AutoShape 31"/>
        <xdr:cNvSpPr>
          <a:spLocks/>
        </xdr:cNvSpPr>
      </xdr:nvSpPr>
      <xdr:spPr>
        <a:xfrm>
          <a:off x="3048000" y="41910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114300</xdr:colOff>
      <xdr:row>2</xdr:row>
      <xdr:rowOff>133350</xdr:rowOff>
    </xdr:to>
    <xdr:sp>
      <xdr:nvSpPr>
        <xdr:cNvPr id="7" name="AutoShape 30"/>
        <xdr:cNvSpPr>
          <a:spLocks/>
        </xdr:cNvSpPr>
      </xdr:nvSpPr>
      <xdr:spPr>
        <a:xfrm>
          <a:off x="3048000" y="41910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114300</xdr:colOff>
      <xdr:row>2</xdr:row>
      <xdr:rowOff>133350</xdr:rowOff>
    </xdr:to>
    <xdr:sp>
      <xdr:nvSpPr>
        <xdr:cNvPr id="8" name="AutoShape 29"/>
        <xdr:cNvSpPr>
          <a:spLocks/>
        </xdr:cNvSpPr>
      </xdr:nvSpPr>
      <xdr:spPr>
        <a:xfrm>
          <a:off x="3048000" y="41910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114300</xdr:colOff>
      <xdr:row>0</xdr:row>
      <xdr:rowOff>133350</xdr:rowOff>
    </xdr:to>
    <xdr:sp>
      <xdr:nvSpPr>
        <xdr:cNvPr id="9" name="AutoShape 28"/>
        <xdr:cNvSpPr>
          <a:spLocks/>
        </xdr:cNvSpPr>
      </xdr:nvSpPr>
      <xdr:spPr>
        <a:xfrm>
          <a:off x="3048000" y="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114300</xdr:colOff>
      <xdr:row>8</xdr:row>
      <xdr:rowOff>133350</xdr:rowOff>
    </xdr:to>
    <xdr:sp>
      <xdr:nvSpPr>
        <xdr:cNvPr id="10" name="AutoShape 27"/>
        <xdr:cNvSpPr>
          <a:spLocks/>
        </xdr:cNvSpPr>
      </xdr:nvSpPr>
      <xdr:spPr>
        <a:xfrm>
          <a:off x="3048000" y="161925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114300</xdr:colOff>
      <xdr:row>8</xdr:row>
      <xdr:rowOff>133350</xdr:rowOff>
    </xdr:to>
    <xdr:sp>
      <xdr:nvSpPr>
        <xdr:cNvPr id="11" name="AutoShape 26"/>
        <xdr:cNvSpPr>
          <a:spLocks/>
        </xdr:cNvSpPr>
      </xdr:nvSpPr>
      <xdr:spPr>
        <a:xfrm>
          <a:off x="3048000" y="161925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114300</xdr:colOff>
      <xdr:row>8</xdr:row>
      <xdr:rowOff>133350</xdr:rowOff>
    </xdr:to>
    <xdr:sp>
      <xdr:nvSpPr>
        <xdr:cNvPr id="12" name="AutoShape 25"/>
        <xdr:cNvSpPr>
          <a:spLocks/>
        </xdr:cNvSpPr>
      </xdr:nvSpPr>
      <xdr:spPr>
        <a:xfrm>
          <a:off x="3048000" y="161925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114300</xdr:colOff>
      <xdr:row>9</xdr:row>
      <xdr:rowOff>133350</xdr:rowOff>
    </xdr:to>
    <xdr:sp>
      <xdr:nvSpPr>
        <xdr:cNvPr id="13" name="AutoShape 24"/>
        <xdr:cNvSpPr>
          <a:spLocks/>
        </xdr:cNvSpPr>
      </xdr:nvSpPr>
      <xdr:spPr>
        <a:xfrm>
          <a:off x="3048000" y="1819275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114300</xdr:colOff>
      <xdr:row>10</xdr:row>
      <xdr:rowOff>133350</xdr:rowOff>
    </xdr:to>
    <xdr:sp>
      <xdr:nvSpPr>
        <xdr:cNvPr id="14" name="AutoShape 23"/>
        <xdr:cNvSpPr>
          <a:spLocks/>
        </xdr:cNvSpPr>
      </xdr:nvSpPr>
      <xdr:spPr>
        <a:xfrm>
          <a:off x="3048000" y="201930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114300</xdr:colOff>
      <xdr:row>10</xdr:row>
      <xdr:rowOff>133350</xdr:rowOff>
    </xdr:to>
    <xdr:sp>
      <xdr:nvSpPr>
        <xdr:cNvPr id="15" name="AutoShape 22"/>
        <xdr:cNvSpPr>
          <a:spLocks/>
        </xdr:cNvSpPr>
      </xdr:nvSpPr>
      <xdr:spPr>
        <a:xfrm>
          <a:off x="3048000" y="201930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114300</xdr:colOff>
      <xdr:row>10</xdr:row>
      <xdr:rowOff>133350</xdr:rowOff>
    </xdr:to>
    <xdr:sp>
      <xdr:nvSpPr>
        <xdr:cNvPr id="16" name="AutoShape 21"/>
        <xdr:cNvSpPr>
          <a:spLocks/>
        </xdr:cNvSpPr>
      </xdr:nvSpPr>
      <xdr:spPr>
        <a:xfrm>
          <a:off x="3048000" y="201930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114300</xdr:colOff>
      <xdr:row>12</xdr:row>
      <xdr:rowOff>133350</xdr:rowOff>
    </xdr:to>
    <xdr:sp>
      <xdr:nvSpPr>
        <xdr:cNvPr id="17" name="AutoShape 20"/>
        <xdr:cNvSpPr>
          <a:spLocks/>
        </xdr:cNvSpPr>
      </xdr:nvSpPr>
      <xdr:spPr>
        <a:xfrm>
          <a:off x="3048000" y="241935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114300</xdr:colOff>
      <xdr:row>13</xdr:row>
      <xdr:rowOff>133350</xdr:rowOff>
    </xdr:to>
    <xdr:sp>
      <xdr:nvSpPr>
        <xdr:cNvPr id="18" name="AutoShape 19"/>
        <xdr:cNvSpPr>
          <a:spLocks/>
        </xdr:cNvSpPr>
      </xdr:nvSpPr>
      <xdr:spPr>
        <a:xfrm>
          <a:off x="3048000" y="2619375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114300</xdr:colOff>
      <xdr:row>13</xdr:row>
      <xdr:rowOff>133350</xdr:rowOff>
    </xdr:to>
    <xdr:sp>
      <xdr:nvSpPr>
        <xdr:cNvPr id="19" name="AutoShape 18"/>
        <xdr:cNvSpPr>
          <a:spLocks/>
        </xdr:cNvSpPr>
      </xdr:nvSpPr>
      <xdr:spPr>
        <a:xfrm>
          <a:off x="3048000" y="2619375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114300</xdr:colOff>
      <xdr:row>13</xdr:row>
      <xdr:rowOff>133350</xdr:rowOff>
    </xdr:to>
    <xdr:sp>
      <xdr:nvSpPr>
        <xdr:cNvPr id="20" name="AutoShape 17"/>
        <xdr:cNvSpPr>
          <a:spLocks/>
        </xdr:cNvSpPr>
      </xdr:nvSpPr>
      <xdr:spPr>
        <a:xfrm>
          <a:off x="3048000" y="2619375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114300</xdr:colOff>
      <xdr:row>15</xdr:row>
      <xdr:rowOff>133350</xdr:rowOff>
    </xdr:to>
    <xdr:sp>
      <xdr:nvSpPr>
        <xdr:cNvPr id="21" name="AutoShape 16"/>
        <xdr:cNvSpPr>
          <a:spLocks/>
        </xdr:cNvSpPr>
      </xdr:nvSpPr>
      <xdr:spPr>
        <a:xfrm>
          <a:off x="3048000" y="3019425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114300</xdr:colOff>
      <xdr:row>16</xdr:row>
      <xdr:rowOff>133350</xdr:rowOff>
    </xdr:to>
    <xdr:sp>
      <xdr:nvSpPr>
        <xdr:cNvPr id="22" name="AutoShape 15"/>
        <xdr:cNvSpPr>
          <a:spLocks/>
        </xdr:cNvSpPr>
      </xdr:nvSpPr>
      <xdr:spPr>
        <a:xfrm>
          <a:off x="3048000" y="321945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114300</xdr:colOff>
      <xdr:row>16</xdr:row>
      <xdr:rowOff>133350</xdr:rowOff>
    </xdr:to>
    <xdr:sp>
      <xdr:nvSpPr>
        <xdr:cNvPr id="23" name="AutoShape 14"/>
        <xdr:cNvSpPr>
          <a:spLocks/>
        </xdr:cNvSpPr>
      </xdr:nvSpPr>
      <xdr:spPr>
        <a:xfrm>
          <a:off x="3048000" y="321945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114300</xdr:colOff>
      <xdr:row>16</xdr:row>
      <xdr:rowOff>133350</xdr:rowOff>
    </xdr:to>
    <xdr:sp>
      <xdr:nvSpPr>
        <xdr:cNvPr id="24" name="AutoShape 13"/>
        <xdr:cNvSpPr>
          <a:spLocks/>
        </xdr:cNvSpPr>
      </xdr:nvSpPr>
      <xdr:spPr>
        <a:xfrm>
          <a:off x="3048000" y="321945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114300</xdr:colOff>
      <xdr:row>18</xdr:row>
      <xdr:rowOff>133350</xdr:rowOff>
    </xdr:to>
    <xdr:sp>
      <xdr:nvSpPr>
        <xdr:cNvPr id="25" name="AutoShape 12"/>
        <xdr:cNvSpPr>
          <a:spLocks/>
        </xdr:cNvSpPr>
      </xdr:nvSpPr>
      <xdr:spPr>
        <a:xfrm>
          <a:off x="3048000" y="361950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114300</xdr:colOff>
      <xdr:row>19</xdr:row>
      <xdr:rowOff>133350</xdr:rowOff>
    </xdr:to>
    <xdr:sp>
      <xdr:nvSpPr>
        <xdr:cNvPr id="26" name="AutoShape 11"/>
        <xdr:cNvSpPr>
          <a:spLocks/>
        </xdr:cNvSpPr>
      </xdr:nvSpPr>
      <xdr:spPr>
        <a:xfrm>
          <a:off x="3048000" y="3819525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114300</xdr:colOff>
      <xdr:row>19</xdr:row>
      <xdr:rowOff>133350</xdr:rowOff>
    </xdr:to>
    <xdr:sp>
      <xdr:nvSpPr>
        <xdr:cNvPr id="27" name="AutoShape 10"/>
        <xdr:cNvSpPr>
          <a:spLocks/>
        </xdr:cNvSpPr>
      </xdr:nvSpPr>
      <xdr:spPr>
        <a:xfrm>
          <a:off x="3048000" y="3819525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114300</xdr:colOff>
      <xdr:row>19</xdr:row>
      <xdr:rowOff>133350</xdr:rowOff>
    </xdr:to>
    <xdr:sp>
      <xdr:nvSpPr>
        <xdr:cNvPr id="28" name="AutoShape 9"/>
        <xdr:cNvSpPr>
          <a:spLocks/>
        </xdr:cNvSpPr>
      </xdr:nvSpPr>
      <xdr:spPr>
        <a:xfrm>
          <a:off x="3048000" y="3819525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114300</xdr:colOff>
      <xdr:row>21</xdr:row>
      <xdr:rowOff>133350</xdr:rowOff>
    </xdr:to>
    <xdr:sp>
      <xdr:nvSpPr>
        <xdr:cNvPr id="29" name="AutoShape 8"/>
        <xdr:cNvSpPr>
          <a:spLocks/>
        </xdr:cNvSpPr>
      </xdr:nvSpPr>
      <xdr:spPr>
        <a:xfrm>
          <a:off x="3048000" y="4219575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114300</xdr:colOff>
      <xdr:row>22</xdr:row>
      <xdr:rowOff>133350</xdr:rowOff>
    </xdr:to>
    <xdr:sp>
      <xdr:nvSpPr>
        <xdr:cNvPr id="30" name="AutoShape 7"/>
        <xdr:cNvSpPr>
          <a:spLocks/>
        </xdr:cNvSpPr>
      </xdr:nvSpPr>
      <xdr:spPr>
        <a:xfrm>
          <a:off x="3048000" y="441960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114300</xdr:colOff>
      <xdr:row>22</xdr:row>
      <xdr:rowOff>133350</xdr:rowOff>
    </xdr:to>
    <xdr:sp>
      <xdr:nvSpPr>
        <xdr:cNvPr id="31" name="AutoShape 6"/>
        <xdr:cNvSpPr>
          <a:spLocks/>
        </xdr:cNvSpPr>
      </xdr:nvSpPr>
      <xdr:spPr>
        <a:xfrm>
          <a:off x="3048000" y="441960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114300</xdr:colOff>
      <xdr:row>22</xdr:row>
      <xdr:rowOff>133350</xdr:rowOff>
    </xdr:to>
    <xdr:sp>
      <xdr:nvSpPr>
        <xdr:cNvPr id="32" name="AutoShape 5"/>
        <xdr:cNvSpPr>
          <a:spLocks/>
        </xdr:cNvSpPr>
      </xdr:nvSpPr>
      <xdr:spPr>
        <a:xfrm>
          <a:off x="3048000" y="441960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114300</xdr:colOff>
      <xdr:row>24</xdr:row>
      <xdr:rowOff>133350</xdr:rowOff>
    </xdr:to>
    <xdr:sp>
      <xdr:nvSpPr>
        <xdr:cNvPr id="33" name="AutoShape 4"/>
        <xdr:cNvSpPr>
          <a:spLocks/>
        </xdr:cNvSpPr>
      </xdr:nvSpPr>
      <xdr:spPr>
        <a:xfrm>
          <a:off x="3048000" y="4819650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114300</xdr:colOff>
      <xdr:row>25</xdr:row>
      <xdr:rowOff>133350</xdr:rowOff>
    </xdr:to>
    <xdr:sp>
      <xdr:nvSpPr>
        <xdr:cNvPr id="34" name="AutoShape 3"/>
        <xdr:cNvSpPr>
          <a:spLocks/>
        </xdr:cNvSpPr>
      </xdr:nvSpPr>
      <xdr:spPr>
        <a:xfrm>
          <a:off x="3048000" y="5019675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114300</xdr:colOff>
      <xdr:row>25</xdr:row>
      <xdr:rowOff>133350</xdr:rowOff>
    </xdr:to>
    <xdr:sp>
      <xdr:nvSpPr>
        <xdr:cNvPr id="35" name="AutoShape 2"/>
        <xdr:cNvSpPr>
          <a:spLocks/>
        </xdr:cNvSpPr>
      </xdr:nvSpPr>
      <xdr:spPr>
        <a:xfrm>
          <a:off x="3048000" y="5019675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114300</xdr:colOff>
      <xdr:row>25</xdr:row>
      <xdr:rowOff>133350</xdr:rowOff>
    </xdr:to>
    <xdr:sp>
      <xdr:nvSpPr>
        <xdr:cNvPr id="36" name="AutoShape 1"/>
        <xdr:cNvSpPr>
          <a:spLocks/>
        </xdr:cNvSpPr>
      </xdr:nvSpPr>
      <xdr:spPr>
        <a:xfrm>
          <a:off x="3048000" y="5019675"/>
          <a:ext cx="114300" cy="133350"/>
        </a:xfrm>
        <a:custGeom>
          <a:pathLst>
            <a:path stroke="0" h="140" w="140">
              <a:moveTo>
                <a:pt x="-5" y="-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-5" y="135"/>
              </a:lnTo>
            </a:path>
            <a:path fill="none" h="140" w="145">
              <a:moveTo>
                <a:pt x="-5" y="-15"/>
              </a:moveTo>
              <a:lnTo>
                <a:pt x="-5" y="-5"/>
              </a:lnTo>
              <a:cubicBezTo>
                <a:pt x="-5" y="72"/>
                <a:pt x="58" y="135"/>
                <a:pt x="135" y="135"/>
              </a:cubicBezTo>
              <a:lnTo>
                <a:pt x="145" y="135"/>
              </a:lnTo>
            </a:path>
          </a:pathLst>
        </a:custGeom>
        <a:solidFill>
          <a:srgbClr val="F5F5F2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ygshop.net/goods.php?id=3440" TargetMode="External" /><Relationship Id="rId2" Type="http://schemas.openxmlformats.org/officeDocument/2006/relationships/hyperlink" Target="http://www.maygshop.net/goods.php?id=1445" TargetMode="External" /><Relationship Id="rId3" Type="http://schemas.openxmlformats.org/officeDocument/2006/relationships/hyperlink" Target="http://www.maygshop.net/goods.php?id=1342" TargetMode="External" /><Relationship Id="rId4" Type="http://schemas.openxmlformats.org/officeDocument/2006/relationships/hyperlink" Target="http://www.maygshop.net/goods.php?id=3372" TargetMode="External" /><Relationship Id="rId5" Type="http://schemas.openxmlformats.org/officeDocument/2006/relationships/hyperlink" Target="http://www.maygshop.net/goods.php?id=3544" TargetMode="External" /><Relationship Id="rId6" Type="http://schemas.openxmlformats.org/officeDocument/2006/relationships/hyperlink" Target="http://www.maygshop.net/goods.php?id=3542" TargetMode="External" /><Relationship Id="rId7" Type="http://schemas.openxmlformats.org/officeDocument/2006/relationships/hyperlink" Target="http://www.maygshop.net/goods.php?id=3722" TargetMode="External" /><Relationship Id="rId8" Type="http://schemas.openxmlformats.org/officeDocument/2006/relationships/hyperlink" Target="http://www.maygshop.net/goods.php?id=3231" TargetMode="External" /><Relationship Id="rId9" Type="http://schemas.openxmlformats.org/officeDocument/2006/relationships/hyperlink" Target="http://www.maygshop.net/goods.php?id=3138" TargetMode="External" /><Relationship Id="rId10" Type="http://schemas.openxmlformats.org/officeDocument/2006/relationships/hyperlink" Target="http://www.maygshop.net/goods.php?id=858" TargetMode="External" /><Relationship Id="rId11" Type="http://schemas.openxmlformats.org/officeDocument/2006/relationships/hyperlink" Target="http://www.maygshop.net/goods.php?id=2038" TargetMode="External" /><Relationship Id="rId12" Type="http://schemas.openxmlformats.org/officeDocument/2006/relationships/hyperlink" Target="http://www.maygshop.net/goods.php?id=3749" TargetMode="External" /><Relationship Id="rId13" Type="http://schemas.openxmlformats.org/officeDocument/2006/relationships/hyperlink" Target="http://www.maygshop.net/goods.php?id=959" TargetMode="External" /><Relationship Id="rId14" Type="http://schemas.openxmlformats.org/officeDocument/2006/relationships/hyperlink" Target="http://www.maygshop.net/goods.php?id=23" TargetMode="External" /><Relationship Id="rId15" Type="http://schemas.openxmlformats.org/officeDocument/2006/relationships/hyperlink" Target="http://www.maygshop.net/goods.php?id=479" TargetMode="External" /><Relationship Id="rId16" Type="http://schemas.openxmlformats.org/officeDocument/2006/relationships/hyperlink" Target="http://www.maygshop.net/goods.php?id=1599" TargetMode="External" /><Relationship Id="rId17" Type="http://schemas.openxmlformats.org/officeDocument/2006/relationships/hyperlink" Target="http://www.maygshop.net/goods.php?id=618" TargetMode="External" /><Relationship Id="rId18" Type="http://schemas.openxmlformats.org/officeDocument/2006/relationships/hyperlink" Target="http://www.maygshop.net/goods.php?id=3631" TargetMode="External" /><Relationship Id="rId19" Type="http://schemas.openxmlformats.org/officeDocument/2006/relationships/hyperlink" Target="http://www.maygshop.net/goods.php?id=1489" TargetMode="External" /><Relationship Id="rId20" Type="http://schemas.openxmlformats.org/officeDocument/2006/relationships/hyperlink" Target="http://www.maygshop.net/goods.php?id=1487" TargetMode="External" /><Relationship Id="rId21" Type="http://schemas.openxmlformats.org/officeDocument/2006/relationships/hyperlink" Target="http://www.maygshop.net/goods.php?id=3544" TargetMode="External" /><Relationship Id="rId22" Type="http://schemas.openxmlformats.org/officeDocument/2006/relationships/hyperlink" Target="http://www.maygshop.net/goods.php?id=2262" TargetMode="External" /><Relationship Id="rId23" Type="http://schemas.openxmlformats.org/officeDocument/2006/relationships/hyperlink" Target="http://www.maygshop.net/goods.php?id=3204" TargetMode="External" /><Relationship Id="rId24" Type="http://schemas.openxmlformats.org/officeDocument/2006/relationships/hyperlink" Target="http://www.maygshop.net/goods.php?id=3372" TargetMode="External" /><Relationship Id="rId25" Type="http://schemas.openxmlformats.org/officeDocument/2006/relationships/hyperlink" Target="http://www.maygshop.net/goods.php?id=2535" TargetMode="External" /><Relationship Id="rId26" Type="http://schemas.openxmlformats.org/officeDocument/2006/relationships/hyperlink" Target="http://www.maygshop.net/goods.php?id=3330" TargetMode="External" /><Relationship Id="rId27" Type="http://schemas.openxmlformats.org/officeDocument/2006/relationships/hyperlink" Target="http://www.maygshop.net/goods.php?id=1393" TargetMode="External" /><Relationship Id="rId28" Type="http://schemas.openxmlformats.org/officeDocument/2006/relationships/hyperlink" Target="http://www.maygshop.net/goods.php?id=3221" TargetMode="External" /><Relationship Id="rId29" Type="http://schemas.openxmlformats.org/officeDocument/2006/relationships/hyperlink" Target="http://www.maygshop.net/goods.php?id=2480" TargetMode="External" /><Relationship Id="rId30" Type="http://schemas.openxmlformats.org/officeDocument/2006/relationships/hyperlink" Target="http://www.maygshop.net/goods.php?id=2100" TargetMode="External" /><Relationship Id="rId31" Type="http://schemas.openxmlformats.org/officeDocument/2006/relationships/hyperlink" Target="http://www.maygshop.net/goods.php?id=90" TargetMode="External" /><Relationship Id="rId32" Type="http://schemas.openxmlformats.org/officeDocument/2006/relationships/hyperlink" Target="http://www.maygshop.net/goods.php?id=906" TargetMode="External" /><Relationship Id="rId33" Type="http://schemas.openxmlformats.org/officeDocument/2006/relationships/hyperlink" Target="http://www.maygshop.net/goods.php?id=2729" TargetMode="External" /><Relationship Id="rId34" Type="http://schemas.openxmlformats.org/officeDocument/2006/relationships/hyperlink" Target="http://www.maygshop.net/goods.php?id=23" TargetMode="External" /><Relationship Id="rId35" Type="http://schemas.openxmlformats.org/officeDocument/2006/relationships/hyperlink" Target="http://www.maygshop.net/goods.php?id=3046" TargetMode="External" /><Relationship Id="rId36" Type="http://schemas.openxmlformats.org/officeDocument/2006/relationships/hyperlink" Target="http://www.maygshop.net/goods.php?id=3327" TargetMode="External" /><Relationship Id="rId37" Type="http://schemas.openxmlformats.org/officeDocument/2006/relationships/hyperlink" Target="http://www.maygshop.net/goods.php?id=2780" TargetMode="External" /><Relationship Id="rId38" Type="http://schemas.openxmlformats.org/officeDocument/2006/relationships/hyperlink" Target="http://www.maygshop.net/goods.php?id=3533" TargetMode="External" /><Relationship Id="rId39" Type="http://schemas.openxmlformats.org/officeDocument/2006/relationships/hyperlink" Target="http://www.maygshop.net/goods.php?id=511" TargetMode="External" /><Relationship Id="rId40" Type="http://schemas.openxmlformats.org/officeDocument/2006/relationships/hyperlink" Target="http://www.maygshop.net/goods.php?id=3462" TargetMode="External" /><Relationship Id="rId41" Type="http://schemas.openxmlformats.org/officeDocument/2006/relationships/hyperlink" Target="http://www.maygshop.net/goods.php?id=567" TargetMode="External" /><Relationship Id="rId42" Type="http://schemas.openxmlformats.org/officeDocument/2006/relationships/hyperlink" Target="http://www.maygshop.net/goods.php?id=3035" TargetMode="External" /><Relationship Id="rId43" Type="http://schemas.openxmlformats.org/officeDocument/2006/relationships/hyperlink" Target="http://www.maygshop.net/goods.php?id=1834" TargetMode="External" /><Relationship Id="rId44" Type="http://schemas.openxmlformats.org/officeDocument/2006/relationships/hyperlink" Target="http://www.maygshop.net/goods.php?id=1834" TargetMode="External" /><Relationship Id="rId45" Type="http://schemas.openxmlformats.org/officeDocument/2006/relationships/hyperlink" Target="http://www.maygshop.net/goods.php?id=2938" TargetMode="External" /><Relationship Id="rId46" Type="http://schemas.openxmlformats.org/officeDocument/2006/relationships/hyperlink" Target="http://www.maygshop.net/goods.php?id=3661" TargetMode="External" /><Relationship Id="rId47" Type="http://schemas.openxmlformats.org/officeDocument/2006/relationships/hyperlink" Target="http://www.maygshop.net/goods.php?id=3197" TargetMode="External" /><Relationship Id="rId48" Type="http://schemas.openxmlformats.org/officeDocument/2006/relationships/hyperlink" Target="http://www.maygshop.net/goods.php?id=2445" TargetMode="External" /><Relationship Id="rId49" Type="http://schemas.openxmlformats.org/officeDocument/2006/relationships/hyperlink" Target="http://www.maygshop.net/goods.php?id=1932" TargetMode="External" /><Relationship Id="rId50" Type="http://schemas.openxmlformats.org/officeDocument/2006/relationships/hyperlink" Target="http://www.maygshop.net/goods.php?id=3655" TargetMode="External" /><Relationship Id="rId51" Type="http://schemas.openxmlformats.org/officeDocument/2006/relationships/hyperlink" Target="http://www.maygshop.net/goods.php?id=1328" TargetMode="External" /><Relationship Id="rId52" Type="http://schemas.openxmlformats.org/officeDocument/2006/relationships/hyperlink" Target="http://www.maygshop.net/goods.php?id=2822" TargetMode="External" /><Relationship Id="rId53" Type="http://schemas.openxmlformats.org/officeDocument/2006/relationships/hyperlink" Target="http://www.maygshop.net/goods.php?id=3651" TargetMode="External" /><Relationship Id="rId54" Type="http://schemas.openxmlformats.org/officeDocument/2006/relationships/hyperlink" Target="http://www.maygshop.net/goods.php?id=2829" TargetMode="External" /><Relationship Id="rId55" Type="http://schemas.openxmlformats.org/officeDocument/2006/relationships/hyperlink" Target="http://www.maygshop.net/goods.php?id=2828" TargetMode="External" /><Relationship Id="rId56" Type="http://schemas.openxmlformats.org/officeDocument/2006/relationships/hyperlink" Target="http://www.maygshop.net/goods.php?id=2826" TargetMode="External" /><Relationship Id="rId57" Type="http://schemas.openxmlformats.org/officeDocument/2006/relationships/hyperlink" Target="http://www.maygshop.net/goods.php?id=425" TargetMode="External" /><Relationship Id="rId58" Type="http://schemas.openxmlformats.org/officeDocument/2006/relationships/hyperlink" Target="http://www.maygshop.net/goods.php?id=425" TargetMode="External" /><Relationship Id="rId59" Type="http://schemas.openxmlformats.org/officeDocument/2006/relationships/hyperlink" Target="http://www.maygshop.net/goods.php?id=3105" TargetMode="External" /><Relationship Id="rId60" Type="http://schemas.openxmlformats.org/officeDocument/2006/relationships/hyperlink" Target="http://www.maygshop.net/goods.php?id=1000" TargetMode="External" /><Relationship Id="rId61" Type="http://schemas.openxmlformats.org/officeDocument/2006/relationships/hyperlink" Target="http://www.maygshop.net/goods.php?id=113" TargetMode="External" /><Relationship Id="rId62" Type="http://schemas.openxmlformats.org/officeDocument/2006/relationships/hyperlink" Target="http://www.maygshop.net/goods.php?id=339" TargetMode="External" /><Relationship Id="rId63" Type="http://schemas.openxmlformats.org/officeDocument/2006/relationships/hyperlink" Target="http://www.maygshop.net/goods.php?id=777" TargetMode="External" /><Relationship Id="rId64" Type="http://schemas.openxmlformats.org/officeDocument/2006/relationships/hyperlink" Target="http://www.maygshop.net/goods.php?id=2681" TargetMode="External" /><Relationship Id="rId65" Type="http://schemas.openxmlformats.org/officeDocument/2006/relationships/hyperlink" Target="http://www.maygshop.net/goods.php?id=1934" TargetMode="External" /><Relationship Id="rId66" Type="http://schemas.openxmlformats.org/officeDocument/2006/relationships/hyperlink" Target="http://www.maygshop.net/goods.php?id=3072" TargetMode="External" /><Relationship Id="rId67" Type="http://schemas.openxmlformats.org/officeDocument/2006/relationships/hyperlink" Target="http://www.maygshop.net/goods.php?id=3717" TargetMode="External" /><Relationship Id="rId68" Type="http://schemas.openxmlformats.org/officeDocument/2006/relationships/hyperlink" Target="http://www.maygshop.net/goods.php?id=3661" TargetMode="External" /><Relationship Id="rId69" Type="http://schemas.openxmlformats.org/officeDocument/2006/relationships/hyperlink" Target="http://www.maygshop.net/goods.php?id=3660" TargetMode="External" /><Relationship Id="rId70" Type="http://schemas.openxmlformats.org/officeDocument/2006/relationships/hyperlink" Target="http://www.maygshop.net/goods.php?id=2753" TargetMode="External" /><Relationship Id="rId71" Type="http://schemas.openxmlformats.org/officeDocument/2006/relationships/hyperlink" Target="http://www.maygshop.net/goods.php?id=1397" TargetMode="External" /><Relationship Id="rId72" Type="http://schemas.openxmlformats.org/officeDocument/2006/relationships/hyperlink" Target="http://www.maygshop.net/goods.php?id=3549" TargetMode="External" /><Relationship Id="rId73" Type="http://schemas.openxmlformats.org/officeDocument/2006/relationships/hyperlink" Target="http://www.maygshop.net/goods.php?id=2762" TargetMode="External" /><Relationship Id="rId74" Type="http://schemas.openxmlformats.org/officeDocument/2006/relationships/hyperlink" Target="http://www.maygshop.net/goods.php?id=3658" TargetMode="External" /><Relationship Id="rId75" Type="http://schemas.openxmlformats.org/officeDocument/2006/relationships/hyperlink" Target="http://www.maygshop.net/goods.php?id=3221" TargetMode="External" /><Relationship Id="rId76" Type="http://schemas.openxmlformats.org/officeDocument/2006/relationships/hyperlink" Target="http://www.maygshop.net/goods.php?id=3486" TargetMode="External" /><Relationship Id="rId77" Type="http://schemas.openxmlformats.org/officeDocument/2006/relationships/hyperlink" Target="http://www.maygshop.net/goods.php?id=3067" TargetMode="External" /><Relationship Id="rId78" Type="http://schemas.openxmlformats.org/officeDocument/2006/relationships/hyperlink" Target="http://www.maygshop.net/goods.php?id=3214" TargetMode="External" /><Relationship Id="rId79" Type="http://schemas.openxmlformats.org/officeDocument/2006/relationships/hyperlink" Target="http://www.maygshop.net/goods.php?id=2804" TargetMode="External" /><Relationship Id="rId80" Type="http://schemas.openxmlformats.org/officeDocument/2006/relationships/hyperlink" Target="http://www.maygshop.net/goods.php?id=182" TargetMode="External" /><Relationship Id="rId81" Type="http://schemas.openxmlformats.org/officeDocument/2006/relationships/hyperlink" Target="http://www.maygshop.net/goods.php?id=772" TargetMode="External" /><Relationship Id="rId82" Type="http://schemas.openxmlformats.org/officeDocument/2006/relationships/hyperlink" Target="http://www.maygshop.net/goods.php?id=2878" TargetMode="External" /><Relationship Id="rId83" Type="http://schemas.openxmlformats.org/officeDocument/2006/relationships/hyperlink" Target="http://www.maygshop.net/goods.php?id=3689" TargetMode="External" /><Relationship Id="rId84" Type="http://schemas.openxmlformats.org/officeDocument/2006/relationships/hyperlink" Target="http://www.maygshop.net/goods.php?id=2099" TargetMode="External" /><Relationship Id="rId85" Type="http://schemas.openxmlformats.org/officeDocument/2006/relationships/hyperlink" Target="http://www.maygshop.net/goods.php?id=2591" TargetMode="External" /><Relationship Id="rId86" Type="http://schemas.openxmlformats.org/officeDocument/2006/relationships/hyperlink" Target="http://www.maygshop.net/goods.php?id=1599" TargetMode="External" /><Relationship Id="rId87" Type="http://schemas.openxmlformats.org/officeDocument/2006/relationships/hyperlink" Target="http://www.maygshop.net/goods.php?id=521" TargetMode="External" /><Relationship Id="rId88" Type="http://schemas.openxmlformats.org/officeDocument/2006/relationships/hyperlink" Target="http://www.maygshop.net/goods.php?id=782" TargetMode="External" /><Relationship Id="rId89" Type="http://schemas.openxmlformats.org/officeDocument/2006/relationships/hyperlink" Target="http://www.maygshop.net/goods.php?id=696" TargetMode="External" /><Relationship Id="rId90" Type="http://schemas.openxmlformats.org/officeDocument/2006/relationships/hyperlink" Target="http://www.maygshop.net/goods.php?id=145" TargetMode="External" /><Relationship Id="rId91" Type="http://schemas.openxmlformats.org/officeDocument/2006/relationships/hyperlink" Target="http://www.maygshop.net/goods.php?id=205" TargetMode="External" /><Relationship Id="rId92" Type="http://schemas.openxmlformats.org/officeDocument/2006/relationships/hyperlink" Target="http://www.maygshop.net/goods.php?id=2936" TargetMode="External" /><Relationship Id="rId93" Type="http://schemas.openxmlformats.org/officeDocument/2006/relationships/hyperlink" Target="http://www.maygshop.net/goods.php?id=3246" TargetMode="External" /><Relationship Id="rId94" Type="http://schemas.openxmlformats.org/officeDocument/2006/relationships/hyperlink" Target="http://www.maygshop.net/goods.php?id=3183" TargetMode="External" /><Relationship Id="rId95" Type="http://schemas.openxmlformats.org/officeDocument/2006/relationships/hyperlink" Target="http://www.maygshop.net/goods.php?id=505" TargetMode="External" /><Relationship Id="rId96" Type="http://schemas.openxmlformats.org/officeDocument/2006/relationships/hyperlink" Target="http://www.maygshop.net/goods.php?id=3747" TargetMode="External" /><Relationship Id="rId97" Type="http://schemas.openxmlformats.org/officeDocument/2006/relationships/hyperlink" Target="http://www.maygshop.net/goods.php?id=2094" TargetMode="External" /><Relationship Id="rId98" Type="http://schemas.openxmlformats.org/officeDocument/2006/relationships/hyperlink" Target="http://www.maygshop.net/goods.php?id=1938" TargetMode="External" /><Relationship Id="rId99" Type="http://schemas.openxmlformats.org/officeDocument/2006/relationships/hyperlink" Target="http://www.maygshop.net/goods.php?id=3230" TargetMode="External" /><Relationship Id="rId100" Type="http://schemas.openxmlformats.org/officeDocument/2006/relationships/hyperlink" Target="http://www.maygshop.net/goods.php?id=3554" TargetMode="External" /><Relationship Id="rId101" Type="http://schemas.openxmlformats.org/officeDocument/2006/relationships/hyperlink" Target="http://www.maygshop.net/goods.php?id=504" TargetMode="External" /><Relationship Id="rId102" Type="http://schemas.openxmlformats.org/officeDocument/2006/relationships/hyperlink" Target="http://www.maygshop.net/goods.php?id=3241" TargetMode="External" /><Relationship Id="rId103" Type="http://schemas.openxmlformats.org/officeDocument/2006/relationships/hyperlink" Target="http://www.maygshop.net/goods.php?id=2027" TargetMode="External" /><Relationship Id="rId104" Type="http://schemas.openxmlformats.org/officeDocument/2006/relationships/hyperlink" Target="http://www.maygshop.net/goods.php?id=3557" TargetMode="External" /><Relationship Id="rId105" Type="http://schemas.openxmlformats.org/officeDocument/2006/relationships/hyperlink" Target="http://www.maygshop.net/goods.php?id=3556" TargetMode="External" /><Relationship Id="rId106" Type="http://schemas.openxmlformats.org/officeDocument/2006/relationships/hyperlink" Target="http://www.maygshop.net/goods.php?id=3542" TargetMode="External" /><Relationship Id="rId107" Type="http://schemas.openxmlformats.org/officeDocument/2006/relationships/hyperlink" Target="http://www.maygshop.net/goods.php?id=3364" TargetMode="External" /><Relationship Id="rId108" Type="http://schemas.openxmlformats.org/officeDocument/2006/relationships/hyperlink" Target="http://www.maygshop.net/goods.php?id=3327" TargetMode="External" /><Relationship Id="rId109" Type="http://schemas.openxmlformats.org/officeDocument/2006/relationships/hyperlink" Target="http://www.maygshop.net/goods.php?id=2509" TargetMode="External" /><Relationship Id="rId110" Type="http://schemas.openxmlformats.org/officeDocument/2006/relationships/hyperlink" Target="http://www.maygshop.net/goods.php?id=3364" TargetMode="External" /><Relationship Id="rId111" Type="http://schemas.openxmlformats.org/officeDocument/2006/relationships/hyperlink" Target="http://www.maygshop.net/goods.php?id=3363" TargetMode="External" /><Relationship Id="rId112" Type="http://schemas.openxmlformats.org/officeDocument/2006/relationships/hyperlink" Target="http://www.maygshop.net/goods.php?id=3014" TargetMode="External" /><Relationship Id="rId113" Type="http://schemas.openxmlformats.org/officeDocument/2006/relationships/hyperlink" Target="http://www.maygshop.net/goods.php?id=2822" TargetMode="External" /><Relationship Id="rId114" Type="http://schemas.openxmlformats.org/officeDocument/2006/relationships/hyperlink" Target="http://www.maygshop.net/goods.php?id=2400" TargetMode="External" /><Relationship Id="rId115" Type="http://schemas.openxmlformats.org/officeDocument/2006/relationships/hyperlink" Target="http://www.maygshop.net/goods.php?id=3649" TargetMode="External" /><Relationship Id="rId116" Type="http://schemas.openxmlformats.org/officeDocument/2006/relationships/hyperlink" Target="http://www.maygshop.net/goods.php?id=25" TargetMode="External" /><Relationship Id="rId117" Type="http://schemas.openxmlformats.org/officeDocument/2006/relationships/hyperlink" Target="http://www.maygshop.net/goods.php?id=793" TargetMode="External" /><Relationship Id="rId118" Type="http://schemas.openxmlformats.org/officeDocument/2006/relationships/hyperlink" Target="http://www.maygshop.net/goods.php?id=2745" TargetMode="External" /><Relationship Id="rId119" Type="http://schemas.openxmlformats.org/officeDocument/2006/relationships/hyperlink" Target="http://www.maygshop.net/goods.php?id=1328" TargetMode="External" /><Relationship Id="rId120" Type="http://schemas.openxmlformats.org/officeDocument/2006/relationships/hyperlink" Target="http://www.maygshop.net/goods.php?id=25" TargetMode="External" /><Relationship Id="rId121" Type="http://schemas.openxmlformats.org/officeDocument/2006/relationships/hyperlink" Target="http://www.maygshop.net/goods.php?id=3240" TargetMode="External" /><Relationship Id="rId122" Type="http://schemas.openxmlformats.org/officeDocument/2006/relationships/hyperlink" Target="http://www.maygshop.net/goods.php?id=3234" TargetMode="External" /><Relationship Id="rId123" Type="http://schemas.openxmlformats.org/officeDocument/2006/relationships/hyperlink" Target="http://www.maygshop.net/goods.php?id=2934" TargetMode="External" /><Relationship Id="rId124" Type="http://schemas.openxmlformats.org/officeDocument/2006/relationships/hyperlink" Target="http://www.maygshop.net/goods.php?id=3144" TargetMode="External" /><Relationship Id="rId125" Type="http://schemas.openxmlformats.org/officeDocument/2006/relationships/hyperlink" Target="http://www.maygshop.net/goods.php?id=2402" TargetMode="External" /><Relationship Id="rId126" Type="http://schemas.openxmlformats.org/officeDocument/2006/relationships/hyperlink" Target="http://www.maygshop.net/goods.php?id=3486" TargetMode="External" /><Relationship Id="rId127" Type="http://schemas.openxmlformats.org/officeDocument/2006/relationships/hyperlink" Target="http://www.maygshop.net/goods.php?id=3736" TargetMode="External" /><Relationship Id="rId128" Type="http://schemas.openxmlformats.org/officeDocument/2006/relationships/hyperlink" Target="http://www.maygshop.net/goods.php?id=3330" TargetMode="External" /><Relationship Id="rId129" Type="http://schemas.openxmlformats.org/officeDocument/2006/relationships/hyperlink" Target="http://www.maygshop.net/goods.php?id=3329" TargetMode="External" /><Relationship Id="rId130" Type="http://schemas.openxmlformats.org/officeDocument/2006/relationships/hyperlink" Target="http://www.maygshop.net/goods.php?id=3688" TargetMode="External" /><Relationship Id="rId131" Type="http://schemas.openxmlformats.org/officeDocument/2006/relationships/hyperlink" Target="http://www.maygshop.net/goods.php?id=858" TargetMode="External" /><Relationship Id="rId132" Type="http://schemas.openxmlformats.org/officeDocument/2006/relationships/hyperlink" Target="http://www.maygshop.net/goods.php?id=3811" TargetMode="External" /><Relationship Id="rId133" Type="http://schemas.openxmlformats.org/officeDocument/2006/relationships/hyperlink" Target="http://www.maygshop.net/goods.php?id=3779" TargetMode="External" /><Relationship Id="rId134" Type="http://schemas.openxmlformats.org/officeDocument/2006/relationships/hyperlink" Target="http://www.maygshop.net/goods.php?id=2485" TargetMode="External" /><Relationship Id="rId135" Type="http://schemas.openxmlformats.org/officeDocument/2006/relationships/hyperlink" Target="http://www.maygshop.net/goods.php?id=3385" TargetMode="External" /><Relationship Id="rId136" Type="http://schemas.openxmlformats.org/officeDocument/2006/relationships/hyperlink" Target="http://www.maygshop.net/goods.php?id=3651" TargetMode="External" /><Relationship Id="rId137" Type="http://schemas.openxmlformats.org/officeDocument/2006/relationships/hyperlink" Target="http://www.maygshop.net/goods.php?id=276" TargetMode="External" /><Relationship Id="rId138" Type="http://schemas.openxmlformats.org/officeDocument/2006/relationships/hyperlink" Target="http://www.maygshop.net/goods.php?id=661" TargetMode="External" /><Relationship Id="rId139" Type="http://schemas.openxmlformats.org/officeDocument/2006/relationships/hyperlink" Target="http://www.maygshop.net/goods.php?id=2402" TargetMode="External" /><Relationship Id="rId140" Type="http://schemas.openxmlformats.org/officeDocument/2006/relationships/hyperlink" Target="http://www.maygshop.net/goods.php?id=2829" TargetMode="External" /><Relationship Id="rId141" Type="http://schemas.openxmlformats.org/officeDocument/2006/relationships/hyperlink" Target="http://www.maygshop.net/goods.php?id=519" TargetMode="External" /><Relationship Id="rId142" Type="http://schemas.openxmlformats.org/officeDocument/2006/relationships/hyperlink" Target="http://www.maygshop.net/goods.php?id=3717" TargetMode="External" /><Relationship Id="rId143" Type="http://schemas.openxmlformats.org/officeDocument/2006/relationships/hyperlink" Target="http://www.maygshop.net/goods.php?id=3717" TargetMode="External" /><Relationship Id="rId144" Type="http://schemas.openxmlformats.org/officeDocument/2006/relationships/hyperlink" Target="http://www.maygshop.net/goods.php?id=3715" TargetMode="External" /><Relationship Id="rId145" Type="http://schemas.openxmlformats.org/officeDocument/2006/relationships/hyperlink" Target="http://www.maygshop.net/goods.php?id=3715" TargetMode="External" /><Relationship Id="rId146" Type="http://schemas.openxmlformats.org/officeDocument/2006/relationships/hyperlink" Target="http://www.maygshop.net/goods.php?id=2881" TargetMode="External" /><Relationship Id="rId147" Type="http://schemas.openxmlformats.org/officeDocument/2006/relationships/hyperlink" Target="http://www.maygshop.net/goods.php?id=288" TargetMode="External" /><Relationship Id="rId148" Type="http://schemas.openxmlformats.org/officeDocument/2006/relationships/hyperlink" Target="http://www.maygshop.net/goods.php?id=3397" TargetMode="External" /><Relationship Id="rId149" Type="http://schemas.openxmlformats.org/officeDocument/2006/relationships/hyperlink" Target="http://www.maygshop.net/goods.php?id=3537" TargetMode="External" /><Relationship Id="rId150" Type="http://schemas.openxmlformats.org/officeDocument/2006/relationships/hyperlink" Target="http://www.maygshop.net/goods.php?id=3791" TargetMode="External" /><Relationship Id="rId151" Type="http://schemas.openxmlformats.org/officeDocument/2006/relationships/hyperlink" Target="http://www.maygshop.net/goods.php?id=3795" TargetMode="External" /><Relationship Id="rId152" Type="http://schemas.openxmlformats.org/officeDocument/2006/relationships/hyperlink" Target="http://www.maygshop.net/goods.php?id=2509" TargetMode="External" /><Relationship Id="rId153" Type="http://schemas.openxmlformats.org/officeDocument/2006/relationships/hyperlink" Target="http://www.maygshop.net/goods.php?id=3237" TargetMode="External" /><Relationship Id="rId154" Type="http://schemas.openxmlformats.org/officeDocument/2006/relationships/hyperlink" Target="http://www.maygshop.net/goods.php?id=3231" TargetMode="External" /><Relationship Id="rId155" Type="http://schemas.openxmlformats.org/officeDocument/2006/relationships/hyperlink" Target="http://www.maygshop.net/goods.php?id=2376" TargetMode="External" /><Relationship Id="rId156" Type="http://schemas.openxmlformats.org/officeDocument/2006/relationships/hyperlink" Target="http://www.maygshop.net/goods.php?id=3788" TargetMode="External" /><Relationship Id="rId157" Type="http://schemas.openxmlformats.org/officeDocument/2006/relationships/hyperlink" Target="http://www.maygshop.net/goods.php?id=1206" TargetMode="External" /><Relationship Id="rId158" Type="http://schemas.openxmlformats.org/officeDocument/2006/relationships/hyperlink" Target="http://www.maygshop.net/goods.php?id=1209" TargetMode="External" /><Relationship Id="rId159" Type="http://schemas.openxmlformats.org/officeDocument/2006/relationships/hyperlink" Target="http://www.maygshop.net/goods.php?id=2402" TargetMode="External" /><Relationship Id="rId160" Type="http://schemas.openxmlformats.org/officeDocument/2006/relationships/hyperlink" Target="http://www.maygshop.net/goods.php?id=2815" TargetMode="External" /><Relationship Id="rId161" Type="http://schemas.openxmlformats.org/officeDocument/2006/relationships/hyperlink" Target="http://www.maygshop.net/goods.php?id=3791" TargetMode="External" /><Relationship Id="rId162" Type="http://schemas.openxmlformats.org/officeDocument/2006/relationships/hyperlink" Target="http://www.maygshop.net/goods.php?id=2355" TargetMode="External" /><Relationship Id="rId163" Type="http://schemas.openxmlformats.org/officeDocument/2006/relationships/hyperlink" Target="http://www.maygshop.net/goods.php?id=177" TargetMode="External" /><Relationship Id="rId164" Type="http://schemas.openxmlformats.org/officeDocument/2006/relationships/hyperlink" Target="http://www.maygshop.net/goods.php?id=1770" TargetMode="External" /><Relationship Id="rId165" Type="http://schemas.openxmlformats.org/officeDocument/2006/relationships/hyperlink" Target="http://www.maygshop.net/goods.php?id=3080" TargetMode="External" /><Relationship Id="rId166" Type="http://schemas.openxmlformats.org/officeDocument/2006/relationships/hyperlink" Target="http://www.maygshop.net/goods.php?id=3042" TargetMode="External" /><Relationship Id="rId167" Type="http://schemas.openxmlformats.org/officeDocument/2006/relationships/hyperlink" Target="http://www.maygshop.net/goods.php?id=842" TargetMode="External" /><Relationship Id="rId168" Type="http://schemas.openxmlformats.org/officeDocument/2006/relationships/hyperlink" Target="http://www.maygshop.net/goods.php?id=113" TargetMode="External" /><Relationship Id="rId169" Type="http://schemas.openxmlformats.org/officeDocument/2006/relationships/hyperlink" Target="http://www.maygshop.net/goods.php?id=2939" TargetMode="External" /><Relationship Id="rId170" Type="http://schemas.openxmlformats.org/officeDocument/2006/relationships/hyperlink" Target="http://www.maygshop.net/goods.php?id=1393" TargetMode="External" /><Relationship Id="rId171" Type="http://schemas.openxmlformats.org/officeDocument/2006/relationships/hyperlink" Target="http://www.maygshop.net/goods.php?id=1393" TargetMode="External" /><Relationship Id="rId172" Type="http://schemas.openxmlformats.org/officeDocument/2006/relationships/hyperlink" Target="http://www.maygshop.net/goods.php?id=339" TargetMode="External" /><Relationship Id="rId173" Type="http://schemas.openxmlformats.org/officeDocument/2006/relationships/hyperlink" Target="http://www.maygshop.net/goods.php?id=2753" TargetMode="External" /><Relationship Id="rId174" Type="http://schemas.openxmlformats.org/officeDocument/2006/relationships/hyperlink" Target="mailto:Olg@_Ostapchuk" TargetMode="External" /><Relationship Id="rId175" Type="http://schemas.openxmlformats.org/officeDocument/2006/relationships/hyperlink" Target="http://www.maygshop.net/goods.php?id=3440" TargetMode="External" /><Relationship Id="rId176" Type="http://schemas.openxmlformats.org/officeDocument/2006/relationships/hyperlink" Target="http://www.maygshop.net/goods.php?id=1394" TargetMode="External" /><Relationship Id="rId177" Type="http://schemas.openxmlformats.org/officeDocument/2006/relationships/hyperlink" Target="http://www.maygshop.net/goods.php?id=76" TargetMode="External" /><Relationship Id="rId178" Type="http://schemas.openxmlformats.org/officeDocument/2006/relationships/hyperlink" Target="http://www.maygshop.net/goods.php?id=207" TargetMode="External" /><Relationship Id="rId179" Type="http://schemas.openxmlformats.org/officeDocument/2006/relationships/hyperlink" Target="http://www.maygshop.net/goods.php?id=3229" TargetMode="External" /><Relationship Id="rId180" Type="http://schemas.openxmlformats.org/officeDocument/2006/relationships/hyperlink" Target="http://www.maygshop.net/goods.php?id=3663" TargetMode="External" /><Relationship Id="rId181" Type="http://schemas.openxmlformats.org/officeDocument/2006/relationships/hyperlink" Target="http://www.maygshop.net/goods.php?id=3668" TargetMode="External" /><Relationship Id="rId182" Type="http://schemas.openxmlformats.org/officeDocument/2006/relationships/hyperlink" Target="http://www.maygshop.net/goods.php?id=3105" TargetMode="External" /><Relationship Id="rId183" Type="http://schemas.openxmlformats.org/officeDocument/2006/relationships/hyperlink" Target="http://www.maygshop.net/goods.php?id=487" TargetMode="External" /><Relationship Id="rId184" Type="http://schemas.openxmlformats.org/officeDocument/2006/relationships/hyperlink" Target="http://www.maygshop.net/goods.php?id=1599" TargetMode="External" /><Relationship Id="rId185" Type="http://schemas.openxmlformats.org/officeDocument/2006/relationships/hyperlink" Target="http://www.maygshop.net/goods.php?id=339" TargetMode="External" /><Relationship Id="rId186" Type="http://schemas.openxmlformats.org/officeDocument/2006/relationships/hyperlink" Target="http://www.maygshop.net/goods.php?id=3327" TargetMode="External" /><Relationship Id="rId187" Type="http://schemas.openxmlformats.org/officeDocument/2006/relationships/hyperlink" Target="http://www.maygshop.net/goods.php?id=3638" TargetMode="External" /><Relationship Id="rId188" Type="http://schemas.openxmlformats.org/officeDocument/2006/relationships/hyperlink" Target="http://www.maygshop.net/goods.php?id=3125" TargetMode="External" /><Relationship Id="rId189" Type="http://schemas.openxmlformats.org/officeDocument/2006/relationships/hyperlink" Target="http://www.maygshop.net/goods.php?id=3123" TargetMode="External" /><Relationship Id="rId190" Type="http://schemas.openxmlformats.org/officeDocument/2006/relationships/hyperlink" Target="http://www.maygshop.net/goods.php?id=2045" TargetMode="External" /><Relationship Id="rId191" Type="http://schemas.openxmlformats.org/officeDocument/2006/relationships/hyperlink" Target="http://www.maygshop.net/goods.php?id=2942" TargetMode="External" /><Relationship Id="rId192" Type="http://schemas.openxmlformats.org/officeDocument/2006/relationships/hyperlink" Target="http://www.maygshop.net/goods.php?id=519" TargetMode="External" /><Relationship Id="rId193" Type="http://schemas.openxmlformats.org/officeDocument/2006/relationships/hyperlink" Target="http://www.maygshop.net/goods.php?id=3327" TargetMode="External" /><Relationship Id="rId194" Type="http://schemas.openxmlformats.org/officeDocument/2006/relationships/hyperlink" Target="http://www.maygshop.net/goods.php?id=3327" TargetMode="External" /><Relationship Id="rId195" Type="http://schemas.openxmlformats.org/officeDocument/2006/relationships/hyperlink" Target="http://www.maygshop.net/goods.php?id=2745" TargetMode="External" /><Relationship Id="rId196" Type="http://schemas.openxmlformats.org/officeDocument/2006/relationships/hyperlink" Target="http://www.maygshop.net/goods.php?id=2094" TargetMode="External" /><Relationship Id="rId197" Type="http://schemas.openxmlformats.org/officeDocument/2006/relationships/hyperlink" Target="http://www.maygshop.net/goods.php?id=3018" TargetMode="External" /><Relationship Id="rId198" Type="http://schemas.openxmlformats.org/officeDocument/2006/relationships/hyperlink" Target="http://www.maygshop.net/goods.php?id=3700" TargetMode="External" /><Relationship Id="rId199" Type="http://schemas.openxmlformats.org/officeDocument/2006/relationships/hyperlink" Target="http://www.maygshop.net/goods.php?id=490" TargetMode="External" /><Relationship Id="rId200" Type="http://schemas.openxmlformats.org/officeDocument/2006/relationships/hyperlink" Target="http://www.maygshop.net/goods.php?id=3654" TargetMode="External" /><Relationship Id="rId201" Type="http://schemas.openxmlformats.org/officeDocument/2006/relationships/hyperlink" Target="http://www.maygshop.net/goods.php?id=3656" TargetMode="External" /><Relationship Id="rId202" Type="http://schemas.openxmlformats.org/officeDocument/2006/relationships/hyperlink" Target="http://www.maygshop.net/goods.php?id=2745" TargetMode="External" /><Relationship Id="rId203" Type="http://schemas.openxmlformats.org/officeDocument/2006/relationships/hyperlink" Target="http://www.maygshop.net/goods.php?id=3715" TargetMode="External" /><Relationship Id="rId204" Type="http://schemas.openxmlformats.org/officeDocument/2006/relationships/hyperlink" Target="http://www.maygshop.net/goods.php?id=3717" TargetMode="External" /><Relationship Id="rId205" Type="http://schemas.openxmlformats.org/officeDocument/2006/relationships/hyperlink" Target="http://www.maygshop.net/goods.php?id=1040" TargetMode="External" /><Relationship Id="rId206" Type="http://schemas.openxmlformats.org/officeDocument/2006/relationships/hyperlink" Target="http://www.maygshop.net/goods.php?id=1369" TargetMode="External" /><Relationship Id="rId207" Type="http://schemas.openxmlformats.org/officeDocument/2006/relationships/hyperlink" Target="http://www.maygshop.net/goods.php?id=2815" TargetMode="External" /><Relationship Id="rId208" Type="http://schemas.openxmlformats.org/officeDocument/2006/relationships/hyperlink" Target="http://www.maygshop.net/goods.php?id=3788" TargetMode="External" /><Relationship Id="rId209" Type="http://schemas.openxmlformats.org/officeDocument/2006/relationships/hyperlink" Target="http://www.maygshop.net/goods.php?id=1040" TargetMode="External" /><Relationship Id="rId210" Type="http://schemas.openxmlformats.org/officeDocument/2006/relationships/hyperlink" Target="http://www.maygshop.net/goods.php?id=959" TargetMode="External" /><Relationship Id="rId211" Type="http://schemas.openxmlformats.org/officeDocument/2006/relationships/hyperlink" Target="http://www.maygshop.net/goods.php?id=959" TargetMode="External" /><Relationship Id="rId212" Type="http://schemas.openxmlformats.org/officeDocument/2006/relationships/hyperlink" Target="http://www.maygshop.net/goods.php?id=1000" TargetMode="External" /><Relationship Id="rId213" Type="http://schemas.openxmlformats.org/officeDocument/2006/relationships/hyperlink" Target="http://www.maygshop.net/goods.php?id=1000" TargetMode="External" /><Relationship Id="rId214" Type="http://schemas.openxmlformats.org/officeDocument/2006/relationships/hyperlink" Target="http://www.maygshop.net/goods.php?id=2942" TargetMode="External" /><Relationship Id="rId215" Type="http://schemas.openxmlformats.org/officeDocument/2006/relationships/hyperlink" Target="http://www.maygshop.net/goods.php?id=2942" TargetMode="External" /><Relationship Id="rId216" Type="http://schemas.openxmlformats.org/officeDocument/2006/relationships/hyperlink" Target="http://www.maygshop.net/goods.php?id=2942" TargetMode="External" /><Relationship Id="rId217" Type="http://schemas.openxmlformats.org/officeDocument/2006/relationships/hyperlink" Target="http://www.maygshop.net/goods.php?id=2942" TargetMode="External" /><Relationship Id="rId218" Type="http://schemas.openxmlformats.org/officeDocument/2006/relationships/hyperlink" Target="http://www.maygshop.net/goods.php?id=2881" TargetMode="External" /><Relationship Id="rId219" Type="http://schemas.openxmlformats.org/officeDocument/2006/relationships/hyperlink" Target="http://www.maygshop.net/goods.php?id=1206" TargetMode="External" /><Relationship Id="rId220" Type="http://schemas.openxmlformats.org/officeDocument/2006/relationships/hyperlink" Target="http://www.maygshop.net/goods.php?id=3221" TargetMode="External" /><Relationship Id="rId221" Type="http://schemas.openxmlformats.org/officeDocument/2006/relationships/hyperlink" Target="http://www.maygshop.net/goods.php?id=3221" TargetMode="External" /><Relationship Id="rId222" Type="http://schemas.openxmlformats.org/officeDocument/2006/relationships/hyperlink" Target="http://www.maygshop.net/goods.php?id=25" TargetMode="External" /><Relationship Id="rId223" Type="http://schemas.openxmlformats.org/officeDocument/2006/relationships/hyperlink" Target="http://www.maygshop.net/goods.php?id=539" TargetMode="External" /><Relationship Id="rId224" Type="http://schemas.openxmlformats.org/officeDocument/2006/relationships/hyperlink" Target="http://www.maygshop.net/goods.php?id=3067" TargetMode="External" /><Relationship Id="rId225" Type="http://schemas.openxmlformats.org/officeDocument/2006/relationships/hyperlink" Target="http://www.maygshop.net/goods.php?id=530" TargetMode="External" /><Relationship Id="rId226" Type="http://schemas.openxmlformats.org/officeDocument/2006/relationships/hyperlink" Target="http://www.maygshop.net/goods.php?id=1445" TargetMode="External" /><Relationship Id="rId227" Type="http://schemas.openxmlformats.org/officeDocument/2006/relationships/hyperlink" Target="http://www.maygshop.net/goods.php?id=1934" TargetMode="External" /><Relationship Id="rId228" Type="http://schemas.openxmlformats.org/officeDocument/2006/relationships/hyperlink" Target="http://www.maygshop.net/goods.php?id=1934" TargetMode="External" /><Relationship Id="rId229" Type="http://schemas.openxmlformats.org/officeDocument/2006/relationships/hyperlink" Target="http://www.maygshop.net/goods.php?id=1393" TargetMode="External" /><Relationship Id="rId230" Type="http://schemas.openxmlformats.org/officeDocument/2006/relationships/hyperlink" Target="http://www.maygshop.net/goods.php?id=1394" TargetMode="External" /><Relationship Id="rId231" Type="http://schemas.openxmlformats.org/officeDocument/2006/relationships/hyperlink" Target="http://www.maygshop.net/goods.php?id=1661" TargetMode="External" /><Relationship Id="rId232" Type="http://schemas.openxmlformats.org/officeDocument/2006/relationships/hyperlink" Target="http://www.maygshop.net/goods.php?id=1661" TargetMode="External" /><Relationship Id="rId233" Type="http://schemas.openxmlformats.org/officeDocument/2006/relationships/hyperlink" Target="http://www.maygshop.net/goods.php?id=1932" TargetMode="External" /><Relationship Id="rId234" Type="http://schemas.openxmlformats.org/officeDocument/2006/relationships/hyperlink" Target="http://www.maygshop.net/goods.php?id=1932" TargetMode="External" /><Relationship Id="rId235" Type="http://schemas.openxmlformats.org/officeDocument/2006/relationships/hyperlink" Target="http://www.maygshop.net/goods.php?id=2535" TargetMode="External" /><Relationship Id="rId236" Type="http://schemas.openxmlformats.org/officeDocument/2006/relationships/hyperlink" Target="http://www.maygshop.net/goods.php?id=2535" TargetMode="External" /><Relationship Id="rId237" Type="http://schemas.openxmlformats.org/officeDocument/2006/relationships/hyperlink" Target="http://www.maygshop.net/goods.php?id=205" TargetMode="External" /><Relationship Id="rId238" Type="http://schemas.openxmlformats.org/officeDocument/2006/relationships/hyperlink" Target="http://www.maygshop.net/goods.php?id=205" TargetMode="External" /><Relationship Id="rId239" Type="http://schemas.openxmlformats.org/officeDocument/2006/relationships/hyperlink" Target="http://www.maygshop.net/goods.php?id=3018" TargetMode="External" /><Relationship Id="rId240" Type="http://schemas.openxmlformats.org/officeDocument/2006/relationships/hyperlink" Target="http://www.maygshop.net/goods.php?id=3578" TargetMode="External" /><Relationship Id="rId241" Type="http://schemas.openxmlformats.org/officeDocument/2006/relationships/hyperlink" Target="http://www.maygshop.net/goods.php?id=479" TargetMode="External" /><Relationship Id="rId242" Type="http://schemas.openxmlformats.org/officeDocument/2006/relationships/hyperlink" Target="http://www.maygshop.net/goods.php?id=479" TargetMode="External" /><Relationship Id="rId243" Type="http://schemas.openxmlformats.org/officeDocument/2006/relationships/hyperlink" Target="http://www.maygshop.net/goods.php?id=479" TargetMode="External" /><Relationship Id="rId244" Type="http://schemas.openxmlformats.org/officeDocument/2006/relationships/hyperlink" Target="http://www.maygshop.net/goods.php?id=793" TargetMode="External" /><Relationship Id="rId245" Type="http://schemas.openxmlformats.org/officeDocument/2006/relationships/hyperlink" Target="http://www.maygshop.net/goods.php?id=2084" TargetMode="External" /><Relationship Id="rId246" Type="http://schemas.openxmlformats.org/officeDocument/2006/relationships/hyperlink" Target="http://www.maygshop.net/goods.php?id=2084" TargetMode="External" /><Relationship Id="rId247" Type="http://schemas.openxmlformats.org/officeDocument/2006/relationships/hyperlink" Target="http://www.maygshop.net/goods.php?id=504" TargetMode="External" /><Relationship Id="rId248" Type="http://schemas.openxmlformats.org/officeDocument/2006/relationships/hyperlink" Target="http://www.maygshop.net/goods.php?id=504" TargetMode="External" /><Relationship Id="rId249" Type="http://schemas.openxmlformats.org/officeDocument/2006/relationships/hyperlink" Target="http://www.maygshop.net/goods.php?id=2822" TargetMode="External" /><Relationship Id="rId250" Type="http://schemas.openxmlformats.org/officeDocument/2006/relationships/hyperlink" Target="http://www.maygshop.net/goods.php?id=1922" TargetMode="External" /><Relationship Id="rId251" Type="http://schemas.openxmlformats.org/officeDocument/2006/relationships/hyperlink" Target="http://www.maygshop.net/goods.php?id=3035" TargetMode="External" /><Relationship Id="rId252" Type="http://schemas.openxmlformats.org/officeDocument/2006/relationships/hyperlink" Target="http://www.maygshop.net/goods.php?id=3330" TargetMode="External" /><Relationship Id="rId253" Type="http://schemas.openxmlformats.org/officeDocument/2006/relationships/hyperlink" Target="http://www.maygshop.net/goods.php?id=2879" TargetMode="External" /><Relationship Id="rId254" Type="http://schemas.openxmlformats.org/officeDocument/2006/relationships/hyperlink" Target="http://www.maygshop.net/goods.php?id=2364" TargetMode="External" /><Relationship Id="rId255" Type="http://schemas.openxmlformats.org/officeDocument/2006/relationships/hyperlink" Target="http://www.maygshop.net/goods.php?id=2402" TargetMode="External" /><Relationship Id="rId256" Type="http://schemas.openxmlformats.org/officeDocument/2006/relationships/hyperlink" Target="http://www.maygshop.net/goods.php?id=1661" TargetMode="External" /><Relationship Id="rId257" Type="http://schemas.openxmlformats.org/officeDocument/2006/relationships/hyperlink" Target="http://www.maygshop.net/goods.php?id=1661" TargetMode="External" /><Relationship Id="rId258" Type="http://schemas.openxmlformats.org/officeDocument/2006/relationships/hyperlink" Target="http://www.maygshop.net/goods.php?id=3125" TargetMode="External" /><Relationship Id="rId259" Type="http://schemas.openxmlformats.org/officeDocument/2006/relationships/hyperlink" Target="http://www.maygshop.net/goods.php?id=2762" TargetMode="External" /><Relationship Id="rId260" Type="http://schemas.openxmlformats.org/officeDocument/2006/relationships/hyperlink" Target="http://www.maygshop.net/goods.php?id=790" TargetMode="External" /><Relationship Id="rId261" Type="http://schemas.openxmlformats.org/officeDocument/2006/relationships/hyperlink" Target="http://www.maygshop.net/goods.php?id=1599" TargetMode="External" /><Relationship Id="rId2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zoomScalePageLayoutView="0" workbookViewId="0" topLeftCell="A1">
      <selection activeCell="I1" sqref="I1"/>
    </sheetView>
  </sheetViews>
  <sheetFormatPr defaultColWidth="9.140625" defaultRowHeight="15"/>
  <cols>
    <col min="6" max="6" width="14.28125" style="12" customWidth="1"/>
  </cols>
  <sheetData>
    <row r="1" spans="1:6" ht="17.25" customHeight="1">
      <c r="A1" s="6">
        <v>1</v>
      </c>
      <c r="C1">
        <v>7</v>
      </c>
      <c r="D1" s="7">
        <v>5</v>
      </c>
      <c r="E1">
        <v>1</v>
      </c>
      <c r="F1" s="8">
        <v>1</v>
      </c>
    </row>
    <row r="2" spans="1:6" ht="15.75">
      <c r="A2" s="6">
        <v>1</v>
      </c>
      <c r="C2" s="2">
        <v>15</v>
      </c>
      <c r="D2" s="7">
        <v>12</v>
      </c>
      <c r="E2">
        <v>3</v>
      </c>
      <c r="F2" s="9">
        <v>8</v>
      </c>
    </row>
    <row r="3" spans="1:6" ht="15.75">
      <c r="A3" s="6">
        <v>1</v>
      </c>
      <c r="C3">
        <v>22</v>
      </c>
      <c r="D3" s="7">
        <v>14</v>
      </c>
      <c r="E3">
        <v>26</v>
      </c>
      <c r="F3" s="9">
        <v>9</v>
      </c>
    </row>
    <row r="4" spans="1:6" ht="15.75">
      <c r="A4" s="6">
        <v>1</v>
      </c>
      <c r="C4" s="2">
        <v>23</v>
      </c>
      <c r="D4" s="7">
        <v>19</v>
      </c>
      <c r="E4">
        <v>34</v>
      </c>
      <c r="F4" s="10">
        <v>18</v>
      </c>
    </row>
    <row r="5" spans="1:6" ht="15.75">
      <c r="A5" s="6">
        <v>1</v>
      </c>
      <c r="C5">
        <v>40</v>
      </c>
      <c r="D5" s="7">
        <v>21</v>
      </c>
      <c r="E5" s="2">
        <v>39</v>
      </c>
      <c r="F5" s="9">
        <v>26</v>
      </c>
    </row>
    <row r="6" spans="1:6" ht="15.75">
      <c r="A6" s="6">
        <v>1</v>
      </c>
      <c r="C6">
        <v>42</v>
      </c>
      <c r="D6" s="7">
        <v>20</v>
      </c>
      <c r="E6">
        <v>43</v>
      </c>
      <c r="F6" s="9">
        <v>27</v>
      </c>
    </row>
    <row r="7" spans="1:6" ht="15.75">
      <c r="A7" s="6">
        <v>1</v>
      </c>
      <c r="C7">
        <v>44</v>
      </c>
      <c r="D7" s="7">
        <v>24</v>
      </c>
      <c r="E7" s="2">
        <v>10</v>
      </c>
      <c r="F7" s="10">
        <v>28</v>
      </c>
    </row>
    <row r="8" spans="1:6" ht="15.75">
      <c r="A8" s="6">
        <v>1</v>
      </c>
      <c r="D8" s="7">
        <v>29</v>
      </c>
      <c r="F8" s="9">
        <v>38</v>
      </c>
    </row>
    <row r="9" spans="1:6" ht="15.75">
      <c r="A9" s="6">
        <v>1</v>
      </c>
      <c r="D9" s="7">
        <v>30</v>
      </c>
      <c r="F9" s="11">
        <v>39</v>
      </c>
    </row>
    <row r="10" spans="1:6" ht="15.75">
      <c r="A10" s="6">
        <v>1</v>
      </c>
      <c r="D10" s="2">
        <v>42</v>
      </c>
      <c r="F10" s="11">
        <v>43</v>
      </c>
    </row>
    <row r="11" spans="1:6" ht="15.75">
      <c r="A11" s="6">
        <v>1</v>
      </c>
      <c r="B11">
        <v>11</v>
      </c>
      <c r="F11" s="9"/>
    </row>
    <row r="12" spans="1:6" ht="15.75">
      <c r="A12" s="6">
        <v>2</v>
      </c>
      <c r="F12" s="9"/>
    </row>
    <row r="13" spans="1:6" ht="15.75">
      <c r="A13" s="6">
        <v>2</v>
      </c>
      <c r="F13" s="10"/>
    </row>
    <row r="14" spans="1:6" ht="15.75">
      <c r="A14" s="6">
        <v>2</v>
      </c>
      <c r="F14" s="9"/>
    </row>
    <row r="15" spans="1:6" ht="15.75">
      <c r="A15" s="6">
        <v>2</v>
      </c>
      <c r="F15" s="9"/>
    </row>
    <row r="16" spans="1:6" ht="15.75">
      <c r="A16" s="6">
        <v>2</v>
      </c>
      <c r="F16" s="10"/>
    </row>
    <row r="17" spans="1:6" ht="15.75">
      <c r="A17" s="6">
        <v>2</v>
      </c>
      <c r="F17" s="9"/>
    </row>
    <row r="18" spans="1:6" ht="15.75">
      <c r="A18" s="6">
        <v>2</v>
      </c>
      <c r="B18">
        <v>7</v>
      </c>
      <c r="F18" s="9"/>
    </row>
    <row r="19" spans="1:6" ht="15.75">
      <c r="A19" s="6">
        <v>3</v>
      </c>
      <c r="F19" s="10"/>
    </row>
    <row r="20" spans="1:6" ht="15.75">
      <c r="A20" s="6">
        <v>3</v>
      </c>
      <c r="F20" s="9"/>
    </row>
    <row r="21" spans="1:6" ht="15.75">
      <c r="A21" s="6">
        <v>3</v>
      </c>
      <c r="F21" s="9"/>
    </row>
    <row r="22" spans="1:6" ht="15.75">
      <c r="A22" s="6">
        <v>3</v>
      </c>
      <c r="F22" s="10"/>
    </row>
    <row r="23" spans="1:6" ht="15.75">
      <c r="A23" s="6">
        <v>3</v>
      </c>
      <c r="F23" s="9"/>
    </row>
    <row r="24" spans="1:6" ht="15.75">
      <c r="A24" s="6">
        <v>3</v>
      </c>
      <c r="F24" s="9"/>
    </row>
    <row r="25" spans="1:6" ht="15.75">
      <c r="A25" s="6">
        <v>3</v>
      </c>
      <c r="F25" s="10"/>
    </row>
    <row r="26" spans="1:6" ht="15.75">
      <c r="A26" s="6">
        <v>3</v>
      </c>
      <c r="F26" s="9"/>
    </row>
    <row r="27" spans="1:6" ht="15.75">
      <c r="A27" s="6">
        <v>3</v>
      </c>
      <c r="F27" s="9"/>
    </row>
    <row r="28" ht="15.75">
      <c r="A28" s="6">
        <v>3</v>
      </c>
    </row>
    <row r="29" spans="1:2" ht="15.75">
      <c r="A29" s="6">
        <v>3</v>
      </c>
      <c r="B29">
        <v>11</v>
      </c>
    </row>
    <row r="30" ht="15.75">
      <c r="A30" s="6">
        <v>4</v>
      </c>
    </row>
    <row r="31" ht="15.75">
      <c r="A31" s="6">
        <v>4</v>
      </c>
    </row>
    <row r="32" ht="15.75">
      <c r="A32" s="6">
        <v>4</v>
      </c>
    </row>
    <row r="33" ht="15.75">
      <c r="A33" s="6">
        <v>4</v>
      </c>
    </row>
    <row r="34" ht="15.75">
      <c r="A34" s="6">
        <v>4</v>
      </c>
    </row>
    <row r="35" ht="15.75">
      <c r="A35" s="6">
        <v>4</v>
      </c>
    </row>
    <row r="36" spans="1:2" ht="15.75">
      <c r="A36" s="6">
        <v>4</v>
      </c>
      <c r="B36">
        <v>7</v>
      </c>
    </row>
    <row r="37" ht="15.75">
      <c r="A37" s="6">
        <v>5</v>
      </c>
    </row>
    <row r="38" ht="15.75">
      <c r="A38" s="6">
        <v>5</v>
      </c>
    </row>
    <row r="39" ht="15.75">
      <c r="A39" s="6">
        <v>5</v>
      </c>
    </row>
    <row r="40" ht="15.75">
      <c r="A40" s="6">
        <v>5</v>
      </c>
    </row>
    <row r="41" ht="15.75">
      <c r="A41" s="6">
        <v>5</v>
      </c>
    </row>
    <row r="42" ht="15.75">
      <c r="A42" s="6">
        <v>5</v>
      </c>
    </row>
    <row r="43" ht="15.75">
      <c r="A43" s="6">
        <v>5</v>
      </c>
    </row>
    <row r="44" spans="1:2" ht="17.25" customHeight="1">
      <c r="A44" s="6">
        <v>5</v>
      </c>
      <c r="B44">
        <v>8</v>
      </c>
    </row>
    <row r="45" ht="15.75">
      <c r="A45" s="6">
        <v>6</v>
      </c>
    </row>
    <row r="46" ht="15.75">
      <c r="A46" s="6">
        <v>6</v>
      </c>
    </row>
    <row r="47" ht="15.75">
      <c r="A47" s="6">
        <v>6</v>
      </c>
    </row>
    <row r="48" ht="15.75">
      <c r="A48" s="6">
        <v>6</v>
      </c>
    </row>
    <row r="49" ht="15.75">
      <c r="A49" s="6">
        <v>6</v>
      </c>
    </row>
    <row r="50" ht="15.75">
      <c r="A50" s="6">
        <v>6</v>
      </c>
    </row>
    <row r="51" spans="1:2" ht="15.75">
      <c r="A51" s="6">
        <v>6</v>
      </c>
      <c r="B51">
        <v>7</v>
      </c>
    </row>
    <row r="52" ht="15.75">
      <c r="A52" s="6">
        <v>7</v>
      </c>
    </row>
    <row r="53" ht="15.75">
      <c r="A53" s="6">
        <v>7</v>
      </c>
    </row>
    <row r="54" spans="1:2" ht="15.75">
      <c r="A54" s="6">
        <v>7</v>
      </c>
      <c r="B54">
        <v>3</v>
      </c>
    </row>
    <row r="55" ht="15.75">
      <c r="A55" s="6">
        <v>8</v>
      </c>
    </row>
    <row r="56" ht="15.75">
      <c r="A56" s="6">
        <v>8</v>
      </c>
    </row>
    <row r="57" ht="15.75">
      <c r="A57" s="6">
        <v>8</v>
      </c>
    </row>
    <row r="58" ht="15.75">
      <c r="A58" s="6">
        <v>8</v>
      </c>
    </row>
    <row r="59" ht="15.75">
      <c r="A59" s="6">
        <v>8</v>
      </c>
    </row>
    <row r="60" ht="15.75">
      <c r="A60" s="6">
        <v>8</v>
      </c>
    </row>
    <row r="61" spans="1:2" ht="15.75">
      <c r="A61" s="6">
        <v>8</v>
      </c>
      <c r="B61">
        <v>7</v>
      </c>
    </row>
    <row r="62" ht="15.75">
      <c r="A62" s="6">
        <v>9</v>
      </c>
    </row>
    <row r="63" ht="15.75">
      <c r="A63" s="6">
        <v>9</v>
      </c>
    </row>
    <row r="64" ht="15.75">
      <c r="A64" s="6">
        <v>9</v>
      </c>
    </row>
    <row r="65" ht="15.75">
      <c r="A65" s="6">
        <v>9</v>
      </c>
    </row>
    <row r="66" ht="15.75">
      <c r="A66" s="6">
        <v>9</v>
      </c>
    </row>
    <row r="67" ht="15.75">
      <c r="A67" s="6">
        <v>9</v>
      </c>
    </row>
    <row r="68" ht="15.75">
      <c r="A68" s="6">
        <v>9</v>
      </c>
    </row>
    <row r="69" spans="1:2" ht="15.75">
      <c r="A69" s="6">
        <v>9</v>
      </c>
      <c r="B69">
        <v>8</v>
      </c>
    </row>
    <row r="70" ht="15.75">
      <c r="A70" s="6">
        <v>10</v>
      </c>
    </row>
    <row r="71" ht="15.75">
      <c r="A71" s="6">
        <v>10</v>
      </c>
    </row>
    <row r="72" ht="15.75">
      <c r="A72" s="6">
        <v>10</v>
      </c>
    </row>
    <row r="73" ht="15.75">
      <c r="A73" s="6">
        <v>10</v>
      </c>
    </row>
    <row r="74" ht="15.75">
      <c r="A74" s="6">
        <v>10</v>
      </c>
    </row>
    <row r="75" ht="15.75">
      <c r="A75" s="6">
        <v>10</v>
      </c>
    </row>
    <row r="76" ht="15.75">
      <c r="A76" s="6">
        <v>10</v>
      </c>
    </row>
    <row r="77" ht="15.75">
      <c r="A77" s="6">
        <v>10</v>
      </c>
    </row>
    <row r="78" spans="1:2" ht="15.75">
      <c r="A78" s="6">
        <v>10</v>
      </c>
      <c r="B78">
        <v>9</v>
      </c>
    </row>
    <row r="79" ht="15.75">
      <c r="A79" s="6">
        <v>11</v>
      </c>
    </row>
    <row r="80" ht="15.75">
      <c r="A80" s="6">
        <v>11</v>
      </c>
    </row>
    <row r="81" ht="15.75">
      <c r="A81" s="6">
        <v>11</v>
      </c>
    </row>
    <row r="82" ht="15.75">
      <c r="A82" s="6">
        <v>11</v>
      </c>
    </row>
    <row r="83" ht="15.75">
      <c r="A83" s="6">
        <v>11</v>
      </c>
    </row>
    <row r="84" ht="15.75">
      <c r="A84" s="6">
        <v>11</v>
      </c>
    </row>
    <row r="85" ht="15.75">
      <c r="A85" s="6">
        <v>11</v>
      </c>
    </row>
    <row r="86" spans="1:2" ht="15.75">
      <c r="A86" s="6">
        <v>11</v>
      </c>
      <c r="B86">
        <v>8</v>
      </c>
    </row>
    <row r="87" ht="15.75">
      <c r="A87" s="6">
        <v>12</v>
      </c>
    </row>
    <row r="88" ht="15.75">
      <c r="A88" s="6">
        <v>12</v>
      </c>
    </row>
    <row r="89" ht="15.75">
      <c r="A89" s="6">
        <v>12</v>
      </c>
    </row>
    <row r="90" ht="15.75">
      <c r="A90" s="6">
        <v>12</v>
      </c>
    </row>
    <row r="91" ht="15.75">
      <c r="A91" s="6">
        <v>12</v>
      </c>
    </row>
    <row r="92" ht="15.75">
      <c r="A92" s="6">
        <v>12</v>
      </c>
    </row>
    <row r="93" spans="1:2" ht="17.25" customHeight="1">
      <c r="A93" s="6">
        <v>12</v>
      </c>
      <c r="B93">
        <v>7</v>
      </c>
    </row>
    <row r="94" ht="15.75">
      <c r="A94" s="6">
        <v>13</v>
      </c>
    </row>
    <row r="95" ht="15.75">
      <c r="A95" s="6">
        <v>13</v>
      </c>
    </row>
    <row r="96" ht="15.75">
      <c r="A96" s="6">
        <v>13</v>
      </c>
    </row>
    <row r="97" ht="15.75">
      <c r="A97" s="6">
        <v>13</v>
      </c>
    </row>
    <row r="98" spans="1:2" ht="15.75">
      <c r="A98" s="6">
        <v>13</v>
      </c>
      <c r="B98">
        <v>5</v>
      </c>
    </row>
    <row r="99" ht="15.75">
      <c r="A99" s="6">
        <v>14</v>
      </c>
    </row>
    <row r="100" ht="15.75">
      <c r="A100" s="6">
        <v>14</v>
      </c>
    </row>
    <row r="101" ht="15.75">
      <c r="A101" s="6">
        <v>14</v>
      </c>
    </row>
    <row r="102" ht="15.75">
      <c r="A102" s="6">
        <v>14</v>
      </c>
    </row>
    <row r="103" ht="15.75">
      <c r="A103" s="6">
        <v>14</v>
      </c>
    </row>
    <row r="104" ht="15.75">
      <c r="A104" s="6">
        <v>14</v>
      </c>
    </row>
    <row r="105" ht="15.75">
      <c r="A105" s="6">
        <v>14</v>
      </c>
    </row>
    <row r="106" ht="15.75">
      <c r="A106" s="6">
        <v>14</v>
      </c>
    </row>
    <row r="107" spans="1:2" ht="15.75">
      <c r="A107" s="6">
        <v>14</v>
      </c>
      <c r="B107">
        <v>9</v>
      </c>
    </row>
    <row r="108" ht="15.75">
      <c r="A108" s="6">
        <v>15</v>
      </c>
    </row>
    <row r="109" ht="15.75">
      <c r="A109" s="6">
        <v>15</v>
      </c>
    </row>
    <row r="110" ht="15.75">
      <c r="A110" s="6">
        <v>15</v>
      </c>
    </row>
    <row r="111" spans="1:2" ht="15.75">
      <c r="A111" s="6">
        <v>15</v>
      </c>
      <c r="B111">
        <v>4</v>
      </c>
    </row>
    <row r="112" ht="15.75">
      <c r="A112" s="6">
        <v>16</v>
      </c>
    </row>
    <row r="113" ht="15.75">
      <c r="A113" s="6">
        <v>16</v>
      </c>
    </row>
    <row r="114" ht="15.75">
      <c r="A114" s="6">
        <v>16</v>
      </c>
    </row>
    <row r="115" ht="15.75">
      <c r="A115" s="6">
        <v>16</v>
      </c>
    </row>
    <row r="116" spans="1:2" ht="15.75">
      <c r="A116" s="6">
        <v>16</v>
      </c>
      <c r="B116">
        <v>5</v>
      </c>
    </row>
    <row r="117" ht="15.75">
      <c r="A117" s="6">
        <v>17</v>
      </c>
    </row>
    <row r="118" ht="15.75">
      <c r="A118" s="6">
        <v>17</v>
      </c>
    </row>
    <row r="119" ht="15.75">
      <c r="A119" s="6">
        <v>17</v>
      </c>
    </row>
    <row r="120" ht="15.75">
      <c r="A120" s="6">
        <v>17</v>
      </c>
    </row>
    <row r="121" ht="15.75">
      <c r="A121" s="6">
        <v>17</v>
      </c>
    </row>
    <row r="122" ht="15.75">
      <c r="A122" s="6">
        <v>17</v>
      </c>
    </row>
    <row r="123" spans="1:2" ht="15.75">
      <c r="A123" s="6">
        <v>17</v>
      </c>
      <c r="B123">
        <v>7</v>
      </c>
    </row>
    <row r="124" ht="15.75">
      <c r="A124" s="6">
        <v>18</v>
      </c>
    </row>
    <row r="125" ht="15.75">
      <c r="A125" s="6">
        <v>18</v>
      </c>
    </row>
    <row r="126" ht="15.75">
      <c r="A126" s="6">
        <v>18</v>
      </c>
    </row>
    <row r="127" ht="15.75">
      <c r="A127" s="6">
        <v>18</v>
      </c>
    </row>
    <row r="128" ht="15.75">
      <c r="A128" s="6">
        <v>18</v>
      </c>
    </row>
    <row r="129" ht="15.75">
      <c r="A129" s="6">
        <v>18</v>
      </c>
    </row>
    <row r="130" ht="15.75">
      <c r="A130" s="6">
        <v>18</v>
      </c>
    </row>
    <row r="131" ht="15.75">
      <c r="A131" s="6">
        <v>18</v>
      </c>
    </row>
    <row r="132" spans="1:2" ht="15.75">
      <c r="A132" s="6">
        <v>18</v>
      </c>
      <c r="B132">
        <v>9</v>
      </c>
    </row>
    <row r="133" ht="15.75">
      <c r="A133" s="6">
        <v>19</v>
      </c>
    </row>
    <row r="134" ht="15.75">
      <c r="A134" s="6">
        <v>19</v>
      </c>
    </row>
    <row r="135" ht="15.75">
      <c r="A135" s="6">
        <v>19</v>
      </c>
    </row>
    <row r="136" ht="17.25" customHeight="1">
      <c r="A136" s="6">
        <v>19</v>
      </c>
    </row>
    <row r="137" ht="15.75">
      <c r="A137" s="6">
        <v>19</v>
      </c>
    </row>
    <row r="138" ht="15.75">
      <c r="A138" s="6">
        <v>19</v>
      </c>
    </row>
    <row r="139" spans="1:2" ht="15.75">
      <c r="A139" s="6">
        <v>19</v>
      </c>
      <c r="B139">
        <v>7</v>
      </c>
    </row>
    <row r="140" ht="15.75">
      <c r="A140" s="6">
        <v>20</v>
      </c>
    </row>
    <row r="141" ht="15.75">
      <c r="A141" s="6">
        <v>20</v>
      </c>
    </row>
    <row r="142" ht="15.75">
      <c r="A142" s="6">
        <v>20</v>
      </c>
    </row>
    <row r="143" ht="15.75">
      <c r="A143" s="6">
        <v>20</v>
      </c>
    </row>
    <row r="144" ht="15.75">
      <c r="A144" s="6">
        <v>20</v>
      </c>
    </row>
    <row r="145" ht="15.75">
      <c r="A145" s="6">
        <v>20</v>
      </c>
    </row>
    <row r="146" spans="1:2" ht="15.75">
      <c r="A146" s="6">
        <v>20</v>
      </c>
      <c r="B146">
        <v>7</v>
      </c>
    </row>
    <row r="147" ht="15.75">
      <c r="A147" s="6">
        <v>21</v>
      </c>
    </row>
    <row r="148" ht="15.75">
      <c r="A148" s="6">
        <v>21</v>
      </c>
    </row>
    <row r="149" ht="15.75">
      <c r="A149" s="6">
        <v>21</v>
      </c>
    </row>
    <row r="150" ht="15.75">
      <c r="A150" s="6">
        <v>21</v>
      </c>
    </row>
    <row r="151" ht="15.75">
      <c r="A151" s="6">
        <v>21</v>
      </c>
    </row>
    <row r="152" ht="15.75">
      <c r="A152" s="6">
        <v>21</v>
      </c>
    </row>
    <row r="153" spans="1:2" ht="15.75">
      <c r="A153" s="6">
        <v>21</v>
      </c>
      <c r="B153">
        <v>7</v>
      </c>
    </row>
    <row r="154" ht="15.75">
      <c r="A154" s="6">
        <v>22</v>
      </c>
    </row>
    <row r="155" ht="15.75">
      <c r="A155" s="6">
        <v>22</v>
      </c>
    </row>
    <row r="156" spans="1:2" ht="15.75">
      <c r="A156" s="6">
        <v>22</v>
      </c>
      <c r="B156">
        <v>3</v>
      </c>
    </row>
    <row r="157" ht="15.75">
      <c r="A157" s="6">
        <v>23</v>
      </c>
    </row>
    <row r="158" ht="15.75">
      <c r="A158" s="6">
        <v>23</v>
      </c>
    </row>
    <row r="159" ht="15.75">
      <c r="A159" s="6">
        <v>23</v>
      </c>
    </row>
    <row r="160" spans="1:2" ht="15.75">
      <c r="A160" s="6">
        <v>23</v>
      </c>
      <c r="B160">
        <v>4</v>
      </c>
    </row>
    <row r="161" ht="15.75">
      <c r="A161" s="6">
        <v>24</v>
      </c>
    </row>
    <row r="162" ht="15.75">
      <c r="A162" s="6">
        <v>24</v>
      </c>
    </row>
    <row r="163" ht="15.75">
      <c r="A163" s="6">
        <v>24</v>
      </c>
    </row>
    <row r="164" ht="15.75">
      <c r="A164" s="6">
        <v>24</v>
      </c>
    </row>
    <row r="165" ht="15.75">
      <c r="A165" s="6">
        <v>24</v>
      </c>
    </row>
    <row r="166" spans="1:2" ht="15.75">
      <c r="A166" s="6">
        <v>24</v>
      </c>
      <c r="B166">
        <v>6</v>
      </c>
    </row>
    <row r="167" ht="15.75">
      <c r="A167" s="6">
        <v>25</v>
      </c>
    </row>
    <row r="168" ht="15.75">
      <c r="A168" s="6">
        <v>25</v>
      </c>
    </row>
    <row r="169" ht="15.75">
      <c r="A169" s="6">
        <v>25</v>
      </c>
    </row>
    <row r="170" ht="15.75">
      <c r="A170" s="6">
        <v>25</v>
      </c>
    </row>
    <row r="171" ht="15.75">
      <c r="A171" s="6">
        <v>25</v>
      </c>
    </row>
    <row r="172" ht="15.75">
      <c r="A172" s="6">
        <v>25</v>
      </c>
    </row>
    <row r="173" spans="1:2" ht="15.75">
      <c r="A173" s="6">
        <v>25</v>
      </c>
      <c r="B173">
        <v>7</v>
      </c>
    </row>
    <row r="174" ht="15.75">
      <c r="A174" s="6">
        <v>26</v>
      </c>
    </row>
    <row r="175" ht="15.75">
      <c r="A175" s="6">
        <v>26</v>
      </c>
    </row>
    <row r="176" ht="15.75">
      <c r="A176" s="6">
        <v>26</v>
      </c>
    </row>
    <row r="177" ht="15.75">
      <c r="A177" s="6">
        <v>26</v>
      </c>
    </row>
    <row r="178" ht="15.75">
      <c r="A178" s="6">
        <v>26</v>
      </c>
    </row>
    <row r="179" ht="15.75">
      <c r="A179" s="6">
        <v>26</v>
      </c>
    </row>
    <row r="180" ht="15.75">
      <c r="A180" s="6">
        <v>26</v>
      </c>
    </row>
    <row r="181" ht="15.75">
      <c r="A181" s="6">
        <v>26</v>
      </c>
    </row>
    <row r="182" ht="15.75">
      <c r="A182" s="6">
        <v>26</v>
      </c>
    </row>
    <row r="183" spans="1:2" ht="15.75">
      <c r="A183" s="6">
        <v>26</v>
      </c>
      <c r="B183">
        <v>10</v>
      </c>
    </row>
    <row r="184" ht="15.75">
      <c r="A184" s="6">
        <v>27</v>
      </c>
    </row>
    <row r="185" ht="15.75">
      <c r="A185" s="6">
        <v>27</v>
      </c>
    </row>
    <row r="186" ht="15.75">
      <c r="A186" s="6">
        <v>27</v>
      </c>
    </row>
    <row r="187" ht="15.75">
      <c r="A187" s="6">
        <v>27</v>
      </c>
    </row>
    <row r="188" ht="15.75">
      <c r="A188" s="6">
        <v>27</v>
      </c>
    </row>
    <row r="189" ht="15.75">
      <c r="A189" s="6">
        <v>27</v>
      </c>
    </row>
    <row r="190" spans="1:2" ht="15.75">
      <c r="A190" s="6">
        <v>27</v>
      </c>
      <c r="B190">
        <v>7</v>
      </c>
    </row>
    <row r="191" ht="17.25" customHeight="1">
      <c r="A191" s="6">
        <v>28</v>
      </c>
    </row>
    <row r="192" ht="15.75">
      <c r="A192" s="6">
        <v>28</v>
      </c>
    </row>
    <row r="193" ht="15.75">
      <c r="A193" s="6">
        <v>28</v>
      </c>
    </row>
    <row r="194" ht="15.75">
      <c r="A194" s="6">
        <v>28</v>
      </c>
    </row>
    <row r="195" ht="15.75">
      <c r="A195" s="6">
        <v>28</v>
      </c>
    </row>
    <row r="196" ht="15.75">
      <c r="A196" s="6">
        <v>28</v>
      </c>
    </row>
    <row r="197" ht="15.75">
      <c r="A197" s="6">
        <v>28</v>
      </c>
    </row>
    <row r="198" spans="1:2" ht="15.75">
      <c r="A198" s="6">
        <v>28</v>
      </c>
      <c r="B198">
        <v>8</v>
      </c>
    </row>
    <row r="199" ht="15.75">
      <c r="A199" s="6">
        <v>29</v>
      </c>
    </row>
    <row r="200" ht="15.75">
      <c r="A200" s="6">
        <v>29</v>
      </c>
    </row>
    <row r="201" ht="15.75">
      <c r="A201" s="6">
        <v>29</v>
      </c>
    </row>
    <row r="202" ht="15.75">
      <c r="A202" s="6">
        <v>29</v>
      </c>
    </row>
    <row r="203" spans="1:2" ht="15.75">
      <c r="A203" s="6">
        <v>29</v>
      </c>
      <c r="B203">
        <v>5</v>
      </c>
    </row>
    <row r="204" ht="15.75">
      <c r="A204" s="6">
        <v>30</v>
      </c>
    </row>
    <row r="205" ht="15.75">
      <c r="A205" s="6">
        <v>30</v>
      </c>
    </row>
    <row r="206" ht="15.75">
      <c r="A206" s="6">
        <v>30</v>
      </c>
    </row>
    <row r="207" ht="15.75">
      <c r="A207" s="6">
        <v>30</v>
      </c>
    </row>
    <row r="208" ht="15.75">
      <c r="A208" s="6">
        <v>30</v>
      </c>
    </row>
    <row r="209" spans="1:2" ht="15.75">
      <c r="A209" s="6">
        <v>30</v>
      </c>
      <c r="B209">
        <v>6</v>
      </c>
    </row>
    <row r="210" ht="15.75">
      <c r="A210" s="6">
        <v>31</v>
      </c>
    </row>
    <row r="211" ht="15.75">
      <c r="A211" s="6">
        <v>31</v>
      </c>
    </row>
    <row r="212" ht="15.75">
      <c r="A212" s="6">
        <v>31</v>
      </c>
    </row>
    <row r="213" ht="15.75">
      <c r="A213" s="6">
        <v>31</v>
      </c>
    </row>
    <row r="214" ht="15.75">
      <c r="A214" s="6">
        <v>31</v>
      </c>
    </row>
    <row r="215" ht="15.75">
      <c r="A215" s="6">
        <v>31</v>
      </c>
    </row>
    <row r="216" spans="1:2" ht="15.75">
      <c r="A216" s="6">
        <v>31</v>
      </c>
      <c r="B216">
        <v>7</v>
      </c>
    </row>
    <row r="217" ht="15.75">
      <c r="A217" s="6">
        <v>32</v>
      </c>
    </row>
    <row r="218" ht="15.75">
      <c r="A218" s="6">
        <v>32</v>
      </c>
    </row>
    <row r="219" ht="15.75">
      <c r="A219" s="6">
        <v>32</v>
      </c>
    </row>
    <row r="220" ht="15.75">
      <c r="A220" s="6">
        <v>32</v>
      </c>
    </row>
    <row r="221" ht="15.75">
      <c r="A221" s="6">
        <v>32</v>
      </c>
    </row>
    <row r="222" spans="1:2" ht="15.75">
      <c r="A222" s="6">
        <v>32</v>
      </c>
      <c r="B222">
        <v>6</v>
      </c>
    </row>
    <row r="223" ht="15.75">
      <c r="A223" s="6">
        <v>33</v>
      </c>
    </row>
    <row r="224" ht="15.75">
      <c r="A224" s="6">
        <v>33</v>
      </c>
    </row>
    <row r="225" ht="15.75">
      <c r="A225" s="6">
        <v>33</v>
      </c>
    </row>
    <row r="226" ht="15.75">
      <c r="A226" s="6">
        <v>33</v>
      </c>
    </row>
    <row r="227" ht="15.75">
      <c r="A227" s="6">
        <v>33</v>
      </c>
    </row>
    <row r="228" spans="1:2" ht="15.75">
      <c r="A228" s="6">
        <v>33</v>
      </c>
      <c r="B228">
        <v>6</v>
      </c>
    </row>
    <row r="229" ht="15.75">
      <c r="A229" s="6">
        <v>34</v>
      </c>
    </row>
    <row r="230" ht="15.75">
      <c r="A230" s="6">
        <v>34</v>
      </c>
    </row>
    <row r="231" ht="15.75">
      <c r="A231" s="6">
        <v>34</v>
      </c>
    </row>
    <row r="232" ht="15.75">
      <c r="A232" s="6">
        <v>34</v>
      </c>
    </row>
    <row r="233" ht="15.75">
      <c r="A233" s="6">
        <v>34</v>
      </c>
    </row>
    <row r="234" ht="15.75">
      <c r="A234" s="6">
        <v>34</v>
      </c>
    </row>
    <row r="235" ht="15.75">
      <c r="A235" s="6">
        <v>34</v>
      </c>
    </row>
    <row r="236" ht="15.75">
      <c r="A236" s="6">
        <v>34</v>
      </c>
    </row>
    <row r="237" ht="15.75">
      <c r="A237" s="6">
        <v>34</v>
      </c>
    </row>
    <row r="238" spans="1:2" ht="15.75">
      <c r="A238" s="6">
        <v>34</v>
      </c>
      <c r="B238">
        <v>10</v>
      </c>
    </row>
    <row r="239" ht="15.75">
      <c r="A239" s="6">
        <v>35</v>
      </c>
    </row>
    <row r="240" ht="17.25" customHeight="1">
      <c r="A240" s="6">
        <v>35</v>
      </c>
    </row>
    <row r="241" ht="15.75">
      <c r="A241" s="6">
        <v>35</v>
      </c>
    </row>
    <row r="242" ht="15.75">
      <c r="A242" s="6">
        <v>35</v>
      </c>
    </row>
    <row r="243" spans="1:2" ht="15.75">
      <c r="A243" s="6">
        <v>35</v>
      </c>
      <c r="B243">
        <v>5</v>
      </c>
    </row>
    <row r="244" ht="15.75">
      <c r="A244" s="6">
        <v>36</v>
      </c>
    </row>
    <row r="245" ht="15.75">
      <c r="A245" s="6">
        <v>36</v>
      </c>
    </row>
    <row r="246" ht="15.75">
      <c r="A246" s="6">
        <v>36</v>
      </c>
    </row>
    <row r="247" ht="15.75">
      <c r="A247" s="6">
        <v>36</v>
      </c>
    </row>
    <row r="248" ht="15.75">
      <c r="A248" s="6">
        <v>36</v>
      </c>
    </row>
    <row r="249" spans="1:2" ht="15.75">
      <c r="A249" s="6">
        <v>36</v>
      </c>
      <c r="B249">
        <v>6</v>
      </c>
    </row>
    <row r="250" ht="15.75">
      <c r="A250" s="6">
        <v>37</v>
      </c>
    </row>
    <row r="251" ht="15.75">
      <c r="A251" s="6">
        <v>37</v>
      </c>
    </row>
    <row r="252" ht="15.75">
      <c r="A252" s="6">
        <v>37</v>
      </c>
    </row>
    <row r="253" ht="15.75">
      <c r="A253" s="6">
        <v>37</v>
      </c>
    </row>
    <row r="254" ht="15.75">
      <c r="A254" s="6">
        <v>37</v>
      </c>
    </row>
    <row r="255" ht="15.75">
      <c r="A255" s="6">
        <v>37</v>
      </c>
    </row>
    <row r="256" spans="1:2" ht="15.75">
      <c r="A256" s="6">
        <v>37</v>
      </c>
      <c r="B256">
        <v>7</v>
      </c>
    </row>
    <row r="257" ht="15.75">
      <c r="A257" s="6">
        <v>38</v>
      </c>
    </row>
    <row r="258" ht="15.75">
      <c r="A258" s="6">
        <v>38</v>
      </c>
    </row>
    <row r="259" ht="15.75">
      <c r="A259" s="6">
        <v>38</v>
      </c>
    </row>
    <row r="260" ht="15.75">
      <c r="A260" s="6">
        <v>38</v>
      </c>
    </row>
    <row r="261" spans="1:2" ht="15.75">
      <c r="A261" s="6">
        <v>38</v>
      </c>
      <c r="B261">
        <v>5</v>
      </c>
    </row>
    <row r="262" ht="15.75">
      <c r="A262" s="6">
        <v>39</v>
      </c>
    </row>
    <row r="263" ht="15.75">
      <c r="A263" s="6">
        <v>39</v>
      </c>
    </row>
    <row r="264" ht="15.75">
      <c r="A264" s="6">
        <v>39</v>
      </c>
    </row>
    <row r="265" ht="15.75">
      <c r="A265" s="6">
        <v>39</v>
      </c>
    </row>
    <row r="266" ht="15.75">
      <c r="A266" s="6">
        <v>39</v>
      </c>
    </row>
    <row r="267" ht="15.75">
      <c r="A267" s="6">
        <v>39</v>
      </c>
    </row>
    <row r="268" ht="15.75">
      <c r="A268" s="6">
        <v>39</v>
      </c>
    </row>
    <row r="269" ht="15.75">
      <c r="A269" s="6">
        <v>39</v>
      </c>
    </row>
    <row r="270" spans="1:2" ht="15.75">
      <c r="A270" s="6">
        <v>39</v>
      </c>
      <c r="B270">
        <v>9</v>
      </c>
    </row>
    <row r="271" ht="15.75">
      <c r="A271" s="6">
        <v>40</v>
      </c>
    </row>
    <row r="272" ht="15.75">
      <c r="A272" s="6">
        <v>40</v>
      </c>
    </row>
    <row r="273" spans="1:2" ht="15.75">
      <c r="A273" s="6">
        <v>40</v>
      </c>
      <c r="B273">
        <v>3</v>
      </c>
    </row>
    <row r="274" ht="15.75">
      <c r="A274" s="6">
        <v>41</v>
      </c>
    </row>
    <row r="275" ht="15.75">
      <c r="A275" s="6">
        <v>41</v>
      </c>
    </row>
    <row r="276" ht="15.75">
      <c r="A276" s="6">
        <v>41</v>
      </c>
    </row>
    <row r="277" ht="15.75">
      <c r="A277" s="6">
        <v>41</v>
      </c>
    </row>
    <row r="278" spans="1:2" ht="15.75">
      <c r="A278" s="6">
        <v>41</v>
      </c>
      <c r="B278">
        <v>5</v>
      </c>
    </row>
    <row r="279" ht="15.75">
      <c r="A279" s="6">
        <v>42</v>
      </c>
    </row>
    <row r="280" ht="15.75">
      <c r="A280" s="6">
        <v>42</v>
      </c>
    </row>
    <row r="281" spans="1:2" ht="15.75">
      <c r="A281" s="6">
        <v>42</v>
      </c>
      <c r="B281">
        <v>3</v>
      </c>
    </row>
    <row r="282" ht="15.75">
      <c r="A282" s="6">
        <v>43</v>
      </c>
    </row>
    <row r="283" ht="15.75">
      <c r="A283" s="6">
        <v>43</v>
      </c>
    </row>
    <row r="284" ht="15.75">
      <c r="A284" s="6">
        <v>43</v>
      </c>
    </row>
    <row r="285" ht="15.75">
      <c r="A285" s="6">
        <v>43</v>
      </c>
    </row>
    <row r="286" ht="15.75">
      <c r="A286" s="6">
        <v>43</v>
      </c>
    </row>
    <row r="287" ht="15.75">
      <c r="A287" s="6">
        <v>43</v>
      </c>
    </row>
    <row r="288" ht="15.75">
      <c r="A288" s="6">
        <v>43</v>
      </c>
    </row>
    <row r="289" ht="15.75">
      <c r="A289" s="6">
        <v>43</v>
      </c>
    </row>
    <row r="290" ht="15.75">
      <c r="A290" s="6">
        <v>43</v>
      </c>
    </row>
    <row r="291" spans="1:2" ht="15.75">
      <c r="A291" s="6">
        <v>43</v>
      </c>
      <c r="B291">
        <v>10</v>
      </c>
    </row>
    <row r="292" ht="15.75">
      <c r="A292" s="6">
        <v>44</v>
      </c>
    </row>
    <row r="293" spans="1:2" ht="15.75">
      <c r="A293" s="6">
        <v>44</v>
      </c>
      <c r="B293">
        <v>2</v>
      </c>
    </row>
    <row r="294" ht="15.75">
      <c r="A294" s="6">
        <v>45</v>
      </c>
    </row>
    <row r="295" ht="17.25" customHeight="1">
      <c r="A295" s="6">
        <v>45</v>
      </c>
    </row>
    <row r="296" ht="15.75">
      <c r="A296" s="6">
        <v>45</v>
      </c>
    </row>
    <row r="297" ht="15.75">
      <c r="A297" s="6">
        <v>45</v>
      </c>
    </row>
    <row r="298" ht="15.75">
      <c r="A298" s="6">
        <v>45</v>
      </c>
    </row>
    <row r="299" ht="15.75">
      <c r="A299" s="6">
        <v>45</v>
      </c>
    </row>
    <row r="300" spans="1:2" ht="15.75">
      <c r="A300" s="6">
        <v>45</v>
      </c>
      <c r="B300">
        <v>7</v>
      </c>
    </row>
    <row r="301" ht="17.25">
      <c r="A301" s="5"/>
    </row>
    <row r="302" ht="17.25">
      <c r="A302" s="5"/>
    </row>
    <row r="303" ht="17.25">
      <c r="A303" s="5"/>
    </row>
    <row r="304" ht="17.25">
      <c r="A304" s="5"/>
    </row>
    <row r="305" ht="17.25">
      <c r="A305" s="5"/>
    </row>
    <row r="306" ht="17.25">
      <c r="A306" s="5"/>
    </row>
    <row r="307" ht="17.25">
      <c r="A307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4"/>
  <sheetViews>
    <sheetView tabSelected="1" zoomScalePageLayoutView="0" workbookViewId="0" topLeftCell="A1">
      <pane ySplit="1" topLeftCell="BM134" activePane="bottomLeft" state="frozen"/>
      <selection pane="topLeft" activeCell="A1" sqref="A1"/>
      <selection pane="bottomLeft" activeCell="E152" sqref="E152"/>
    </sheetView>
  </sheetViews>
  <sheetFormatPr defaultColWidth="9.140625" defaultRowHeight="15"/>
  <cols>
    <col min="1" max="1" width="17.8515625" style="20" customWidth="1"/>
    <col min="2" max="2" width="32.00390625" style="32" customWidth="1"/>
    <col min="3" max="3" width="14.57421875" style="32" customWidth="1"/>
    <col min="4" max="4" width="8.421875" style="32" customWidth="1"/>
    <col min="5" max="6" width="8.421875" style="116" customWidth="1"/>
    <col min="7" max="7" width="10.421875" style="116" customWidth="1"/>
    <col min="8" max="8" width="7.7109375" style="31" customWidth="1"/>
    <col min="9" max="10" width="10.7109375" style="31" customWidth="1"/>
    <col min="11" max="11" width="9.140625" style="31" customWidth="1"/>
    <col min="12" max="12" width="8.7109375" style="122" customWidth="1"/>
    <col min="13" max="13" width="7.7109375" style="16" customWidth="1"/>
    <col min="14" max="14" width="8.8515625" style="26" customWidth="1"/>
    <col min="15" max="16384" width="9.140625" style="20" customWidth="1"/>
  </cols>
  <sheetData>
    <row r="1" spans="1:14" s="16" customFormat="1" ht="15.75" thickBot="1">
      <c r="A1" s="13" t="s">
        <v>0</v>
      </c>
      <c r="B1" s="29" t="s">
        <v>1</v>
      </c>
      <c r="D1" s="29" t="s">
        <v>6</v>
      </c>
      <c r="E1" s="103" t="s">
        <v>449</v>
      </c>
      <c r="F1" s="103" t="s">
        <v>451</v>
      </c>
      <c r="G1" s="103" t="s">
        <v>450</v>
      </c>
      <c r="H1" s="30" t="s">
        <v>3</v>
      </c>
      <c r="I1" s="30" t="s">
        <v>4</v>
      </c>
      <c r="J1" s="30" t="s">
        <v>384</v>
      </c>
      <c r="K1" s="30" t="s">
        <v>383</v>
      </c>
      <c r="L1" s="57" t="s">
        <v>11</v>
      </c>
      <c r="M1" s="13" t="s">
        <v>2</v>
      </c>
      <c r="N1" s="14" t="s">
        <v>5</v>
      </c>
    </row>
    <row r="2" spans="1:14" s="133" customFormat="1" ht="15">
      <c r="A2" s="126" t="s">
        <v>19</v>
      </c>
      <c r="B2" s="127" t="s">
        <v>132</v>
      </c>
      <c r="C2" s="128" t="s">
        <v>20</v>
      </c>
      <c r="D2" s="126">
        <v>575</v>
      </c>
      <c r="E2" s="129"/>
      <c r="F2" s="129"/>
      <c r="G2" s="129"/>
      <c r="H2" s="130">
        <v>12.5</v>
      </c>
      <c r="I2" s="130">
        <f aca="true" t="shared" si="0" ref="I2:I7">H2*1.1</f>
        <v>13.750000000000002</v>
      </c>
      <c r="J2" s="130">
        <f>I2*31.55</f>
        <v>433.81250000000006</v>
      </c>
      <c r="K2" s="130"/>
      <c r="L2" s="131"/>
      <c r="M2" s="126"/>
      <c r="N2" s="132"/>
    </row>
    <row r="3" spans="1:15" s="133" customFormat="1" ht="15.75" thickBot="1">
      <c r="A3" s="165"/>
      <c r="B3" s="166" t="s">
        <v>55</v>
      </c>
      <c r="C3" s="170" t="s">
        <v>56</v>
      </c>
      <c r="D3" s="165">
        <v>79</v>
      </c>
      <c r="E3" s="156">
        <f>I292/D292*(D3+D2)</f>
        <v>1.716689475691562</v>
      </c>
      <c r="F3" s="156">
        <f>E3*31.55</f>
        <v>54.16155295806878</v>
      </c>
      <c r="G3" s="156">
        <f>(D3+D2)/1000*18*31.54</f>
        <v>371.28888</v>
      </c>
      <c r="H3" s="158">
        <v>1.47</v>
      </c>
      <c r="I3" s="158">
        <f t="shared" si="0"/>
        <v>1.617</v>
      </c>
      <c r="J3" s="158">
        <f>I3*31.55</f>
        <v>51.01635</v>
      </c>
      <c r="K3" s="158">
        <f>J3+J2</f>
        <v>484.82885000000005</v>
      </c>
      <c r="L3" s="160">
        <f>K3+G3+F3</f>
        <v>910.2792829580688</v>
      </c>
      <c r="M3" s="165">
        <v>500</v>
      </c>
      <c r="N3" s="162">
        <f>L3-M3</f>
        <v>410.27928295806885</v>
      </c>
      <c r="O3" s="133" t="s">
        <v>431</v>
      </c>
    </row>
    <row r="4" spans="1:14" s="133" customFormat="1" ht="15">
      <c r="A4" s="126" t="s">
        <v>90</v>
      </c>
      <c r="B4" s="127" t="s">
        <v>331</v>
      </c>
      <c r="C4" s="128" t="s">
        <v>332</v>
      </c>
      <c r="D4" s="126">
        <v>158</v>
      </c>
      <c r="E4" s="129"/>
      <c r="F4" s="129"/>
      <c r="G4" s="129"/>
      <c r="H4" s="130">
        <v>1.47</v>
      </c>
      <c r="I4" s="130">
        <f t="shared" si="0"/>
        <v>1.617</v>
      </c>
      <c r="J4" s="130">
        <f aca="true" t="shared" si="1" ref="J4:J17">I4*31.55</f>
        <v>51.01635</v>
      </c>
      <c r="K4" s="130"/>
      <c r="L4" s="131"/>
      <c r="M4" s="126"/>
      <c r="N4" s="132"/>
    </row>
    <row r="5" spans="1:14" s="133" customFormat="1" ht="15">
      <c r="A5" s="126"/>
      <c r="B5" s="127"/>
      <c r="C5" s="128" t="s">
        <v>332</v>
      </c>
      <c r="D5" s="126">
        <v>158</v>
      </c>
      <c r="E5" s="129"/>
      <c r="F5" s="129"/>
      <c r="G5" s="129"/>
      <c r="H5" s="130">
        <v>1.47</v>
      </c>
      <c r="I5" s="130">
        <f t="shared" si="0"/>
        <v>1.617</v>
      </c>
      <c r="J5" s="130">
        <f t="shared" si="1"/>
        <v>51.01635</v>
      </c>
      <c r="K5" s="130"/>
      <c r="L5" s="131"/>
      <c r="M5" s="126"/>
      <c r="N5" s="132"/>
    </row>
    <row r="6" spans="1:14" s="133" customFormat="1" ht="15">
      <c r="A6" s="126"/>
      <c r="B6" s="127" t="s">
        <v>154</v>
      </c>
      <c r="C6" s="128" t="s">
        <v>155</v>
      </c>
      <c r="D6" s="126">
        <v>141</v>
      </c>
      <c r="E6" s="129"/>
      <c r="F6" s="129"/>
      <c r="G6" s="129"/>
      <c r="H6" s="130">
        <v>1.47</v>
      </c>
      <c r="I6" s="130">
        <f t="shared" si="0"/>
        <v>1.617</v>
      </c>
      <c r="J6" s="130">
        <f t="shared" si="1"/>
        <v>51.01635</v>
      </c>
      <c r="K6" s="130"/>
      <c r="L6" s="131"/>
      <c r="M6" s="126"/>
      <c r="N6" s="132"/>
    </row>
    <row r="7" spans="1:14" s="133" customFormat="1" ht="15">
      <c r="A7" s="126"/>
      <c r="B7" s="127"/>
      <c r="C7" s="128" t="s">
        <v>155</v>
      </c>
      <c r="D7" s="126">
        <v>141</v>
      </c>
      <c r="E7" s="129"/>
      <c r="F7" s="129"/>
      <c r="G7" s="129"/>
      <c r="H7" s="130">
        <v>1.47</v>
      </c>
      <c r="I7" s="130">
        <f t="shared" si="0"/>
        <v>1.617</v>
      </c>
      <c r="J7" s="130">
        <f t="shared" si="1"/>
        <v>51.01635</v>
      </c>
      <c r="K7" s="130"/>
      <c r="L7" s="131"/>
      <c r="M7" s="126"/>
      <c r="N7" s="132"/>
    </row>
    <row r="8" spans="1:14" s="133" customFormat="1" ht="15">
      <c r="A8" s="126"/>
      <c r="B8" s="127" t="s">
        <v>152</v>
      </c>
      <c r="C8" s="134" t="s">
        <v>153</v>
      </c>
      <c r="D8" s="135">
        <v>32</v>
      </c>
      <c r="E8" s="129"/>
      <c r="F8" s="129"/>
      <c r="G8" s="129"/>
      <c r="H8" s="130">
        <v>0.73</v>
      </c>
      <c r="I8" s="136">
        <f>H8*1.15</f>
        <v>0.8394999999999999</v>
      </c>
      <c r="J8" s="130">
        <f t="shared" si="1"/>
        <v>26.486224999999997</v>
      </c>
      <c r="K8" s="130"/>
      <c r="L8" s="131"/>
      <c r="M8" s="126"/>
      <c r="N8" s="132"/>
    </row>
    <row r="9" spans="1:14" s="133" customFormat="1" ht="30">
      <c r="A9" s="137"/>
      <c r="B9" s="138" t="s">
        <v>400</v>
      </c>
      <c r="C9" s="139" t="s">
        <v>401</v>
      </c>
      <c r="D9" s="140">
        <v>31</v>
      </c>
      <c r="E9" s="141"/>
      <c r="F9" s="141"/>
      <c r="G9" s="141"/>
      <c r="H9" s="142">
        <v>1.17</v>
      </c>
      <c r="I9" s="130">
        <f>H9*1.1</f>
        <v>1.287</v>
      </c>
      <c r="J9" s="142">
        <f t="shared" si="1"/>
        <v>40.60485</v>
      </c>
      <c r="K9" s="136"/>
      <c r="L9" s="143"/>
      <c r="N9" s="132"/>
    </row>
    <row r="10" spans="1:14" s="133" customFormat="1" ht="30">
      <c r="A10" s="137"/>
      <c r="B10" s="144" t="s">
        <v>367</v>
      </c>
      <c r="C10" s="128" t="s">
        <v>368</v>
      </c>
      <c r="D10" s="135">
        <v>58</v>
      </c>
      <c r="E10" s="129"/>
      <c r="F10" s="129"/>
      <c r="G10" s="129"/>
      <c r="H10" s="130">
        <v>5.14</v>
      </c>
      <c r="I10" s="142">
        <f>H10*1.1</f>
        <v>5.654</v>
      </c>
      <c r="J10" s="130">
        <f t="shared" si="1"/>
        <v>178.3837</v>
      </c>
      <c r="K10" s="130"/>
      <c r="L10" s="131"/>
      <c r="M10" s="126"/>
      <c r="N10" s="132"/>
    </row>
    <row r="11" spans="1:14" s="133" customFormat="1" ht="15">
      <c r="A11" s="126"/>
      <c r="B11" s="127" t="s">
        <v>333</v>
      </c>
      <c r="C11" s="145" t="s">
        <v>334</v>
      </c>
      <c r="D11" s="135">
        <v>0</v>
      </c>
      <c r="E11" s="129"/>
      <c r="F11" s="129"/>
      <c r="G11" s="129"/>
      <c r="H11" s="130">
        <v>0</v>
      </c>
      <c r="I11" s="130">
        <v>0</v>
      </c>
      <c r="J11" s="130">
        <f t="shared" si="1"/>
        <v>0</v>
      </c>
      <c r="K11" s="130"/>
      <c r="L11" s="131"/>
      <c r="M11" s="126"/>
      <c r="N11" s="132"/>
    </row>
    <row r="12" spans="1:14" s="133" customFormat="1" ht="15">
      <c r="A12" s="126"/>
      <c r="B12" s="127" t="s">
        <v>44</v>
      </c>
      <c r="C12" s="146" t="s">
        <v>179</v>
      </c>
      <c r="D12" s="126">
        <v>8</v>
      </c>
      <c r="E12" s="129"/>
      <c r="F12" s="129"/>
      <c r="G12" s="129"/>
      <c r="H12" s="130">
        <v>0.73</v>
      </c>
      <c r="I12" s="130">
        <f>H12*1.1</f>
        <v>0.803</v>
      </c>
      <c r="J12" s="130">
        <f t="shared" si="1"/>
        <v>25.334650000000003</v>
      </c>
      <c r="K12" s="130"/>
      <c r="L12" s="131"/>
      <c r="M12" s="126"/>
      <c r="N12" s="132"/>
    </row>
    <row r="13" spans="1:14" s="133" customFormat="1" ht="15">
      <c r="A13" s="126"/>
      <c r="B13" s="127" t="s">
        <v>91</v>
      </c>
      <c r="C13" s="128" t="s">
        <v>180</v>
      </c>
      <c r="D13" s="126">
        <v>41</v>
      </c>
      <c r="E13" s="129"/>
      <c r="F13" s="129"/>
      <c r="G13" s="129"/>
      <c r="H13" s="130">
        <v>1.76</v>
      </c>
      <c r="I13" s="130">
        <f>H13*1.1</f>
        <v>1.9360000000000002</v>
      </c>
      <c r="J13" s="130">
        <f t="shared" si="1"/>
        <v>61.0808</v>
      </c>
      <c r="K13" s="130"/>
      <c r="L13" s="131"/>
      <c r="M13" s="126"/>
      <c r="N13" s="132"/>
    </row>
    <row r="14" spans="1:14" s="133" customFormat="1" ht="15">
      <c r="A14" s="126"/>
      <c r="B14" s="127" t="s">
        <v>181</v>
      </c>
      <c r="C14" s="128" t="s">
        <v>182</v>
      </c>
      <c r="D14" s="126">
        <v>301</v>
      </c>
      <c r="E14" s="129"/>
      <c r="F14" s="129"/>
      <c r="G14" s="129"/>
      <c r="H14" s="130">
        <v>6.32</v>
      </c>
      <c r="I14" s="130">
        <f>H14*1.1</f>
        <v>6.952000000000001</v>
      </c>
      <c r="J14" s="130">
        <f t="shared" si="1"/>
        <v>219.33560000000003</v>
      </c>
      <c r="K14" s="130"/>
      <c r="L14" s="131"/>
      <c r="M14" s="126"/>
      <c r="N14" s="132"/>
    </row>
    <row r="15" spans="1:14" s="133" customFormat="1" ht="15">
      <c r="A15" s="126"/>
      <c r="B15" s="127" t="s">
        <v>183</v>
      </c>
      <c r="C15" s="128" t="s">
        <v>184</v>
      </c>
      <c r="D15" s="126">
        <v>348</v>
      </c>
      <c r="E15" s="129">
        <f>I292/D292*(D15+D14+D13+D12+D11+D10+D9+D8+D7+D6+D5+D4)</f>
        <v>3.7194938639983848</v>
      </c>
      <c r="F15" s="129">
        <f>E15*31.55</f>
        <v>117.35003140914904</v>
      </c>
      <c r="G15" s="129">
        <f>(D15+D14+D13+D12+D11+D10+D9+D8+D7+D6+D5+D4)/1000*18*31.54</f>
        <v>804.45924</v>
      </c>
      <c r="H15" s="130">
        <v>12.5</v>
      </c>
      <c r="I15" s="130">
        <f>H15*1.1</f>
        <v>13.750000000000002</v>
      </c>
      <c r="J15" s="130">
        <f t="shared" si="1"/>
        <v>433.81250000000006</v>
      </c>
      <c r="K15" s="130">
        <f>J15+J14+J13+J12+J11+J10+J9+J8+J48+J7+J6+J5+J4</f>
        <v>1214.4383750000004</v>
      </c>
      <c r="L15" s="131">
        <f>K15+G15+F15</f>
        <v>2136.247646409149</v>
      </c>
      <c r="M15" s="126">
        <v>1100</v>
      </c>
      <c r="N15" s="147">
        <f>L15-M15</f>
        <v>1036.2476464091492</v>
      </c>
    </row>
    <row r="16" spans="1:14" s="133" customFormat="1" ht="15">
      <c r="A16" s="148" t="s">
        <v>389</v>
      </c>
      <c r="B16" s="149" t="s">
        <v>162</v>
      </c>
      <c r="C16" s="139" t="s">
        <v>388</v>
      </c>
      <c r="D16" s="135">
        <v>47</v>
      </c>
      <c r="E16" s="129">
        <f>I292/D292*D16</f>
        <v>0.12337065039373611</v>
      </c>
      <c r="F16" s="129">
        <f>E16*31.55</f>
        <v>3.8923440199223744</v>
      </c>
      <c r="G16" s="129">
        <f>D16/1000*18*31.54</f>
        <v>26.68284</v>
      </c>
      <c r="H16" s="136">
        <v>0.73</v>
      </c>
      <c r="I16" s="136">
        <f>H16*1.3</f>
        <v>0.949</v>
      </c>
      <c r="J16" s="136">
        <f t="shared" si="1"/>
        <v>29.94095</v>
      </c>
      <c r="K16" s="136"/>
      <c r="L16" s="131">
        <f>J16+G16+F16</f>
        <v>60.516134019922376</v>
      </c>
      <c r="M16" s="126"/>
      <c r="N16" s="147">
        <f>L16</f>
        <v>60.516134019922376</v>
      </c>
    </row>
    <row r="17" spans="1:15" s="133" customFormat="1" ht="30">
      <c r="A17" s="137" t="s">
        <v>437</v>
      </c>
      <c r="B17" s="150" t="s">
        <v>436</v>
      </c>
      <c r="C17" s="140" t="s">
        <v>439</v>
      </c>
      <c r="D17" s="140">
        <v>27</v>
      </c>
      <c r="E17" s="129">
        <f>I292/D292*D17</f>
        <v>0.07087250129001862</v>
      </c>
      <c r="F17" s="129">
        <f>E17*31.55</f>
        <v>2.2360274157000877</v>
      </c>
      <c r="G17" s="129">
        <f>D17/1000*18*31.54</f>
        <v>15.328439999999999</v>
      </c>
      <c r="H17" s="142">
        <v>3.67</v>
      </c>
      <c r="I17" s="130">
        <f>H17*1.5</f>
        <v>5.505</v>
      </c>
      <c r="J17" s="130">
        <f t="shared" si="1"/>
        <v>173.68275</v>
      </c>
      <c r="K17" s="136"/>
      <c r="L17" s="131">
        <f>J17+G17+F17</f>
        <v>191.24721741570008</v>
      </c>
      <c r="M17" s="151"/>
      <c r="N17" s="147">
        <f>L17</f>
        <v>191.24721741570008</v>
      </c>
      <c r="O17" s="152">
        <f>N15+N16+N17</f>
        <v>1288.0109978447717</v>
      </c>
    </row>
    <row r="18" spans="1:14" s="133" customFormat="1" ht="15.75" thickBot="1">
      <c r="A18" s="153"/>
      <c r="B18" s="154"/>
      <c r="C18" s="155"/>
      <c r="D18" s="155"/>
      <c r="E18" s="156"/>
      <c r="F18" s="156"/>
      <c r="G18" s="156"/>
      <c r="H18" s="157"/>
      <c r="I18" s="158"/>
      <c r="J18" s="158"/>
      <c r="K18" s="159"/>
      <c r="L18" s="160"/>
      <c r="M18" s="161"/>
      <c r="N18" s="162"/>
    </row>
    <row r="19" spans="1:14" s="133" customFormat="1" ht="15">
      <c r="A19" s="126" t="s">
        <v>244</v>
      </c>
      <c r="B19" s="127" t="s">
        <v>59</v>
      </c>
      <c r="C19" s="128" t="s">
        <v>245</v>
      </c>
      <c r="D19" s="126">
        <v>66</v>
      </c>
      <c r="E19" s="129"/>
      <c r="F19" s="129"/>
      <c r="G19" s="129"/>
      <c r="H19" s="130">
        <v>2.94</v>
      </c>
      <c r="I19" s="130">
        <f aca="true" t="shared" si="2" ref="I19:I32">H19*1.1</f>
        <v>3.234</v>
      </c>
      <c r="J19" s="130">
        <f aca="true" t="shared" si="3" ref="J19:J30">I19*31.55</f>
        <v>102.0327</v>
      </c>
      <c r="K19" s="130"/>
      <c r="L19" s="131"/>
      <c r="M19" s="126"/>
      <c r="N19" s="132"/>
    </row>
    <row r="20" spans="1:14" s="133" customFormat="1" ht="15">
      <c r="A20" s="126"/>
      <c r="B20" s="127" t="s">
        <v>246</v>
      </c>
      <c r="C20" s="128" t="s">
        <v>247</v>
      </c>
      <c r="D20" s="126">
        <v>18</v>
      </c>
      <c r="E20" s="129"/>
      <c r="F20" s="129"/>
      <c r="G20" s="129"/>
      <c r="H20" s="130">
        <v>5.14</v>
      </c>
      <c r="I20" s="130">
        <f t="shared" si="2"/>
        <v>5.654</v>
      </c>
      <c r="J20" s="130">
        <f t="shared" si="3"/>
        <v>178.3837</v>
      </c>
      <c r="K20" s="130"/>
      <c r="L20" s="131"/>
      <c r="M20" s="126"/>
      <c r="N20" s="132"/>
    </row>
    <row r="21" spans="1:14" s="133" customFormat="1" ht="15">
      <c r="A21" s="126"/>
      <c r="B21" s="127" t="s">
        <v>241</v>
      </c>
      <c r="C21" s="128" t="s">
        <v>242</v>
      </c>
      <c r="D21" s="126">
        <v>247</v>
      </c>
      <c r="E21" s="129"/>
      <c r="F21" s="129"/>
      <c r="G21" s="129"/>
      <c r="H21" s="130">
        <v>8.82</v>
      </c>
      <c r="I21" s="130">
        <f t="shared" si="2"/>
        <v>9.702000000000002</v>
      </c>
      <c r="J21" s="130">
        <f t="shared" si="3"/>
        <v>306.09810000000004</v>
      </c>
      <c r="K21" s="130"/>
      <c r="L21" s="131"/>
      <c r="M21" s="126"/>
      <c r="N21" s="132"/>
    </row>
    <row r="22" spans="1:14" s="133" customFormat="1" ht="15">
      <c r="A22" s="126"/>
      <c r="B22" s="127" t="s">
        <v>248</v>
      </c>
      <c r="C22" s="145" t="s">
        <v>249</v>
      </c>
      <c r="D22" s="126">
        <v>0</v>
      </c>
      <c r="E22" s="129"/>
      <c r="F22" s="129"/>
      <c r="G22" s="129"/>
      <c r="H22" s="130">
        <v>0</v>
      </c>
      <c r="I22" s="130">
        <f t="shared" si="2"/>
        <v>0</v>
      </c>
      <c r="J22" s="130">
        <f t="shared" si="3"/>
        <v>0</v>
      </c>
      <c r="K22" s="130"/>
      <c r="L22" s="131"/>
      <c r="M22" s="126"/>
      <c r="N22" s="132"/>
    </row>
    <row r="23" spans="1:16" s="133" customFormat="1" ht="15">
      <c r="A23" s="126"/>
      <c r="B23" s="127" t="s">
        <v>306</v>
      </c>
      <c r="C23" s="128" t="s">
        <v>307</v>
      </c>
      <c r="D23" s="126">
        <v>481</v>
      </c>
      <c r="E23" s="129"/>
      <c r="F23" s="129"/>
      <c r="G23" s="129"/>
      <c r="H23" s="130">
        <v>9.55</v>
      </c>
      <c r="I23" s="130">
        <f t="shared" si="2"/>
        <v>10.505</v>
      </c>
      <c r="J23" s="130">
        <f t="shared" si="3"/>
        <v>331.43275000000006</v>
      </c>
      <c r="K23" s="130"/>
      <c r="L23" s="131"/>
      <c r="M23" s="126"/>
      <c r="N23" s="132"/>
      <c r="O23" s="164"/>
      <c r="P23" s="164"/>
    </row>
    <row r="24" spans="1:14" s="133" customFormat="1" ht="15">
      <c r="A24" s="126"/>
      <c r="B24" s="35" t="s">
        <v>246</v>
      </c>
      <c r="C24" s="128" t="s">
        <v>247</v>
      </c>
      <c r="D24" s="126">
        <v>12</v>
      </c>
      <c r="E24" s="129"/>
      <c r="F24" s="129"/>
      <c r="G24" s="129"/>
      <c r="H24" s="130">
        <v>5.14</v>
      </c>
      <c r="I24" s="130">
        <f t="shared" si="2"/>
        <v>5.654</v>
      </c>
      <c r="J24" s="130">
        <f t="shared" si="3"/>
        <v>178.3837</v>
      </c>
      <c r="K24" s="130"/>
      <c r="L24" s="131"/>
      <c r="M24" s="126"/>
      <c r="N24" s="132"/>
    </row>
    <row r="25" spans="1:15" s="133" customFormat="1" ht="15">
      <c r="A25" s="126"/>
      <c r="B25" s="127" t="s">
        <v>308</v>
      </c>
      <c r="C25" s="128" t="s">
        <v>309</v>
      </c>
      <c r="D25" s="126">
        <v>278</v>
      </c>
      <c r="E25" s="129"/>
      <c r="F25" s="129"/>
      <c r="G25" s="129"/>
      <c r="H25" s="130">
        <v>6.61</v>
      </c>
      <c r="I25" s="130">
        <f t="shared" si="2"/>
        <v>7.271000000000001</v>
      </c>
      <c r="J25" s="130">
        <f t="shared" si="3"/>
        <v>229.40005000000002</v>
      </c>
      <c r="K25" s="130"/>
      <c r="L25" s="131"/>
      <c r="M25" s="126"/>
      <c r="N25" s="132"/>
      <c r="O25" s="164"/>
    </row>
    <row r="26" spans="1:15" s="133" customFormat="1" ht="15">
      <c r="A26" s="126"/>
      <c r="B26" s="127" t="s">
        <v>78</v>
      </c>
      <c r="C26" s="128" t="s">
        <v>310</v>
      </c>
      <c r="D26" s="126">
        <v>267</v>
      </c>
      <c r="E26" s="129"/>
      <c r="F26" s="129"/>
      <c r="G26" s="129"/>
      <c r="H26" s="130">
        <v>6.61</v>
      </c>
      <c r="I26" s="130">
        <f t="shared" si="2"/>
        <v>7.271000000000001</v>
      </c>
      <c r="J26" s="130">
        <f t="shared" si="3"/>
        <v>229.40005000000002</v>
      </c>
      <c r="K26" s="130"/>
      <c r="L26" s="131"/>
      <c r="M26" s="126"/>
      <c r="N26" s="132"/>
      <c r="O26" s="164"/>
    </row>
    <row r="27" spans="1:14" s="133" customFormat="1" ht="15">
      <c r="A27" s="126"/>
      <c r="B27" s="127" t="s">
        <v>311</v>
      </c>
      <c r="C27" s="145" t="s">
        <v>312</v>
      </c>
      <c r="D27" s="126">
        <v>0</v>
      </c>
      <c r="E27" s="129"/>
      <c r="F27" s="129"/>
      <c r="G27" s="129"/>
      <c r="H27" s="130">
        <v>0</v>
      </c>
      <c r="I27" s="130">
        <f t="shared" si="2"/>
        <v>0</v>
      </c>
      <c r="J27" s="130">
        <f t="shared" si="3"/>
        <v>0</v>
      </c>
      <c r="K27" s="130"/>
      <c r="L27" s="131"/>
      <c r="M27" s="126"/>
      <c r="N27" s="132"/>
    </row>
    <row r="28" spans="1:14" s="133" customFormat="1" ht="15">
      <c r="A28" s="126"/>
      <c r="B28" s="127" t="s">
        <v>313</v>
      </c>
      <c r="C28" s="128" t="s">
        <v>314</v>
      </c>
      <c r="D28" s="126">
        <v>166</v>
      </c>
      <c r="E28" s="129"/>
      <c r="F28" s="129"/>
      <c r="G28" s="129"/>
      <c r="H28" s="130">
        <v>7.35</v>
      </c>
      <c r="I28" s="130">
        <f t="shared" si="2"/>
        <v>8.085</v>
      </c>
      <c r="J28" s="130">
        <f t="shared" si="3"/>
        <v>255.08175000000003</v>
      </c>
      <c r="K28" s="130"/>
      <c r="L28" s="131"/>
      <c r="M28" s="126"/>
      <c r="N28" s="132"/>
    </row>
    <row r="29" spans="1:16" s="133" customFormat="1" ht="15">
      <c r="A29" s="126"/>
      <c r="B29" s="127" t="s">
        <v>315</v>
      </c>
      <c r="C29" s="128" t="s">
        <v>316</v>
      </c>
      <c r="D29" s="126">
        <v>68</v>
      </c>
      <c r="E29" s="129"/>
      <c r="F29" s="129"/>
      <c r="G29" s="129"/>
      <c r="H29" s="130">
        <v>3.67</v>
      </c>
      <c r="I29" s="130">
        <f t="shared" si="2"/>
        <v>4.037</v>
      </c>
      <c r="J29" s="130">
        <f t="shared" si="3"/>
        <v>127.36735</v>
      </c>
      <c r="K29" s="130"/>
      <c r="L29" s="131"/>
      <c r="M29" s="126"/>
      <c r="N29" s="132"/>
      <c r="O29" s="164"/>
      <c r="P29" s="164"/>
    </row>
    <row r="30" spans="1:15" s="133" customFormat="1" ht="15">
      <c r="A30" s="126"/>
      <c r="B30" s="127" t="s">
        <v>317</v>
      </c>
      <c r="C30" s="128" t="s">
        <v>318</v>
      </c>
      <c r="D30" s="126">
        <v>68</v>
      </c>
      <c r="E30" s="129">
        <f>I292/D292*(D30+D29+D28+D27+D26+D25+D24+D23+D22+D21+D20+D19)</f>
        <v>4.3862203576155965</v>
      </c>
      <c r="F30" s="129">
        <f aca="true" t="shared" si="4" ref="F30:F41">E30*31.55</f>
        <v>138.3852522827721</v>
      </c>
      <c r="G30" s="129">
        <f>(D30+D29+D28+D27+D26+D25+D24+D23+D22+D21+D20+D19)/1000*18*31.54</f>
        <v>948.66012</v>
      </c>
      <c r="H30" s="130">
        <v>3.67</v>
      </c>
      <c r="I30" s="130">
        <f t="shared" si="2"/>
        <v>4.037</v>
      </c>
      <c r="J30" s="130">
        <f t="shared" si="3"/>
        <v>127.36735</v>
      </c>
      <c r="K30" s="130">
        <f>J30+J29+J28+J27+J26+J25+J24+J23+J22+J21+J20+J19</f>
        <v>2064.9475</v>
      </c>
      <c r="L30" s="131">
        <f>K30+G30+F30</f>
        <v>3151.992872282772</v>
      </c>
      <c r="M30" s="126">
        <v>2600</v>
      </c>
      <c r="N30" s="147"/>
      <c r="O30" s="164"/>
    </row>
    <row r="31" spans="1:14" s="133" customFormat="1" ht="30">
      <c r="A31" s="137"/>
      <c r="B31" s="150" t="s">
        <v>156</v>
      </c>
      <c r="C31" s="139" t="s">
        <v>157</v>
      </c>
      <c r="D31" s="140">
        <v>169</v>
      </c>
      <c r="E31" s="129">
        <f>I292/D292*D31</f>
        <v>0.4436093599264128</v>
      </c>
      <c r="F31" s="129">
        <f t="shared" si="4"/>
        <v>13.995875305678325</v>
      </c>
      <c r="G31" s="129">
        <f aca="true" t="shared" si="5" ref="G31:G41">D31/1000*18*31.54</f>
        <v>95.94468</v>
      </c>
      <c r="H31" s="130">
        <v>1.76</v>
      </c>
      <c r="I31" s="130">
        <f t="shared" si="2"/>
        <v>1.9360000000000002</v>
      </c>
      <c r="J31" s="130">
        <f aca="true" t="shared" si="6" ref="J31:J37">I31*31.55</f>
        <v>61.0808</v>
      </c>
      <c r="K31" s="136"/>
      <c r="L31" s="131">
        <f aca="true" t="shared" si="7" ref="L31:L37">J31+G31+F31</f>
        <v>171.02135530567836</v>
      </c>
      <c r="N31" s="147"/>
    </row>
    <row r="32" spans="1:14" s="133" customFormat="1" ht="30">
      <c r="A32" s="137"/>
      <c r="B32" s="150" t="s">
        <v>156</v>
      </c>
      <c r="C32" s="139" t="s">
        <v>157</v>
      </c>
      <c r="D32" s="140">
        <v>169</v>
      </c>
      <c r="E32" s="129">
        <f>I292/D292*D32</f>
        <v>0.4436093599264128</v>
      </c>
      <c r="F32" s="129">
        <f t="shared" si="4"/>
        <v>13.995875305678325</v>
      </c>
      <c r="G32" s="129">
        <f t="shared" si="5"/>
        <v>95.94468</v>
      </c>
      <c r="H32" s="130">
        <v>1.76</v>
      </c>
      <c r="I32" s="130">
        <f t="shared" si="2"/>
        <v>1.9360000000000002</v>
      </c>
      <c r="J32" s="130">
        <f t="shared" si="6"/>
        <v>61.0808</v>
      </c>
      <c r="K32" s="136"/>
      <c r="L32" s="131">
        <f t="shared" si="7"/>
        <v>171.02135530567836</v>
      </c>
      <c r="N32" s="147"/>
    </row>
    <row r="33" spans="1:14" s="133" customFormat="1" ht="30">
      <c r="A33" s="137"/>
      <c r="B33" s="138" t="s">
        <v>57</v>
      </c>
      <c r="C33" s="139" t="s">
        <v>269</v>
      </c>
      <c r="D33" s="140">
        <v>69</v>
      </c>
      <c r="E33" s="129">
        <f>I292/D292*D33</f>
        <v>0.18111861440782537</v>
      </c>
      <c r="F33" s="129">
        <f t="shared" si="4"/>
        <v>5.71429228456689</v>
      </c>
      <c r="G33" s="129">
        <f t="shared" si="5"/>
        <v>39.17268</v>
      </c>
      <c r="H33" s="142">
        <v>4.11</v>
      </c>
      <c r="I33" s="130">
        <f>H33*1.15</f>
        <v>4.7265</v>
      </c>
      <c r="J33" s="130">
        <f t="shared" si="6"/>
        <v>149.121075</v>
      </c>
      <c r="K33" s="136"/>
      <c r="L33" s="131">
        <f t="shared" si="7"/>
        <v>194.00804728456686</v>
      </c>
      <c r="M33" s="151"/>
      <c r="N33" s="147"/>
    </row>
    <row r="34" spans="1:15" s="133" customFormat="1" ht="15">
      <c r="A34" s="126"/>
      <c r="B34" s="127" t="s">
        <v>228</v>
      </c>
      <c r="C34" s="128" t="s">
        <v>229</v>
      </c>
      <c r="D34" s="126">
        <v>43</v>
      </c>
      <c r="E34" s="129">
        <f>I292/D292*D34</f>
        <v>0.11287102057299261</v>
      </c>
      <c r="F34" s="129">
        <f t="shared" si="4"/>
        <v>3.561080699077917</v>
      </c>
      <c r="G34" s="129">
        <f t="shared" si="5"/>
        <v>24.411959999999997</v>
      </c>
      <c r="H34" s="130">
        <v>5.88</v>
      </c>
      <c r="I34" s="130">
        <f>H34*1.1</f>
        <v>6.468</v>
      </c>
      <c r="J34" s="130">
        <f t="shared" si="6"/>
        <v>204.0654</v>
      </c>
      <c r="K34" s="130"/>
      <c r="L34" s="131">
        <f t="shared" si="7"/>
        <v>232.0384406990779</v>
      </c>
      <c r="M34" s="126"/>
      <c r="N34" s="147"/>
      <c r="O34" s="133" t="s">
        <v>434</v>
      </c>
    </row>
    <row r="35" spans="1:14" s="133" customFormat="1" ht="30">
      <c r="A35" s="137" t="s">
        <v>407</v>
      </c>
      <c r="B35" s="138" t="s">
        <v>406</v>
      </c>
      <c r="C35" s="139" t="s">
        <v>408</v>
      </c>
      <c r="D35" s="140">
        <v>198</v>
      </c>
      <c r="E35" s="129">
        <f>I292/D292*D35</f>
        <v>0.5197316761268032</v>
      </c>
      <c r="F35" s="129">
        <f t="shared" si="4"/>
        <v>16.39753438180064</v>
      </c>
      <c r="G35" s="129">
        <f t="shared" si="5"/>
        <v>112.40856</v>
      </c>
      <c r="H35" s="142">
        <v>5.14</v>
      </c>
      <c r="I35" s="142">
        <f>H35*1.2</f>
        <v>6.167999999999999</v>
      </c>
      <c r="J35" s="142">
        <f t="shared" si="6"/>
        <v>194.60039999999998</v>
      </c>
      <c r="K35" s="136"/>
      <c r="L35" s="131">
        <f t="shared" si="7"/>
        <v>323.40649438180066</v>
      </c>
      <c r="M35" s="126"/>
      <c r="N35" s="147"/>
    </row>
    <row r="36" spans="1:14" s="133" customFormat="1" ht="30">
      <c r="A36" s="137"/>
      <c r="B36" s="188" t="s">
        <v>297</v>
      </c>
      <c r="C36" s="139" t="s">
        <v>394</v>
      </c>
      <c r="D36" s="140">
        <v>107</v>
      </c>
      <c r="E36" s="129">
        <f>I292/D292*D36</f>
        <v>0.2808650977048886</v>
      </c>
      <c r="F36" s="129">
        <f t="shared" si="4"/>
        <v>8.861293832589235</v>
      </c>
      <c r="G36" s="129">
        <f t="shared" si="5"/>
        <v>60.746039999999994</v>
      </c>
      <c r="H36" s="130">
        <v>2.2</v>
      </c>
      <c r="I36" s="142">
        <f>H36*1.15</f>
        <v>2.53</v>
      </c>
      <c r="J36" s="130">
        <f t="shared" si="6"/>
        <v>79.8215</v>
      </c>
      <c r="K36" s="136"/>
      <c r="L36" s="131">
        <f t="shared" si="7"/>
        <v>149.42883383258925</v>
      </c>
      <c r="M36" s="189"/>
      <c r="N36" s="147"/>
    </row>
    <row r="37" spans="1:14" s="133" customFormat="1" ht="30.75" thickBot="1">
      <c r="A37" s="153"/>
      <c r="B37" s="154" t="s">
        <v>297</v>
      </c>
      <c r="C37" s="186" t="s">
        <v>394</v>
      </c>
      <c r="D37" s="155">
        <v>107</v>
      </c>
      <c r="E37" s="156">
        <f>I292/D292*D37</f>
        <v>0.2808650977048886</v>
      </c>
      <c r="F37" s="156">
        <f t="shared" si="4"/>
        <v>8.861293832589235</v>
      </c>
      <c r="G37" s="156">
        <f t="shared" si="5"/>
        <v>60.746039999999994</v>
      </c>
      <c r="H37" s="158">
        <v>2.2</v>
      </c>
      <c r="I37" s="157">
        <f>H37*1.15</f>
        <v>2.53</v>
      </c>
      <c r="J37" s="158">
        <f t="shared" si="6"/>
        <v>79.8215</v>
      </c>
      <c r="K37" s="159"/>
      <c r="L37" s="160">
        <f t="shared" si="7"/>
        <v>149.42883383258925</v>
      </c>
      <c r="M37" s="187"/>
      <c r="N37" s="162">
        <f>L30-M30+L37+L36+L35+L34+L33+L32+L31</f>
        <v>1942.3462329247527</v>
      </c>
    </row>
    <row r="38" spans="1:14" s="133" customFormat="1" ht="15">
      <c r="A38" s="168" t="s">
        <v>455</v>
      </c>
      <c r="B38" s="127" t="s">
        <v>204</v>
      </c>
      <c r="C38" s="128" t="s">
        <v>205</v>
      </c>
      <c r="D38" s="126">
        <v>84</v>
      </c>
      <c r="E38" s="129">
        <f>I292/D292*D38</f>
        <v>0.2204922262356135</v>
      </c>
      <c r="F38" s="129">
        <f t="shared" si="4"/>
        <v>6.9565297377336055</v>
      </c>
      <c r="G38" s="129">
        <f t="shared" si="5"/>
        <v>47.68848</v>
      </c>
      <c r="H38" s="130">
        <v>4.41</v>
      </c>
      <c r="I38" s="142">
        <f>H38*1.1</f>
        <v>4.851000000000001</v>
      </c>
      <c r="J38" s="130">
        <f>I38*31.55</f>
        <v>153.04905000000002</v>
      </c>
      <c r="K38" s="130"/>
      <c r="L38" s="131">
        <f>J38+G38+F38</f>
        <v>207.69405973773362</v>
      </c>
      <c r="M38" s="126"/>
      <c r="N38" s="147"/>
    </row>
    <row r="39" spans="1:14" ht="30">
      <c r="A39" s="81" t="s">
        <v>163</v>
      </c>
      <c r="B39" s="94" t="s">
        <v>162</v>
      </c>
      <c r="C39" s="85" t="s">
        <v>388</v>
      </c>
      <c r="D39" s="83">
        <v>47</v>
      </c>
      <c r="E39" s="104">
        <f>I292/D292*D39</f>
        <v>0.12337065039373611</v>
      </c>
      <c r="F39" s="104">
        <f t="shared" si="4"/>
        <v>3.8923440199223744</v>
      </c>
      <c r="G39" s="104">
        <f t="shared" si="5"/>
        <v>26.68284</v>
      </c>
      <c r="H39" s="76">
        <v>0.73</v>
      </c>
      <c r="I39" s="80">
        <f>H39*1.3</f>
        <v>0.949</v>
      </c>
      <c r="J39" s="80">
        <f>I39*31.55</f>
        <v>29.94095</v>
      </c>
      <c r="K39" s="80"/>
      <c r="L39" s="118">
        <f>J39+G39+F39</f>
        <v>60.516134019922376</v>
      </c>
      <c r="M39" s="36"/>
      <c r="N39" s="123">
        <f>L39</f>
        <v>60.516134019922376</v>
      </c>
    </row>
    <row r="40" spans="1:14" s="133" customFormat="1" ht="30">
      <c r="A40" s="148"/>
      <c r="B40" s="190" t="s">
        <v>443</v>
      </c>
      <c r="C40" s="139" t="s">
        <v>444</v>
      </c>
      <c r="D40" s="140">
        <v>35</v>
      </c>
      <c r="E40" s="129">
        <f>I292/D292*D40</f>
        <v>0.09187176093150562</v>
      </c>
      <c r="F40" s="129">
        <f t="shared" si="4"/>
        <v>2.8985540573890023</v>
      </c>
      <c r="G40" s="129">
        <f t="shared" si="5"/>
        <v>19.870200000000004</v>
      </c>
      <c r="H40" s="142">
        <v>4.11</v>
      </c>
      <c r="I40" s="142">
        <f>H40*1.35</f>
        <v>5.548500000000001</v>
      </c>
      <c r="J40" s="142">
        <f>I40*31.55</f>
        <v>175.05517500000002</v>
      </c>
      <c r="K40" s="136"/>
      <c r="L40" s="131">
        <f>J40+G40+F40</f>
        <v>197.82392905738902</v>
      </c>
      <c r="M40" s="191"/>
      <c r="N40" s="147"/>
    </row>
    <row r="41" spans="1:14" s="133" customFormat="1" ht="15.75" thickBot="1">
      <c r="A41" s="153"/>
      <c r="B41" s="166" t="s">
        <v>87</v>
      </c>
      <c r="C41" s="170" t="s">
        <v>88</v>
      </c>
      <c r="D41" s="165">
        <v>153</v>
      </c>
      <c r="E41" s="156">
        <f>I292/D292*D41</f>
        <v>0.4016108406434388</v>
      </c>
      <c r="F41" s="156">
        <f t="shared" si="4"/>
        <v>12.670822022300495</v>
      </c>
      <c r="G41" s="156">
        <f t="shared" si="5"/>
        <v>86.86116</v>
      </c>
      <c r="H41" s="158">
        <v>2.94</v>
      </c>
      <c r="I41" s="158">
        <f>H41*1.15</f>
        <v>3.381</v>
      </c>
      <c r="J41" s="158">
        <f>I41*31.55</f>
        <v>106.67054999999999</v>
      </c>
      <c r="K41" s="158"/>
      <c r="L41" s="160">
        <f>J41+G41+F41</f>
        <v>206.20253202230046</v>
      </c>
      <c r="M41" s="165"/>
      <c r="N41" s="162">
        <f>L41+L40+L38</f>
        <v>611.7205208174231</v>
      </c>
    </row>
    <row r="42" spans="1:14" s="133" customFormat="1" ht="15">
      <c r="A42" s="126" t="s">
        <v>9</v>
      </c>
      <c r="B42" s="127" t="s">
        <v>109</v>
      </c>
      <c r="C42" s="128" t="s">
        <v>58</v>
      </c>
      <c r="D42" s="126">
        <v>117</v>
      </c>
      <c r="E42" s="129"/>
      <c r="F42" s="129"/>
      <c r="G42" s="129">
        <f>D42/1000*18*31.55</f>
        <v>66.44430000000001</v>
      </c>
      <c r="H42" s="130">
        <v>1.47</v>
      </c>
      <c r="I42" s="130">
        <f aca="true" t="shared" si="8" ref="I42:I48">H42*1.1</f>
        <v>1.617</v>
      </c>
      <c r="J42" s="130">
        <f aca="true" t="shared" si="9" ref="J42:J81">I42*31.55</f>
        <v>51.01635</v>
      </c>
      <c r="K42" s="130"/>
      <c r="L42" s="131"/>
      <c r="M42" s="126"/>
      <c r="N42" s="132"/>
    </row>
    <row r="43" spans="1:14" s="133" customFormat="1" ht="15">
      <c r="A43" s="126"/>
      <c r="B43" s="127" t="s">
        <v>72</v>
      </c>
      <c r="C43" s="128" t="s">
        <v>58</v>
      </c>
      <c r="D43" s="126">
        <v>117</v>
      </c>
      <c r="E43" s="129"/>
      <c r="F43" s="129"/>
      <c r="G43" s="129"/>
      <c r="H43" s="130">
        <v>1.47</v>
      </c>
      <c r="I43" s="130">
        <f t="shared" si="8"/>
        <v>1.617</v>
      </c>
      <c r="J43" s="130">
        <f t="shared" si="9"/>
        <v>51.01635</v>
      </c>
      <c r="K43" s="130"/>
      <c r="L43" s="131"/>
      <c r="M43" s="126"/>
      <c r="N43" s="132"/>
    </row>
    <row r="44" spans="1:14" s="133" customFormat="1" ht="15">
      <c r="A44" s="126"/>
      <c r="B44" s="127" t="s">
        <v>72</v>
      </c>
      <c r="C44" s="128" t="s">
        <v>58</v>
      </c>
      <c r="D44" s="126">
        <v>117</v>
      </c>
      <c r="E44" s="129"/>
      <c r="F44" s="129"/>
      <c r="G44" s="129"/>
      <c r="H44" s="130">
        <v>1.47</v>
      </c>
      <c r="I44" s="130">
        <f t="shared" si="8"/>
        <v>1.617</v>
      </c>
      <c r="J44" s="130">
        <f t="shared" si="9"/>
        <v>51.01635</v>
      </c>
      <c r="K44" s="130"/>
      <c r="L44" s="131"/>
      <c r="M44" s="126"/>
      <c r="N44" s="132"/>
    </row>
    <row r="45" spans="1:14" s="133" customFormat="1" ht="15">
      <c r="A45" s="126"/>
      <c r="B45" s="127" t="s">
        <v>85</v>
      </c>
      <c r="C45" s="128" t="s">
        <v>86</v>
      </c>
      <c r="D45" s="126">
        <v>78</v>
      </c>
      <c r="E45" s="129"/>
      <c r="F45" s="129"/>
      <c r="G45" s="129"/>
      <c r="H45" s="130">
        <v>3.67</v>
      </c>
      <c r="I45" s="130">
        <f t="shared" si="8"/>
        <v>4.037</v>
      </c>
      <c r="J45" s="130">
        <f t="shared" si="9"/>
        <v>127.36735</v>
      </c>
      <c r="K45" s="130"/>
      <c r="L45" s="131"/>
      <c r="M45" s="126"/>
      <c r="N45" s="132"/>
    </row>
    <row r="46" spans="1:14" s="133" customFormat="1" ht="15">
      <c r="A46" s="137"/>
      <c r="B46" s="127" t="s">
        <v>87</v>
      </c>
      <c r="C46" s="128" t="s">
        <v>88</v>
      </c>
      <c r="D46" s="126">
        <v>153</v>
      </c>
      <c r="E46" s="129"/>
      <c r="F46" s="129"/>
      <c r="G46" s="129"/>
      <c r="H46" s="130">
        <v>2.94</v>
      </c>
      <c r="I46" s="130">
        <f t="shared" si="8"/>
        <v>3.234</v>
      </c>
      <c r="J46" s="130">
        <f t="shared" si="9"/>
        <v>102.0327</v>
      </c>
      <c r="K46" s="130"/>
      <c r="L46" s="131"/>
      <c r="M46" s="126"/>
      <c r="N46" s="132"/>
    </row>
    <row r="47" spans="1:14" s="133" customFormat="1" ht="15">
      <c r="A47" s="126"/>
      <c r="B47" s="127" t="s">
        <v>87</v>
      </c>
      <c r="C47" s="128" t="s">
        <v>88</v>
      </c>
      <c r="D47" s="126">
        <v>153</v>
      </c>
      <c r="E47" s="129"/>
      <c r="F47" s="129"/>
      <c r="G47" s="129"/>
      <c r="H47" s="130">
        <v>2.94</v>
      </c>
      <c r="I47" s="130">
        <f t="shared" si="8"/>
        <v>3.234</v>
      </c>
      <c r="J47" s="130">
        <f t="shared" si="9"/>
        <v>102.0327</v>
      </c>
      <c r="K47" s="130"/>
      <c r="L47" s="131"/>
      <c r="M47" s="126"/>
      <c r="N47" s="132"/>
    </row>
    <row r="48" spans="1:14" s="133" customFormat="1" ht="15">
      <c r="A48" s="137"/>
      <c r="B48" s="127" t="s">
        <v>152</v>
      </c>
      <c r="C48" s="134" t="s">
        <v>153</v>
      </c>
      <c r="D48" s="135">
        <v>32</v>
      </c>
      <c r="E48" s="129"/>
      <c r="F48" s="129"/>
      <c r="G48" s="129"/>
      <c r="H48" s="130">
        <v>0.73</v>
      </c>
      <c r="I48" s="130">
        <f t="shared" si="8"/>
        <v>0.803</v>
      </c>
      <c r="J48" s="130">
        <f t="shared" si="9"/>
        <v>25.334650000000003</v>
      </c>
      <c r="K48" s="130"/>
      <c r="L48" s="131"/>
      <c r="M48" s="126"/>
      <c r="N48" s="132"/>
    </row>
    <row r="49" spans="1:14" s="133" customFormat="1" ht="30">
      <c r="A49" s="137"/>
      <c r="B49" s="144" t="s">
        <v>367</v>
      </c>
      <c r="C49" s="128" t="s">
        <v>368</v>
      </c>
      <c r="D49" s="135">
        <v>58</v>
      </c>
      <c r="E49" s="129"/>
      <c r="F49" s="129"/>
      <c r="G49" s="129"/>
      <c r="H49" s="130">
        <v>5.14</v>
      </c>
      <c r="I49" s="142">
        <f>H49*1.15</f>
        <v>5.911</v>
      </c>
      <c r="J49" s="130">
        <f t="shared" si="9"/>
        <v>186.49204999999998</v>
      </c>
      <c r="K49" s="130"/>
      <c r="L49" s="131"/>
      <c r="M49" s="126"/>
      <c r="N49" s="147"/>
    </row>
    <row r="50" spans="1:14" s="133" customFormat="1" ht="30">
      <c r="A50" s="137"/>
      <c r="B50" s="144" t="s">
        <v>367</v>
      </c>
      <c r="C50" s="128" t="s">
        <v>368</v>
      </c>
      <c r="D50" s="135">
        <v>58</v>
      </c>
      <c r="E50" s="129"/>
      <c r="F50" s="129"/>
      <c r="G50" s="129"/>
      <c r="H50" s="130">
        <v>5.14</v>
      </c>
      <c r="I50" s="142">
        <f>H50*1.15</f>
        <v>5.911</v>
      </c>
      <c r="J50" s="130">
        <f t="shared" si="9"/>
        <v>186.49204999999998</v>
      </c>
      <c r="K50" s="130"/>
      <c r="L50" s="131"/>
      <c r="N50" s="147"/>
    </row>
    <row r="51" spans="1:14" s="133" customFormat="1" ht="15">
      <c r="A51" s="126"/>
      <c r="B51" s="127" t="s">
        <v>290</v>
      </c>
      <c r="C51" s="163" t="s">
        <v>291</v>
      </c>
      <c r="D51" s="126">
        <v>0</v>
      </c>
      <c r="E51" s="129"/>
      <c r="F51" s="129"/>
      <c r="G51" s="129"/>
      <c r="H51" s="130">
        <v>0</v>
      </c>
      <c r="I51" s="130">
        <f aca="true" t="shared" si="10" ref="I51:I81">H51*1.1</f>
        <v>0</v>
      </c>
      <c r="J51" s="130">
        <f t="shared" si="9"/>
        <v>0</v>
      </c>
      <c r="K51" s="130"/>
      <c r="L51" s="131"/>
      <c r="M51" s="126"/>
      <c r="N51" s="132"/>
    </row>
    <row r="52" spans="1:14" s="133" customFormat="1" ht="15">
      <c r="A52" s="126"/>
      <c r="B52" s="127" t="s">
        <v>292</v>
      </c>
      <c r="C52" s="128" t="s">
        <v>293</v>
      </c>
      <c r="D52" s="126">
        <v>91</v>
      </c>
      <c r="E52" s="129"/>
      <c r="F52" s="129"/>
      <c r="G52" s="129"/>
      <c r="H52" s="130">
        <v>4.41</v>
      </c>
      <c r="I52" s="130">
        <f t="shared" si="10"/>
        <v>4.851000000000001</v>
      </c>
      <c r="J52" s="130">
        <f t="shared" si="9"/>
        <v>153.04905000000002</v>
      </c>
      <c r="K52" s="130"/>
      <c r="L52" s="131"/>
      <c r="M52" s="126"/>
      <c r="N52" s="132"/>
    </row>
    <row r="53" spans="1:15" s="133" customFormat="1" ht="15">
      <c r="A53" s="126"/>
      <c r="B53" s="127" t="s">
        <v>137</v>
      </c>
      <c r="C53" s="128" t="s">
        <v>166</v>
      </c>
      <c r="D53" s="126">
        <v>115</v>
      </c>
      <c r="E53" s="129">
        <f>I292/D292*D53</f>
        <v>0.3018643573463756</v>
      </c>
      <c r="F53" s="129">
        <f>E53*31.55</f>
        <v>9.523820474278152</v>
      </c>
      <c r="G53" s="129">
        <f>D53/1000*18*31.55</f>
        <v>65.30850000000001</v>
      </c>
      <c r="H53" s="130">
        <v>1.76</v>
      </c>
      <c r="I53" s="130">
        <f t="shared" si="10"/>
        <v>1.9360000000000002</v>
      </c>
      <c r="J53" s="130">
        <f t="shared" si="9"/>
        <v>61.0808</v>
      </c>
      <c r="K53" s="130"/>
      <c r="L53" s="131">
        <f>J53+G53+F53</f>
        <v>135.91312047427817</v>
      </c>
      <c r="M53" s="126"/>
      <c r="N53" s="132"/>
      <c r="O53" s="164" t="s">
        <v>103</v>
      </c>
    </row>
    <row r="54" spans="1:15" s="133" customFormat="1" ht="15.75" thickBot="1">
      <c r="A54" s="165"/>
      <c r="B54" s="166" t="s">
        <v>103</v>
      </c>
      <c r="C54" s="167" t="s">
        <v>294</v>
      </c>
      <c r="D54" s="165">
        <v>0</v>
      </c>
      <c r="E54" s="156">
        <f>I292/D292*(D54+D53+D52++D51+D48+D47+D46+D45+D44+D43+D42+D49+D50)</f>
        <v>2.8585242186974176</v>
      </c>
      <c r="F54" s="156">
        <f>E54*31.55</f>
        <v>90.18643909990352</v>
      </c>
      <c r="G54" s="156">
        <f>(D54+D53+D52+D51+D48+D47+D46+D45+D44+D43+D42+D49+D50)/1000*18*31.54</f>
        <v>618.24708</v>
      </c>
      <c r="H54" s="158">
        <v>0</v>
      </c>
      <c r="I54" s="158">
        <f t="shared" si="10"/>
        <v>0</v>
      </c>
      <c r="J54" s="158">
        <f t="shared" si="9"/>
        <v>0</v>
      </c>
      <c r="K54" s="158">
        <f>J54+J53+J52+J51+J48+J47+J46+J45+J44+J43+J42+J49+J50</f>
        <v>1096.9304</v>
      </c>
      <c r="L54" s="160">
        <f>K54+G54+F54</f>
        <v>1805.3639190999033</v>
      </c>
      <c r="M54" s="165">
        <v>696</v>
      </c>
      <c r="N54" s="162">
        <f>L54-M54</f>
        <v>1109.3639190999033</v>
      </c>
      <c r="O54" s="164" t="s">
        <v>137</v>
      </c>
    </row>
    <row r="55" spans="1:14" s="133" customFormat="1" ht="15">
      <c r="A55" s="126" t="s">
        <v>35</v>
      </c>
      <c r="B55" s="127" t="s">
        <v>26</v>
      </c>
      <c r="C55" s="128" t="s">
        <v>25</v>
      </c>
      <c r="D55" s="126">
        <v>243</v>
      </c>
      <c r="E55" s="129"/>
      <c r="F55" s="129"/>
      <c r="G55" s="129"/>
      <c r="H55" s="130">
        <v>5.58</v>
      </c>
      <c r="I55" s="130">
        <f t="shared" si="10"/>
        <v>6.138000000000001</v>
      </c>
      <c r="J55" s="130">
        <f t="shared" si="9"/>
        <v>193.65390000000002</v>
      </c>
      <c r="K55" s="130"/>
      <c r="L55" s="131"/>
      <c r="M55" s="126"/>
      <c r="N55" s="132"/>
    </row>
    <row r="56" spans="1:14" s="133" customFormat="1" ht="15">
      <c r="A56" s="126"/>
      <c r="B56" s="127" t="s">
        <v>30</v>
      </c>
      <c r="C56" s="128" t="s">
        <v>29</v>
      </c>
      <c r="D56" s="126">
        <v>41</v>
      </c>
      <c r="E56" s="129"/>
      <c r="F56" s="129"/>
      <c r="G56" s="129"/>
      <c r="H56" s="130">
        <v>17.64</v>
      </c>
      <c r="I56" s="130">
        <f t="shared" si="10"/>
        <v>19.404000000000003</v>
      </c>
      <c r="J56" s="130">
        <f t="shared" si="9"/>
        <v>612.1962000000001</v>
      </c>
      <c r="K56" s="130"/>
      <c r="L56" s="131"/>
      <c r="M56" s="126"/>
      <c r="N56" s="132"/>
    </row>
    <row r="57" spans="1:14" s="133" customFormat="1" ht="15">
      <c r="A57" s="126"/>
      <c r="B57" s="127" t="s">
        <v>32</v>
      </c>
      <c r="C57" s="145" t="s">
        <v>31</v>
      </c>
      <c r="D57" s="126">
        <v>0</v>
      </c>
      <c r="E57" s="129"/>
      <c r="F57" s="129"/>
      <c r="G57" s="129"/>
      <c r="H57" s="130">
        <v>0</v>
      </c>
      <c r="I57" s="130">
        <f t="shared" si="10"/>
        <v>0</v>
      </c>
      <c r="J57" s="130">
        <f t="shared" si="9"/>
        <v>0</v>
      </c>
      <c r="K57" s="130"/>
      <c r="L57" s="131"/>
      <c r="M57" s="126"/>
      <c r="N57" s="132"/>
    </row>
    <row r="58" spans="1:14" s="133" customFormat="1" ht="15">
      <c r="A58" s="126"/>
      <c r="B58" s="127" t="s">
        <v>34</v>
      </c>
      <c r="C58" s="145" t="s">
        <v>33</v>
      </c>
      <c r="D58" s="126">
        <v>0</v>
      </c>
      <c r="E58" s="129"/>
      <c r="F58" s="129"/>
      <c r="G58" s="129"/>
      <c r="H58" s="130">
        <v>0</v>
      </c>
      <c r="I58" s="130">
        <f t="shared" si="10"/>
        <v>0</v>
      </c>
      <c r="J58" s="130">
        <f t="shared" si="9"/>
        <v>0</v>
      </c>
      <c r="K58" s="130"/>
      <c r="L58" s="131"/>
      <c r="M58" s="126"/>
      <c r="N58" s="132"/>
    </row>
    <row r="59" spans="1:14" s="133" customFormat="1" ht="15">
      <c r="A59" s="126"/>
      <c r="B59" s="127" t="s">
        <v>28</v>
      </c>
      <c r="C59" s="128" t="s">
        <v>27</v>
      </c>
      <c r="D59" s="126">
        <v>453</v>
      </c>
      <c r="E59" s="129"/>
      <c r="F59" s="129"/>
      <c r="G59" s="129"/>
      <c r="H59" s="130">
        <v>13.23</v>
      </c>
      <c r="I59" s="130">
        <f t="shared" si="10"/>
        <v>14.553</v>
      </c>
      <c r="J59" s="130">
        <f t="shared" si="9"/>
        <v>459.14715</v>
      </c>
      <c r="K59" s="130"/>
      <c r="L59" s="131"/>
      <c r="M59" s="126"/>
      <c r="N59" s="132"/>
    </row>
    <row r="60" spans="1:14" s="133" customFormat="1" ht="15">
      <c r="A60" s="126"/>
      <c r="B60" s="127" t="s">
        <v>277</v>
      </c>
      <c r="C60" s="145" t="s">
        <v>278</v>
      </c>
      <c r="D60" s="126">
        <v>0</v>
      </c>
      <c r="E60" s="129"/>
      <c r="F60" s="129"/>
      <c r="G60" s="129"/>
      <c r="H60" s="130">
        <v>0</v>
      </c>
      <c r="I60" s="130">
        <f t="shared" si="10"/>
        <v>0</v>
      </c>
      <c r="J60" s="130">
        <f t="shared" si="9"/>
        <v>0</v>
      </c>
      <c r="K60" s="130"/>
      <c r="L60" s="131"/>
      <c r="M60" s="126"/>
      <c r="N60" s="132"/>
    </row>
    <row r="61" spans="1:14" s="133" customFormat="1" ht="15">
      <c r="A61" s="126"/>
      <c r="B61" s="127" t="s">
        <v>319</v>
      </c>
      <c r="C61" s="128" t="s">
        <v>320</v>
      </c>
      <c r="D61" s="126">
        <v>192</v>
      </c>
      <c r="E61" s="129"/>
      <c r="F61" s="129"/>
      <c r="G61" s="129"/>
      <c r="H61" s="130">
        <v>11.76</v>
      </c>
      <c r="I61" s="130">
        <f t="shared" si="10"/>
        <v>12.936</v>
      </c>
      <c r="J61" s="130">
        <f t="shared" si="9"/>
        <v>408.1308</v>
      </c>
      <c r="K61" s="130"/>
      <c r="L61" s="131"/>
      <c r="M61" s="126"/>
      <c r="N61" s="132"/>
    </row>
    <row r="62" spans="1:14" s="133" customFormat="1" ht="15">
      <c r="A62" s="126"/>
      <c r="B62" s="127" t="s">
        <v>313</v>
      </c>
      <c r="C62" s="128" t="s">
        <v>382</v>
      </c>
      <c r="D62" s="126">
        <v>166</v>
      </c>
      <c r="E62" s="129"/>
      <c r="F62" s="129"/>
      <c r="G62" s="129"/>
      <c r="H62" s="130">
        <v>7.35</v>
      </c>
      <c r="I62" s="130">
        <f t="shared" si="10"/>
        <v>8.085</v>
      </c>
      <c r="J62" s="130">
        <f t="shared" si="9"/>
        <v>255.08175000000003</v>
      </c>
      <c r="K62" s="130"/>
      <c r="L62" s="131"/>
      <c r="M62" s="126"/>
      <c r="N62" s="132"/>
    </row>
    <row r="63" spans="1:14" s="133" customFormat="1" ht="15">
      <c r="A63" s="126"/>
      <c r="B63" s="127" t="s">
        <v>279</v>
      </c>
      <c r="C63" s="128" t="s">
        <v>280</v>
      </c>
      <c r="D63" s="126">
        <v>38</v>
      </c>
      <c r="E63" s="129"/>
      <c r="F63" s="129"/>
      <c r="G63" s="129"/>
      <c r="H63" s="130">
        <v>5.88</v>
      </c>
      <c r="I63" s="130">
        <f t="shared" si="10"/>
        <v>6.468</v>
      </c>
      <c r="J63" s="130">
        <f t="shared" si="9"/>
        <v>204.0654</v>
      </c>
      <c r="K63" s="130"/>
      <c r="L63" s="131"/>
      <c r="M63" s="126"/>
      <c r="N63" s="132"/>
    </row>
    <row r="64" spans="1:14" s="133" customFormat="1" ht="30">
      <c r="A64" s="137"/>
      <c r="B64" s="150" t="s">
        <v>400</v>
      </c>
      <c r="C64" s="139" t="s">
        <v>401</v>
      </c>
      <c r="D64" s="140">
        <v>31</v>
      </c>
      <c r="E64" s="141"/>
      <c r="F64" s="141"/>
      <c r="G64" s="141"/>
      <c r="H64" s="142">
        <v>1.17</v>
      </c>
      <c r="I64" s="130">
        <f t="shared" si="10"/>
        <v>1.287</v>
      </c>
      <c r="J64" s="142">
        <f t="shared" si="9"/>
        <v>40.60485</v>
      </c>
      <c r="K64" s="136"/>
      <c r="L64" s="143"/>
      <c r="N64" s="132"/>
    </row>
    <row r="65" spans="1:14" s="133" customFormat="1" ht="15">
      <c r="A65" s="126"/>
      <c r="B65" s="127" t="s">
        <v>281</v>
      </c>
      <c r="C65" s="128" t="s">
        <v>282</v>
      </c>
      <c r="D65" s="126">
        <v>101</v>
      </c>
      <c r="E65" s="129"/>
      <c r="F65" s="129"/>
      <c r="G65" s="129"/>
      <c r="H65" s="130">
        <v>3.67</v>
      </c>
      <c r="I65" s="130">
        <f t="shared" si="10"/>
        <v>4.037</v>
      </c>
      <c r="J65" s="130">
        <f t="shared" si="9"/>
        <v>127.36735</v>
      </c>
      <c r="K65" s="130"/>
      <c r="L65" s="131"/>
      <c r="M65" s="126"/>
      <c r="N65" s="132"/>
    </row>
    <row r="66" spans="1:14" s="133" customFormat="1" ht="15">
      <c r="A66" s="126" t="s">
        <v>403</v>
      </c>
      <c r="B66" s="127" t="s">
        <v>402</v>
      </c>
      <c r="C66" s="128" t="s">
        <v>404</v>
      </c>
      <c r="D66" s="126">
        <v>89</v>
      </c>
      <c r="E66" s="129"/>
      <c r="F66" s="129"/>
      <c r="G66" s="129"/>
      <c r="H66" s="130">
        <v>2.2</v>
      </c>
      <c r="I66" s="130">
        <f t="shared" si="10"/>
        <v>2.4200000000000004</v>
      </c>
      <c r="J66" s="130">
        <f t="shared" si="9"/>
        <v>76.35100000000001</v>
      </c>
      <c r="K66" s="130"/>
      <c r="L66" s="131"/>
      <c r="M66" s="126"/>
      <c r="N66" s="132"/>
    </row>
    <row r="67" spans="1:14" s="133" customFormat="1" ht="15">
      <c r="A67" s="126" t="s">
        <v>403</v>
      </c>
      <c r="B67" s="127" t="s">
        <v>402</v>
      </c>
      <c r="C67" s="128" t="s">
        <v>404</v>
      </c>
      <c r="D67" s="126">
        <v>89</v>
      </c>
      <c r="E67" s="129"/>
      <c r="F67" s="129"/>
      <c r="G67" s="129"/>
      <c r="H67" s="130">
        <v>2.2</v>
      </c>
      <c r="I67" s="130">
        <f t="shared" si="10"/>
        <v>2.4200000000000004</v>
      </c>
      <c r="J67" s="130">
        <f t="shared" si="9"/>
        <v>76.35100000000001</v>
      </c>
      <c r="K67" s="130"/>
      <c r="L67" s="131"/>
      <c r="M67" s="126"/>
      <c r="N67" s="132"/>
    </row>
    <row r="68" spans="1:14" s="133" customFormat="1" ht="15">
      <c r="A68" s="126"/>
      <c r="B68" s="127"/>
      <c r="C68" s="180" t="s">
        <v>405</v>
      </c>
      <c r="D68" s="126">
        <v>201</v>
      </c>
      <c r="E68" s="129"/>
      <c r="F68" s="129"/>
      <c r="G68" s="129"/>
      <c r="H68" s="130">
        <v>6.61</v>
      </c>
      <c r="I68" s="130">
        <f t="shared" si="10"/>
        <v>7.271000000000001</v>
      </c>
      <c r="J68" s="130">
        <f t="shared" si="9"/>
        <v>229.40005000000002</v>
      </c>
      <c r="K68" s="130"/>
      <c r="L68" s="131"/>
      <c r="M68" s="126"/>
      <c r="N68" s="132"/>
    </row>
    <row r="69" spans="1:14" s="133" customFormat="1" ht="15.75" thickBot="1">
      <c r="A69" s="165"/>
      <c r="B69" s="166" t="s">
        <v>283</v>
      </c>
      <c r="C69" s="170" t="s">
        <v>284</v>
      </c>
      <c r="D69" s="165">
        <v>265</v>
      </c>
      <c r="E69" s="156">
        <f>I292/D292*(D69+D68+D67+D66+D65+D64+D63+D62+D61+D60+D59+D58+D57+D56+D55)</f>
        <v>5.010948331949835</v>
      </c>
      <c r="F69" s="156">
        <f>E69*31.55</f>
        <v>158.09541987301728</v>
      </c>
      <c r="G69" s="156">
        <f>(D69+D68+D67+D66+D65+D64+D63+D62+D61+D60+D59+D58+D57+D56+D55)/1000*18*31.54</f>
        <v>1083.77748</v>
      </c>
      <c r="H69" s="158">
        <v>5.14</v>
      </c>
      <c r="I69" s="158">
        <f t="shared" si="10"/>
        <v>5.654</v>
      </c>
      <c r="J69" s="158">
        <f t="shared" si="9"/>
        <v>178.3837</v>
      </c>
      <c r="K69" s="158">
        <f>J69+J68+J67+J66+J65+J64+J63+J62+J61+J60+J59+J58+J57+J56+J55</f>
        <v>2860.733150000001</v>
      </c>
      <c r="L69" s="160">
        <f>K69+G69+F69</f>
        <v>4102.606049873018</v>
      </c>
      <c r="M69" s="165">
        <v>3100</v>
      </c>
      <c r="N69" s="162">
        <f>L69-M69</f>
        <v>1002.6060498730176</v>
      </c>
    </row>
    <row r="70" spans="1:14" s="133" customFormat="1" ht="15">
      <c r="A70" s="126" t="s">
        <v>63</v>
      </c>
      <c r="B70" s="127" t="s">
        <v>175</v>
      </c>
      <c r="C70" s="128" t="s">
        <v>176</v>
      </c>
      <c r="D70" s="126">
        <v>32</v>
      </c>
      <c r="E70" s="129"/>
      <c r="F70" s="129"/>
      <c r="G70" s="129"/>
      <c r="H70" s="130">
        <v>3.67</v>
      </c>
      <c r="I70" s="130">
        <f t="shared" si="10"/>
        <v>4.037</v>
      </c>
      <c r="J70" s="130">
        <f t="shared" si="9"/>
        <v>127.36735</v>
      </c>
      <c r="K70" s="130"/>
      <c r="L70" s="131"/>
      <c r="M70" s="126"/>
      <c r="N70" s="132"/>
    </row>
    <row r="71" spans="1:14" s="133" customFormat="1" ht="15">
      <c r="A71" s="126"/>
      <c r="B71" s="127" t="s">
        <v>304</v>
      </c>
      <c r="C71" s="128" t="s">
        <v>305</v>
      </c>
      <c r="D71" s="126">
        <v>171</v>
      </c>
      <c r="E71" s="129"/>
      <c r="F71" s="129"/>
      <c r="G71" s="129"/>
      <c r="H71" s="130">
        <v>7.35</v>
      </c>
      <c r="I71" s="130">
        <f t="shared" si="10"/>
        <v>8.085</v>
      </c>
      <c r="J71" s="130">
        <f t="shared" si="9"/>
        <v>255.08175000000003</v>
      </c>
      <c r="K71" s="130"/>
      <c r="L71" s="131"/>
      <c r="M71" s="126"/>
      <c r="N71" s="132"/>
    </row>
    <row r="72" spans="1:14" s="133" customFormat="1" ht="15">
      <c r="A72" s="126"/>
      <c r="B72" s="127" t="s">
        <v>64</v>
      </c>
      <c r="C72" s="128" t="s">
        <v>65</v>
      </c>
      <c r="D72" s="126">
        <v>356</v>
      </c>
      <c r="E72" s="129"/>
      <c r="F72" s="129"/>
      <c r="G72" s="129"/>
      <c r="H72" s="130">
        <v>5.58</v>
      </c>
      <c r="I72" s="130">
        <f t="shared" si="10"/>
        <v>6.138000000000001</v>
      </c>
      <c r="J72" s="130">
        <f t="shared" si="9"/>
        <v>193.65390000000002</v>
      </c>
      <c r="K72" s="130"/>
      <c r="L72" s="131"/>
      <c r="M72" s="126"/>
      <c r="N72" s="132"/>
    </row>
    <row r="73" spans="1:14" s="133" customFormat="1" ht="15.75" thickBot="1">
      <c r="A73" s="165"/>
      <c r="B73" s="166" t="s">
        <v>177</v>
      </c>
      <c r="C73" s="170" t="s">
        <v>178</v>
      </c>
      <c r="D73" s="165">
        <v>140</v>
      </c>
      <c r="E73" s="156">
        <f>I292/D292*(D73+D72+D71+D70)</f>
        <v>1.8348103111749265</v>
      </c>
      <c r="F73" s="156">
        <f aca="true" t="shared" si="11" ref="F73:F78">E73*31.55</f>
        <v>57.88826531756894</v>
      </c>
      <c r="G73" s="156">
        <f>(D73+D72+D71+D70)/1000*18*31.54</f>
        <v>396.83627999999993</v>
      </c>
      <c r="H73" s="158">
        <v>4.41</v>
      </c>
      <c r="I73" s="158">
        <f t="shared" si="10"/>
        <v>4.851000000000001</v>
      </c>
      <c r="J73" s="158">
        <f t="shared" si="9"/>
        <v>153.04905000000002</v>
      </c>
      <c r="K73" s="158">
        <f>J73+J72+J71+J70</f>
        <v>729.15205</v>
      </c>
      <c r="L73" s="160">
        <f>K73+G73+F73</f>
        <v>1183.876595317569</v>
      </c>
      <c r="M73" s="165">
        <v>800</v>
      </c>
      <c r="N73" s="162">
        <f>L73-M73</f>
        <v>383.8765953175689</v>
      </c>
    </row>
    <row r="74" spans="1:15" s="133" customFormat="1" ht="15">
      <c r="A74" s="126" t="s">
        <v>68</v>
      </c>
      <c r="B74" s="127" t="s">
        <v>70</v>
      </c>
      <c r="C74" s="128" t="s">
        <v>69</v>
      </c>
      <c r="D74" s="126">
        <v>166</v>
      </c>
      <c r="E74" s="129">
        <f>I292/D292*D74</f>
        <v>0.43573463756085523</v>
      </c>
      <c r="F74" s="129">
        <f t="shared" si="11"/>
        <v>13.747427815044983</v>
      </c>
      <c r="G74" s="129">
        <f>D74/1000*18*51.54</f>
        <v>154.00152</v>
      </c>
      <c r="H74" s="130">
        <v>9.55</v>
      </c>
      <c r="I74" s="130">
        <f>H74*1.1</f>
        <v>10.505</v>
      </c>
      <c r="J74" s="130">
        <f aca="true" t="shared" si="12" ref="J74:J80">I74*31.55</f>
        <v>331.43275000000006</v>
      </c>
      <c r="K74" s="130">
        <f>J74</f>
        <v>331.43275000000006</v>
      </c>
      <c r="L74" s="131">
        <f>K74+G74+F74</f>
        <v>499.1816978150451</v>
      </c>
      <c r="M74" s="184"/>
      <c r="N74" s="147"/>
      <c r="O74" s="133" t="s">
        <v>396</v>
      </c>
    </row>
    <row r="75" spans="1:14" s="133" customFormat="1" ht="15">
      <c r="A75" s="126"/>
      <c r="B75" s="127" t="s">
        <v>370</v>
      </c>
      <c r="C75" s="128" t="s">
        <v>371</v>
      </c>
      <c r="D75" s="126">
        <v>180</v>
      </c>
      <c r="E75" s="129">
        <f>I292/D292*D75</f>
        <v>0.4724833419334575</v>
      </c>
      <c r="F75" s="129">
        <f t="shared" si="11"/>
        <v>14.906849438000584</v>
      </c>
      <c r="G75" s="129">
        <f>D75/1000*18*31.54</f>
        <v>102.18959999999998</v>
      </c>
      <c r="H75" s="130">
        <v>4.41</v>
      </c>
      <c r="I75" s="142">
        <f>H75*1.1</f>
        <v>4.851000000000001</v>
      </c>
      <c r="J75" s="130">
        <f t="shared" si="12"/>
        <v>153.04905000000002</v>
      </c>
      <c r="K75" s="130"/>
      <c r="L75" s="131">
        <f>J75+G75+F75</f>
        <v>270.14549943800057</v>
      </c>
      <c r="M75" s="126"/>
      <c r="N75" s="147"/>
    </row>
    <row r="76" spans="1:14" s="133" customFormat="1" ht="30">
      <c r="A76" s="137" t="s">
        <v>417</v>
      </c>
      <c r="B76" s="138" t="s">
        <v>415</v>
      </c>
      <c r="C76" s="139" t="s">
        <v>416</v>
      </c>
      <c r="D76" s="140">
        <v>149</v>
      </c>
      <c r="E76" s="129">
        <f>I292/D292*D76</f>
        <v>0.39111121082269534</v>
      </c>
      <c r="F76" s="129">
        <f t="shared" si="11"/>
        <v>12.339558701456038</v>
      </c>
      <c r="G76" s="129">
        <f>D76/1000*18*31.54</f>
        <v>84.59027999999999</v>
      </c>
      <c r="H76" s="142">
        <v>2.2</v>
      </c>
      <c r="I76" s="142">
        <f>H76*1.15</f>
        <v>2.53</v>
      </c>
      <c r="J76" s="142">
        <f t="shared" si="12"/>
        <v>79.8215</v>
      </c>
      <c r="K76" s="136"/>
      <c r="L76" s="131">
        <f>J76+G76+F76</f>
        <v>176.75133870145604</v>
      </c>
      <c r="M76" s="151"/>
      <c r="N76" s="147"/>
    </row>
    <row r="77" spans="1:14" s="133" customFormat="1" ht="30">
      <c r="A77" s="137"/>
      <c r="B77" s="150" t="s">
        <v>440</v>
      </c>
      <c r="C77" s="139" t="s">
        <v>441</v>
      </c>
      <c r="D77" s="140">
        <v>34</v>
      </c>
      <c r="E77" s="129">
        <f>I292/D292*D77</f>
        <v>0.08924685347631975</v>
      </c>
      <c r="F77" s="129">
        <f t="shared" si="11"/>
        <v>2.815738227177888</v>
      </c>
      <c r="G77" s="129">
        <f>D77/1000*18*31.54</f>
        <v>19.302480000000003</v>
      </c>
      <c r="H77" s="142">
        <v>3.67</v>
      </c>
      <c r="I77" s="130">
        <f>H77*1.5</f>
        <v>5.505</v>
      </c>
      <c r="J77" s="130">
        <f t="shared" si="12"/>
        <v>173.68275</v>
      </c>
      <c r="K77" s="136"/>
      <c r="L77" s="131">
        <f>J77+G77+F77</f>
        <v>195.8009682271779</v>
      </c>
      <c r="M77" s="151"/>
      <c r="N77" s="147"/>
    </row>
    <row r="78" spans="1:14" s="133" customFormat="1" ht="30.75" thickBot="1">
      <c r="A78" s="153"/>
      <c r="B78" s="185" t="s">
        <v>263</v>
      </c>
      <c r="C78" s="186" t="s">
        <v>264</v>
      </c>
      <c r="D78" s="155">
        <v>386</v>
      </c>
      <c r="E78" s="156">
        <f>I292/D292*D78</f>
        <v>1.0132142777017477</v>
      </c>
      <c r="F78" s="156">
        <f t="shared" si="11"/>
        <v>31.96691046149014</v>
      </c>
      <c r="G78" s="156">
        <f>D78/1000*18*31.54</f>
        <v>219.13992000000002</v>
      </c>
      <c r="H78" s="157">
        <v>8.08</v>
      </c>
      <c r="I78" s="157">
        <f>H78*1.15</f>
        <v>9.292</v>
      </c>
      <c r="J78" s="157">
        <f t="shared" si="12"/>
        <v>293.1626</v>
      </c>
      <c r="K78" s="159"/>
      <c r="L78" s="160">
        <f>J78+G78+F78</f>
        <v>544.2694304614901</v>
      </c>
      <c r="M78" s="187"/>
      <c r="N78" s="162">
        <f>L78+L77+L76+L74+L75</f>
        <v>1686.1489346431697</v>
      </c>
    </row>
    <row r="79" spans="1:14" s="133" customFormat="1" ht="30">
      <c r="A79" s="181" t="s">
        <v>378</v>
      </c>
      <c r="B79" s="144" t="s">
        <v>379</v>
      </c>
      <c r="C79" s="128" t="s">
        <v>380</v>
      </c>
      <c r="D79" s="126">
        <v>313</v>
      </c>
      <c r="E79" s="129"/>
      <c r="F79" s="129"/>
      <c r="G79" s="129"/>
      <c r="H79" s="130">
        <v>5.58</v>
      </c>
      <c r="I79" s="130">
        <f>H79*1.1</f>
        <v>6.138000000000001</v>
      </c>
      <c r="J79" s="130">
        <f t="shared" si="12"/>
        <v>193.65390000000002</v>
      </c>
      <c r="K79" s="130"/>
      <c r="L79" s="131"/>
      <c r="M79" s="126"/>
      <c r="N79" s="132"/>
    </row>
    <row r="80" spans="1:15" s="133" customFormat="1" ht="30.75" thickBot="1">
      <c r="A80" s="182"/>
      <c r="B80" s="183" t="s">
        <v>47</v>
      </c>
      <c r="C80" s="170" t="s">
        <v>381</v>
      </c>
      <c r="D80" s="165">
        <v>184</v>
      </c>
      <c r="E80" s="156">
        <f>I292/D292*(D80+D79)</f>
        <v>1.3045790052273798</v>
      </c>
      <c r="F80" s="156">
        <f>E80*31.55</f>
        <v>41.159467614923834</v>
      </c>
      <c r="G80" s="156">
        <f>(D80+D79)/1000*18*31.54</f>
        <v>282.15684</v>
      </c>
      <c r="H80" s="158">
        <v>5.88</v>
      </c>
      <c r="I80" s="158">
        <f>H80*1.1</f>
        <v>6.468</v>
      </c>
      <c r="J80" s="158">
        <f t="shared" si="12"/>
        <v>204.0654</v>
      </c>
      <c r="K80" s="158">
        <f>J80+J79</f>
        <v>397.71930000000003</v>
      </c>
      <c r="L80" s="160">
        <f>K80+G80+F80</f>
        <v>721.035607614924</v>
      </c>
      <c r="M80" s="165">
        <v>400</v>
      </c>
      <c r="N80" s="162">
        <f>L80-M80</f>
        <v>321.03560761492395</v>
      </c>
      <c r="O80" s="133" t="s">
        <v>423</v>
      </c>
    </row>
    <row r="81" spans="1:14" s="133" customFormat="1" ht="15">
      <c r="A81" s="168" t="s">
        <v>7</v>
      </c>
      <c r="B81" s="127" t="s">
        <v>13</v>
      </c>
      <c r="C81" s="128" t="s">
        <v>12</v>
      </c>
      <c r="D81" s="126">
        <v>76</v>
      </c>
      <c r="E81" s="129"/>
      <c r="F81" s="129"/>
      <c r="G81" s="129"/>
      <c r="H81" s="130">
        <v>5.14</v>
      </c>
      <c r="I81" s="130">
        <f t="shared" si="10"/>
        <v>5.654</v>
      </c>
      <c r="J81" s="130">
        <f t="shared" si="9"/>
        <v>178.3837</v>
      </c>
      <c r="K81" s="130"/>
      <c r="L81" s="131"/>
      <c r="M81" s="126"/>
      <c r="N81" s="132"/>
    </row>
    <row r="82" spans="1:14" s="133" customFormat="1" ht="15">
      <c r="A82" s="126"/>
      <c r="B82" s="127" t="s">
        <v>43</v>
      </c>
      <c r="C82" s="128" t="s">
        <v>14</v>
      </c>
      <c r="D82" s="126">
        <v>73</v>
      </c>
      <c r="E82" s="129"/>
      <c r="F82" s="129"/>
      <c r="G82" s="129"/>
      <c r="H82" s="130">
        <v>2.2</v>
      </c>
      <c r="I82" s="130">
        <f aca="true" t="shared" si="13" ref="I82:I138">H82*1.1</f>
        <v>2.4200000000000004</v>
      </c>
      <c r="J82" s="130">
        <f aca="true" t="shared" si="14" ref="J82:J138">I82*31.55</f>
        <v>76.35100000000001</v>
      </c>
      <c r="K82" s="130"/>
      <c r="L82" s="131"/>
      <c r="M82" s="126"/>
      <c r="N82" s="132"/>
    </row>
    <row r="83" spans="1:14" s="133" customFormat="1" ht="15">
      <c r="A83" s="168"/>
      <c r="B83" s="127" t="s">
        <v>16</v>
      </c>
      <c r="C83" s="128" t="s">
        <v>21</v>
      </c>
      <c r="D83" s="126">
        <v>224</v>
      </c>
      <c r="E83" s="129"/>
      <c r="F83" s="129"/>
      <c r="G83" s="129"/>
      <c r="H83" s="130">
        <v>5.14</v>
      </c>
      <c r="I83" s="130">
        <f t="shared" si="13"/>
        <v>5.654</v>
      </c>
      <c r="J83" s="130">
        <f t="shared" si="14"/>
        <v>178.3837</v>
      </c>
      <c r="K83" s="130"/>
      <c r="L83" s="131"/>
      <c r="M83" s="126"/>
      <c r="N83" s="147"/>
    </row>
    <row r="84" spans="1:14" s="133" customFormat="1" ht="15">
      <c r="A84" s="168"/>
      <c r="B84" s="127" t="s">
        <v>104</v>
      </c>
      <c r="C84" s="128" t="s">
        <v>23</v>
      </c>
      <c r="D84" s="126">
        <v>62</v>
      </c>
      <c r="E84" s="129"/>
      <c r="F84" s="129"/>
      <c r="G84" s="129"/>
      <c r="H84" s="130">
        <v>4.41</v>
      </c>
      <c r="I84" s="130">
        <f t="shared" si="13"/>
        <v>4.851000000000001</v>
      </c>
      <c r="J84" s="130">
        <f t="shared" si="14"/>
        <v>153.04905000000002</v>
      </c>
      <c r="K84" s="130"/>
      <c r="L84" s="131"/>
      <c r="M84" s="126"/>
      <c r="N84" s="147"/>
    </row>
    <row r="85" spans="1:14" s="133" customFormat="1" ht="15">
      <c r="A85" s="168"/>
      <c r="B85" s="127" t="s">
        <v>105</v>
      </c>
      <c r="C85" s="128" t="s">
        <v>23</v>
      </c>
      <c r="D85" s="126">
        <v>72</v>
      </c>
      <c r="E85" s="129"/>
      <c r="F85" s="129"/>
      <c r="G85" s="129"/>
      <c r="H85" s="130">
        <v>4.41</v>
      </c>
      <c r="I85" s="130">
        <f t="shared" si="13"/>
        <v>4.851000000000001</v>
      </c>
      <c r="J85" s="130">
        <f t="shared" si="14"/>
        <v>153.04905000000002</v>
      </c>
      <c r="K85" s="130"/>
      <c r="L85" s="131"/>
      <c r="M85" s="126"/>
      <c r="N85" s="147"/>
    </row>
    <row r="86" spans="1:14" s="133" customFormat="1" ht="15">
      <c r="A86" s="168"/>
      <c r="B86" s="127" t="s">
        <v>106</v>
      </c>
      <c r="C86" s="128" t="s">
        <v>24</v>
      </c>
      <c r="D86" s="126">
        <v>41</v>
      </c>
      <c r="E86" s="129"/>
      <c r="F86" s="129"/>
      <c r="G86" s="129"/>
      <c r="H86" s="130">
        <v>5.14</v>
      </c>
      <c r="I86" s="130">
        <f t="shared" si="13"/>
        <v>5.654</v>
      </c>
      <c r="J86" s="130">
        <f t="shared" si="14"/>
        <v>178.3837</v>
      </c>
      <c r="K86" s="130"/>
      <c r="L86" s="131"/>
      <c r="M86" s="126"/>
      <c r="N86" s="147"/>
    </row>
    <row r="87" spans="1:14" s="133" customFormat="1" ht="15">
      <c r="A87" s="168"/>
      <c r="B87" s="127" t="s">
        <v>298</v>
      </c>
      <c r="C87" s="145" t="s">
        <v>299</v>
      </c>
      <c r="D87" s="126">
        <v>0</v>
      </c>
      <c r="E87" s="129"/>
      <c r="F87" s="129"/>
      <c r="G87" s="129"/>
      <c r="H87" s="130">
        <v>0</v>
      </c>
      <c r="I87" s="130">
        <f t="shared" si="13"/>
        <v>0</v>
      </c>
      <c r="J87" s="130">
        <f t="shared" si="14"/>
        <v>0</v>
      </c>
      <c r="K87" s="130"/>
      <c r="L87" s="131"/>
      <c r="M87" s="126"/>
      <c r="N87" s="147"/>
    </row>
    <row r="88" spans="1:14" s="133" customFormat="1" ht="15">
      <c r="A88" s="168"/>
      <c r="B88" s="127" t="s">
        <v>300</v>
      </c>
      <c r="C88" s="128" t="s">
        <v>301</v>
      </c>
      <c r="D88" s="126">
        <v>256</v>
      </c>
      <c r="E88" s="129"/>
      <c r="F88" s="129"/>
      <c r="G88" s="129"/>
      <c r="H88" s="130">
        <v>12.5</v>
      </c>
      <c r="I88" s="130">
        <f t="shared" si="13"/>
        <v>13.750000000000002</v>
      </c>
      <c r="J88" s="130">
        <f t="shared" si="14"/>
        <v>433.81250000000006</v>
      </c>
      <c r="K88" s="130"/>
      <c r="L88" s="131"/>
      <c r="M88" s="126"/>
      <c r="N88" s="147"/>
    </row>
    <row r="89" spans="1:14" s="133" customFormat="1" ht="15">
      <c r="A89" s="168"/>
      <c r="B89" s="127" t="s">
        <v>285</v>
      </c>
      <c r="C89" s="128" t="s">
        <v>286</v>
      </c>
      <c r="D89" s="126">
        <v>176</v>
      </c>
      <c r="E89" s="129"/>
      <c r="F89" s="129"/>
      <c r="G89" s="129"/>
      <c r="H89" s="130">
        <v>10.29</v>
      </c>
      <c r="I89" s="130">
        <f t="shared" si="13"/>
        <v>11.319</v>
      </c>
      <c r="J89" s="130">
        <f t="shared" si="14"/>
        <v>357.11445000000003</v>
      </c>
      <c r="K89" s="130"/>
      <c r="L89" s="131"/>
      <c r="M89" s="126"/>
      <c r="N89" s="147"/>
    </row>
    <row r="90" spans="1:14" s="133" customFormat="1" ht="15">
      <c r="A90" s="168"/>
      <c r="B90" s="127" t="s">
        <v>263</v>
      </c>
      <c r="C90" s="128" t="s">
        <v>264</v>
      </c>
      <c r="D90" s="126">
        <v>376</v>
      </c>
      <c r="E90" s="129"/>
      <c r="F90" s="129"/>
      <c r="G90" s="129"/>
      <c r="H90" s="130">
        <v>8.08</v>
      </c>
      <c r="I90" s="130">
        <f t="shared" si="13"/>
        <v>8.888000000000002</v>
      </c>
      <c r="J90" s="130">
        <f t="shared" si="14"/>
        <v>280.41640000000007</v>
      </c>
      <c r="K90" s="130"/>
      <c r="L90" s="131"/>
      <c r="M90" s="126"/>
      <c r="N90" s="147"/>
    </row>
    <row r="91" spans="1:15" s="133" customFormat="1" ht="15">
      <c r="A91" s="168"/>
      <c r="B91" s="127" t="s">
        <v>36</v>
      </c>
      <c r="C91" s="128" t="s">
        <v>21</v>
      </c>
      <c r="D91" s="126">
        <v>300</v>
      </c>
      <c r="E91" s="129"/>
      <c r="F91" s="129"/>
      <c r="G91" s="129"/>
      <c r="H91" s="130">
        <v>10.29</v>
      </c>
      <c r="I91" s="130">
        <f t="shared" si="13"/>
        <v>11.319</v>
      </c>
      <c r="J91" s="130">
        <f t="shared" si="14"/>
        <v>357.11445000000003</v>
      </c>
      <c r="K91" s="130"/>
      <c r="L91" s="131"/>
      <c r="M91" s="126"/>
      <c r="N91" s="147"/>
      <c r="O91" s="133" t="s">
        <v>409</v>
      </c>
    </row>
    <row r="92" spans="1:14" s="133" customFormat="1" ht="15">
      <c r="A92" s="168"/>
      <c r="B92" s="127" t="s">
        <v>37</v>
      </c>
      <c r="C92" s="128" t="s">
        <v>21</v>
      </c>
      <c r="D92" s="126">
        <v>453</v>
      </c>
      <c r="E92" s="129"/>
      <c r="F92" s="129"/>
      <c r="G92" s="129"/>
      <c r="H92" s="130">
        <v>13.23</v>
      </c>
      <c r="I92" s="130">
        <f t="shared" si="13"/>
        <v>14.553</v>
      </c>
      <c r="J92" s="130">
        <f t="shared" si="14"/>
        <v>459.14715</v>
      </c>
      <c r="K92" s="130"/>
      <c r="L92" s="131"/>
      <c r="M92" s="126"/>
      <c r="N92" s="147"/>
    </row>
    <row r="93" spans="1:14" s="133" customFormat="1" ht="15">
      <c r="A93" s="168"/>
      <c r="B93" s="127" t="s">
        <v>54</v>
      </c>
      <c r="C93" s="128" t="s">
        <v>21</v>
      </c>
      <c r="D93" s="126">
        <v>307</v>
      </c>
      <c r="E93" s="129"/>
      <c r="F93" s="129"/>
      <c r="G93" s="129"/>
      <c r="H93" s="130">
        <v>12.5</v>
      </c>
      <c r="I93" s="130">
        <f t="shared" si="13"/>
        <v>13.750000000000002</v>
      </c>
      <c r="J93" s="130">
        <f t="shared" si="14"/>
        <v>433.81250000000006</v>
      </c>
      <c r="K93" s="130"/>
      <c r="L93" s="131"/>
      <c r="M93" s="126"/>
      <c r="N93" s="147"/>
    </row>
    <row r="94" spans="1:14" s="133" customFormat="1" ht="15">
      <c r="A94" s="168"/>
      <c r="B94" s="127" t="s">
        <v>204</v>
      </c>
      <c r="C94" s="128" t="s">
        <v>205</v>
      </c>
      <c r="D94" s="126">
        <v>82</v>
      </c>
      <c r="E94" s="129"/>
      <c r="F94" s="129"/>
      <c r="G94" s="129"/>
      <c r="H94" s="130">
        <v>4.41</v>
      </c>
      <c r="I94" s="130">
        <f t="shared" si="13"/>
        <v>4.851000000000001</v>
      </c>
      <c r="J94" s="130">
        <f t="shared" si="14"/>
        <v>153.04905000000002</v>
      </c>
      <c r="K94" s="130"/>
      <c r="L94" s="131"/>
      <c r="M94" s="126"/>
      <c r="N94" s="147"/>
    </row>
    <row r="95" spans="1:14" s="133" customFormat="1" ht="15">
      <c r="A95" s="168"/>
      <c r="B95" s="127" t="s">
        <v>57</v>
      </c>
      <c r="C95" s="128" t="s">
        <v>53</v>
      </c>
      <c r="D95" s="126">
        <v>36</v>
      </c>
      <c r="E95" s="129"/>
      <c r="F95" s="129"/>
      <c r="G95" s="129"/>
      <c r="H95" s="130">
        <v>4.11</v>
      </c>
      <c r="I95" s="130">
        <f t="shared" si="13"/>
        <v>4.521000000000001</v>
      </c>
      <c r="J95" s="130">
        <f t="shared" si="14"/>
        <v>142.63755000000003</v>
      </c>
      <c r="K95" s="130"/>
      <c r="L95" s="131"/>
      <c r="M95" s="126"/>
      <c r="N95" s="147"/>
    </row>
    <row r="96" spans="1:14" s="133" customFormat="1" ht="15.75" thickBot="1">
      <c r="A96" s="169"/>
      <c r="B96" s="166" t="s">
        <v>206</v>
      </c>
      <c r="C96" s="170" t="s">
        <v>207</v>
      </c>
      <c r="D96" s="165">
        <v>306</v>
      </c>
      <c r="E96" s="156">
        <f>I292/D292*(D96+D95+D94+D93+D92+D91+D90+D89+D88+D87+D86+D85+D84+D83+D82+D81)</f>
        <v>7.454737172727884</v>
      </c>
      <c r="F96" s="156">
        <f>E96*31.55</f>
        <v>235.19695779956476</v>
      </c>
      <c r="G96" s="156">
        <f>(D96+D95+D94+D93+D92+D91+D90+D89+D88+D87+D86+D85+D84+D83+D82+D81)/1000*18*31.54</f>
        <v>1612.3247999999999</v>
      </c>
      <c r="H96" s="158">
        <v>12.5</v>
      </c>
      <c r="I96" s="158">
        <f>H96*1</f>
        <v>12.5</v>
      </c>
      <c r="J96" s="158">
        <f t="shared" si="14"/>
        <v>394.375</v>
      </c>
      <c r="K96" s="158">
        <f>J96+J95+J94+J93+J92+J91+J90+J89+J88+J87+J86+J85+J84+J83+J82+J81</f>
        <v>3929.07925</v>
      </c>
      <c r="L96" s="160">
        <f>K96+G96+F96</f>
        <v>5776.601007799564</v>
      </c>
      <c r="M96" s="165">
        <v>4200</v>
      </c>
      <c r="N96" s="162">
        <f>L96-M96</f>
        <v>1576.6010077995643</v>
      </c>
    </row>
    <row r="97" spans="1:14" s="133" customFormat="1" ht="15">
      <c r="A97" s="126" t="s">
        <v>397</v>
      </c>
      <c r="B97" s="127" t="s">
        <v>94</v>
      </c>
      <c r="C97" s="128" t="s">
        <v>95</v>
      </c>
      <c r="D97" s="126">
        <v>481</v>
      </c>
      <c r="E97" s="129"/>
      <c r="F97" s="129"/>
      <c r="G97" s="129"/>
      <c r="H97" s="130">
        <v>8.08</v>
      </c>
      <c r="I97" s="130">
        <f>H97*1.15</f>
        <v>9.292</v>
      </c>
      <c r="J97" s="130">
        <f aca="true" t="shared" si="15" ref="J97:J105">I97*31.55</f>
        <v>293.1626</v>
      </c>
      <c r="K97" s="130"/>
      <c r="L97" s="131"/>
      <c r="M97" s="171"/>
      <c r="N97" s="132"/>
    </row>
    <row r="98" spans="1:14" s="133" customFormat="1" ht="15">
      <c r="A98" s="126"/>
      <c r="B98" s="127" t="s">
        <v>54</v>
      </c>
      <c r="C98" s="128" t="s">
        <v>369</v>
      </c>
      <c r="D98" s="126">
        <v>307</v>
      </c>
      <c r="E98" s="129"/>
      <c r="F98" s="129"/>
      <c r="G98" s="129"/>
      <c r="H98" s="130">
        <v>12.5</v>
      </c>
      <c r="I98" s="130">
        <f aca="true" t="shared" si="16" ref="I98:I105">H98*1.15</f>
        <v>14.374999999999998</v>
      </c>
      <c r="J98" s="130">
        <f t="shared" si="15"/>
        <v>453.53124999999994</v>
      </c>
      <c r="K98" s="130"/>
      <c r="L98" s="131"/>
      <c r="M98" s="126"/>
      <c r="N98" s="132"/>
    </row>
    <row r="99" spans="1:14" s="133" customFormat="1" ht="15">
      <c r="A99" s="126"/>
      <c r="B99" s="127" t="s">
        <v>47</v>
      </c>
      <c r="C99" s="128" t="s">
        <v>48</v>
      </c>
      <c r="D99" s="126">
        <v>184</v>
      </c>
      <c r="E99" s="129"/>
      <c r="F99" s="129"/>
      <c r="G99" s="129"/>
      <c r="H99" s="130">
        <v>5.88</v>
      </c>
      <c r="I99" s="130">
        <f t="shared" si="16"/>
        <v>6.762</v>
      </c>
      <c r="J99" s="130">
        <f t="shared" si="15"/>
        <v>213.34109999999998</v>
      </c>
      <c r="K99" s="130"/>
      <c r="L99" s="131"/>
      <c r="M99" s="126"/>
      <c r="N99" s="132"/>
    </row>
    <row r="100" spans="1:14" s="133" customFormat="1" ht="15">
      <c r="A100" s="126"/>
      <c r="B100" s="127" t="s">
        <v>219</v>
      </c>
      <c r="C100" s="128" t="s">
        <v>220</v>
      </c>
      <c r="D100" s="126">
        <v>791</v>
      </c>
      <c r="E100" s="129"/>
      <c r="F100" s="129"/>
      <c r="G100" s="129"/>
      <c r="H100" s="130">
        <v>11.76</v>
      </c>
      <c r="I100" s="130">
        <f t="shared" si="16"/>
        <v>13.524</v>
      </c>
      <c r="J100" s="130">
        <f t="shared" si="15"/>
        <v>426.68219999999997</v>
      </c>
      <c r="K100" s="130"/>
      <c r="L100" s="131"/>
      <c r="M100" s="126"/>
      <c r="N100" s="132"/>
    </row>
    <row r="101" spans="1:14" s="133" customFormat="1" ht="15">
      <c r="A101" s="126"/>
      <c r="B101" s="127" t="s">
        <v>370</v>
      </c>
      <c r="C101" s="128" t="s">
        <v>371</v>
      </c>
      <c r="D101" s="126">
        <v>180</v>
      </c>
      <c r="E101" s="129"/>
      <c r="F101" s="129"/>
      <c r="G101" s="129"/>
      <c r="H101" s="130">
        <v>4.41</v>
      </c>
      <c r="I101" s="130">
        <f t="shared" si="16"/>
        <v>5.0714999999999995</v>
      </c>
      <c r="J101" s="130">
        <f t="shared" si="15"/>
        <v>160.005825</v>
      </c>
      <c r="K101" s="130"/>
      <c r="L101" s="131"/>
      <c r="M101" s="126"/>
      <c r="N101" s="132"/>
    </row>
    <row r="102" spans="1:14" s="133" customFormat="1" ht="15">
      <c r="A102" s="126"/>
      <c r="B102" s="127" t="s">
        <v>372</v>
      </c>
      <c r="C102" s="128" t="s">
        <v>373</v>
      </c>
      <c r="D102" s="126">
        <v>38</v>
      </c>
      <c r="E102" s="129"/>
      <c r="F102" s="129"/>
      <c r="G102" s="129"/>
      <c r="H102" s="130">
        <v>2.05</v>
      </c>
      <c r="I102" s="130">
        <f t="shared" si="16"/>
        <v>2.3574999999999995</v>
      </c>
      <c r="J102" s="130">
        <f t="shared" si="15"/>
        <v>74.37912499999999</v>
      </c>
      <c r="K102" s="130"/>
      <c r="L102" s="131"/>
      <c r="M102" s="126"/>
      <c r="N102" s="132"/>
    </row>
    <row r="103" spans="1:14" s="133" customFormat="1" ht="15">
      <c r="A103" s="126"/>
      <c r="B103" s="127" t="s">
        <v>374</v>
      </c>
      <c r="C103" s="145" t="s">
        <v>375</v>
      </c>
      <c r="D103" s="126">
        <v>0</v>
      </c>
      <c r="E103" s="129"/>
      <c r="F103" s="129"/>
      <c r="G103" s="129"/>
      <c r="H103" s="130">
        <v>0</v>
      </c>
      <c r="I103" s="130">
        <f t="shared" si="16"/>
        <v>0</v>
      </c>
      <c r="J103" s="130">
        <f t="shared" si="15"/>
        <v>0</v>
      </c>
      <c r="K103" s="130"/>
      <c r="L103" s="131"/>
      <c r="M103" s="126"/>
      <c r="N103" s="132"/>
    </row>
    <row r="104" spans="1:14" s="133" customFormat="1" ht="15">
      <c r="A104" s="126"/>
      <c r="B104" s="127" t="s">
        <v>376</v>
      </c>
      <c r="C104" s="128" t="s">
        <v>377</v>
      </c>
      <c r="D104" s="126">
        <v>319</v>
      </c>
      <c r="E104" s="129"/>
      <c r="F104" s="129"/>
      <c r="G104" s="129"/>
      <c r="H104" s="130">
        <v>5.58</v>
      </c>
      <c r="I104" s="130">
        <f t="shared" si="16"/>
        <v>6.417</v>
      </c>
      <c r="J104" s="130">
        <f t="shared" si="15"/>
        <v>202.45635</v>
      </c>
      <c r="K104" s="130"/>
      <c r="L104" s="131"/>
      <c r="M104" s="126"/>
      <c r="N104" s="132"/>
    </row>
    <row r="105" spans="1:15" s="133" customFormat="1" ht="15.75" thickBot="1">
      <c r="A105" s="165"/>
      <c r="B105" s="166" t="s">
        <v>213</v>
      </c>
      <c r="C105" s="170" t="s">
        <v>214</v>
      </c>
      <c r="D105" s="165">
        <v>574</v>
      </c>
      <c r="E105" s="156">
        <f>I292/D292*(D105+D104+D103+D102+D101+D100+D99+D98+D97)</f>
        <v>7.543984026204204</v>
      </c>
      <c r="F105" s="156">
        <f>E105*31.55</f>
        <v>238.01269602674265</v>
      </c>
      <c r="G105" s="156">
        <f>(D105+D104+D103+D102+D101+D100+D99+D98+D97)/1000*18*31.54</f>
        <v>1631.62728</v>
      </c>
      <c r="H105" s="158">
        <v>12.5</v>
      </c>
      <c r="I105" s="158">
        <f t="shared" si="16"/>
        <v>14.374999999999998</v>
      </c>
      <c r="J105" s="158">
        <f t="shared" si="15"/>
        <v>453.53124999999994</v>
      </c>
      <c r="K105" s="158">
        <f>J105+J104+J103+J102+J101+J100+J99+J98+J97</f>
        <v>2277.0897</v>
      </c>
      <c r="L105" s="160">
        <f>K105+G105+F105</f>
        <v>4146.729676026743</v>
      </c>
      <c r="M105" s="167">
        <f>3500+650</f>
        <v>4150</v>
      </c>
      <c r="N105" s="162">
        <f>L105-M105</f>
        <v>-3.270323973257291</v>
      </c>
      <c r="O105" s="133" t="s">
        <v>396</v>
      </c>
    </row>
    <row r="106" spans="1:14" s="7" customFormat="1" ht="15">
      <c r="A106" s="3" t="s">
        <v>8</v>
      </c>
      <c r="B106" s="35" t="s">
        <v>107</v>
      </c>
      <c r="C106" s="87" t="s">
        <v>108</v>
      </c>
      <c r="D106" s="3">
        <v>162</v>
      </c>
      <c r="E106" s="104"/>
      <c r="F106" s="104"/>
      <c r="G106" s="104"/>
      <c r="H106" s="4">
        <v>2.94</v>
      </c>
      <c r="I106" s="17">
        <f t="shared" si="13"/>
        <v>3.234</v>
      </c>
      <c r="J106" s="17">
        <f t="shared" si="14"/>
        <v>102.0327</v>
      </c>
      <c r="K106" s="4"/>
      <c r="L106" s="118"/>
      <c r="M106" s="36"/>
      <c r="N106" s="25"/>
    </row>
    <row r="107" spans="1:15" s="7" customFormat="1" ht="15">
      <c r="A107" s="3"/>
      <c r="B107" s="35" t="s">
        <v>44</v>
      </c>
      <c r="C107" s="87" t="s">
        <v>45</v>
      </c>
      <c r="D107" s="3">
        <v>8</v>
      </c>
      <c r="E107" s="104"/>
      <c r="F107" s="104"/>
      <c r="G107" s="104"/>
      <c r="H107" s="4">
        <v>0.73</v>
      </c>
      <c r="I107" s="17">
        <f t="shared" si="13"/>
        <v>0.803</v>
      </c>
      <c r="J107" s="17">
        <f t="shared" si="14"/>
        <v>25.334650000000003</v>
      </c>
      <c r="K107" s="4"/>
      <c r="L107" s="118"/>
      <c r="M107" s="36"/>
      <c r="N107" s="25"/>
      <c r="O107" s="7" t="s">
        <v>398</v>
      </c>
    </row>
    <row r="108" spans="1:14" s="7" customFormat="1" ht="15">
      <c r="A108" s="3"/>
      <c r="B108" s="35" t="s">
        <v>255</v>
      </c>
      <c r="C108" s="75" t="s">
        <v>256</v>
      </c>
      <c r="D108" s="3">
        <v>213</v>
      </c>
      <c r="E108" s="104"/>
      <c r="F108" s="104"/>
      <c r="G108" s="104"/>
      <c r="H108" s="4">
        <v>6.17</v>
      </c>
      <c r="I108" s="17">
        <f t="shared" si="13"/>
        <v>6.787000000000001</v>
      </c>
      <c r="J108" s="17">
        <f t="shared" si="14"/>
        <v>214.12985000000003</v>
      </c>
      <c r="K108" s="4"/>
      <c r="L108" s="118"/>
      <c r="M108" s="36"/>
      <c r="N108" s="25"/>
    </row>
    <row r="109" spans="1:14" s="7" customFormat="1" ht="15">
      <c r="A109" s="3"/>
      <c r="B109" s="35" t="s">
        <v>257</v>
      </c>
      <c r="C109" s="75" t="s">
        <v>258</v>
      </c>
      <c r="D109" s="3">
        <v>265</v>
      </c>
      <c r="E109" s="104"/>
      <c r="F109" s="104"/>
      <c r="G109" s="104"/>
      <c r="H109" s="4">
        <v>6.61</v>
      </c>
      <c r="I109" s="17">
        <f t="shared" si="13"/>
        <v>7.271000000000001</v>
      </c>
      <c r="J109" s="17">
        <f t="shared" si="14"/>
        <v>229.40005000000002</v>
      </c>
      <c r="K109" s="4"/>
      <c r="L109" s="118"/>
      <c r="M109" s="36"/>
      <c r="N109" s="25"/>
    </row>
    <row r="110" spans="1:14" s="7" customFormat="1" ht="15">
      <c r="A110" s="3"/>
      <c r="B110" s="35" t="s">
        <v>259</v>
      </c>
      <c r="C110" s="87" t="s">
        <v>260</v>
      </c>
      <c r="D110" s="3">
        <v>143</v>
      </c>
      <c r="E110" s="104"/>
      <c r="F110" s="104"/>
      <c r="G110" s="104"/>
      <c r="H110" s="4">
        <v>5.88</v>
      </c>
      <c r="I110" s="17">
        <f t="shared" si="13"/>
        <v>6.468</v>
      </c>
      <c r="J110" s="17">
        <f t="shared" si="14"/>
        <v>204.0654</v>
      </c>
      <c r="K110" s="4"/>
      <c r="L110" s="118"/>
      <c r="M110" s="36"/>
      <c r="N110" s="25"/>
    </row>
    <row r="111" spans="1:14" s="7" customFormat="1" ht="15">
      <c r="A111" s="3"/>
      <c r="B111" s="35" t="s">
        <v>261</v>
      </c>
      <c r="C111" s="75" t="s">
        <v>262</v>
      </c>
      <c r="D111" s="3">
        <v>310</v>
      </c>
      <c r="E111" s="104"/>
      <c r="F111" s="104"/>
      <c r="G111" s="104"/>
      <c r="H111" s="4">
        <v>9.55</v>
      </c>
      <c r="I111" s="17">
        <f t="shared" si="13"/>
        <v>10.505</v>
      </c>
      <c r="J111" s="17">
        <f t="shared" si="14"/>
        <v>331.43275000000006</v>
      </c>
      <c r="K111" s="4"/>
      <c r="L111" s="118"/>
      <c r="M111" s="36"/>
      <c r="N111" s="25"/>
    </row>
    <row r="112" spans="1:14" s="7" customFormat="1" ht="15">
      <c r="A112" s="3"/>
      <c r="B112" s="60"/>
      <c r="C112" s="75" t="s">
        <v>159</v>
      </c>
      <c r="D112" s="92">
        <v>301</v>
      </c>
      <c r="E112" s="107"/>
      <c r="F112" s="107"/>
      <c r="G112" s="107"/>
      <c r="H112" s="93">
        <v>2.2</v>
      </c>
      <c r="I112" s="17">
        <f t="shared" si="13"/>
        <v>2.4200000000000004</v>
      </c>
      <c r="J112" s="17">
        <f t="shared" si="14"/>
        <v>76.35100000000001</v>
      </c>
      <c r="K112" s="4"/>
      <c r="L112" s="118"/>
      <c r="M112" s="36"/>
      <c r="N112" s="25"/>
    </row>
    <row r="113" spans="1:14" s="7" customFormat="1" ht="15">
      <c r="A113" s="3"/>
      <c r="B113" s="35" t="s">
        <v>43</v>
      </c>
      <c r="C113" s="87" t="s">
        <v>46</v>
      </c>
      <c r="D113" s="3">
        <v>62</v>
      </c>
      <c r="E113" s="104"/>
      <c r="F113" s="104"/>
      <c r="G113" s="104"/>
      <c r="H113" s="91">
        <v>2.2</v>
      </c>
      <c r="I113" s="17">
        <f t="shared" si="13"/>
        <v>2.4200000000000004</v>
      </c>
      <c r="J113" s="17">
        <f t="shared" si="14"/>
        <v>76.35100000000001</v>
      </c>
      <c r="K113" s="4"/>
      <c r="L113" s="118"/>
      <c r="M113" s="36"/>
      <c r="N113" s="25"/>
    </row>
    <row r="114" spans="1:14" s="7" customFormat="1" ht="15">
      <c r="A114" s="3"/>
      <c r="B114" s="35" t="s">
        <v>47</v>
      </c>
      <c r="C114" s="87" t="s">
        <v>48</v>
      </c>
      <c r="D114" s="3">
        <v>182</v>
      </c>
      <c r="E114" s="104"/>
      <c r="F114" s="104"/>
      <c r="G114" s="104"/>
      <c r="H114" s="4">
        <v>5.88</v>
      </c>
      <c r="I114" s="17">
        <f t="shared" si="13"/>
        <v>6.468</v>
      </c>
      <c r="J114" s="17">
        <f t="shared" si="14"/>
        <v>204.0654</v>
      </c>
      <c r="K114" s="4"/>
      <c r="L114" s="118"/>
      <c r="M114" s="36"/>
      <c r="N114" s="25"/>
    </row>
    <row r="115" spans="1:15" s="7" customFormat="1" ht="15.75" thickBot="1">
      <c r="A115" s="21"/>
      <c r="B115" s="38" t="s">
        <v>49</v>
      </c>
      <c r="C115" s="90" t="s">
        <v>50</v>
      </c>
      <c r="D115" s="21">
        <v>27</v>
      </c>
      <c r="E115" s="106">
        <f>I292/D292*(D115+D114+D113+D112+D111+D110+D109+D108+D107+D106)</f>
        <v>4.391470172525969</v>
      </c>
      <c r="F115" s="106">
        <f>E115*31.55</f>
        <v>138.55088394319432</v>
      </c>
      <c r="G115" s="106">
        <f>(D115+D114+D113+D112+D111+D110+D109+D108+D107+D106)/1000*18*31.54</f>
        <v>949.79556</v>
      </c>
      <c r="H115" s="22">
        <v>3.67</v>
      </c>
      <c r="I115" s="23">
        <f t="shared" si="13"/>
        <v>4.037</v>
      </c>
      <c r="J115" s="23">
        <f t="shared" si="14"/>
        <v>127.36735</v>
      </c>
      <c r="K115" s="30">
        <f>J115+J114+J113+J112+J111+J110+J109+J108+J107+J106</f>
        <v>1590.53015</v>
      </c>
      <c r="L115" s="57">
        <f>K115+G115+F115</f>
        <v>2678.876593943194</v>
      </c>
      <c r="M115" s="88">
        <v>1600</v>
      </c>
      <c r="N115" s="117">
        <f>L115-M115</f>
        <v>1078.8765939431942</v>
      </c>
      <c r="O115" s="16" t="s">
        <v>252</v>
      </c>
    </row>
    <row r="116" spans="1:14" s="133" customFormat="1" ht="15">
      <c r="A116" s="126" t="s">
        <v>15</v>
      </c>
      <c r="B116" s="127" t="s">
        <v>154</v>
      </c>
      <c r="C116" s="128" t="s">
        <v>155</v>
      </c>
      <c r="D116" s="126">
        <v>141</v>
      </c>
      <c r="E116" s="129"/>
      <c r="F116" s="129"/>
      <c r="G116" s="129"/>
      <c r="H116" s="130">
        <v>1.47</v>
      </c>
      <c r="I116" s="130">
        <f t="shared" si="13"/>
        <v>1.617</v>
      </c>
      <c r="J116" s="130">
        <f t="shared" si="14"/>
        <v>51.01635</v>
      </c>
      <c r="K116" s="130"/>
      <c r="L116" s="131"/>
      <c r="M116" s="126"/>
      <c r="N116" s="132"/>
    </row>
    <row r="117" spans="1:14" s="133" customFormat="1" ht="15">
      <c r="A117" s="126"/>
      <c r="B117" s="127" t="s">
        <v>156</v>
      </c>
      <c r="C117" s="128" t="s">
        <v>157</v>
      </c>
      <c r="D117" s="126">
        <v>157</v>
      </c>
      <c r="E117" s="129"/>
      <c r="F117" s="129"/>
      <c r="G117" s="129"/>
      <c r="H117" s="130">
        <v>1.76</v>
      </c>
      <c r="I117" s="130">
        <f t="shared" si="13"/>
        <v>1.9360000000000002</v>
      </c>
      <c r="J117" s="130">
        <f t="shared" si="14"/>
        <v>61.0808</v>
      </c>
      <c r="K117" s="130"/>
      <c r="L117" s="131"/>
      <c r="M117" s="126"/>
      <c r="N117" s="132"/>
    </row>
    <row r="118" spans="1:14" s="133" customFormat="1" ht="15">
      <c r="A118" s="126"/>
      <c r="B118" s="127" t="s">
        <v>158</v>
      </c>
      <c r="C118" s="128" t="s">
        <v>159</v>
      </c>
      <c r="D118" s="126">
        <v>305</v>
      </c>
      <c r="E118" s="129"/>
      <c r="F118" s="129"/>
      <c r="G118" s="129"/>
      <c r="H118" s="130">
        <v>2.2</v>
      </c>
      <c r="I118" s="130">
        <f t="shared" si="13"/>
        <v>2.4200000000000004</v>
      </c>
      <c r="J118" s="130">
        <f t="shared" si="14"/>
        <v>76.35100000000001</v>
      </c>
      <c r="K118" s="130"/>
      <c r="L118" s="131"/>
      <c r="M118" s="126"/>
      <c r="N118" s="132"/>
    </row>
    <row r="119" spans="1:14" s="133" customFormat="1" ht="15">
      <c r="A119" s="126"/>
      <c r="B119" s="127" t="s">
        <v>160</v>
      </c>
      <c r="C119" s="128" t="s">
        <v>161</v>
      </c>
      <c r="D119" s="126">
        <v>69</v>
      </c>
      <c r="E119" s="129"/>
      <c r="F119" s="129"/>
      <c r="G119" s="129"/>
      <c r="H119" s="130">
        <v>5.14</v>
      </c>
      <c r="I119" s="130">
        <f t="shared" si="13"/>
        <v>5.654</v>
      </c>
      <c r="J119" s="130">
        <f t="shared" si="14"/>
        <v>178.3837</v>
      </c>
      <c r="K119" s="130"/>
      <c r="L119" s="131"/>
      <c r="M119" s="126"/>
      <c r="N119" s="132"/>
    </row>
    <row r="120" spans="1:14" s="133" customFormat="1" ht="15">
      <c r="A120" s="126"/>
      <c r="B120" s="127" t="s">
        <v>164</v>
      </c>
      <c r="C120" s="128" t="s">
        <v>165</v>
      </c>
      <c r="D120" s="126">
        <v>351</v>
      </c>
      <c r="E120" s="129"/>
      <c r="F120" s="129"/>
      <c r="G120" s="129"/>
      <c r="H120" s="130">
        <v>5.88</v>
      </c>
      <c r="I120" s="130">
        <f t="shared" si="13"/>
        <v>6.468</v>
      </c>
      <c r="J120" s="130">
        <f t="shared" si="14"/>
        <v>204.0654</v>
      </c>
      <c r="K120" s="130"/>
      <c r="L120" s="131"/>
      <c r="M120" s="126"/>
      <c r="N120" s="132"/>
    </row>
    <row r="121" spans="1:14" s="133" customFormat="1" ht="15">
      <c r="A121" s="126"/>
      <c r="B121" s="127" t="s">
        <v>137</v>
      </c>
      <c r="C121" s="145" t="s">
        <v>166</v>
      </c>
      <c r="D121" s="126">
        <v>0</v>
      </c>
      <c r="E121" s="129"/>
      <c r="F121" s="129"/>
      <c r="G121" s="129"/>
      <c r="H121" s="130">
        <v>0</v>
      </c>
      <c r="I121" s="130">
        <f t="shared" si="13"/>
        <v>0</v>
      </c>
      <c r="J121" s="130">
        <f t="shared" si="14"/>
        <v>0</v>
      </c>
      <c r="K121" s="130"/>
      <c r="L121" s="131"/>
      <c r="M121" s="126"/>
      <c r="N121" s="132"/>
    </row>
    <row r="122" spans="1:14" s="133" customFormat="1" ht="15">
      <c r="A122" s="126"/>
      <c r="B122" s="127" t="s">
        <v>181</v>
      </c>
      <c r="C122" s="128" t="s">
        <v>182</v>
      </c>
      <c r="D122" s="126">
        <v>321</v>
      </c>
      <c r="E122" s="129">
        <f>I292/D292*D122</f>
        <v>0.8425952931146659</v>
      </c>
      <c r="F122" s="129">
        <f>E122*31.55</f>
        <v>26.58388149776771</v>
      </c>
      <c r="G122" s="129">
        <f>D122/1000*18*31.54</f>
        <v>182.23812</v>
      </c>
      <c r="H122" s="130">
        <v>6.32</v>
      </c>
      <c r="I122" s="142">
        <f>H122*1.15</f>
        <v>7.268</v>
      </c>
      <c r="J122" s="130">
        <f>I122*31.55</f>
        <v>229.3054</v>
      </c>
      <c r="K122" s="130"/>
      <c r="L122" s="131">
        <f>J122+G122+F122</f>
        <v>438.1274014977677</v>
      </c>
      <c r="M122" s="126"/>
      <c r="N122" s="147">
        <f>L122</f>
        <v>438.1274014977677</v>
      </c>
    </row>
    <row r="123" spans="1:14" s="133" customFormat="1" ht="30">
      <c r="A123" s="137" t="s">
        <v>403</v>
      </c>
      <c r="B123" s="150" t="s">
        <v>402</v>
      </c>
      <c r="C123" s="139" t="s">
        <v>404</v>
      </c>
      <c r="D123" s="140">
        <v>88</v>
      </c>
      <c r="E123" s="129">
        <f>I292/D292*D123</f>
        <v>0.23099185605635697</v>
      </c>
      <c r="F123" s="129">
        <f>E123*31.55</f>
        <v>7.287793058578062</v>
      </c>
      <c r="G123" s="129">
        <f>D123/1000*18*31.54</f>
        <v>49.95936</v>
      </c>
      <c r="H123" s="142">
        <v>2.2</v>
      </c>
      <c r="I123" s="142">
        <f>H123*1.15</f>
        <v>2.53</v>
      </c>
      <c r="J123" s="142">
        <f>I123*31.55</f>
        <v>79.8215</v>
      </c>
      <c r="K123" s="136"/>
      <c r="L123" s="131">
        <f>J123+G123+F123</f>
        <v>137.06865305857806</v>
      </c>
      <c r="M123" s="126"/>
      <c r="N123" s="147">
        <f>L123</f>
        <v>137.06865305857806</v>
      </c>
    </row>
    <row r="124" spans="1:14" s="133" customFormat="1" ht="15">
      <c r="A124" s="126" t="s">
        <v>428</v>
      </c>
      <c r="B124" s="127" t="s">
        <v>167</v>
      </c>
      <c r="C124" s="128" t="s">
        <v>168</v>
      </c>
      <c r="D124" s="126">
        <v>142</v>
      </c>
      <c r="E124" s="129"/>
      <c r="F124" s="129"/>
      <c r="G124" s="129"/>
      <c r="H124" s="130">
        <v>4.41</v>
      </c>
      <c r="I124" s="130">
        <f t="shared" si="13"/>
        <v>4.851000000000001</v>
      </c>
      <c r="J124" s="130">
        <f t="shared" si="14"/>
        <v>153.04905000000002</v>
      </c>
      <c r="K124" s="130"/>
      <c r="L124" s="131"/>
      <c r="M124" s="126"/>
      <c r="N124" s="132"/>
    </row>
    <row r="125" spans="1:14" s="133" customFormat="1" ht="15">
      <c r="A125" s="126"/>
      <c r="B125" s="127" t="s">
        <v>169</v>
      </c>
      <c r="C125" s="128" t="s">
        <v>170</v>
      </c>
      <c r="D125" s="126">
        <v>118</v>
      </c>
      <c r="E125" s="129"/>
      <c r="F125" s="129"/>
      <c r="G125" s="129"/>
      <c r="H125" s="130">
        <v>4.41</v>
      </c>
      <c r="I125" s="130">
        <f t="shared" si="13"/>
        <v>4.851000000000001</v>
      </c>
      <c r="J125" s="130">
        <f t="shared" si="14"/>
        <v>153.04905000000002</v>
      </c>
      <c r="K125" s="130"/>
      <c r="L125" s="131"/>
      <c r="M125" s="126"/>
      <c r="N125" s="132"/>
    </row>
    <row r="126" spans="1:14" s="133" customFormat="1" ht="15">
      <c r="A126" s="126" t="s">
        <v>427</v>
      </c>
      <c r="B126" s="127" t="s">
        <v>217</v>
      </c>
      <c r="C126" s="128" t="s">
        <v>218</v>
      </c>
      <c r="D126" s="126">
        <v>107</v>
      </c>
      <c r="E126" s="129"/>
      <c r="F126" s="129"/>
      <c r="G126" s="129"/>
      <c r="H126" s="130">
        <v>4.41</v>
      </c>
      <c r="I126" s="130">
        <f t="shared" si="13"/>
        <v>4.851000000000001</v>
      </c>
      <c r="J126" s="130">
        <f t="shared" si="14"/>
        <v>153.04905000000002</v>
      </c>
      <c r="K126" s="130"/>
      <c r="L126" s="131"/>
      <c r="M126" s="126"/>
      <c r="N126" s="132"/>
    </row>
    <row r="127" spans="1:14" s="133" customFormat="1" ht="15.75" thickBot="1">
      <c r="A127" s="126"/>
      <c r="B127" s="166" t="s">
        <v>110</v>
      </c>
      <c r="C127" s="170" t="s">
        <v>171</v>
      </c>
      <c r="D127" s="165">
        <v>153</v>
      </c>
      <c r="E127" s="156"/>
      <c r="F127" s="156"/>
      <c r="G127" s="156"/>
      <c r="H127" s="158">
        <v>5.14</v>
      </c>
      <c r="I127" s="130">
        <f t="shared" si="13"/>
        <v>5.654</v>
      </c>
      <c r="J127" s="130">
        <f t="shared" si="14"/>
        <v>178.3837</v>
      </c>
      <c r="K127" s="130"/>
      <c r="L127" s="131"/>
      <c r="M127" s="126"/>
      <c r="N127" s="132"/>
    </row>
    <row r="128" spans="1:14" s="133" customFormat="1" ht="15">
      <c r="A128" s="126"/>
      <c r="B128" s="127" t="s">
        <v>111</v>
      </c>
      <c r="C128" s="128" t="s">
        <v>172</v>
      </c>
      <c r="D128" s="126">
        <v>142</v>
      </c>
      <c r="E128" s="129"/>
      <c r="F128" s="129"/>
      <c r="G128" s="129"/>
      <c r="H128" s="130">
        <v>2.94</v>
      </c>
      <c r="I128" s="130">
        <f t="shared" si="13"/>
        <v>3.234</v>
      </c>
      <c r="J128" s="130">
        <f t="shared" si="14"/>
        <v>102.0327</v>
      </c>
      <c r="K128" s="130"/>
      <c r="L128" s="131"/>
      <c r="M128" s="126">
        <v>590</v>
      </c>
      <c r="N128" s="132"/>
    </row>
    <row r="129" spans="1:14" s="133" customFormat="1" ht="15.75" thickBot="1">
      <c r="A129" s="165"/>
      <c r="B129" s="166" t="s">
        <v>173</v>
      </c>
      <c r="C129" s="170" t="s">
        <v>174</v>
      </c>
      <c r="D129" s="165">
        <v>30</v>
      </c>
      <c r="E129" s="156">
        <f>I292/D292*(D129+D128+D127+D126+D125+D124+D121+D120+D119+D118+D117+D116)</f>
        <v>4.501716285643775</v>
      </c>
      <c r="F129" s="156">
        <f>E129*31.55</f>
        <v>142.02914881206112</v>
      </c>
      <c r="G129" s="156">
        <f>(D129+D128+D127+D126+D125+D124+D121+D120+D119+D118+D117+D116)/1000*18*31.54</f>
        <v>973.6398</v>
      </c>
      <c r="H129" s="158">
        <v>3.67</v>
      </c>
      <c r="I129" s="158">
        <f t="shared" si="13"/>
        <v>4.037</v>
      </c>
      <c r="J129" s="158">
        <f t="shared" si="14"/>
        <v>127.36735</v>
      </c>
      <c r="K129" s="158">
        <f>J129+J128+J127+J126+J125++J124+J120+J119+J118+J117+J116</f>
        <v>1437.8281500000005</v>
      </c>
      <c r="L129" s="160">
        <f>K129+G129+F129</f>
        <v>2553.4970988120617</v>
      </c>
      <c r="M129" s="165">
        <v>880</v>
      </c>
      <c r="N129" s="162">
        <f>L129-M129-M128+L123+L122</f>
        <v>1658.6931533684076</v>
      </c>
    </row>
    <row r="130" spans="1:14" s="7" customFormat="1" ht="15">
      <c r="A130" s="3" t="s">
        <v>17</v>
      </c>
      <c r="B130" s="35" t="s">
        <v>185</v>
      </c>
      <c r="C130" s="75" t="s">
        <v>186</v>
      </c>
      <c r="D130" s="3">
        <v>147</v>
      </c>
      <c r="E130" s="104"/>
      <c r="F130" s="104"/>
      <c r="G130" s="104"/>
      <c r="H130" s="4">
        <v>4.41</v>
      </c>
      <c r="I130" s="17">
        <f t="shared" si="13"/>
        <v>4.851000000000001</v>
      </c>
      <c r="J130" s="17">
        <f t="shared" si="14"/>
        <v>153.04905000000002</v>
      </c>
      <c r="K130" s="4"/>
      <c r="L130" s="118"/>
      <c r="M130" s="36"/>
      <c r="N130" s="25"/>
    </row>
    <row r="131" spans="1:14" s="7" customFormat="1" ht="15">
      <c r="A131" s="3"/>
      <c r="B131" s="35" t="s">
        <v>187</v>
      </c>
      <c r="C131" s="75" t="s">
        <v>188</v>
      </c>
      <c r="D131" s="3">
        <v>172</v>
      </c>
      <c r="E131" s="104"/>
      <c r="F131" s="104"/>
      <c r="G131" s="104"/>
      <c r="H131" s="4">
        <v>7.5</v>
      </c>
      <c r="I131" s="17">
        <f t="shared" si="13"/>
        <v>8.25</v>
      </c>
      <c r="J131" s="17">
        <f t="shared" si="14"/>
        <v>260.2875</v>
      </c>
      <c r="K131" s="4"/>
      <c r="L131" s="118"/>
      <c r="M131" s="36"/>
      <c r="N131" s="25"/>
    </row>
    <row r="132" spans="1:14" s="7" customFormat="1" ht="15">
      <c r="A132" s="3"/>
      <c r="B132" s="35" t="s">
        <v>189</v>
      </c>
      <c r="C132" s="75" t="s">
        <v>190</v>
      </c>
      <c r="D132" s="3">
        <v>288</v>
      </c>
      <c r="E132" s="104"/>
      <c r="F132" s="104"/>
      <c r="G132" s="104"/>
      <c r="H132" s="4">
        <v>5.88</v>
      </c>
      <c r="I132" s="17">
        <f t="shared" si="13"/>
        <v>6.468</v>
      </c>
      <c r="J132" s="17">
        <f t="shared" si="14"/>
        <v>204.0654</v>
      </c>
      <c r="K132" s="4"/>
      <c r="L132" s="118"/>
      <c r="M132" s="36"/>
      <c r="N132" s="25"/>
    </row>
    <row r="133" spans="1:14" s="7" customFormat="1" ht="15">
      <c r="A133" s="3"/>
      <c r="B133" s="35" t="s">
        <v>191</v>
      </c>
      <c r="C133" s="74" t="s">
        <v>192</v>
      </c>
      <c r="D133" s="3">
        <v>109</v>
      </c>
      <c r="E133" s="104"/>
      <c r="F133" s="104"/>
      <c r="G133" s="104"/>
      <c r="H133" s="4">
        <v>2.2</v>
      </c>
      <c r="I133" s="17">
        <f t="shared" si="13"/>
        <v>2.4200000000000004</v>
      </c>
      <c r="J133" s="17">
        <f t="shared" si="14"/>
        <v>76.35100000000001</v>
      </c>
      <c r="K133" s="4"/>
      <c r="L133" s="118"/>
      <c r="M133" s="36"/>
      <c r="N133" s="25"/>
    </row>
    <row r="134" spans="1:14" s="7" customFormat="1" ht="15">
      <c r="A134" s="3"/>
      <c r="B134" s="35" t="s">
        <v>193</v>
      </c>
      <c r="C134" s="75" t="s">
        <v>194</v>
      </c>
      <c r="D134" s="3">
        <v>73</v>
      </c>
      <c r="E134" s="104"/>
      <c r="F134" s="104"/>
      <c r="G134" s="104"/>
      <c r="H134" s="4">
        <v>23.52</v>
      </c>
      <c r="I134" s="17">
        <f t="shared" si="13"/>
        <v>25.872</v>
      </c>
      <c r="J134" s="17">
        <f t="shared" si="14"/>
        <v>816.2616</v>
      </c>
      <c r="K134" s="4"/>
      <c r="L134" s="118"/>
      <c r="M134" s="36"/>
      <c r="N134" s="25"/>
    </row>
    <row r="135" spans="1:14" s="7" customFormat="1" ht="15">
      <c r="A135" s="3"/>
      <c r="B135" s="35" t="s">
        <v>97</v>
      </c>
      <c r="C135" s="75" t="s">
        <v>98</v>
      </c>
      <c r="D135" s="3">
        <v>801</v>
      </c>
      <c r="E135" s="104"/>
      <c r="F135" s="104"/>
      <c r="G135" s="104"/>
      <c r="H135" s="4">
        <v>11.76</v>
      </c>
      <c r="I135" s="17">
        <f t="shared" si="13"/>
        <v>12.936</v>
      </c>
      <c r="J135" s="17">
        <f t="shared" si="14"/>
        <v>408.1308</v>
      </c>
      <c r="K135" s="4"/>
      <c r="L135" s="118"/>
      <c r="M135" s="36"/>
      <c r="N135" s="25"/>
    </row>
    <row r="136" spans="1:14" s="7" customFormat="1" ht="15">
      <c r="A136" s="3"/>
      <c r="B136" s="35" t="s">
        <v>195</v>
      </c>
      <c r="C136" s="75" t="s">
        <v>99</v>
      </c>
      <c r="D136" s="3">
        <v>1400</v>
      </c>
      <c r="E136" s="104"/>
      <c r="F136" s="104"/>
      <c r="G136" s="104"/>
      <c r="H136" s="4">
        <v>26.47</v>
      </c>
      <c r="I136" s="17">
        <f t="shared" si="13"/>
        <v>29.117</v>
      </c>
      <c r="J136" s="17">
        <f t="shared" si="14"/>
        <v>918.6413500000001</v>
      </c>
      <c r="K136" s="4"/>
      <c r="L136" s="118"/>
      <c r="M136" s="36"/>
      <c r="N136" s="25"/>
    </row>
    <row r="137" spans="1:15" s="7" customFormat="1" ht="15">
      <c r="A137" s="3"/>
      <c r="B137" s="35" t="s">
        <v>100</v>
      </c>
      <c r="C137" s="75" t="s">
        <v>196</v>
      </c>
      <c r="D137" s="3">
        <v>0</v>
      </c>
      <c r="E137" s="104"/>
      <c r="F137" s="104"/>
      <c r="G137" s="104"/>
      <c r="H137" s="4">
        <v>0</v>
      </c>
      <c r="I137" s="17">
        <f t="shared" si="13"/>
        <v>0</v>
      </c>
      <c r="J137" s="17">
        <f t="shared" si="14"/>
        <v>0</v>
      </c>
      <c r="K137" s="4"/>
      <c r="L137" s="118"/>
      <c r="M137" s="36"/>
      <c r="N137" s="25"/>
      <c r="O137" s="37"/>
    </row>
    <row r="138" spans="1:14" s="7" customFormat="1" ht="15">
      <c r="A138" s="3"/>
      <c r="B138" s="35" t="s">
        <v>92</v>
      </c>
      <c r="C138" s="74" t="s">
        <v>93</v>
      </c>
      <c r="D138" s="3">
        <v>161</v>
      </c>
      <c r="E138" s="104"/>
      <c r="F138" s="104"/>
      <c r="G138" s="104"/>
      <c r="H138" s="4">
        <v>2.64</v>
      </c>
      <c r="I138" s="17">
        <f t="shared" si="13"/>
        <v>2.9040000000000004</v>
      </c>
      <c r="J138" s="17">
        <f t="shared" si="14"/>
        <v>91.62120000000002</v>
      </c>
      <c r="K138" s="4"/>
      <c r="L138" s="118"/>
      <c r="M138" s="36"/>
      <c r="N138" s="25"/>
    </row>
    <row r="139" spans="1:14" s="7" customFormat="1" ht="15">
      <c r="A139" s="3"/>
      <c r="B139" s="35" t="s">
        <v>197</v>
      </c>
      <c r="C139" s="75" t="s">
        <v>96</v>
      </c>
      <c r="D139" s="3">
        <v>39</v>
      </c>
      <c r="E139" s="104"/>
      <c r="F139" s="104"/>
      <c r="G139" s="104"/>
      <c r="H139" s="4">
        <v>5.14</v>
      </c>
      <c r="I139" s="17">
        <f aca="true" t="shared" si="17" ref="I139:I188">H139*1.1</f>
        <v>5.654</v>
      </c>
      <c r="J139" s="17">
        <f aca="true" t="shared" si="18" ref="J139:J188">I139*31.55</f>
        <v>178.3837</v>
      </c>
      <c r="K139" s="4"/>
      <c r="L139" s="118"/>
      <c r="M139" s="36"/>
      <c r="N139" s="25"/>
    </row>
    <row r="140" spans="1:14" s="7" customFormat="1" ht="15">
      <c r="A140" s="3"/>
      <c r="B140" s="35" t="s">
        <v>198</v>
      </c>
      <c r="C140" s="75" t="s">
        <v>199</v>
      </c>
      <c r="D140" s="3">
        <v>81</v>
      </c>
      <c r="E140" s="104"/>
      <c r="F140" s="104"/>
      <c r="G140" s="104"/>
      <c r="H140" s="4">
        <v>4.41</v>
      </c>
      <c r="I140" s="17">
        <f t="shared" si="17"/>
        <v>4.851000000000001</v>
      </c>
      <c r="J140" s="17">
        <f t="shared" si="18"/>
        <v>153.04905000000002</v>
      </c>
      <c r="K140" s="4"/>
      <c r="L140" s="118"/>
      <c r="M140" s="36"/>
      <c r="N140" s="25"/>
    </row>
    <row r="141" spans="1:14" s="7" customFormat="1" ht="15">
      <c r="A141" s="3"/>
      <c r="B141" s="35" t="s">
        <v>209</v>
      </c>
      <c r="C141" s="75" t="s">
        <v>210</v>
      </c>
      <c r="D141" s="3">
        <v>143</v>
      </c>
      <c r="E141" s="104"/>
      <c r="F141" s="104"/>
      <c r="G141" s="104"/>
      <c r="H141" s="4">
        <v>5.88</v>
      </c>
      <c r="I141" s="17">
        <f t="shared" si="17"/>
        <v>6.468</v>
      </c>
      <c r="J141" s="17">
        <f t="shared" si="18"/>
        <v>204.0654</v>
      </c>
      <c r="K141" s="4"/>
      <c r="L141" s="118"/>
      <c r="M141" s="36">
        <v>4746.72</v>
      </c>
      <c r="N141" s="25"/>
    </row>
    <row r="142" spans="1:14" s="7" customFormat="1" ht="15">
      <c r="A142" s="3"/>
      <c r="B142" s="60" t="s">
        <v>266</v>
      </c>
      <c r="C142" s="75" t="s">
        <v>267</v>
      </c>
      <c r="D142" s="3">
        <v>250</v>
      </c>
      <c r="E142" s="105"/>
      <c r="F142" s="105"/>
      <c r="G142" s="105"/>
      <c r="H142" s="15">
        <v>8.08</v>
      </c>
      <c r="I142" s="17">
        <f t="shared" si="17"/>
        <v>8.888000000000002</v>
      </c>
      <c r="J142" s="17">
        <f t="shared" si="18"/>
        <v>280.41640000000007</v>
      </c>
      <c r="K142" s="4"/>
      <c r="L142" s="118"/>
      <c r="M142" s="33">
        <v>450</v>
      </c>
      <c r="N142" s="25"/>
    </row>
    <row r="143" spans="1:14" s="7" customFormat="1" ht="15.75" thickBot="1">
      <c r="A143" s="21"/>
      <c r="B143" s="38" t="s">
        <v>211</v>
      </c>
      <c r="C143" s="89" t="s">
        <v>212</v>
      </c>
      <c r="D143" s="21">
        <v>217</v>
      </c>
      <c r="E143" s="106">
        <f>I292/D292*(D143+D142+D141+D140+D139+D138+D137+D136+D135+D134+D133+D132+D131+D130)</f>
        <v>10.18726583357638</v>
      </c>
      <c r="F143" s="106">
        <f>E143*31.55</f>
        <v>321.4082370493348</v>
      </c>
      <c r="G143" s="106">
        <f>(D143+D142+D141+D140+D139+D138+D137+D136+D135+D134+D133+D132+D131+D130)/1000*18*31.54</f>
        <v>2203.3213199999996</v>
      </c>
      <c r="H143" s="22">
        <v>6.17</v>
      </c>
      <c r="I143" s="23">
        <f t="shared" si="17"/>
        <v>6.787000000000001</v>
      </c>
      <c r="J143" s="23">
        <f t="shared" si="18"/>
        <v>214.12985000000003</v>
      </c>
      <c r="K143" s="22">
        <f>J143+J142+J141+J140+J139+J138+J137+J136+J135+J134+J133+J132+J131+J130</f>
        <v>3958.452300000001</v>
      </c>
      <c r="L143" s="57">
        <f>K143+G143+F143</f>
        <v>6483.181857049335</v>
      </c>
      <c r="M143" s="56">
        <v>795</v>
      </c>
      <c r="N143" s="117">
        <f>L143-M141-M142-M143</f>
        <v>491.46185704933487</v>
      </c>
    </row>
    <row r="144" spans="1:14" s="133" customFormat="1" ht="15">
      <c r="A144" s="126" t="s">
        <v>18</v>
      </c>
      <c r="B144" s="127" t="s">
        <v>112</v>
      </c>
      <c r="C144" s="128" t="s">
        <v>131</v>
      </c>
      <c r="D144" s="126">
        <v>229</v>
      </c>
      <c r="E144" s="129"/>
      <c r="F144" s="129"/>
      <c r="G144" s="129"/>
      <c r="H144" s="130">
        <v>5.14</v>
      </c>
      <c r="I144" s="130">
        <f t="shared" si="17"/>
        <v>5.654</v>
      </c>
      <c r="J144" s="130">
        <f t="shared" si="18"/>
        <v>178.3837</v>
      </c>
      <c r="K144" s="130"/>
      <c r="L144" s="131"/>
      <c r="M144" s="126"/>
      <c r="N144" s="132"/>
    </row>
    <row r="145" spans="1:14" s="133" customFormat="1" ht="15">
      <c r="A145" s="126"/>
      <c r="B145" s="127" t="s">
        <v>113</v>
      </c>
      <c r="C145" s="145" t="s">
        <v>114</v>
      </c>
      <c r="D145" s="126">
        <v>0</v>
      </c>
      <c r="E145" s="129"/>
      <c r="F145" s="129"/>
      <c r="G145" s="129"/>
      <c r="H145" s="130">
        <v>0</v>
      </c>
      <c r="I145" s="130">
        <f t="shared" si="17"/>
        <v>0</v>
      </c>
      <c r="J145" s="130">
        <f t="shared" si="18"/>
        <v>0</v>
      </c>
      <c r="K145" s="130"/>
      <c r="L145" s="131"/>
      <c r="M145" s="126"/>
      <c r="N145" s="132"/>
    </row>
    <row r="146" spans="1:14" s="133" customFormat="1" ht="15">
      <c r="A146" s="126"/>
      <c r="B146" s="127" t="s">
        <v>115</v>
      </c>
      <c r="C146" s="128" t="s">
        <v>116</v>
      </c>
      <c r="D146" s="126">
        <v>54</v>
      </c>
      <c r="E146" s="129"/>
      <c r="F146" s="129"/>
      <c r="G146" s="129"/>
      <c r="H146" s="130">
        <v>1.47</v>
      </c>
      <c r="I146" s="130">
        <f t="shared" si="17"/>
        <v>1.617</v>
      </c>
      <c r="J146" s="130">
        <f t="shared" si="18"/>
        <v>51.01635</v>
      </c>
      <c r="K146" s="130"/>
      <c r="L146" s="131"/>
      <c r="M146" s="126"/>
      <c r="N146" s="132"/>
    </row>
    <row r="147" spans="1:14" s="133" customFormat="1" ht="15">
      <c r="A147" s="126"/>
      <c r="B147" s="127" t="s">
        <v>117</v>
      </c>
      <c r="C147" s="128" t="s">
        <v>118</v>
      </c>
      <c r="D147" s="126">
        <v>222</v>
      </c>
      <c r="E147" s="129"/>
      <c r="F147" s="129"/>
      <c r="G147" s="129"/>
      <c r="H147" s="130">
        <v>8.08</v>
      </c>
      <c r="I147" s="130">
        <f t="shared" si="17"/>
        <v>8.888000000000002</v>
      </c>
      <c r="J147" s="130">
        <f t="shared" si="18"/>
        <v>280.41640000000007</v>
      </c>
      <c r="K147" s="130"/>
      <c r="L147" s="131"/>
      <c r="M147" s="126"/>
      <c r="N147" s="132"/>
    </row>
    <row r="148" spans="1:14" s="133" customFormat="1" ht="15">
      <c r="A148" s="126"/>
      <c r="B148" s="127" t="s">
        <v>156</v>
      </c>
      <c r="C148" s="128" t="s">
        <v>157</v>
      </c>
      <c r="D148" s="126">
        <v>169</v>
      </c>
      <c r="E148" s="129"/>
      <c r="F148" s="129"/>
      <c r="G148" s="129"/>
      <c r="H148" s="130">
        <v>1.76</v>
      </c>
      <c r="I148" s="130">
        <f t="shared" si="17"/>
        <v>1.9360000000000002</v>
      </c>
      <c r="J148" s="130">
        <f t="shared" si="18"/>
        <v>61.0808</v>
      </c>
      <c r="K148" s="130"/>
      <c r="L148" s="131"/>
      <c r="M148" s="126"/>
      <c r="N148" s="132"/>
    </row>
    <row r="149" spans="1:14" s="133" customFormat="1" ht="15">
      <c r="A149" s="126"/>
      <c r="B149" s="127" t="s">
        <v>100</v>
      </c>
      <c r="C149" s="145" t="s">
        <v>196</v>
      </c>
      <c r="D149" s="126">
        <v>0</v>
      </c>
      <c r="E149" s="129"/>
      <c r="F149" s="129"/>
      <c r="G149" s="129"/>
      <c r="H149" s="130">
        <v>0</v>
      </c>
      <c r="I149" s="130">
        <f t="shared" si="17"/>
        <v>0</v>
      </c>
      <c r="J149" s="130">
        <f t="shared" si="18"/>
        <v>0</v>
      </c>
      <c r="K149" s="130"/>
      <c r="L149" s="131"/>
      <c r="M149" s="126"/>
      <c r="N149" s="132"/>
    </row>
    <row r="150" spans="1:15" s="133" customFormat="1" ht="15">
      <c r="A150" s="126"/>
      <c r="B150" s="127" t="s">
        <v>354</v>
      </c>
      <c r="C150" s="145" t="s">
        <v>430</v>
      </c>
      <c r="D150" s="126">
        <v>0</v>
      </c>
      <c r="E150" s="129"/>
      <c r="F150" s="129"/>
      <c r="G150" s="129"/>
      <c r="H150" s="130">
        <v>0</v>
      </c>
      <c r="I150" s="130">
        <f t="shared" si="17"/>
        <v>0</v>
      </c>
      <c r="J150" s="130">
        <f t="shared" si="18"/>
        <v>0</v>
      </c>
      <c r="K150" s="130"/>
      <c r="L150" s="131"/>
      <c r="M150" s="126"/>
      <c r="N150" s="132"/>
      <c r="O150" s="164"/>
    </row>
    <row r="151" spans="1:14" s="133" customFormat="1" ht="15.75" thickBot="1">
      <c r="A151" s="165"/>
      <c r="B151" s="166" t="s">
        <v>59</v>
      </c>
      <c r="C151" s="170" t="s">
        <v>245</v>
      </c>
      <c r="D151" s="165">
        <v>66</v>
      </c>
      <c r="E151" s="156">
        <f>I292/D292*(D151+D150+D149+D148+D147+D146+D145+D144)</f>
        <v>1.9424315168375474</v>
      </c>
      <c r="F151" s="156">
        <f>E151*31.55</f>
        <v>61.28371435622462</v>
      </c>
      <c r="G151" s="156">
        <f>(D151+D150+D149+D148+D147+D146+D145+D144)/1000*18*31.54</f>
        <v>420.1128</v>
      </c>
      <c r="H151" s="158">
        <v>2.94</v>
      </c>
      <c r="I151" s="158">
        <f t="shared" si="17"/>
        <v>3.234</v>
      </c>
      <c r="J151" s="158">
        <f t="shared" si="18"/>
        <v>102.0327</v>
      </c>
      <c r="K151" s="158">
        <f>J151+J150+J149+J148+J147+J146+J145+J144</f>
        <v>672.9299500000001</v>
      </c>
      <c r="L151" s="160">
        <f>K151+G151+F151</f>
        <v>1154.3264643562247</v>
      </c>
      <c r="M151" s="165">
        <v>1270</v>
      </c>
      <c r="N151" s="192">
        <f>L151-M151</f>
        <v>-115.67353564377527</v>
      </c>
    </row>
    <row r="152" spans="1:14" s="133" customFormat="1" ht="15.75" thickBot="1">
      <c r="A152" s="196" t="s">
        <v>456</v>
      </c>
      <c r="B152" s="38" t="s">
        <v>100</v>
      </c>
      <c r="C152" s="89" t="s">
        <v>101</v>
      </c>
      <c r="D152" s="21">
        <v>1048</v>
      </c>
      <c r="E152" s="106">
        <f>I292/D292*D152</f>
        <v>2.750903013034797</v>
      </c>
      <c r="F152" s="106">
        <f>E152*31.55</f>
        <v>86.79099006124784</v>
      </c>
      <c r="G152" s="106">
        <f>(D152+D151+D150+D149)/1000*18*31.54</f>
        <v>632.4400800000001</v>
      </c>
      <c r="H152" s="22">
        <v>17.64</v>
      </c>
      <c r="I152" s="23">
        <f t="shared" si="17"/>
        <v>19.404000000000003</v>
      </c>
      <c r="J152" s="23">
        <f t="shared" si="18"/>
        <v>612.1962000000001</v>
      </c>
      <c r="K152" s="198"/>
      <c r="L152" s="214">
        <f>J152+G152+F152</f>
        <v>1331.427270061248</v>
      </c>
      <c r="M152" s="196"/>
      <c r="N152" s="215">
        <f>L152</f>
        <v>1331.427270061248</v>
      </c>
    </row>
    <row r="153" spans="1:14" s="133" customFormat="1" ht="15">
      <c r="A153" s="126" t="s">
        <v>22</v>
      </c>
      <c r="B153" s="127" t="s">
        <v>119</v>
      </c>
      <c r="C153" s="128" t="s">
        <v>120</v>
      </c>
      <c r="D153" s="126">
        <v>481</v>
      </c>
      <c r="E153" s="129"/>
      <c r="F153" s="129"/>
      <c r="G153" s="129"/>
      <c r="H153" s="130">
        <v>8.08</v>
      </c>
      <c r="I153" s="130">
        <f t="shared" si="17"/>
        <v>8.888000000000002</v>
      </c>
      <c r="J153" s="130">
        <f t="shared" si="18"/>
        <v>280.41640000000007</v>
      </c>
      <c r="K153" s="130"/>
      <c r="L153" s="131"/>
      <c r="M153" s="126"/>
      <c r="N153" s="132"/>
    </row>
    <row r="154" spans="1:15" s="133" customFormat="1" ht="15">
      <c r="A154" s="126"/>
      <c r="B154" s="127" t="s">
        <v>121</v>
      </c>
      <c r="C154" s="128" t="s">
        <v>122</v>
      </c>
      <c r="D154" s="126"/>
      <c r="E154" s="129"/>
      <c r="F154" s="129"/>
      <c r="G154" s="129"/>
      <c r="H154" s="130"/>
      <c r="I154" s="130">
        <f t="shared" si="17"/>
        <v>0</v>
      </c>
      <c r="J154" s="130">
        <f t="shared" si="18"/>
        <v>0</v>
      </c>
      <c r="K154" s="130"/>
      <c r="L154" s="131"/>
      <c r="M154" s="126"/>
      <c r="N154" s="132"/>
      <c r="O154" s="133" t="s">
        <v>390</v>
      </c>
    </row>
    <row r="155" spans="1:14" s="133" customFormat="1" ht="15">
      <c r="A155" s="126"/>
      <c r="B155" s="127" t="s">
        <v>123</v>
      </c>
      <c r="C155" s="128" t="s">
        <v>124</v>
      </c>
      <c r="D155" s="126">
        <v>475</v>
      </c>
      <c r="E155" s="129"/>
      <c r="F155" s="129"/>
      <c r="G155" s="129"/>
      <c r="H155" s="130">
        <v>11.76</v>
      </c>
      <c r="I155" s="130">
        <f t="shared" si="17"/>
        <v>12.936</v>
      </c>
      <c r="J155" s="130">
        <f t="shared" si="18"/>
        <v>408.1308</v>
      </c>
      <c r="K155" s="130"/>
      <c r="L155" s="131"/>
      <c r="M155" s="126">
        <v>260</v>
      </c>
      <c r="N155" s="132"/>
    </row>
    <row r="156" spans="1:15" s="133" customFormat="1" ht="15.75" thickBot="1">
      <c r="A156" s="165"/>
      <c r="B156" s="166" t="s">
        <v>59</v>
      </c>
      <c r="C156" s="170" t="s">
        <v>53</v>
      </c>
      <c r="D156" s="165">
        <v>61</v>
      </c>
      <c r="E156" s="156">
        <f>I292/D292*(D156+D155+D153)</f>
        <v>2.6695308819240346</v>
      </c>
      <c r="F156" s="156">
        <f>E156*31.55</f>
        <v>84.22369932470329</v>
      </c>
      <c r="G156" s="156">
        <f>(D156+D155+D153)/1000*18*31.54</f>
        <v>577.37124</v>
      </c>
      <c r="H156" s="158">
        <v>2.94</v>
      </c>
      <c r="I156" s="158">
        <f t="shared" si="17"/>
        <v>3.234</v>
      </c>
      <c r="J156" s="158">
        <f t="shared" si="18"/>
        <v>102.0327</v>
      </c>
      <c r="K156" s="158">
        <f>J156+J155+J154+J153</f>
        <v>790.5799000000001</v>
      </c>
      <c r="L156" s="160">
        <f>K156+G156+F156</f>
        <v>1452.1748393247035</v>
      </c>
      <c r="M156" s="165">
        <v>525</v>
      </c>
      <c r="N156" s="162">
        <f>L156-M155-M156</f>
        <v>667.1748393247035</v>
      </c>
      <c r="O156" s="133" t="s">
        <v>431</v>
      </c>
    </row>
    <row r="157" spans="1:14" s="133" customFormat="1" ht="15">
      <c r="A157" s="126" t="s">
        <v>38</v>
      </c>
      <c r="B157" s="127" t="s">
        <v>321</v>
      </c>
      <c r="C157" s="128" t="s">
        <v>322</v>
      </c>
      <c r="D157" s="126">
        <v>41</v>
      </c>
      <c r="E157" s="129"/>
      <c r="F157" s="129"/>
      <c r="G157" s="129"/>
      <c r="H157" s="130">
        <v>4.41</v>
      </c>
      <c r="I157" s="130">
        <f t="shared" si="17"/>
        <v>4.851000000000001</v>
      </c>
      <c r="J157" s="130">
        <f t="shared" si="18"/>
        <v>153.04905000000002</v>
      </c>
      <c r="K157" s="130"/>
      <c r="L157" s="131"/>
      <c r="M157" s="126"/>
      <c r="N157" s="132"/>
    </row>
    <row r="158" spans="1:15" s="133" customFormat="1" ht="15">
      <c r="A158" s="126"/>
      <c r="B158" s="127" t="s">
        <v>323</v>
      </c>
      <c r="C158" s="145" t="s">
        <v>324</v>
      </c>
      <c r="D158" s="126">
        <v>0</v>
      </c>
      <c r="E158" s="129"/>
      <c r="F158" s="129"/>
      <c r="G158" s="129"/>
      <c r="H158" s="130">
        <v>0</v>
      </c>
      <c r="I158" s="130">
        <f t="shared" si="17"/>
        <v>0</v>
      </c>
      <c r="J158" s="130">
        <f t="shared" si="18"/>
        <v>0</v>
      </c>
      <c r="K158" s="130"/>
      <c r="L158" s="131"/>
      <c r="M158" s="126"/>
      <c r="N158" s="132"/>
      <c r="O158" s="133" t="s">
        <v>429</v>
      </c>
    </row>
    <row r="159" spans="1:14" s="133" customFormat="1" ht="15">
      <c r="A159" s="126"/>
      <c r="B159" s="127" t="s">
        <v>325</v>
      </c>
      <c r="C159" s="128" t="s">
        <v>326</v>
      </c>
      <c r="D159" s="126">
        <v>149</v>
      </c>
      <c r="E159" s="129"/>
      <c r="F159" s="129"/>
      <c r="G159" s="129"/>
      <c r="H159" s="130">
        <v>2.2</v>
      </c>
      <c r="I159" s="130">
        <f t="shared" si="17"/>
        <v>2.4200000000000004</v>
      </c>
      <c r="J159" s="130">
        <f t="shared" si="18"/>
        <v>76.35100000000001</v>
      </c>
      <c r="K159" s="130"/>
      <c r="L159" s="131"/>
      <c r="M159" s="126"/>
      <c r="N159" s="132"/>
    </row>
    <row r="160" spans="1:14" s="133" customFormat="1" ht="15">
      <c r="A160" s="126"/>
      <c r="B160" s="127" t="s">
        <v>327</v>
      </c>
      <c r="C160" s="128" t="s">
        <v>328</v>
      </c>
      <c r="D160" s="126">
        <v>58</v>
      </c>
      <c r="E160" s="129"/>
      <c r="F160" s="129"/>
      <c r="G160" s="129"/>
      <c r="H160" s="130">
        <v>2.05</v>
      </c>
      <c r="I160" s="130">
        <f t="shared" si="17"/>
        <v>2.255</v>
      </c>
      <c r="J160" s="130">
        <f t="shared" si="18"/>
        <v>71.14525</v>
      </c>
      <c r="K160" s="130"/>
      <c r="L160" s="131"/>
      <c r="M160" s="126"/>
      <c r="N160" s="132"/>
    </row>
    <row r="161" spans="1:14" s="133" customFormat="1" ht="15">
      <c r="A161" s="126"/>
      <c r="B161" s="127" t="s">
        <v>329</v>
      </c>
      <c r="C161" s="128" t="s">
        <v>330</v>
      </c>
      <c r="D161" s="126">
        <v>461</v>
      </c>
      <c r="E161" s="129"/>
      <c r="F161" s="129"/>
      <c r="G161" s="129"/>
      <c r="H161" s="130">
        <v>10.29</v>
      </c>
      <c r="I161" s="130">
        <f t="shared" si="17"/>
        <v>11.319</v>
      </c>
      <c r="J161" s="130">
        <f t="shared" si="18"/>
        <v>357.11445000000003</v>
      </c>
      <c r="K161" s="130"/>
      <c r="L161" s="131"/>
      <c r="M161" s="126"/>
      <c r="N161" s="132"/>
    </row>
    <row r="162" spans="1:14" s="133" customFormat="1" ht="15">
      <c r="A162" s="126"/>
      <c r="B162" s="127" t="s">
        <v>263</v>
      </c>
      <c r="C162" s="128" t="s">
        <v>264</v>
      </c>
      <c r="D162" s="126">
        <v>386</v>
      </c>
      <c r="E162" s="129"/>
      <c r="F162" s="129"/>
      <c r="G162" s="129"/>
      <c r="H162" s="130">
        <v>8.08</v>
      </c>
      <c r="I162" s="130">
        <f t="shared" si="17"/>
        <v>8.888000000000002</v>
      </c>
      <c r="J162" s="130">
        <f t="shared" si="18"/>
        <v>280.41640000000007</v>
      </c>
      <c r="K162" s="130"/>
      <c r="L162" s="131"/>
      <c r="M162" s="126"/>
      <c r="N162" s="132"/>
    </row>
    <row r="163" spans="1:14" s="133" customFormat="1" ht="30">
      <c r="A163" s="181"/>
      <c r="B163" s="144" t="s">
        <v>91</v>
      </c>
      <c r="C163" s="128" t="s">
        <v>180</v>
      </c>
      <c r="D163" s="126">
        <v>45</v>
      </c>
      <c r="E163" s="129"/>
      <c r="F163" s="129"/>
      <c r="G163" s="129"/>
      <c r="H163" s="130">
        <v>1.76</v>
      </c>
      <c r="I163" s="130">
        <f t="shared" si="17"/>
        <v>1.9360000000000002</v>
      </c>
      <c r="J163" s="130">
        <f t="shared" si="18"/>
        <v>61.0808</v>
      </c>
      <c r="K163" s="130"/>
      <c r="L163" s="131"/>
      <c r="M163" s="126"/>
      <c r="N163" s="132"/>
    </row>
    <row r="164" spans="1:14" s="133" customFormat="1" ht="15">
      <c r="A164" s="126"/>
      <c r="B164" s="127" t="s">
        <v>39</v>
      </c>
      <c r="C164" s="128" t="s">
        <v>40</v>
      </c>
      <c r="D164" s="126">
        <v>411</v>
      </c>
      <c r="E164" s="129"/>
      <c r="F164" s="129"/>
      <c r="G164" s="129"/>
      <c r="H164" s="130">
        <v>7.35</v>
      </c>
      <c r="I164" s="130">
        <f t="shared" si="17"/>
        <v>8.085</v>
      </c>
      <c r="J164" s="130">
        <f t="shared" si="18"/>
        <v>255.08175000000003</v>
      </c>
      <c r="K164" s="130"/>
      <c r="L164" s="131"/>
      <c r="M164" s="126"/>
      <c r="N164" s="132"/>
    </row>
    <row r="165" spans="1:14" s="133" customFormat="1" ht="15">
      <c r="A165" s="126"/>
      <c r="B165" s="127" t="s">
        <v>41</v>
      </c>
      <c r="C165" s="128" t="s">
        <v>42</v>
      </c>
      <c r="D165" s="126">
        <v>102</v>
      </c>
      <c r="E165" s="129"/>
      <c r="F165" s="129"/>
      <c r="G165" s="129"/>
      <c r="H165" s="130">
        <v>5.88</v>
      </c>
      <c r="I165" s="130">
        <f t="shared" si="17"/>
        <v>6.468</v>
      </c>
      <c r="J165" s="130">
        <f t="shared" si="18"/>
        <v>204.0654</v>
      </c>
      <c r="K165" s="130"/>
      <c r="L165" s="131"/>
      <c r="M165" s="126"/>
      <c r="N165" s="132"/>
    </row>
    <row r="166" spans="1:14" s="133" customFormat="1" ht="15">
      <c r="A166" s="126"/>
      <c r="B166" s="127" t="s">
        <v>156</v>
      </c>
      <c r="C166" s="146" t="s">
        <v>157</v>
      </c>
      <c r="D166" s="126">
        <v>169</v>
      </c>
      <c r="E166" s="129">
        <f>I292/D292*D166</f>
        <v>0.4436093599264128</v>
      </c>
      <c r="F166" s="129">
        <f>E166*31.55</f>
        <v>13.995875305678325</v>
      </c>
      <c r="G166" s="129">
        <f>D166/1000*18*31.54</f>
        <v>95.94468</v>
      </c>
      <c r="H166" s="130">
        <v>1.76</v>
      </c>
      <c r="I166" s="130">
        <f>H166*1.1</f>
        <v>1.9360000000000002</v>
      </c>
      <c r="J166" s="130">
        <f>I166*31.55</f>
        <v>61.0808</v>
      </c>
      <c r="K166" s="130"/>
      <c r="L166" s="131">
        <f>J166+G166+F166</f>
        <v>171.02135530567836</v>
      </c>
      <c r="M166" s="126"/>
      <c r="N166" s="147"/>
    </row>
    <row r="167" spans="1:14" s="133" customFormat="1" ht="15.75" thickBot="1">
      <c r="A167" s="165"/>
      <c r="B167" s="166" t="s">
        <v>41</v>
      </c>
      <c r="C167" s="170" t="s">
        <v>42</v>
      </c>
      <c r="D167" s="165">
        <v>114</v>
      </c>
      <c r="E167" s="156">
        <f>I292/D292*(D167+D165+D164+D163+D162+D161+D160+D159+D158+D157)</f>
        <v>4.638211473313441</v>
      </c>
      <c r="F167" s="156">
        <f>E167*31.55</f>
        <v>146.33557198303907</v>
      </c>
      <c r="G167" s="156">
        <f>(D167+D165+D164+D163+D162+D161+D160+D159+D158+D157)/1000*18*31.54</f>
        <v>1003.1612399999999</v>
      </c>
      <c r="H167" s="158">
        <v>5.88</v>
      </c>
      <c r="I167" s="158">
        <f t="shared" si="17"/>
        <v>6.468</v>
      </c>
      <c r="J167" s="158">
        <f t="shared" si="18"/>
        <v>204.0654</v>
      </c>
      <c r="K167" s="158">
        <f>J167+J165+J164+J163+J162+J161+J160+J159+J158+J157</f>
        <v>1662.3695000000002</v>
      </c>
      <c r="L167" s="160">
        <f>K167+G167+F167</f>
        <v>2811.8663119830394</v>
      </c>
      <c r="M167" s="165">
        <f>1700+1303</f>
        <v>3003</v>
      </c>
      <c r="N167" s="162">
        <f>L167-M167+L166</f>
        <v>-20.11233271128225</v>
      </c>
    </row>
    <row r="168" spans="1:14" s="133" customFormat="1" ht="15">
      <c r="A168" s="126" t="s">
        <v>51</v>
      </c>
      <c r="B168" s="127" t="s">
        <v>125</v>
      </c>
      <c r="C168" s="128" t="s">
        <v>126</v>
      </c>
      <c r="D168" s="126">
        <v>176</v>
      </c>
      <c r="E168" s="129"/>
      <c r="F168" s="129"/>
      <c r="G168" s="129"/>
      <c r="H168" s="130">
        <v>5.88</v>
      </c>
      <c r="I168" s="130">
        <f t="shared" si="17"/>
        <v>6.468</v>
      </c>
      <c r="J168" s="130">
        <f t="shared" si="18"/>
        <v>204.0654</v>
      </c>
      <c r="K168" s="130"/>
      <c r="L168" s="131"/>
      <c r="M168" s="126"/>
      <c r="N168" s="132"/>
    </row>
    <row r="169" spans="1:14" s="133" customFormat="1" ht="15">
      <c r="A169" s="126"/>
      <c r="B169" s="127" t="s">
        <v>127</v>
      </c>
      <c r="C169" s="128" t="s">
        <v>128</v>
      </c>
      <c r="D169" s="126">
        <v>142</v>
      </c>
      <c r="E169" s="129"/>
      <c r="F169" s="129"/>
      <c r="G169" s="129"/>
      <c r="H169" s="130">
        <v>4.41</v>
      </c>
      <c r="I169" s="130">
        <f t="shared" si="17"/>
        <v>4.851000000000001</v>
      </c>
      <c r="J169" s="130">
        <f t="shared" si="18"/>
        <v>153.04905000000002</v>
      </c>
      <c r="K169" s="130"/>
      <c r="L169" s="131"/>
      <c r="M169" s="126"/>
      <c r="N169" s="132"/>
    </row>
    <row r="170" spans="1:14" s="133" customFormat="1" ht="15">
      <c r="A170" s="126"/>
      <c r="B170" s="127" t="s">
        <v>129</v>
      </c>
      <c r="C170" s="128" t="s">
        <v>130</v>
      </c>
      <c r="D170" s="126">
        <v>290</v>
      </c>
      <c r="E170" s="129"/>
      <c r="F170" s="129"/>
      <c r="G170" s="129"/>
      <c r="H170" s="130">
        <v>11.02</v>
      </c>
      <c r="I170" s="130">
        <f t="shared" si="17"/>
        <v>12.122</v>
      </c>
      <c r="J170" s="130">
        <f t="shared" si="18"/>
        <v>382.4491</v>
      </c>
      <c r="K170" s="130"/>
      <c r="L170" s="131"/>
      <c r="M170" s="126"/>
      <c r="N170" s="132"/>
    </row>
    <row r="171" spans="1:14" s="133" customFormat="1" ht="15">
      <c r="A171" s="126" t="s">
        <v>419</v>
      </c>
      <c r="B171" s="127" t="s">
        <v>83</v>
      </c>
      <c r="C171" s="145" t="s">
        <v>275</v>
      </c>
      <c r="D171" s="126">
        <v>0</v>
      </c>
      <c r="E171" s="129"/>
      <c r="F171" s="129"/>
      <c r="G171" s="129"/>
      <c r="H171" s="130">
        <v>0</v>
      </c>
      <c r="I171" s="130">
        <f t="shared" si="17"/>
        <v>0</v>
      </c>
      <c r="J171" s="130">
        <f t="shared" si="18"/>
        <v>0</v>
      </c>
      <c r="K171" s="130"/>
      <c r="L171" s="131"/>
      <c r="M171" s="126"/>
      <c r="N171" s="132"/>
    </row>
    <row r="172" spans="1:14" s="133" customFormat="1" ht="30">
      <c r="A172" s="137" t="s">
        <v>21</v>
      </c>
      <c r="B172" s="138" t="s">
        <v>338</v>
      </c>
      <c r="C172" s="139" t="s">
        <v>339</v>
      </c>
      <c r="D172" s="140">
        <v>171</v>
      </c>
      <c r="E172" s="129">
        <f>I292/D292*D172</f>
        <v>0.4488591748367846</v>
      </c>
      <c r="F172" s="129">
        <f>E172*31.55</f>
        <v>14.161506966100555</v>
      </c>
      <c r="G172" s="129">
        <f>D172/1000*18*31.54</f>
        <v>97.08012000000001</v>
      </c>
      <c r="H172" s="142">
        <v>2.94</v>
      </c>
      <c r="I172" s="142">
        <f>H172*1.15</f>
        <v>3.381</v>
      </c>
      <c r="J172" s="142">
        <f>I172*31.55</f>
        <v>106.67054999999999</v>
      </c>
      <c r="K172" s="136"/>
      <c r="L172" s="131">
        <f>J172+G172+F172</f>
        <v>217.91217696610056</v>
      </c>
      <c r="M172" s="151"/>
      <c r="N172" s="147"/>
    </row>
    <row r="173" spans="1:14" s="133" customFormat="1" ht="15">
      <c r="A173" s="126"/>
      <c r="B173" s="127" t="s">
        <v>84</v>
      </c>
      <c r="C173" s="128" t="s">
        <v>276</v>
      </c>
      <c r="D173" s="126">
        <v>151</v>
      </c>
      <c r="E173" s="129"/>
      <c r="F173" s="129"/>
      <c r="G173" s="129"/>
      <c r="H173" s="130">
        <v>9.55</v>
      </c>
      <c r="I173" s="130">
        <f t="shared" si="17"/>
        <v>10.505</v>
      </c>
      <c r="J173" s="130">
        <f t="shared" si="18"/>
        <v>331.43275000000006</v>
      </c>
      <c r="K173" s="130"/>
      <c r="L173" s="131"/>
      <c r="M173" s="126"/>
      <c r="N173" s="132"/>
    </row>
    <row r="174" spans="1:14" s="133" customFormat="1" ht="15">
      <c r="A174" s="126"/>
      <c r="B174" s="127" t="s">
        <v>302</v>
      </c>
      <c r="C174" s="128" t="s">
        <v>303</v>
      </c>
      <c r="D174" s="126">
        <v>40</v>
      </c>
      <c r="E174" s="129"/>
      <c r="F174" s="129"/>
      <c r="G174" s="129"/>
      <c r="H174" s="130">
        <v>5.58</v>
      </c>
      <c r="I174" s="130">
        <f t="shared" si="17"/>
        <v>6.138000000000001</v>
      </c>
      <c r="J174" s="130">
        <f t="shared" si="18"/>
        <v>193.65390000000002</v>
      </c>
      <c r="K174" s="130"/>
      <c r="L174" s="131"/>
      <c r="M174" s="126"/>
      <c r="N174" s="132"/>
    </row>
    <row r="175" spans="1:14" s="133" customFormat="1" ht="15.75" thickBot="1">
      <c r="A175" s="126"/>
      <c r="B175" s="127" t="s">
        <v>304</v>
      </c>
      <c r="C175" s="128" t="s">
        <v>305</v>
      </c>
      <c r="D175" s="126">
        <v>152</v>
      </c>
      <c r="E175" s="129">
        <f>I292/D292*(D175+D174+D173+D171+D170+D169+D168)</f>
        <v>2.496286989881767</v>
      </c>
      <c r="F175" s="129">
        <f>E175*31.55</f>
        <v>78.75785453076975</v>
      </c>
      <c r="G175" s="129">
        <f>(D175+D174+D173+D171+D170+D169+D168)/1000*18*31.54</f>
        <v>539.90172</v>
      </c>
      <c r="H175" s="130">
        <v>7.35</v>
      </c>
      <c r="I175" s="158">
        <f t="shared" si="17"/>
        <v>8.085</v>
      </c>
      <c r="J175" s="158">
        <f t="shared" si="18"/>
        <v>255.08175000000003</v>
      </c>
      <c r="K175" s="130">
        <f>J175+J174+J173+J171+J170+J169+J168</f>
        <v>1519.73195</v>
      </c>
      <c r="L175" s="131">
        <f>K175+G175+F175</f>
        <v>2138.39152453077</v>
      </c>
      <c r="M175" s="126">
        <v>1800</v>
      </c>
      <c r="N175" s="147">
        <f>L175-M175+L172</f>
        <v>556.3037014968704</v>
      </c>
    </row>
    <row r="176" spans="1:14" s="7" customFormat="1" ht="15">
      <c r="A176" s="45" t="s">
        <v>60</v>
      </c>
      <c r="B176" s="46" t="s">
        <v>61</v>
      </c>
      <c r="C176" s="102" t="s">
        <v>24</v>
      </c>
      <c r="D176" s="45">
        <v>37</v>
      </c>
      <c r="E176" s="109"/>
      <c r="F176" s="109"/>
      <c r="G176" s="109"/>
      <c r="H176" s="47">
        <v>7.05</v>
      </c>
      <c r="I176" s="17">
        <f t="shared" si="17"/>
        <v>7.755000000000001</v>
      </c>
      <c r="J176" s="17">
        <f t="shared" si="18"/>
        <v>244.67025000000004</v>
      </c>
      <c r="K176" s="47"/>
      <c r="L176" s="119"/>
      <c r="M176" s="67"/>
      <c r="N176" s="48"/>
    </row>
    <row r="177" spans="1:14" s="7" customFormat="1" ht="15.75" thickBot="1">
      <c r="A177" s="21"/>
      <c r="B177" s="38" t="s">
        <v>71</v>
      </c>
      <c r="C177" s="89" t="s">
        <v>52</v>
      </c>
      <c r="D177" s="21">
        <v>98</v>
      </c>
      <c r="E177" s="106">
        <f>I292/D292*(D177+D176)</f>
        <v>0.3543625064500931</v>
      </c>
      <c r="F177" s="106">
        <f>E177*31.55</f>
        <v>11.180137078500437</v>
      </c>
      <c r="G177" s="106">
        <f>(D177+D176)/1000*18*31.54</f>
        <v>76.6422</v>
      </c>
      <c r="H177" s="22">
        <v>5.88</v>
      </c>
      <c r="I177" s="23">
        <f t="shared" si="17"/>
        <v>6.468</v>
      </c>
      <c r="J177" s="23">
        <f t="shared" si="18"/>
        <v>204.0654</v>
      </c>
      <c r="K177" s="22">
        <f>J177+J176</f>
        <v>448.7356500000001</v>
      </c>
      <c r="L177" s="57">
        <f>K177+G177+F177</f>
        <v>536.5579870785006</v>
      </c>
      <c r="M177" s="29">
        <v>448.7</v>
      </c>
      <c r="N177" s="117">
        <f>L177-M177</f>
        <v>87.85798707850057</v>
      </c>
    </row>
    <row r="178" spans="1:15" s="7" customFormat="1" ht="15.75" thickBot="1">
      <c r="A178" s="42" t="s">
        <v>62</v>
      </c>
      <c r="B178" s="43" t="s">
        <v>254</v>
      </c>
      <c r="C178" s="100" t="s">
        <v>274</v>
      </c>
      <c r="D178" s="50">
        <v>38</v>
      </c>
      <c r="E178" s="110">
        <f>I292/D292*D178</f>
        <v>0.09974648329706325</v>
      </c>
      <c r="F178" s="110">
        <f>E178*31.55</f>
        <v>3.1470015480223457</v>
      </c>
      <c r="G178" s="110">
        <f>D178/1000*18*31.54</f>
        <v>21.573359999999997</v>
      </c>
      <c r="H178" s="54">
        <v>5.14</v>
      </c>
      <c r="I178" s="52">
        <f t="shared" si="17"/>
        <v>5.654</v>
      </c>
      <c r="J178" s="52">
        <f t="shared" si="18"/>
        <v>178.3837</v>
      </c>
      <c r="K178" s="44">
        <f>J178</f>
        <v>178.3837</v>
      </c>
      <c r="L178" s="120">
        <f>K178+G178+F178</f>
        <v>203.10406154802237</v>
      </c>
      <c r="M178" s="50">
        <v>200</v>
      </c>
      <c r="N178" s="124">
        <f>L178-M178</f>
        <v>3.104061548022372</v>
      </c>
      <c r="O178" s="37"/>
    </row>
    <row r="179" spans="1:15" s="7" customFormat="1" ht="15.75" thickBot="1">
      <c r="A179" s="50" t="s">
        <v>66</v>
      </c>
      <c r="B179" s="43" t="s">
        <v>73</v>
      </c>
      <c r="C179" s="100" t="s">
        <v>24</v>
      </c>
      <c r="D179" s="42">
        <v>41</v>
      </c>
      <c r="E179" s="111">
        <f>I292/D292*D179</f>
        <v>0.10762120566262087</v>
      </c>
      <c r="F179" s="111">
        <f>E179*31.55</f>
        <v>3.3954490386556886</v>
      </c>
      <c r="G179" s="111">
        <f>D179/1000*18*31.54</f>
        <v>23.276519999999998</v>
      </c>
      <c r="H179" s="44">
        <v>5.14</v>
      </c>
      <c r="I179" s="52">
        <f t="shared" si="17"/>
        <v>5.654</v>
      </c>
      <c r="J179" s="52">
        <f t="shared" si="18"/>
        <v>178.3837</v>
      </c>
      <c r="K179" s="44">
        <f>J179</f>
        <v>178.3837</v>
      </c>
      <c r="L179" s="120">
        <f>K179+G179+F179</f>
        <v>205.0556690386557</v>
      </c>
      <c r="M179" s="50">
        <v>205.06</v>
      </c>
      <c r="N179" s="124">
        <f>L179-M179</f>
        <v>-0.004330961344294337</v>
      </c>
      <c r="O179" s="49" t="s">
        <v>133</v>
      </c>
    </row>
    <row r="180" spans="1:15" s="7" customFormat="1" ht="15.75" thickBot="1">
      <c r="A180" s="67" t="s">
        <v>67</v>
      </c>
      <c r="B180" s="68" t="s">
        <v>139</v>
      </c>
      <c r="C180" s="99" t="s">
        <v>140</v>
      </c>
      <c r="D180" s="67">
        <v>551</v>
      </c>
      <c r="E180" s="112"/>
      <c r="F180" s="112"/>
      <c r="G180" s="112"/>
      <c r="H180" s="69">
        <v>7.35</v>
      </c>
      <c r="I180" s="70">
        <f t="shared" si="17"/>
        <v>8.085</v>
      </c>
      <c r="J180" s="70">
        <f t="shared" si="18"/>
        <v>255.08175000000003</v>
      </c>
      <c r="K180" s="47"/>
      <c r="L180" s="119"/>
      <c r="M180" s="50"/>
      <c r="N180" s="48"/>
      <c r="O180" s="7" t="s">
        <v>386</v>
      </c>
    </row>
    <row r="181" spans="1:14" s="7" customFormat="1" ht="15.75" thickBot="1">
      <c r="A181" s="29" t="s">
        <v>418</v>
      </c>
      <c r="B181" s="61"/>
      <c r="C181" s="89" t="s">
        <v>387</v>
      </c>
      <c r="D181" s="29"/>
      <c r="E181" s="103">
        <f>I292/D292*D180</f>
        <v>1.446324007807417</v>
      </c>
      <c r="F181" s="103">
        <f>E181*31.55</f>
        <v>45.63152244632401</v>
      </c>
      <c r="G181" s="103">
        <f>D180/1000*18*31.54</f>
        <v>312.81372000000005</v>
      </c>
      <c r="H181" s="30"/>
      <c r="I181" s="23"/>
      <c r="J181" s="23">
        <v>80</v>
      </c>
      <c r="K181" s="22">
        <f>J181+J180</f>
        <v>335.08175000000006</v>
      </c>
      <c r="L181" s="57">
        <f>K181+G181+F181</f>
        <v>693.5269924463241</v>
      </c>
      <c r="M181" s="50">
        <v>351.3</v>
      </c>
      <c r="N181" s="117">
        <f>L181-M181</f>
        <v>342.2269924463241</v>
      </c>
    </row>
    <row r="182" spans="1:15" s="7" customFormat="1" ht="15">
      <c r="A182" s="36" t="s">
        <v>74</v>
      </c>
      <c r="B182" s="35" t="s">
        <v>89</v>
      </c>
      <c r="C182" s="75" t="s">
        <v>24</v>
      </c>
      <c r="D182" s="3">
        <v>50</v>
      </c>
      <c r="E182" s="104"/>
      <c r="F182" s="104"/>
      <c r="G182" s="104"/>
      <c r="H182" s="4">
        <v>7.35</v>
      </c>
      <c r="I182" s="17">
        <f t="shared" si="17"/>
        <v>8.085</v>
      </c>
      <c r="J182" s="17">
        <f t="shared" si="18"/>
        <v>255.08175000000003</v>
      </c>
      <c r="K182" s="4"/>
      <c r="L182" s="118"/>
      <c r="M182" s="36"/>
      <c r="N182" s="25"/>
      <c r="O182" s="28"/>
    </row>
    <row r="183" spans="1:15" s="7" customFormat="1" ht="15">
      <c r="A183" s="3"/>
      <c r="B183" s="60" t="s">
        <v>263</v>
      </c>
      <c r="C183" s="75" t="s">
        <v>264</v>
      </c>
      <c r="D183" s="36">
        <v>386</v>
      </c>
      <c r="E183" s="105"/>
      <c r="F183" s="105"/>
      <c r="G183" s="105"/>
      <c r="H183" s="15">
        <v>8.08</v>
      </c>
      <c r="I183" s="17">
        <f t="shared" si="17"/>
        <v>8.888000000000002</v>
      </c>
      <c r="J183" s="17">
        <f t="shared" si="18"/>
        <v>280.41640000000007</v>
      </c>
      <c r="K183" s="4"/>
      <c r="L183" s="118"/>
      <c r="M183" s="36"/>
      <c r="N183" s="25"/>
      <c r="O183" s="37" t="s">
        <v>76</v>
      </c>
    </row>
    <row r="184" spans="1:15" s="7" customFormat="1" ht="15">
      <c r="A184" s="3"/>
      <c r="B184" s="60" t="s">
        <v>142</v>
      </c>
      <c r="C184" s="75" t="s">
        <v>143</v>
      </c>
      <c r="D184" s="36">
        <v>32</v>
      </c>
      <c r="E184" s="105"/>
      <c r="F184" s="105"/>
      <c r="G184" s="105"/>
      <c r="H184" s="15">
        <v>3.82</v>
      </c>
      <c r="I184" s="17">
        <f t="shared" si="17"/>
        <v>4.202</v>
      </c>
      <c r="J184" s="17">
        <f t="shared" si="18"/>
        <v>132.5731</v>
      </c>
      <c r="K184" s="4"/>
      <c r="L184" s="118"/>
      <c r="M184" s="36"/>
      <c r="N184" s="25"/>
      <c r="O184" s="37"/>
    </row>
    <row r="185" spans="1:14" ht="15.75" thickBot="1">
      <c r="A185" s="51"/>
      <c r="B185" s="38" t="s">
        <v>100</v>
      </c>
      <c r="C185" s="89" t="s">
        <v>101</v>
      </c>
      <c r="D185" s="21">
        <v>1111</v>
      </c>
      <c r="E185" s="106">
        <f>I292/D292*(D185+D184+D183+D182)</f>
        <v>4.144728871738496</v>
      </c>
      <c r="F185" s="106">
        <f>E185*31.55</f>
        <v>130.76619590334957</v>
      </c>
      <c r="G185" s="106">
        <f>(D185+D184+D183+D182)/1000*18*31.54</f>
        <v>896.42988</v>
      </c>
      <c r="H185" s="22">
        <v>17.64</v>
      </c>
      <c r="I185" s="23">
        <f t="shared" si="17"/>
        <v>19.404000000000003</v>
      </c>
      <c r="J185" s="23">
        <f t="shared" si="18"/>
        <v>612.1962000000001</v>
      </c>
      <c r="K185" s="23">
        <f>J185+J184+J183+J182</f>
        <v>1280.2674500000003</v>
      </c>
      <c r="L185" s="57">
        <f>K185+G185+F185</f>
        <v>2307.46352590335</v>
      </c>
      <c r="M185" s="29">
        <f>1258+1050</f>
        <v>2308</v>
      </c>
      <c r="N185" s="172">
        <f>L185-M185</f>
        <v>-0.5364740966501813</v>
      </c>
    </row>
    <row r="186" spans="1:14" ht="15">
      <c r="A186" s="36" t="s">
        <v>75</v>
      </c>
      <c r="B186" s="35" t="s">
        <v>77</v>
      </c>
      <c r="C186" s="75" t="s">
        <v>79</v>
      </c>
      <c r="D186" s="3">
        <v>175</v>
      </c>
      <c r="E186" s="104"/>
      <c r="F186" s="104"/>
      <c r="G186" s="104"/>
      <c r="H186" s="4">
        <v>5.88</v>
      </c>
      <c r="I186" s="17">
        <f t="shared" si="17"/>
        <v>6.468</v>
      </c>
      <c r="J186" s="17">
        <f t="shared" si="18"/>
        <v>204.0654</v>
      </c>
      <c r="K186" s="17"/>
      <c r="L186" s="118"/>
      <c r="M186" s="36"/>
      <c r="N186" s="19"/>
    </row>
    <row r="187" spans="1:14" ht="15">
      <c r="A187" s="18"/>
      <c r="B187" s="35" t="s">
        <v>78</v>
      </c>
      <c r="C187" s="75" t="s">
        <v>80</v>
      </c>
      <c r="D187" s="3">
        <v>243</v>
      </c>
      <c r="E187" s="104"/>
      <c r="F187" s="104"/>
      <c r="G187" s="104"/>
      <c r="H187" s="4">
        <v>6.61</v>
      </c>
      <c r="I187" s="17">
        <f t="shared" si="17"/>
        <v>7.271000000000001</v>
      </c>
      <c r="J187" s="17">
        <f t="shared" si="18"/>
        <v>229.40005000000002</v>
      </c>
      <c r="K187" s="17"/>
      <c r="L187" s="118"/>
      <c r="M187" s="36"/>
      <c r="N187" s="19"/>
    </row>
    <row r="188" spans="1:14" ht="15.75" thickBot="1">
      <c r="A188" s="51"/>
      <c r="B188" s="38" t="s">
        <v>81</v>
      </c>
      <c r="C188" s="89" t="s">
        <v>82</v>
      </c>
      <c r="D188" s="21">
        <v>271</v>
      </c>
      <c r="E188" s="106">
        <f>I292/D292*(D188+D187+D186)</f>
        <v>1.8085612366230677</v>
      </c>
      <c r="F188" s="106">
        <f>E188*31.55</f>
        <v>57.06010701545779</v>
      </c>
      <c r="G188" s="106">
        <f>(D188+D187+D186)/1000*18*31.54</f>
        <v>391.15907999999996</v>
      </c>
      <c r="H188" s="22">
        <v>9.55</v>
      </c>
      <c r="I188" s="23">
        <f t="shared" si="17"/>
        <v>10.505</v>
      </c>
      <c r="J188" s="23">
        <f t="shared" si="18"/>
        <v>331.43275000000006</v>
      </c>
      <c r="K188" s="23">
        <f>J188+J187+J186</f>
        <v>764.8982000000001</v>
      </c>
      <c r="L188" s="57">
        <f>K188+G188+F188</f>
        <v>1213.1173870154578</v>
      </c>
      <c r="M188" s="29">
        <v>751.56</v>
      </c>
      <c r="N188" s="24">
        <f>L188-M188</f>
        <v>461.55738701545783</v>
      </c>
    </row>
    <row r="189" spans="1:15" s="133" customFormat="1" ht="15">
      <c r="A189" s="126" t="s">
        <v>138</v>
      </c>
      <c r="B189" s="127" t="s">
        <v>139</v>
      </c>
      <c r="C189" s="128" t="s">
        <v>140</v>
      </c>
      <c r="D189" s="126">
        <v>570</v>
      </c>
      <c r="E189" s="129"/>
      <c r="F189" s="129"/>
      <c r="G189" s="129"/>
      <c r="H189" s="130">
        <v>7.35</v>
      </c>
      <c r="I189" s="130">
        <f aca="true" t="shared" si="19" ref="I189:I232">H189*1.1</f>
        <v>8.085</v>
      </c>
      <c r="J189" s="130">
        <f aca="true" t="shared" si="20" ref="J189:J236">I189*31.55</f>
        <v>255.08175000000003</v>
      </c>
      <c r="K189" s="130"/>
      <c r="L189" s="131"/>
      <c r="M189" s="126"/>
      <c r="N189" s="132"/>
      <c r="O189" s="164" t="s">
        <v>141</v>
      </c>
    </row>
    <row r="190" spans="1:14" s="133" customFormat="1" ht="15">
      <c r="A190" s="126"/>
      <c r="B190" s="127" t="s">
        <v>142</v>
      </c>
      <c r="C190" s="128" t="s">
        <v>143</v>
      </c>
      <c r="D190" s="126">
        <v>32</v>
      </c>
      <c r="E190" s="129"/>
      <c r="F190" s="129"/>
      <c r="G190" s="129"/>
      <c r="H190" s="130">
        <v>3.82</v>
      </c>
      <c r="I190" s="130">
        <f t="shared" si="19"/>
        <v>4.202</v>
      </c>
      <c r="J190" s="130">
        <f t="shared" si="20"/>
        <v>132.5731</v>
      </c>
      <c r="K190" s="130"/>
      <c r="L190" s="131"/>
      <c r="M190" s="126"/>
      <c r="N190" s="132"/>
    </row>
    <row r="191" spans="1:14" s="133" customFormat="1" ht="15">
      <c r="A191" s="126"/>
      <c r="B191" s="127" t="s">
        <v>144</v>
      </c>
      <c r="C191" s="128" t="s">
        <v>145</v>
      </c>
      <c r="D191" s="126">
        <v>28</v>
      </c>
      <c r="E191" s="129"/>
      <c r="F191" s="129"/>
      <c r="G191" s="129"/>
      <c r="H191" s="130">
        <v>3.82</v>
      </c>
      <c r="I191" s="130">
        <f t="shared" si="19"/>
        <v>4.202</v>
      </c>
      <c r="J191" s="130">
        <f t="shared" si="20"/>
        <v>132.5731</v>
      </c>
      <c r="K191" s="130"/>
      <c r="L191" s="131"/>
      <c r="M191" s="126"/>
      <c r="N191" s="132"/>
    </row>
    <row r="192" spans="1:14" s="133" customFormat="1" ht="15">
      <c r="A192" s="126"/>
      <c r="B192" s="127" t="s">
        <v>146</v>
      </c>
      <c r="C192" s="128" t="s">
        <v>147</v>
      </c>
      <c r="D192" s="126">
        <v>29</v>
      </c>
      <c r="E192" s="129"/>
      <c r="F192" s="129"/>
      <c r="G192" s="129"/>
      <c r="H192" s="130">
        <v>3.82</v>
      </c>
      <c r="I192" s="130">
        <f t="shared" si="19"/>
        <v>4.202</v>
      </c>
      <c r="J192" s="130">
        <f t="shared" si="20"/>
        <v>132.5731</v>
      </c>
      <c r="K192" s="130"/>
      <c r="L192" s="131"/>
      <c r="M192" s="126"/>
      <c r="N192" s="132"/>
    </row>
    <row r="193" spans="1:14" s="133" customFormat="1" ht="15">
      <c r="A193" s="126"/>
      <c r="B193" s="127"/>
      <c r="C193" s="128" t="s">
        <v>247</v>
      </c>
      <c r="D193" s="126">
        <v>19</v>
      </c>
      <c r="E193" s="129"/>
      <c r="F193" s="129"/>
      <c r="G193" s="129"/>
      <c r="H193" s="130">
        <v>5.14</v>
      </c>
      <c r="I193" s="130">
        <f t="shared" si="19"/>
        <v>5.654</v>
      </c>
      <c r="J193" s="130">
        <f t="shared" si="20"/>
        <v>178.3837</v>
      </c>
      <c r="K193" s="130"/>
      <c r="L193" s="131"/>
      <c r="M193" s="126"/>
      <c r="N193" s="132"/>
    </row>
    <row r="194" spans="1:14" s="133" customFormat="1" ht="15">
      <c r="A194" s="126"/>
      <c r="B194" s="127" t="s">
        <v>148</v>
      </c>
      <c r="C194" s="128" t="s">
        <v>149</v>
      </c>
      <c r="D194" s="126">
        <v>15</v>
      </c>
      <c r="E194" s="129"/>
      <c r="F194" s="129"/>
      <c r="G194" s="129"/>
      <c r="H194" s="130">
        <v>0.73</v>
      </c>
      <c r="I194" s="130">
        <f t="shared" si="19"/>
        <v>0.803</v>
      </c>
      <c r="J194" s="130">
        <f t="shared" si="20"/>
        <v>25.334650000000003</v>
      </c>
      <c r="K194" s="130"/>
      <c r="L194" s="131"/>
      <c r="M194" s="126"/>
      <c r="N194" s="132"/>
    </row>
    <row r="195" spans="1:14" s="133" customFormat="1" ht="15">
      <c r="A195" s="126"/>
      <c r="B195" s="127" t="s">
        <v>148</v>
      </c>
      <c r="C195" s="128" t="s">
        <v>149</v>
      </c>
      <c r="D195" s="126">
        <v>15</v>
      </c>
      <c r="E195" s="129"/>
      <c r="F195" s="129"/>
      <c r="G195" s="129"/>
      <c r="H195" s="130">
        <v>0.73</v>
      </c>
      <c r="I195" s="130">
        <f t="shared" si="19"/>
        <v>0.803</v>
      </c>
      <c r="J195" s="130">
        <f t="shared" si="20"/>
        <v>25.334650000000003</v>
      </c>
      <c r="K195" s="130"/>
      <c r="L195" s="131"/>
      <c r="M195" s="126"/>
      <c r="N195" s="132"/>
    </row>
    <row r="196" spans="1:14" s="133" customFormat="1" ht="15">
      <c r="A196" s="126"/>
      <c r="B196" s="127" t="s">
        <v>150</v>
      </c>
      <c r="C196" s="128" t="s">
        <v>151</v>
      </c>
      <c r="D196" s="126">
        <v>81</v>
      </c>
      <c r="E196" s="129"/>
      <c r="F196" s="129"/>
      <c r="G196" s="129"/>
      <c r="H196" s="130">
        <v>1.17</v>
      </c>
      <c r="I196" s="130">
        <f t="shared" si="19"/>
        <v>1.287</v>
      </c>
      <c r="J196" s="130">
        <f t="shared" si="20"/>
        <v>40.60485</v>
      </c>
      <c r="K196" s="130"/>
      <c r="L196" s="131"/>
      <c r="M196" s="126"/>
      <c r="N196" s="132"/>
    </row>
    <row r="197" spans="1:15" s="133" customFormat="1" ht="15">
      <c r="A197" s="126"/>
      <c r="B197" s="127" t="s">
        <v>295</v>
      </c>
      <c r="C197" s="128" t="s">
        <v>296</v>
      </c>
      <c r="D197" s="126">
        <v>108</v>
      </c>
      <c r="E197" s="129"/>
      <c r="F197" s="129"/>
      <c r="G197" s="129"/>
      <c r="H197" s="130">
        <v>2.2</v>
      </c>
      <c r="I197" s="130">
        <f t="shared" si="19"/>
        <v>2.4200000000000004</v>
      </c>
      <c r="J197" s="130">
        <f t="shared" si="20"/>
        <v>76.35100000000001</v>
      </c>
      <c r="K197" s="130"/>
      <c r="L197" s="131"/>
      <c r="M197" s="126"/>
      <c r="N197" s="132"/>
      <c r="O197" s="164"/>
    </row>
    <row r="198" spans="1:14" s="133" customFormat="1" ht="15">
      <c r="A198" s="126"/>
      <c r="B198" s="127" t="s">
        <v>152</v>
      </c>
      <c r="C198" s="128" t="s">
        <v>153</v>
      </c>
      <c r="D198" s="126">
        <v>32</v>
      </c>
      <c r="E198" s="129"/>
      <c r="F198" s="129"/>
      <c r="G198" s="129"/>
      <c r="H198" s="130">
        <v>0.73</v>
      </c>
      <c r="I198" s="130">
        <f t="shared" si="19"/>
        <v>0.803</v>
      </c>
      <c r="J198" s="130">
        <f t="shared" si="20"/>
        <v>25.334650000000003</v>
      </c>
      <c r="K198" s="130"/>
      <c r="L198" s="131"/>
      <c r="M198" s="126"/>
      <c r="N198" s="132"/>
    </row>
    <row r="199" spans="1:14" s="133" customFormat="1" ht="15">
      <c r="A199" s="126"/>
      <c r="B199" s="127" t="s">
        <v>202</v>
      </c>
      <c r="C199" s="128" t="s">
        <v>203</v>
      </c>
      <c r="D199" s="126">
        <v>110</v>
      </c>
      <c r="E199" s="129"/>
      <c r="F199" s="129"/>
      <c r="G199" s="129"/>
      <c r="H199" s="130">
        <v>5.88</v>
      </c>
      <c r="I199" s="130">
        <f t="shared" si="19"/>
        <v>6.468</v>
      </c>
      <c r="J199" s="130">
        <f t="shared" si="20"/>
        <v>204.0654</v>
      </c>
      <c r="K199" s="130"/>
      <c r="L199" s="131"/>
      <c r="M199" s="126"/>
      <c r="N199" s="132"/>
    </row>
    <row r="200" spans="1:14" s="133" customFormat="1" ht="15.75" thickBot="1">
      <c r="A200" s="165"/>
      <c r="B200" s="166" t="s">
        <v>215</v>
      </c>
      <c r="C200" s="170" t="s">
        <v>216</v>
      </c>
      <c r="D200" s="165">
        <v>12</v>
      </c>
      <c r="E200" s="156">
        <f>I292/D292*(D200+D199+D198+D197+D196+D195+D194+D193+D192+D191+D190+D189)</f>
        <v>2.758777735400354</v>
      </c>
      <c r="F200" s="156">
        <f>E200*31.55</f>
        <v>87.03943755188118</v>
      </c>
      <c r="G200" s="156">
        <f>(D200+D199+D198+D197+D196+D195+D194+D193+D192+D191+D190+D189)/1000*18*31.54</f>
        <v>596.67372</v>
      </c>
      <c r="H200" s="158">
        <v>5.14</v>
      </c>
      <c r="I200" s="158">
        <f t="shared" si="19"/>
        <v>5.654</v>
      </c>
      <c r="J200" s="158">
        <f t="shared" si="20"/>
        <v>178.3837</v>
      </c>
      <c r="K200" s="158">
        <f>J200+J199+J198+J197+J196+J195+J194+J193+J192+J191+J190+J189</f>
        <v>1406.5936500000003</v>
      </c>
      <c r="L200" s="160">
        <f>K200+G200+F200</f>
        <v>2090.3068075518813</v>
      </c>
      <c r="M200" s="165">
        <v>1400</v>
      </c>
      <c r="N200" s="162">
        <f>L200-M200</f>
        <v>690.3068075518813</v>
      </c>
    </row>
    <row r="201" spans="1:14" ht="15.75" thickBot="1">
      <c r="A201" s="50" t="s">
        <v>208</v>
      </c>
      <c r="B201" s="43"/>
      <c r="C201" s="50"/>
      <c r="D201" s="42"/>
      <c r="E201" s="111"/>
      <c r="F201" s="111"/>
      <c r="G201" s="111"/>
      <c r="H201" s="44"/>
      <c r="I201" s="52">
        <f t="shared" si="19"/>
        <v>0</v>
      </c>
      <c r="J201" s="52">
        <f t="shared" si="20"/>
        <v>0</v>
      </c>
      <c r="K201" s="52"/>
      <c r="L201" s="120"/>
      <c r="M201" s="50"/>
      <c r="N201" s="53"/>
    </row>
    <row r="202" spans="1:14" s="133" customFormat="1" ht="15.75" thickBot="1">
      <c r="A202" s="126" t="s">
        <v>221</v>
      </c>
      <c r="B202" s="194" t="s">
        <v>219</v>
      </c>
      <c r="C202" s="195" t="s">
        <v>220</v>
      </c>
      <c r="D202" s="196">
        <v>790</v>
      </c>
      <c r="E202" s="197">
        <f>I292/D292*D202</f>
        <v>2.073676889596841</v>
      </c>
      <c r="F202" s="197">
        <f>E202*31.55</f>
        <v>65.42450586678034</v>
      </c>
      <c r="G202" s="197">
        <f>D202/1000*18*31.54</f>
        <v>448.4988</v>
      </c>
      <c r="H202" s="198">
        <v>11.76</v>
      </c>
      <c r="I202" s="198">
        <f t="shared" si="19"/>
        <v>12.936</v>
      </c>
      <c r="J202" s="198">
        <f t="shared" si="20"/>
        <v>408.1308</v>
      </c>
      <c r="K202" s="130"/>
      <c r="L202" s="131">
        <f>J202+G202+F202</f>
        <v>922.0541058667803</v>
      </c>
      <c r="M202" s="126"/>
      <c r="N202" s="132"/>
    </row>
    <row r="203" spans="1:14" s="133" customFormat="1" ht="15">
      <c r="A203" s="126"/>
      <c r="B203" s="127" t="s">
        <v>222</v>
      </c>
      <c r="C203" s="128" t="s">
        <v>223</v>
      </c>
      <c r="D203" s="126">
        <v>355</v>
      </c>
      <c r="E203" s="129"/>
      <c r="F203" s="129"/>
      <c r="G203" s="129"/>
      <c r="H203" s="130">
        <v>5.88</v>
      </c>
      <c r="I203" s="130">
        <f t="shared" si="19"/>
        <v>6.468</v>
      </c>
      <c r="J203" s="130">
        <f t="shared" si="20"/>
        <v>204.0654</v>
      </c>
      <c r="K203" s="130"/>
      <c r="L203" s="131"/>
      <c r="M203" s="126"/>
      <c r="N203" s="132"/>
    </row>
    <row r="204" spans="1:14" s="133" customFormat="1" ht="15">
      <c r="A204" s="126"/>
      <c r="B204" s="127" t="s">
        <v>224</v>
      </c>
      <c r="C204" s="128" t="s">
        <v>225</v>
      </c>
      <c r="D204" s="126">
        <v>183</v>
      </c>
      <c r="E204" s="129"/>
      <c r="F204" s="129"/>
      <c r="G204" s="129"/>
      <c r="H204" s="130">
        <v>6.17</v>
      </c>
      <c r="I204" s="130">
        <f t="shared" si="19"/>
        <v>6.787000000000001</v>
      </c>
      <c r="J204" s="130">
        <f t="shared" si="20"/>
        <v>214.12985000000003</v>
      </c>
      <c r="K204" s="130"/>
      <c r="L204" s="131"/>
      <c r="M204" s="126"/>
      <c r="N204" s="132"/>
    </row>
    <row r="205" spans="1:14" s="133" customFormat="1" ht="15">
      <c r="A205" s="126"/>
      <c r="B205" s="127" t="s">
        <v>226</v>
      </c>
      <c r="C205" s="128" t="s">
        <v>227</v>
      </c>
      <c r="D205" s="126">
        <v>33</v>
      </c>
      <c r="E205" s="129"/>
      <c r="F205" s="129"/>
      <c r="G205" s="129"/>
      <c r="H205" s="130">
        <v>3.67</v>
      </c>
      <c r="I205" s="130">
        <f t="shared" si="19"/>
        <v>4.037</v>
      </c>
      <c r="J205" s="130">
        <f t="shared" si="20"/>
        <v>127.36735</v>
      </c>
      <c r="K205" s="130"/>
      <c r="L205" s="131"/>
      <c r="M205" s="126"/>
      <c r="N205" s="132"/>
    </row>
    <row r="206" spans="1:14" s="133" customFormat="1" ht="15">
      <c r="A206" s="126"/>
      <c r="B206" s="127" t="s">
        <v>228</v>
      </c>
      <c r="C206" s="128" t="s">
        <v>229</v>
      </c>
      <c r="D206" s="126">
        <v>42</v>
      </c>
      <c r="E206" s="129"/>
      <c r="F206" s="129"/>
      <c r="G206" s="129"/>
      <c r="H206" s="130">
        <v>5.88</v>
      </c>
      <c r="I206" s="130">
        <f t="shared" si="19"/>
        <v>6.468</v>
      </c>
      <c r="J206" s="130">
        <f t="shared" si="20"/>
        <v>204.0654</v>
      </c>
      <c r="K206" s="130"/>
      <c r="L206" s="131"/>
      <c r="M206" s="126"/>
      <c r="N206" s="132"/>
    </row>
    <row r="207" spans="1:14" s="133" customFormat="1" ht="15">
      <c r="A207" s="126"/>
      <c r="B207" s="127" t="s">
        <v>230</v>
      </c>
      <c r="C207" s="128" t="s">
        <v>231</v>
      </c>
      <c r="D207" s="126">
        <v>207</v>
      </c>
      <c r="E207" s="129"/>
      <c r="F207" s="129"/>
      <c r="G207" s="129"/>
      <c r="H207" s="130">
        <v>6.17</v>
      </c>
      <c r="I207" s="130">
        <f t="shared" si="19"/>
        <v>6.787000000000001</v>
      </c>
      <c r="J207" s="130">
        <f t="shared" si="20"/>
        <v>214.12985000000003</v>
      </c>
      <c r="K207" s="130"/>
      <c r="L207" s="131"/>
      <c r="M207" s="126"/>
      <c r="N207" s="132"/>
    </row>
    <row r="208" spans="1:14" s="133" customFormat="1" ht="15">
      <c r="A208" s="126"/>
      <c r="B208" s="127" t="s">
        <v>232</v>
      </c>
      <c r="C208" s="145" t="s">
        <v>233</v>
      </c>
      <c r="D208" s="126">
        <v>0</v>
      </c>
      <c r="E208" s="129"/>
      <c r="F208" s="129"/>
      <c r="G208" s="129"/>
      <c r="H208" s="130">
        <v>0</v>
      </c>
      <c r="I208" s="130">
        <f t="shared" si="19"/>
        <v>0</v>
      </c>
      <c r="J208" s="130">
        <f t="shared" si="20"/>
        <v>0</v>
      </c>
      <c r="K208" s="130"/>
      <c r="L208" s="131"/>
      <c r="M208" s="126"/>
      <c r="N208" s="132"/>
    </row>
    <row r="209" spans="1:14" s="133" customFormat="1" ht="30">
      <c r="A209" s="181"/>
      <c r="B209" s="144" t="s">
        <v>367</v>
      </c>
      <c r="C209" s="128" t="s">
        <v>368</v>
      </c>
      <c r="D209" s="135">
        <v>58</v>
      </c>
      <c r="E209" s="129">
        <f>I292/D292*D209</f>
        <v>0.15224463240078073</v>
      </c>
      <c r="F209" s="129">
        <f>E209*31.55</f>
        <v>4.803318152244632</v>
      </c>
      <c r="G209" s="129">
        <f>D209/1000*18*31.54</f>
        <v>32.92776</v>
      </c>
      <c r="H209" s="130">
        <v>5.14</v>
      </c>
      <c r="I209" s="142">
        <f>H209*1.15</f>
        <v>5.911</v>
      </c>
      <c r="J209" s="130">
        <f>I209*31.55</f>
        <v>186.49204999999998</v>
      </c>
      <c r="K209" s="130"/>
      <c r="L209" s="131">
        <f>J209+G209+F209</f>
        <v>224.2231281522446</v>
      </c>
      <c r="N209" s="147">
        <f>L209</f>
        <v>224.2231281522446</v>
      </c>
    </row>
    <row r="210" spans="1:14" s="133" customFormat="1" ht="15">
      <c r="A210" s="126"/>
      <c r="B210" s="127" t="s">
        <v>234</v>
      </c>
      <c r="C210" s="128" t="s">
        <v>235</v>
      </c>
      <c r="D210" s="126">
        <v>325</v>
      </c>
      <c r="E210" s="129"/>
      <c r="F210" s="129"/>
      <c r="G210" s="129"/>
      <c r="H210" s="130">
        <v>8.08</v>
      </c>
      <c r="I210" s="130">
        <f t="shared" si="19"/>
        <v>8.888000000000002</v>
      </c>
      <c r="J210" s="130">
        <f t="shared" si="20"/>
        <v>280.41640000000007</v>
      </c>
      <c r="K210" s="130"/>
      <c r="L210" s="131"/>
      <c r="M210" s="126"/>
      <c r="N210" s="132"/>
    </row>
    <row r="211" spans="1:14" s="133" customFormat="1" ht="15.75" thickBot="1">
      <c r="A211" s="165"/>
      <c r="B211" s="166" t="s">
        <v>236</v>
      </c>
      <c r="C211" s="170" t="s">
        <v>237</v>
      </c>
      <c r="D211" s="165">
        <v>291</v>
      </c>
      <c r="E211" s="156">
        <f>I292/D292*(D211+D210+D208+D207+D206+D205+D204+D203)</f>
        <v>3.769367105646916</v>
      </c>
      <c r="F211" s="156">
        <f>E211*31.55</f>
        <v>118.9235321831602</v>
      </c>
      <c r="G211" s="156">
        <f>(D211+D210+D208+D207+D206+D205+D204+D203)/1000*31.54*18</f>
        <v>815.2459199999998</v>
      </c>
      <c r="H211" s="158">
        <v>8.08</v>
      </c>
      <c r="I211" s="158">
        <f t="shared" si="19"/>
        <v>8.888000000000002</v>
      </c>
      <c r="J211" s="158">
        <f t="shared" si="20"/>
        <v>280.41640000000007</v>
      </c>
      <c r="K211" s="158"/>
      <c r="L211" s="160">
        <f>J211+J210+J208+J207+J206+J205+J204+J203+G211+F211</f>
        <v>2458.76010218316</v>
      </c>
      <c r="M211" s="165">
        <v>2500</v>
      </c>
      <c r="N211" s="162">
        <f>L211+L202-M211</f>
        <v>880.8142080499406</v>
      </c>
    </row>
    <row r="212" spans="1:14" ht="15">
      <c r="A212" s="36" t="s">
        <v>238</v>
      </c>
      <c r="B212" s="35" t="s">
        <v>89</v>
      </c>
      <c r="C212" s="75" t="s">
        <v>239</v>
      </c>
      <c r="D212" s="3">
        <v>50</v>
      </c>
      <c r="E212" s="104"/>
      <c r="F212" s="104"/>
      <c r="G212" s="104"/>
      <c r="H212" s="4">
        <v>7.35</v>
      </c>
      <c r="I212" s="17">
        <f t="shared" si="19"/>
        <v>8.085</v>
      </c>
      <c r="J212" s="17">
        <f t="shared" si="20"/>
        <v>255.08175000000003</v>
      </c>
      <c r="K212" s="15"/>
      <c r="L212" s="118"/>
      <c r="M212" s="36"/>
      <c r="N212" s="19"/>
    </row>
    <row r="213" spans="1:15" ht="15.75" thickBot="1">
      <c r="A213" s="51"/>
      <c r="B213" s="61" t="s">
        <v>83</v>
      </c>
      <c r="C213" s="89" t="s">
        <v>275</v>
      </c>
      <c r="D213" s="29">
        <v>456</v>
      </c>
      <c r="E213" s="103">
        <f>I292/D292*(D213+D212)</f>
        <v>1.3282031723240526</v>
      </c>
      <c r="F213" s="103">
        <f>E213*31.55</f>
        <v>41.90481008682386</v>
      </c>
      <c r="G213" s="103">
        <f>(D213+D212)/1000*18*31.54</f>
        <v>287.26632</v>
      </c>
      <c r="H213" s="30">
        <v>8.08</v>
      </c>
      <c r="I213" s="23">
        <f t="shared" si="19"/>
        <v>8.888000000000002</v>
      </c>
      <c r="J213" s="23">
        <f t="shared" si="20"/>
        <v>280.41640000000007</v>
      </c>
      <c r="K213" s="23">
        <f>J213+J212</f>
        <v>535.4981500000001</v>
      </c>
      <c r="L213" s="57">
        <f>K213+G213+F213</f>
        <v>864.669280086824</v>
      </c>
      <c r="M213" s="29">
        <v>530</v>
      </c>
      <c r="N213" s="24">
        <f>L213-M213</f>
        <v>334.66928008682396</v>
      </c>
      <c r="O213" s="20" t="s">
        <v>39</v>
      </c>
    </row>
    <row r="214" spans="1:14" ht="15.75" thickBot="1">
      <c r="A214" s="36" t="s">
        <v>240</v>
      </c>
      <c r="B214" s="38" t="s">
        <v>241</v>
      </c>
      <c r="C214" s="89" t="s">
        <v>242</v>
      </c>
      <c r="D214" s="21">
        <v>247</v>
      </c>
      <c r="E214" s="106">
        <f>I292/D292*D214</f>
        <v>0.648352141430911</v>
      </c>
      <c r="F214" s="106">
        <f>E214*31.55</f>
        <v>20.455510062145244</v>
      </c>
      <c r="G214" s="106">
        <f>D214/1000*18*31.54</f>
        <v>140.22683999999998</v>
      </c>
      <c r="H214" s="22">
        <v>8.82</v>
      </c>
      <c r="I214" s="52">
        <f t="shared" si="19"/>
        <v>9.702000000000002</v>
      </c>
      <c r="J214" s="52">
        <f t="shared" si="20"/>
        <v>306.09810000000004</v>
      </c>
      <c r="K214" s="23">
        <f>J214</f>
        <v>306.09810000000004</v>
      </c>
      <c r="L214" s="57">
        <f>K214+G214+F214</f>
        <v>466.7804500621453</v>
      </c>
      <c r="M214" s="29">
        <v>300</v>
      </c>
      <c r="N214" s="24">
        <f>L214-M214</f>
        <v>166.7804500621453</v>
      </c>
    </row>
    <row r="215" spans="1:14" ht="15.75" thickBot="1">
      <c r="A215" s="50" t="s">
        <v>243</v>
      </c>
      <c r="B215" s="61" t="s">
        <v>319</v>
      </c>
      <c r="C215" s="89" t="s">
        <v>320</v>
      </c>
      <c r="D215" s="29">
        <v>193</v>
      </c>
      <c r="E215" s="103">
        <f>I292/D292*D215</f>
        <v>0.5066071388508738</v>
      </c>
      <c r="F215" s="103">
        <f>E215*31.55</f>
        <v>15.98345523074507</v>
      </c>
      <c r="G215" s="103">
        <f>D215/1000*18*31.54</f>
        <v>109.56996000000001</v>
      </c>
      <c r="H215" s="30">
        <v>11.76</v>
      </c>
      <c r="I215" s="52">
        <f t="shared" si="19"/>
        <v>12.936</v>
      </c>
      <c r="J215" s="52">
        <f t="shared" si="20"/>
        <v>408.1308</v>
      </c>
      <c r="K215" s="23">
        <f>J215</f>
        <v>408.1308</v>
      </c>
      <c r="L215" s="57">
        <f>K215+G215+F215</f>
        <v>533.6842152307452</v>
      </c>
      <c r="M215" s="29">
        <v>400</v>
      </c>
      <c r="N215" s="24">
        <f>L215-M215</f>
        <v>133.68421523074517</v>
      </c>
    </row>
    <row r="216" spans="1:14" ht="15.75" thickBot="1">
      <c r="A216" s="50" t="s">
        <v>250</v>
      </c>
      <c r="B216" s="43"/>
      <c r="C216" s="86" t="s">
        <v>371</v>
      </c>
      <c r="D216" s="42">
        <v>163</v>
      </c>
      <c r="E216" s="111">
        <f>I292/D292*D216</f>
        <v>0.4278599151952976</v>
      </c>
      <c r="F216" s="111">
        <f>E216*31.55</f>
        <v>13.498980324411638</v>
      </c>
      <c r="G216" s="111">
        <f>D216/1000*18*31.54</f>
        <v>92.53836</v>
      </c>
      <c r="H216" s="44">
        <v>4.41</v>
      </c>
      <c r="I216" s="52">
        <f t="shared" si="19"/>
        <v>4.851000000000001</v>
      </c>
      <c r="J216" s="52">
        <f t="shared" si="20"/>
        <v>153.04905000000002</v>
      </c>
      <c r="K216" s="52">
        <f>J216</f>
        <v>153.04905000000002</v>
      </c>
      <c r="L216" s="120">
        <f>K216+G216+F216</f>
        <v>259.0863903244117</v>
      </c>
      <c r="M216" s="50">
        <v>151</v>
      </c>
      <c r="N216" s="125">
        <f>L216-M216</f>
        <v>108.0863903244117</v>
      </c>
    </row>
    <row r="217" spans="1:15" s="133" customFormat="1" ht="30">
      <c r="A217" s="210" t="s">
        <v>265</v>
      </c>
      <c r="B217" s="203" t="s">
        <v>287</v>
      </c>
      <c r="C217" s="205" t="s">
        <v>288</v>
      </c>
      <c r="D217" s="205"/>
      <c r="E217" s="206"/>
      <c r="F217" s="206"/>
      <c r="G217" s="206"/>
      <c r="H217" s="207">
        <v>0</v>
      </c>
      <c r="I217" s="207">
        <f t="shared" si="19"/>
        <v>0</v>
      </c>
      <c r="J217" s="207">
        <f t="shared" si="20"/>
        <v>0</v>
      </c>
      <c r="K217" s="130">
        <f>J217</f>
        <v>0</v>
      </c>
      <c r="L217" s="208"/>
      <c r="M217" s="205"/>
      <c r="N217" s="211"/>
      <c r="O217" s="164" t="s">
        <v>289</v>
      </c>
    </row>
    <row r="218" spans="1:14" s="133" customFormat="1" ht="30.75" thickBot="1">
      <c r="A218" s="153" t="s">
        <v>414</v>
      </c>
      <c r="B218" s="154" t="s">
        <v>412</v>
      </c>
      <c r="C218" s="186" t="s">
        <v>413</v>
      </c>
      <c r="D218" s="155">
        <v>135</v>
      </c>
      <c r="E218" s="212">
        <f>I292/D292*D218</f>
        <v>0.3543625064500931</v>
      </c>
      <c r="F218" s="212">
        <f>E218*31.55</f>
        <v>11.180137078500437</v>
      </c>
      <c r="G218" s="212">
        <f>D218/1000*18*31.54</f>
        <v>76.6422</v>
      </c>
      <c r="H218" s="157">
        <v>5.88</v>
      </c>
      <c r="I218" s="157">
        <f>H218*1.1</f>
        <v>6.468</v>
      </c>
      <c r="J218" s="157">
        <f>I218*31.55</f>
        <v>204.0654</v>
      </c>
      <c r="K218" s="159">
        <f>J218</f>
        <v>204.0654</v>
      </c>
      <c r="L218" s="213">
        <f>K218+G218+F218</f>
        <v>291.88773707850044</v>
      </c>
      <c r="M218" s="187">
        <v>200</v>
      </c>
      <c r="N218" s="162">
        <f>L218-M218</f>
        <v>91.88773707850044</v>
      </c>
    </row>
    <row r="219" spans="1:15" s="133" customFormat="1" ht="30">
      <c r="A219" s="181" t="s">
        <v>268</v>
      </c>
      <c r="B219" s="144" t="s">
        <v>57</v>
      </c>
      <c r="C219" s="128" t="s">
        <v>269</v>
      </c>
      <c r="D219" s="126">
        <v>36</v>
      </c>
      <c r="E219" s="129"/>
      <c r="F219" s="129"/>
      <c r="G219" s="129"/>
      <c r="H219" s="130">
        <v>4.11</v>
      </c>
      <c r="I219" s="130">
        <f t="shared" si="19"/>
        <v>4.521000000000001</v>
      </c>
      <c r="J219" s="130">
        <f t="shared" si="20"/>
        <v>142.63755000000003</v>
      </c>
      <c r="K219" s="130"/>
      <c r="L219" s="131"/>
      <c r="M219" s="126"/>
      <c r="N219" s="132"/>
      <c r="O219" s="133" t="s">
        <v>431</v>
      </c>
    </row>
    <row r="220" spans="1:14" s="133" customFormat="1" ht="30">
      <c r="A220" s="181"/>
      <c r="B220" s="144" t="s">
        <v>270</v>
      </c>
      <c r="C220" s="128" t="s">
        <v>271</v>
      </c>
      <c r="D220" s="126">
        <v>30</v>
      </c>
      <c r="E220" s="129"/>
      <c r="F220" s="129"/>
      <c r="G220" s="129"/>
      <c r="H220" s="130">
        <v>2.94</v>
      </c>
      <c r="I220" s="130">
        <f t="shared" si="19"/>
        <v>3.234</v>
      </c>
      <c r="J220" s="130">
        <f t="shared" si="20"/>
        <v>102.0327</v>
      </c>
      <c r="K220" s="130"/>
      <c r="L220" s="131"/>
      <c r="M220" s="126"/>
      <c r="N220" s="132"/>
    </row>
    <row r="221" spans="1:14" s="133" customFormat="1" ht="30">
      <c r="A221" s="181"/>
      <c r="B221" s="144" t="s">
        <v>272</v>
      </c>
      <c r="C221" s="128" t="s">
        <v>273</v>
      </c>
      <c r="D221" s="126">
        <v>32</v>
      </c>
      <c r="E221" s="129"/>
      <c r="F221" s="129"/>
      <c r="G221" s="129"/>
      <c r="H221" s="130">
        <v>3.67</v>
      </c>
      <c r="I221" s="130">
        <f t="shared" si="19"/>
        <v>4.037</v>
      </c>
      <c r="J221" s="130">
        <f t="shared" si="20"/>
        <v>127.36735</v>
      </c>
      <c r="K221" s="130"/>
      <c r="L221" s="131"/>
      <c r="M221" s="126"/>
      <c r="N221" s="132"/>
    </row>
    <row r="222" spans="1:14" s="133" customFormat="1" ht="30">
      <c r="A222" s="181"/>
      <c r="B222" s="144" t="s">
        <v>107</v>
      </c>
      <c r="C222" s="128" t="s">
        <v>335</v>
      </c>
      <c r="D222" s="126">
        <v>168</v>
      </c>
      <c r="E222" s="129"/>
      <c r="F222" s="129"/>
      <c r="G222" s="129"/>
      <c r="H222" s="130">
        <v>2.94</v>
      </c>
      <c r="I222" s="130">
        <f t="shared" si="19"/>
        <v>3.234</v>
      </c>
      <c r="J222" s="130">
        <f t="shared" si="20"/>
        <v>102.0327</v>
      </c>
      <c r="K222" s="130"/>
      <c r="L222" s="131"/>
      <c r="M222" s="126"/>
      <c r="N222" s="132"/>
    </row>
    <row r="223" spans="1:14" s="133" customFormat="1" ht="30">
      <c r="A223" s="181"/>
      <c r="B223" s="144" t="s">
        <v>107</v>
      </c>
      <c r="C223" s="128" t="s">
        <v>335</v>
      </c>
      <c r="D223" s="126">
        <v>168</v>
      </c>
      <c r="E223" s="129"/>
      <c r="F223" s="129"/>
      <c r="G223" s="129"/>
      <c r="H223" s="130">
        <v>2.94</v>
      </c>
      <c r="I223" s="130">
        <f t="shared" si="19"/>
        <v>3.234</v>
      </c>
      <c r="J223" s="130">
        <f t="shared" si="20"/>
        <v>102.0327</v>
      </c>
      <c r="K223" s="130"/>
      <c r="L223" s="131"/>
      <c r="M223" s="126"/>
      <c r="N223" s="132"/>
    </row>
    <row r="224" spans="1:14" s="133" customFormat="1" ht="30">
      <c r="A224" s="181"/>
      <c r="B224" s="144" t="s">
        <v>156</v>
      </c>
      <c r="C224" s="128" t="s">
        <v>157</v>
      </c>
      <c r="D224" s="126">
        <v>171</v>
      </c>
      <c r="E224" s="129"/>
      <c r="F224" s="129"/>
      <c r="G224" s="129"/>
      <c r="H224" s="130">
        <v>1.76</v>
      </c>
      <c r="I224" s="130">
        <f t="shared" si="19"/>
        <v>1.9360000000000002</v>
      </c>
      <c r="J224" s="130">
        <f t="shared" si="20"/>
        <v>61.0808</v>
      </c>
      <c r="K224" s="130"/>
      <c r="L224" s="131"/>
      <c r="M224" s="126"/>
      <c r="N224" s="132"/>
    </row>
    <row r="225" spans="1:14" s="133" customFormat="1" ht="30.75" thickBot="1">
      <c r="A225" s="182"/>
      <c r="B225" s="183" t="s">
        <v>110</v>
      </c>
      <c r="C225" s="170" t="s">
        <v>171</v>
      </c>
      <c r="D225" s="165">
        <v>154</v>
      </c>
      <c r="E225" s="156">
        <f>I292/D292*(D225+D224+D223+D222+D221+D220+D219)</f>
        <v>1.992304758486079</v>
      </c>
      <c r="F225" s="156">
        <f>E225*31.55</f>
        <v>62.857215130235794</v>
      </c>
      <c r="G225" s="156">
        <f>(D225+D224+D223+D222+D221+D220+D219)/1000*18*31.54</f>
        <v>430.89948000000004</v>
      </c>
      <c r="H225" s="158">
        <v>5.14</v>
      </c>
      <c r="I225" s="158">
        <f t="shared" si="19"/>
        <v>5.654</v>
      </c>
      <c r="J225" s="158">
        <f t="shared" si="20"/>
        <v>178.3837</v>
      </c>
      <c r="K225" s="158">
        <f>J225+J224+J223+J222+J221+J220+J219</f>
        <v>815.5675</v>
      </c>
      <c r="L225" s="160">
        <f>K225+G225+F225</f>
        <v>1309.324195130236</v>
      </c>
      <c r="M225" s="165">
        <v>802</v>
      </c>
      <c r="N225" s="162">
        <f>L225-M225</f>
        <v>507.3241951302359</v>
      </c>
    </row>
    <row r="226" spans="1:14" ht="30">
      <c r="A226" s="58" t="s">
        <v>336</v>
      </c>
      <c r="B226" s="59" t="s">
        <v>16</v>
      </c>
      <c r="C226" s="75" t="s">
        <v>337</v>
      </c>
      <c r="D226" s="36">
        <v>228</v>
      </c>
      <c r="E226" s="105"/>
      <c r="F226" s="105"/>
      <c r="G226" s="105"/>
      <c r="H226" s="15">
        <v>5.14</v>
      </c>
      <c r="I226" s="17">
        <f t="shared" si="19"/>
        <v>5.654</v>
      </c>
      <c r="J226" s="17">
        <f t="shared" si="20"/>
        <v>178.3837</v>
      </c>
      <c r="K226" s="17"/>
      <c r="L226" s="118"/>
      <c r="M226" s="36"/>
      <c r="N226" s="19"/>
    </row>
    <row r="227" spans="1:14" ht="30">
      <c r="A227"/>
      <c r="B227" s="59" t="s">
        <v>338</v>
      </c>
      <c r="C227" s="75" t="s">
        <v>339</v>
      </c>
      <c r="D227" s="36">
        <v>165</v>
      </c>
      <c r="E227" s="105"/>
      <c r="F227" s="105"/>
      <c r="G227" s="105"/>
      <c r="H227" s="15">
        <v>2.94</v>
      </c>
      <c r="I227" s="17">
        <f t="shared" si="19"/>
        <v>3.234</v>
      </c>
      <c r="J227" s="17">
        <f t="shared" si="20"/>
        <v>102.0327</v>
      </c>
      <c r="K227" s="17"/>
      <c r="L227" s="118"/>
      <c r="M227" s="36"/>
      <c r="N227" s="19"/>
    </row>
    <row r="228" spans="1:14" ht="30">
      <c r="A228"/>
      <c r="B228" s="59" t="s">
        <v>340</v>
      </c>
      <c r="C228" s="75" t="s">
        <v>341</v>
      </c>
      <c r="D228" s="36">
        <v>520</v>
      </c>
      <c r="E228" s="105"/>
      <c r="F228" s="105"/>
      <c r="G228" s="105"/>
      <c r="H228" s="15">
        <v>7.35</v>
      </c>
      <c r="I228" s="17">
        <f t="shared" si="19"/>
        <v>8.085</v>
      </c>
      <c r="J228" s="17">
        <f t="shared" si="20"/>
        <v>255.08175000000003</v>
      </c>
      <c r="K228" s="17"/>
      <c r="L228" s="118"/>
      <c r="M228" s="36"/>
      <c r="N228" s="19"/>
    </row>
    <row r="229" spans="1:14" ht="30.75" thickBot="1">
      <c r="A229" s="55"/>
      <c r="B229" s="62" t="s">
        <v>342</v>
      </c>
      <c r="C229" s="89" t="s">
        <v>343</v>
      </c>
      <c r="D229" s="29">
        <v>118</v>
      </c>
      <c r="E229" s="103">
        <f>I292/D292*(D229+D228+D227+D226)</f>
        <v>2.706279586296637</v>
      </c>
      <c r="F229" s="103">
        <f>E229*31.55</f>
        <v>85.3831209476589</v>
      </c>
      <c r="G229" s="103">
        <f>(D229+D228+D227+D226)/1000*18*31.54</f>
        <v>585.31932</v>
      </c>
      <c r="H229" s="30">
        <v>6.61</v>
      </c>
      <c r="I229" s="23">
        <f t="shared" si="19"/>
        <v>7.271000000000001</v>
      </c>
      <c r="J229" s="23">
        <f t="shared" si="20"/>
        <v>229.40005000000002</v>
      </c>
      <c r="K229" s="23">
        <f>J229+J228+J227+J226</f>
        <v>764.8982</v>
      </c>
      <c r="L229" s="57">
        <f>K229+G229+F229</f>
        <v>1435.6006409476588</v>
      </c>
      <c r="M229" s="29">
        <v>800</v>
      </c>
      <c r="N229" s="24">
        <f>L229-M229</f>
        <v>635.6006409476588</v>
      </c>
    </row>
    <row r="230" spans="1:14" s="133" customFormat="1" ht="30">
      <c r="A230" s="181" t="s">
        <v>344</v>
      </c>
      <c r="B230" s="144" t="s">
        <v>345</v>
      </c>
      <c r="C230" s="128" t="s">
        <v>346</v>
      </c>
      <c r="D230" s="126">
        <v>177</v>
      </c>
      <c r="E230" s="129"/>
      <c r="F230" s="129"/>
      <c r="G230" s="129"/>
      <c r="H230" s="130">
        <v>6.17</v>
      </c>
      <c r="I230" s="130">
        <f t="shared" si="19"/>
        <v>6.787000000000001</v>
      </c>
      <c r="J230" s="130">
        <f t="shared" si="20"/>
        <v>214.12985000000003</v>
      </c>
      <c r="K230" s="130"/>
      <c r="L230" s="131"/>
      <c r="M230" s="126"/>
      <c r="N230" s="132"/>
    </row>
    <row r="231" spans="1:14" s="133" customFormat="1" ht="30">
      <c r="A231" s="181"/>
      <c r="B231" s="144" t="s">
        <v>347</v>
      </c>
      <c r="C231" s="128" t="s">
        <v>348</v>
      </c>
      <c r="D231" s="126">
        <v>152</v>
      </c>
      <c r="E231" s="129"/>
      <c r="F231" s="129"/>
      <c r="G231" s="129"/>
      <c r="H231" s="130">
        <v>4.41</v>
      </c>
      <c r="I231" s="130">
        <f t="shared" si="19"/>
        <v>4.851000000000001</v>
      </c>
      <c r="J231" s="130">
        <f t="shared" si="20"/>
        <v>153.04905000000002</v>
      </c>
      <c r="K231" s="130"/>
      <c r="L231" s="131"/>
      <c r="M231" s="126"/>
      <c r="N231" s="132"/>
    </row>
    <row r="232" spans="1:14" s="133" customFormat="1" ht="30">
      <c r="A232" s="181"/>
      <c r="B232" s="144" t="s">
        <v>349</v>
      </c>
      <c r="C232" s="128" t="s">
        <v>350</v>
      </c>
      <c r="D232" s="126">
        <v>152</v>
      </c>
      <c r="E232" s="129"/>
      <c r="F232" s="129"/>
      <c r="G232" s="129"/>
      <c r="H232" s="130">
        <v>4.41</v>
      </c>
      <c r="I232" s="130">
        <f t="shared" si="19"/>
        <v>4.851000000000001</v>
      </c>
      <c r="J232" s="130">
        <f t="shared" si="20"/>
        <v>153.04905000000002</v>
      </c>
      <c r="K232" s="130"/>
      <c r="L232" s="131"/>
      <c r="M232" s="126"/>
      <c r="N232" s="132"/>
    </row>
    <row r="233" spans="1:15" s="133" customFormat="1" ht="30">
      <c r="A233" s="181"/>
      <c r="B233" s="144" t="s">
        <v>103</v>
      </c>
      <c r="C233" s="128" t="s">
        <v>135</v>
      </c>
      <c r="D233" s="126">
        <v>116</v>
      </c>
      <c r="E233" s="129"/>
      <c r="F233" s="129"/>
      <c r="G233" s="129"/>
      <c r="H233" s="130">
        <v>1.76</v>
      </c>
      <c r="I233" s="130">
        <f aca="true" t="shared" si="21" ref="I233:I250">H233*1.1</f>
        <v>1.9360000000000002</v>
      </c>
      <c r="J233" s="130">
        <f t="shared" si="20"/>
        <v>61.0808</v>
      </c>
      <c r="K233" s="130"/>
      <c r="L233" s="131"/>
      <c r="M233" s="126"/>
      <c r="N233" s="132"/>
      <c r="O233" s="164" t="s">
        <v>137</v>
      </c>
    </row>
    <row r="234" spans="1:14" s="133" customFormat="1" ht="30">
      <c r="A234" s="137" t="s">
        <v>389</v>
      </c>
      <c r="B234" s="150" t="s">
        <v>421</v>
      </c>
      <c r="C234" s="139" t="s">
        <v>422</v>
      </c>
      <c r="D234" s="140">
        <v>216</v>
      </c>
      <c r="E234" s="129">
        <f>I292/D292*D234</f>
        <v>0.566980010320149</v>
      </c>
      <c r="F234" s="129">
        <f>E234*31.55</f>
        <v>17.8882193256007</v>
      </c>
      <c r="G234" s="129">
        <f>D234/1000*18*31.54</f>
        <v>122.62751999999999</v>
      </c>
      <c r="H234" s="142">
        <v>10.29</v>
      </c>
      <c r="I234" s="142">
        <f>H234*1.1</f>
        <v>11.319</v>
      </c>
      <c r="J234" s="142">
        <f>I234*31.55</f>
        <v>357.11445000000003</v>
      </c>
      <c r="K234" s="136"/>
      <c r="L234" s="131">
        <f>J234+G234+F234</f>
        <v>497.6301893256007</v>
      </c>
      <c r="M234" s="151"/>
      <c r="N234" s="147"/>
    </row>
    <row r="235" spans="1:14" s="133" customFormat="1" ht="30.75" thickBot="1">
      <c r="A235" s="182"/>
      <c r="B235" s="183" t="s">
        <v>150</v>
      </c>
      <c r="C235" s="193" t="s">
        <v>151</v>
      </c>
      <c r="D235" s="165">
        <v>0</v>
      </c>
      <c r="E235" s="156">
        <f>I292/D292*(D235+D233+D232+D231+D230)</f>
        <v>1.5670697507459672</v>
      </c>
      <c r="F235" s="156">
        <f>E235*31.55</f>
        <v>49.441050636035264</v>
      </c>
      <c r="G235" s="156">
        <f>(D235+D233+D232+D231+D230)/1000*18*31.54</f>
        <v>338.9288399999999</v>
      </c>
      <c r="H235" s="158">
        <v>0</v>
      </c>
      <c r="I235" s="158">
        <f t="shared" si="21"/>
        <v>0</v>
      </c>
      <c r="J235" s="158">
        <f t="shared" si="20"/>
        <v>0</v>
      </c>
      <c r="K235" s="158">
        <f>J235+J233+J232+J231+J230</f>
        <v>581.3087500000001</v>
      </c>
      <c r="L235" s="160">
        <f>K235+G235+F235</f>
        <v>969.6786406360353</v>
      </c>
      <c r="M235" s="165">
        <v>612</v>
      </c>
      <c r="N235" s="162">
        <f>L235-M235+L234</f>
        <v>855.3088299616361</v>
      </c>
    </row>
    <row r="236" spans="1:14" ht="30">
      <c r="A236" s="173" t="s">
        <v>351</v>
      </c>
      <c r="B236" s="174" t="s">
        <v>352</v>
      </c>
      <c r="C236" s="75" t="s">
        <v>353</v>
      </c>
      <c r="D236" s="36">
        <v>8</v>
      </c>
      <c r="E236" s="105">
        <f>I292/D292*D236</f>
        <v>0.020999259641486998</v>
      </c>
      <c r="F236" s="105">
        <f>E236*31.55</f>
        <v>0.6625266416889148</v>
      </c>
      <c r="G236" s="105">
        <f>D236/1000*18*31.54</f>
        <v>4.54176</v>
      </c>
      <c r="H236" s="15">
        <v>1.47</v>
      </c>
      <c r="I236" s="17">
        <f t="shared" si="21"/>
        <v>1.617</v>
      </c>
      <c r="J236" s="70">
        <f t="shared" si="20"/>
        <v>51.01635</v>
      </c>
      <c r="K236" s="70">
        <f>J236</f>
        <v>51.01635</v>
      </c>
      <c r="L236" s="118">
        <f>K236+G236+F236</f>
        <v>56.22063664168891</v>
      </c>
      <c r="M236" s="176">
        <v>50</v>
      </c>
      <c r="N236" s="34"/>
    </row>
    <row r="237" spans="1:14" ht="15.75" thickBot="1">
      <c r="A237" s="51"/>
      <c r="B237" s="38" t="s">
        <v>44</v>
      </c>
      <c r="C237" s="177" t="s">
        <v>179</v>
      </c>
      <c r="D237" s="29">
        <v>9</v>
      </c>
      <c r="E237" s="106">
        <f>I292/D292*D237</f>
        <v>0.023624167096672873</v>
      </c>
      <c r="F237" s="106">
        <f>E237*31.55</f>
        <v>0.7453424719000291</v>
      </c>
      <c r="G237" s="106">
        <f>D237/1000*18*31.54</f>
        <v>5.10948</v>
      </c>
      <c r="H237" s="22">
        <v>0.73</v>
      </c>
      <c r="I237" s="98">
        <f>H237*1.15</f>
        <v>0.8394999999999999</v>
      </c>
      <c r="J237" s="23">
        <f>I237*31.55</f>
        <v>26.486224999999997</v>
      </c>
      <c r="K237" s="23"/>
      <c r="L237" s="57">
        <f>J237+G237+F237</f>
        <v>32.341047471900026</v>
      </c>
      <c r="M237" s="29"/>
      <c r="N237" s="117">
        <f>L236-M236+L237</f>
        <v>38.56168411358894</v>
      </c>
    </row>
    <row r="238" spans="1:15" s="133" customFormat="1" ht="30">
      <c r="A238" s="181" t="s">
        <v>356</v>
      </c>
      <c r="B238" s="144" t="s">
        <v>354</v>
      </c>
      <c r="C238" s="145" t="s">
        <v>355</v>
      </c>
      <c r="D238" s="126"/>
      <c r="E238" s="129"/>
      <c r="F238" s="129"/>
      <c r="G238" s="129"/>
      <c r="H238" s="130">
        <v>0</v>
      </c>
      <c r="I238" s="130">
        <f t="shared" si="21"/>
        <v>0</v>
      </c>
      <c r="J238" s="130">
        <f aca="true" t="shared" si="22" ref="J238:J250">I238*31.55</f>
        <v>0</v>
      </c>
      <c r="K238" s="130"/>
      <c r="L238" s="131"/>
      <c r="M238" s="126"/>
      <c r="N238" s="132"/>
      <c r="O238" s="164" t="s">
        <v>357</v>
      </c>
    </row>
    <row r="239" spans="1:14" s="133" customFormat="1" ht="30.75" thickBot="1">
      <c r="A239" s="182"/>
      <c r="B239" s="183" t="s">
        <v>358</v>
      </c>
      <c r="C239" s="170" t="s">
        <v>359</v>
      </c>
      <c r="D239" s="165">
        <v>50</v>
      </c>
      <c r="E239" s="156">
        <f>I292/D292*D239</f>
        <v>0.13124537275929374</v>
      </c>
      <c r="F239" s="156">
        <f>E239*31.55</f>
        <v>4.140791510555718</v>
      </c>
      <c r="G239" s="156">
        <f>D239/1000*18*31.54</f>
        <v>28.386</v>
      </c>
      <c r="H239" s="158">
        <v>3.67</v>
      </c>
      <c r="I239" s="158">
        <f t="shared" si="21"/>
        <v>4.037</v>
      </c>
      <c r="J239" s="158">
        <f t="shared" si="22"/>
        <v>127.36735</v>
      </c>
      <c r="K239" s="158">
        <f>J239+J238</f>
        <v>127.36735</v>
      </c>
      <c r="L239" s="160">
        <f>K239+G239+F239</f>
        <v>159.89414151055573</v>
      </c>
      <c r="M239" s="165">
        <v>200</v>
      </c>
      <c r="N239" s="192">
        <f>L239-M239</f>
        <v>-40.10585848944427</v>
      </c>
    </row>
    <row r="240" spans="1:15" s="133" customFormat="1" ht="30">
      <c r="A240" s="202" t="s">
        <v>363</v>
      </c>
      <c r="B240" s="203" t="s">
        <v>360</v>
      </c>
      <c r="C240" s="204" t="s">
        <v>361</v>
      </c>
      <c r="D240" s="205">
        <v>115</v>
      </c>
      <c r="E240" s="206">
        <f>I292/D292*D240</f>
        <v>0.3018643573463756</v>
      </c>
      <c r="F240" s="206">
        <f>E240*31.55</f>
        <v>9.523820474278152</v>
      </c>
      <c r="G240" s="206">
        <f>D240/1000*18*31.54</f>
        <v>65.2878</v>
      </c>
      <c r="H240" s="207">
        <v>8.08</v>
      </c>
      <c r="I240" s="207">
        <f t="shared" si="21"/>
        <v>8.888000000000002</v>
      </c>
      <c r="J240" s="207">
        <f t="shared" si="22"/>
        <v>280.41640000000007</v>
      </c>
      <c r="K240" s="207">
        <f>J240</f>
        <v>280.41640000000007</v>
      </c>
      <c r="L240" s="208">
        <f>K240+G240+F240</f>
        <v>355.2280204742782</v>
      </c>
      <c r="M240" s="205">
        <f>300+576</f>
        <v>876</v>
      </c>
      <c r="N240" s="209"/>
      <c r="O240" s="164" t="s">
        <v>362</v>
      </c>
    </row>
    <row r="241" spans="1:14" s="133" customFormat="1" ht="30">
      <c r="A241" s="137" t="s">
        <v>163</v>
      </c>
      <c r="B241" s="138" t="s">
        <v>162</v>
      </c>
      <c r="C241" s="139" t="s">
        <v>388</v>
      </c>
      <c r="D241" s="140">
        <v>47</v>
      </c>
      <c r="E241" s="129">
        <f>I292/D292*D241</f>
        <v>0.12337065039373611</v>
      </c>
      <c r="F241" s="129">
        <f>E241*31.55</f>
        <v>3.8923440199223744</v>
      </c>
      <c r="G241" s="129">
        <f>D241/1000*18*31.54</f>
        <v>26.68284</v>
      </c>
      <c r="H241" s="142">
        <v>0.73</v>
      </c>
      <c r="I241" s="136">
        <f>H241*1.3</f>
        <v>0.949</v>
      </c>
      <c r="J241" s="136">
        <f>I241*31.55</f>
        <v>29.94095</v>
      </c>
      <c r="K241" s="136"/>
      <c r="L241" s="131">
        <f>J241+G241+F241</f>
        <v>60.516134019922376</v>
      </c>
      <c r="M241" s="126"/>
      <c r="N241" s="147"/>
    </row>
    <row r="242" spans="1:15" s="133" customFormat="1" ht="15">
      <c r="A242" s="126"/>
      <c r="B242" s="127" t="s">
        <v>228</v>
      </c>
      <c r="C242" s="128" t="s">
        <v>229</v>
      </c>
      <c r="D242" s="126">
        <v>43</v>
      </c>
      <c r="E242" s="129">
        <f>I292/D292*D242</f>
        <v>0.11287102057299261</v>
      </c>
      <c r="F242" s="129">
        <f>E242*31.55</f>
        <v>3.561080699077917</v>
      </c>
      <c r="G242" s="129">
        <f>D242/1000*18*31.54</f>
        <v>24.411959999999997</v>
      </c>
      <c r="H242" s="130">
        <v>5.88</v>
      </c>
      <c r="I242" s="130">
        <f>H242*1.1</f>
        <v>6.468</v>
      </c>
      <c r="J242" s="130">
        <f>I242*31.55</f>
        <v>204.0654</v>
      </c>
      <c r="K242" s="130"/>
      <c r="L242" s="131">
        <f>J242+G242+F242</f>
        <v>232.0384406990779</v>
      </c>
      <c r="M242" s="126"/>
      <c r="N242" s="147"/>
      <c r="O242" s="133" t="s">
        <v>434</v>
      </c>
    </row>
    <row r="243" spans="1:15" s="133" customFormat="1" ht="15.75" thickBot="1">
      <c r="A243" s="165" t="s">
        <v>432</v>
      </c>
      <c r="B243" s="166" t="s">
        <v>254</v>
      </c>
      <c r="C243" s="170" t="s">
        <v>274</v>
      </c>
      <c r="D243" s="165">
        <v>38</v>
      </c>
      <c r="E243" s="156">
        <f>I292/D292*D243</f>
        <v>0.09974648329706325</v>
      </c>
      <c r="F243" s="156">
        <f>E243*31.55</f>
        <v>3.1470015480223457</v>
      </c>
      <c r="G243" s="156">
        <f>D243/1000*18*31.54</f>
        <v>21.573359999999997</v>
      </c>
      <c r="H243" s="158">
        <v>5.14</v>
      </c>
      <c r="I243" s="157">
        <f>H243*1.25</f>
        <v>6.425</v>
      </c>
      <c r="J243" s="158">
        <f>I243*31.55</f>
        <v>202.70875</v>
      </c>
      <c r="K243" s="158"/>
      <c r="L243" s="160">
        <f>J243+G243+F243</f>
        <v>227.42911154802238</v>
      </c>
      <c r="M243" s="165"/>
      <c r="N243" s="162">
        <f>L240-M240+L243+L242+L241</f>
        <v>-0.7882932586991416</v>
      </c>
      <c r="O243" s="164"/>
    </row>
    <row r="244" spans="1:14" s="133" customFormat="1" ht="30">
      <c r="A244" s="181" t="s">
        <v>364</v>
      </c>
      <c r="B244" s="144" t="s">
        <v>366</v>
      </c>
      <c r="C244" s="128" t="s">
        <v>365</v>
      </c>
      <c r="D244" s="126">
        <v>60</v>
      </c>
      <c r="E244" s="129"/>
      <c r="F244" s="129"/>
      <c r="G244" s="129"/>
      <c r="H244" s="130">
        <v>5.88</v>
      </c>
      <c r="I244" s="130">
        <f t="shared" si="21"/>
        <v>6.468</v>
      </c>
      <c r="J244" s="130">
        <f t="shared" si="22"/>
        <v>204.0654</v>
      </c>
      <c r="K244" s="130"/>
      <c r="L244" s="131"/>
      <c r="M244" s="126"/>
      <c r="N244" s="132"/>
    </row>
    <row r="245" spans="1:14" s="133" customFormat="1" ht="30">
      <c r="A245" s="181"/>
      <c r="B245" s="144" t="s">
        <v>367</v>
      </c>
      <c r="C245" s="128" t="s">
        <v>368</v>
      </c>
      <c r="D245" s="126">
        <v>58</v>
      </c>
      <c r="E245" s="129"/>
      <c r="F245" s="129"/>
      <c r="G245" s="129"/>
      <c r="H245" s="130">
        <v>5.14</v>
      </c>
      <c r="I245" s="130">
        <f t="shared" si="21"/>
        <v>5.654</v>
      </c>
      <c r="J245" s="130">
        <f t="shared" si="22"/>
        <v>178.3837</v>
      </c>
      <c r="K245" s="130"/>
      <c r="L245" s="131"/>
      <c r="M245" s="126"/>
      <c r="N245" s="132"/>
    </row>
    <row r="246" spans="1:14" s="133" customFormat="1" ht="15">
      <c r="A246" s="181"/>
      <c r="B246" s="144"/>
      <c r="C246" s="145" t="s">
        <v>165</v>
      </c>
      <c r="D246" s="126">
        <v>0</v>
      </c>
      <c r="E246" s="129"/>
      <c r="F246" s="129"/>
      <c r="G246" s="129"/>
      <c r="H246" s="130">
        <v>0</v>
      </c>
      <c r="I246" s="130">
        <f t="shared" si="21"/>
        <v>0</v>
      </c>
      <c r="J246" s="130">
        <f t="shared" si="22"/>
        <v>0</v>
      </c>
      <c r="K246" s="130"/>
      <c r="L246" s="131"/>
      <c r="M246" s="126"/>
      <c r="N246" s="132"/>
    </row>
    <row r="247" spans="1:14" s="133" customFormat="1" ht="15">
      <c r="A247" s="181"/>
      <c r="B247" s="144"/>
      <c r="C247" s="145" t="s">
        <v>33</v>
      </c>
      <c r="D247" s="126">
        <v>0</v>
      </c>
      <c r="E247" s="129"/>
      <c r="F247" s="129"/>
      <c r="G247" s="129"/>
      <c r="H247" s="130">
        <v>0</v>
      </c>
      <c r="I247" s="130">
        <f t="shared" si="21"/>
        <v>0</v>
      </c>
      <c r="J247" s="130">
        <f t="shared" si="22"/>
        <v>0</v>
      </c>
      <c r="K247" s="130"/>
      <c r="L247" s="131"/>
      <c r="M247" s="126"/>
      <c r="N247" s="132"/>
    </row>
    <row r="248" spans="1:14" s="133" customFormat="1" ht="30">
      <c r="A248" s="181"/>
      <c r="B248" s="144" t="s">
        <v>290</v>
      </c>
      <c r="C248" s="145" t="s">
        <v>291</v>
      </c>
      <c r="D248" s="126">
        <v>0</v>
      </c>
      <c r="E248" s="129"/>
      <c r="F248" s="129"/>
      <c r="G248" s="129"/>
      <c r="H248" s="130">
        <v>0</v>
      </c>
      <c r="I248" s="130">
        <f t="shared" si="21"/>
        <v>0</v>
      </c>
      <c r="J248" s="130">
        <f t="shared" si="22"/>
        <v>0</v>
      </c>
      <c r="K248" s="130"/>
      <c r="L248" s="131"/>
      <c r="M248" s="126"/>
      <c r="N248" s="132"/>
    </row>
    <row r="249" spans="1:14" s="133" customFormat="1" ht="30">
      <c r="A249" s="181"/>
      <c r="B249" s="144" t="s">
        <v>59</v>
      </c>
      <c r="C249" s="128" t="s">
        <v>245</v>
      </c>
      <c r="D249" s="126">
        <v>66</v>
      </c>
      <c r="E249" s="129"/>
      <c r="F249" s="129"/>
      <c r="G249" s="129"/>
      <c r="H249" s="130">
        <v>2.94</v>
      </c>
      <c r="I249" s="130">
        <f t="shared" si="21"/>
        <v>3.234</v>
      </c>
      <c r="J249" s="130">
        <f t="shared" si="22"/>
        <v>102.0327</v>
      </c>
      <c r="K249" s="130"/>
      <c r="L249" s="131"/>
      <c r="M249" s="126"/>
      <c r="N249" s="132"/>
    </row>
    <row r="250" spans="1:14" s="133" customFormat="1" ht="30">
      <c r="A250" s="199"/>
      <c r="B250" s="200" t="s">
        <v>59</v>
      </c>
      <c r="C250" s="128" t="s">
        <v>245</v>
      </c>
      <c r="D250" s="126">
        <v>66</v>
      </c>
      <c r="E250" s="129">
        <f>I292/D292*(D250+D249+D248+D247+D246+D245+D244)</f>
        <v>0.6562268637964687</v>
      </c>
      <c r="F250" s="129">
        <f aca="true" t="shared" si="23" ref="F250:F257">E250*31.55</f>
        <v>20.703957552778586</v>
      </c>
      <c r="G250" s="129">
        <f>(D250+D249+D248+D247+D246+D245+D244)/1000*18*31.54</f>
        <v>141.93</v>
      </c>
      <c r="H250" s="130">
        <v>2.94</v>
      </c>
      <c r="I250" s="130">
        <f t="shared" si="21"/>
        <v>3.234</v>
      </c>
      <c r="J250" s="130">
        <f t="shared" si="22"/>
        <v>102.0327</v>
      </c>
      <c r="K250" s="130">
        <f>J250+J249+J248+J247+J246+J245+J244</f>
        <v>586.5145</v>
      </c>
      <c r="L250" s="131">
        <f>K250+G250+F250</f>
        <v>749.1484575527786</v>
      </c>
      <c r="M250" s="126">
        <v>1000</v>
      </c>
      <c r="N250" s="201"/>
    </row>
    <row r="251" spans="1:14" s="133" customFormat="1" ht="15">
      <c r="A251" s="126"/>
      <c r="B251" s="127" t="s">
        <v>55</v>
      </c>
      <c r="C251" s="128" t="s">
        <v>56</v>
      </c>
      <c r="D251" s="126">
        <v>81</v>
      </c>
      <c r="E251" s="129">
        <f>I292/D292*D251</f>
        <v>0.21261750387005585</v>
      </c>
      <c r="F251" s="129">
        <f t="shared" si="23"/>
        <v>6.708082247100262</v>
      </c>
      <c r="G251" s="129">
        <f aca="true" t="shared" si="24" ref="G251:G257">D251/1000*18*31.54</f>
        <v>45.985319999999994</v>
      </c>
      <c r="H251" s="130">
        <v>1.47</v>
      </c>
      <c r="I251" s="142">
        <f>H251*1.2</f>
        <v>1.764</v>
      </c>
      <c r="J251" s="130">
        <f aca="true" t="shared" si="25" ref="J251:J257">I251*31.55</f>
        <v>55.6542</v>
      </c>
      <c r="K251" s="130"/>
      <c r="L251" s="131">
        <f aca="true" t="shared" si="26" ref="L251:L257">J251+G251+F251</f>
        <v>108.34760224710027</v>
      </c>
      <c r="M251" s="126"/>
      <c r="N251" s="147"/>
    </row>
    <row r="252" spans="1:14" s="133" customFormat="1" ht="15">
      <c r="A252" s="126"/>
      <c r="B252" s="127" t="s">
        <v>55</v>
      </c>
      <c r="C252" s="128" t="s">
        <v>56</v>
      </c>
      <c r="D252" s="126">
        <v>81</v>
      </c>
      <c r="E252" s="129">
        <f>I292/D292*D252</f>
        <v>0.21261750387005585</v>
      </c>
      <c r="F252" s="129">
        <f t="shared" si="23"/>
        <v>6.708082247100262</v>
      </c>
      <c r="G252" s="129">
        <f t="shared" si="24"/>
        <v>45.985319999999994</v>
      </c>
      <c r="H252" s="130">
        <v>1.47</v>
      </c>
      <c r="I252" s="142">
        <f>H252*1.2</f>
        <v>1.764</v>
      </c>
      <c r="J252" s="130">
        <f t="shared" si="25"/>
        <v>55.6542</v>
      </c>
      <c r="K252" s="130"/>
      <c r="L252" s="131">
        <f t="shared" si="26"/>
        <v>108.34760224710027</v>
      </c>
      <c r="M252" s="126"/>
      <c r="N252" s="147"/>
    </row>
    <row r="253" spans="1:14" s="133" customFormat="1" ht="15">
      <c r="A253" s="126"/>
      <c r="B253" s="127" t="s">
        <v>202</v>
      </c>
      <c r="C253" s="128" t="s">
        <v>203</v>
      </c>
      <c r="D253" s="126">
        <v>110</v>
      </c>
      <c r="E253" s="129">
        <f>I292/D292*D253</f>
        <v>0.28873982007044624</v>
      </c>
      <c r="F253" s="129">
        <f t="shared" si="23"/>
        <v>9.109741323222579</v>
      </c>
      <c r="G253" s="129">
        <f t="shared" si="24"/>
        <v>62.4492</v>
      </c>
      <c r="H253" s="130">
        <v>5.88</v>
      </c>
      <c r="I253" s="142">
        <f>H253*1.1</f>
        <v>6.468</v>
      </c>
      <c r="J253" s="130">
        <f t="shared" si="25"/>
        <v>204.0654</v>
      </c>
      <c r="K253" s="130"/>
      <c r="L253" s="131">
        <f t="shared" si="26"/>
        <v>275.6243413232226</v>
      </c>
      <c r="M253" s="126"/>
      <c r="N253" s="147"/>
    </row>
    <row r="254" spans="1:14" s="133" customFormat="1" ht="15.75" thickBot="1">
      <c r="A254" s="165"/>
      <c r="B254" s="166" t="s">
        <v>71</v>
      </c>
      <c r="C254" s="170" t="s">
        <v>52</v>
      </c>
      <c r="D254" s="165">
        <v>100</v>
      </c>
      <c r="E254" s="156">
        <f>I292/D292*D254</f>
        <v>0.2624907455185875</v>
      </c>
      <c r="F254" s="156">
        <f t="shared" si="23"/>
        <v>8.281583021111436</v>
      </c>
      <c r="G254" s="156">
        <f t="shared" si="24"/>
        <v>56.772</v>
      </c>
      <c r="H254" s="158">
        <v>5.88</v>
      </c>
      <c r="I254" s="157">
        <f>H254*1.1</f>
        <v>6.468</v>
      </c>
      <c r="J254" s="158">
        <f t="shared" si="25"/>
        <v>204.0654</v>
      </c>
      <c r="K254" s="158"/>
      <c r="L254" s="160">
        <f t="shared" si="26"/>
        <v>269.11898302111143</v>
      </c>
      <c r="M254" s="165"/>
      <c r="N254" s="162">
        <f>L250-M250+L254+L253+L252+L251</f>
        <v>510.5869863913132</v>
      </c>
    </row>
    <row r="255" spans="1:14" s="133" customFormat="1" ht="30">
      <c r="A255" s="137" t="s">
        <v>452</v>
      </c>
      <c r="B255" s="138" t="s">
        <v>436</v>
      </c>
      <c r="C255" s="139" t="s">
        <v>439</v>
      </c>
      <c r="D255" s="140">
        <v>30</v>
      </c>
      <c r="E255" s="129">
        <f>I292/D292*D255</f>
        <v>0.07874722365557624</v>
      </c>
      <c r="F255" s="129">
        <f t="shared" si="23"/>
        <v>2.48447490633343</v>
      </c>
      <c r="G255" s="129">
        <f t="shared" si="24"/>
        <v>17.0316</v>
      </c>
      <c r="H255" s="142">
        <v>3.67</v>
      </c>
      <c r="I255" s="130">
        <f>H255*1.5</f>
        <v>5.505</v>
      </c>
      <c r="J255" s="130">
        <f t="shared" si="25"/>
        <v>173.68275</v>
      </c>
      <c r="K255" s="136"/>
      <c r="L255" s="131">
        <f t="shared" si="26"/>
        <v>193.1988249063334</v>
      </c>
      <c r="M255" s="151"/>
      <c r="N255" s="147"/>
    </row>
    <row r="256" spans="1:14" s="133" customFormat="1" ht="30">
      <c r="A256" s="148"/>
      <c r="B256" s="190" t="s">
        <v>201</v>
      </c>
      <c r="C256" s="139" t="s">
        <v>395</v>
      </c>
      <c r="D256" s="140">
        <v>131</v>
      </c>
      <c r="E256" s="129">
        <f>I292/D292*D256</f>
        <v>0.3438628766293496</v>
      </c>
      <c r="F256" s="129">
        <f t="shared" si="23"/>
        <v>10.84887375765598</v>
      </c>
      <c r="G256" s="129">
        <f t="shared" si="24"/>
        <v>74.37132</v>
      </c>
      <c r="H256" s="142">
        <v>3.67</v>
      </c>
      <c r="I256" s="142">
        <f>H256*1.15</f>
        <v>4.2204999999999995</v>
      </c>
      <c r="J256" s="142">
        <f t="shared" si="25"/>
        <v>133.15677499999998</v>
      </c>
      <c r="K256" s="136"/>
      <c r="L256" s="131">
        <f t="shared" si="26"/>
        <v>218.37696875765596</v>
      </c>
      <c r="M256" s="126"/>
      <c r="N256" s="147"/>
    </row>
    <row r="257" spans="1:14" s="133" customFormat="1" ht="15.75" thickBot="1">
      <c r="A257" s="165"/>
      <c r="B257" s="166" t="s">
        <v>71</v>
      </c>
      <c r="C257" s="170" t="s">
        <v>52</v>
      </c>
      <c r="D257" s="165">
        <v>100</v>
      </c>
      <c r="E257" s="156">
        <f>I292/D292*D257</f>
        <v>0.2624907455185875</v>
      </c>
      <c r="F257" s="156">
        <f t="shared" si="23"/>
        <v>8.281583021111436</v>
      </c>
      <c r="G257" s="156">
        <f t="shared" si="24"/>
        <v>56.772</v>
      </c>
      <c r="H257" s="158">
        <v>5.88</v>
      </c>
      <c r="I257" s="157">
        <f>H257*1.1</f>
        <v>6.468</v>
      </c>
      <c r="J257" s="158">
        <f t="shared" si="25"/>
        <v>204.0654</v>
      </c>
      <c r="K257" s="158"/>
      <c r="L257" s="160">
        <f t="shared" si="26"/>
        <v>269.11898302111143</v>
      </c>
      <c r="M257" s="158"/>
      <c r="N257" s="162">
        <f>L257+L256+L255</f>
        <v>680.6947766851008</v>
      </c>
    </row>
    <row r="258" spans="1:14" ht="15">
      <c r="A258" s="1"/>
      <c r="B258" s="35"/>
      <c r="C258" s="36"/>
      <c r="D258" s="3"/>
      <c r="E258" s="104"/>
      <c r="F258" s="104"/>
      <c r="G258" s="104"/>
      <c r="H258" s="4"/>
      <c r="I258" s="76"/>
      <c r="J258" s="17"/>
      <c r="K258" s="17"/>
      <c r="L258" s="118"/>
      <c r="M258" s="36"/>
      <c r="N258" s="123"/>
    </row>
    <row r="259" spans="1:14" ht="15">
      <c r="A259" s="1"/>
      <c r="B259" s="35"/>
      <c r="C259" s="36"/>
      <c r="D259" s="3"/>
      <c r="E259" s="104"/>
      <c r="F259" s="104"/>
      <c r="G259" s="104"/>
      <c r="H259" s="4"/>
      <c r="I259" s="76"/>
      <c r="J259" s="17"/>
      <c r="K259" s="17"/>
      <c r="L259" s="118"/>
      <c r="M259" s="36"/>
      <c r="N259" s="123"/>
    </row>
    <row r="260" spans="1:14" ht="15">
      <c r="A260" s="1"/>
      <c r="B260" s="35"/>
      <c r="C260" s="36"/>
      <c r="D260" s="3"/>
      <c r="E260" s="104"/>
      <c r="F260" s="104"/>
      <c r="G260" s="104"/>
      <c r="H260" s="4"/>
      <c r="I260" s="76"/>
      <c r="J260" s="17"/>
      <c r="K260" s="17"/>
      <c r="L260" s="118"/>
      <c r="M260" s="36"/>
      <c r="N260" s="123"/>
    </row>
    <row r="261" spans="1:14" ht="15">
      <c r="A261" s="1"/>
      <c r="B261" s="35"/>
      <c r="C261" s="36"/>
      <c r="D261" s="3"/>
      <c r="E261" s="104"/>
      <c r="F261" s="104"/>
      <c r="G261" s="104"/>
      <c r="H261" s="4"/>
      <c r="I261" s="76"/>
      <c r="J261" s="17"/>
      <c r="K261" s="17"/>
      <c r="L261" s="118"/>
      <c r="M261" s="36"/>
      <c r="N261" s="123"/>
    </row>
    <row r="262" spans="1:15" ht="15">
      <c r="A262" s="79" t="s">
        <v>454</v>
      </c>
      <c r="B262" s="60" t="s">
        <v>295</v>
      </c>
      <c r="C262" s="75" t="s">
        <v>296</v>
      </c>
      <c r="D262" s="36">
        <v>109</v>
      </c>
      <c r="E262" s="104">
        <f>I292/D292*D262</f>
        <v>0.28611491261526034</v>
      </c>
      <c r="F262" s="104">
        <f aca="true" t="shared" si="27" ref="F262:F267">E262*31.55</f>
        <v>9.026925493011465</v>
      </c>
      <c r="G262" s="104">
        <f aca="true" t="shared" si="28" ref="G262:G267">D262/1000*18*31.54</f>
        <v>61.881479999999996</v>
      </c>
      <c r="H262" s="15">
        <v>2.2</v>
      </c>
      <c r="I262" s="76">
        <f>H262*1.15</f>
        <v>2.53</v>
      </c>
      <c r="J262" s="17">
        <f aca="true" t="shared" si="29" ref="J262:J267">I262*31.55</f>
        <v>79.8215</v>
      </c>
      <c r="K262" s="17"/>
      <c r="L262" s="118">
        <f aca="true" t="shared" si="30" ref="L262:L267">J262+G262+F262</f>
        <v>150.72990549301147</v>
      </c>
      <c r="M262" s="36"/>
      <c r="N262" s="123">
        <f aca="true" t="shared" si="31" ref="N262:N267">L262</f>
        <v>150.72990549301147</v>
      </c>
      <c r="O262" s="37"/>
    </row>
    <row r="263" spans="1:14" ht="30">
      <c r="A263" s="81"/>
      <c r="B263" s="82" t="s">
        <v>410</v>
      </c>
      <c r="C263" s="85" t="s">
        <v>411</v>
      </c>
      <c r="D263" s="83">
        <v>386</v>
      </c>
      <c r="E263" s="104">
        <f>I292/D292*D263</f>
        <v>1.0132142777017477</v>
      </c>
      <c r="F263" s="104">
        <f t="shared" si="27"/>
        <v>31.96691046149014</v>
      </c>
      <c r="G263" s="104">
        <f t="shared" si="28"/>
        <v>219.13992000000002</v>
      </c>
      <c r="H263" s="76">
        <v>8.08</v>
      </c>
      <c r="I263" s="76">
        <f>H263*1.15</f>
        <v>9.292</v>
      </c>
      <c r="J263" s="76">
        <f t="shared" si="29"/>
        <v>293.1626</v>
      </c>
      <c r="K263" s="80"/>
      <c r="L263" s="118">
        <f t="shared" si="30"/>
        <v>544.2694304614901</v>
      </c>
      <c r="N263" s="123">
        <f t="shared" si="31"/>
        <v>544.2694304614901</v>
      </c>
    </row>
    <row r="264" spans="1:14" ht="30">
      <c r="A264" s="81" t="s">
        <v>21</v>
      </c>
      <c r="B264" s="94" t="s">
        <v>107</v>
      </c>
      <c r="C264" s="85" t="s">
        <v>335</v>
      </c>
      <c r="D264" s="83">
        <v>168</v>
      </c>
      <c r="E264" s="104">
        <f>I292/D292*D264</f>
        <v>0.440984452471227</v>
      </c>
      <c r="F264" s="104">
        <f t="shared" si="27"/>
        <v>13.913059475467211</v>
      </c>
      <c r="G264" s="104">
        <f t="shared" si="28"/>
        <v>95.37696</v>
      </c>
      <c r="H264" s="76">
        <v>2.94</v>
      </c>
      <c r="I264" s="76">
        <f>H264*1.15</f>
        <v>3.381</v>
      </c>
      <c r="J264" s="76">
        <f t="shared" si="29"/>
        <v>106.67054999999999</v>
      </c>
      <c r="K264" s="77"/>
      <c r="L264" s="118">
        <f t="shared" si="30"/>
        <v>215.9605694754672</v>
      </c>
      <c r="N264" s="123">
        <f t="shared" si="31"/>
        <v>215.9605694754672</v>
      </c>
    </row>
    <row r="265" spans="1:14" ht="30">
      <c r="A265" s="81" t="s">
        <v>21</v>
      </c>
      <c r="B265" s="82" t="s">
        <v>107</v>
      </c>
      <c r="C265" s="85" t="s">
        <v>335</v>
      </c>
      <c r="D265" s="83">
        <v>168</v>
      </c>
      <c r="E265" s="104">
        <f>I292/D292*D265</f>
        <v>0.440984452471227</v>
      </c>
      <c r="F265" s="104">
        <f t="shared" si="27"/>
        <v>13.913059475467211</v>
      </c>
      <c r="G265" s="104">
        <f t="shared" si="28"/>
        <v>95.37696</v>
      </c>
      <c r="H265" s="76">
        <v>2.94</v>
      </c>
      <c r="I265" s="76">
        <f>H265*1.15</f>
        <v>3.381</v>
      </c>
      <c r="J265" s="76">
        <f t="shared" si="29"/>
        <v>106.67054999999999</v>
      </c>
      <c r="K265" s="80"/>
      <c r="L265" s="118">
        <f t="shared" si="30"/>
        <v>215.9605694754672</v>
      </c>
      <c r="M265" s="95"/>
      <c r="N265" s="123">
        <f t="shared" si="31"/>
        <v>215.9605694754672</v>
      </c>
    </row>
    <row r="266" spans="1:14" ht="30">
      <c r="A266" s="81"/>
      <c r="B266" s="94" t="s">
        <v>440</v>
      </c>
      <c r="C266" s="85" t="s">
        <v>441</v>
      </c>
      <c r="D266" s="83">
        <v>34</v>
      </c>
      <c r="E266" s="104">
        <f>I292/D292*D266</f>
        <v>0.08924685347631975</v>
      </c>
      <c r="F266" s="104">
        <f t="shared" si="27"/>
        <v>2.815738227177888</v>
      </c>
      <c r="G266" s="104">
        <f t="shared" si="28"/>
        <v>19.302480000000003</v>
      </c>
      <c r="H266" s="76">
        <v>3.67</v>
      </c>
      <c r="I266" s="17">
        <f>H266*1.5</f>
        <v>5.505</v>
      </c>
      <c r="J266" s="17">
        <f t="shared" si="29"/>
        <v>173.68275</v>
      </c>
      <c r="K266" s="80"/>
      <c r="L266" s="118">
        <f t="shared" si="30"/>
        <v>195.8009682271779</v>
      </c>
      <c r="M266" s="95"/>
      <c r="N266" s="123">
        <f t="shared" si="31"/>
        <v>195.8009682271779</v>
      </c>
    </row>
    <row r="267" spans="1:14" ht="30">
      <c r="A267" s="81"/>
      <c r="B267" s="94" t="s">
        <v>360</v>
      </c>
      <c r="C267" s="85" t="s">
        <v>361</v>
      </c>
      <c r="D267" s="83">
        <v>114</v>
      </c>
      <c r="E267" s="104">
        <f>I292/D292*D267</f>
        <v>0.2992394498911897</v>
      </c>
      <c r="F267" s="104">
        <f t="shared" si="27"/>
        <v>9.441004644067036</v>
      </c>
      <c r="G267" s="104">
        <f t="shared" si="28"/>
        <v>64.72008</v>
      </c>
      <c r="H267" s="76">
        <v>8.08</v>
      </c>
      <c r="I267" s="76">
        <f>H267*1.1</f>
        <v>8.888000000000002</v>
      </c>
      <c r="J267" s="17">
        <f t="shared" si="29"/>
        <v>280.41640000000007</v>
      </c>
      <c r="K267" s="80"/>
      <c r="L267" s="118">
        <f t="shared" si="30"/>
        <v>354.5774846440671</v>
      </c>
      <c r="M267" s="95"/>
      <c r="N267" s="123">
        <f t="shared" si="31"/>
        <v>354.5774846440671</v>
      </c>
    </row>
    <row r="268" spans="1:14" ht="15">
      <c r="A268" s="81"/>
      <c r="B268" s="94"/>
      <c r="C268" s="85"/>
      <c r="D268" s="83"/>
      <c r="E268" s="104"/>
      <c r="F268" s="104"/>
      <c r="G268" s="104"/>
      <c r="H268" s="76"/>
      <c r="I268" s="76"/>
      <c r="J268" s="17"/>
      <c r="K268" s="80"/>
      <c r="L268" s="118"/>
      <c r="M268" s="95"/>
      <c r="N268" s="123"/>
    </row>
    <row r="269" spans="1:14" ht="18.75">
      <c r="A269" s="63" t="s">
        <v>393</v>
      </c>
      <c r="B269" s="64"/>
      <c r="C269" s="65"/>
      <c r="D269" s="65"/>
      <c r="E269" s="113"/>
      <c r="F269" s="113"/>
      <c r="G269" s="113"/>
      <c r="H269" s="66"/>
      <c r="I269" s="66"/>
      <c r="J269" s="66"/>
      <c r="K269" s="17"/>
      <c r="L269" s="118"/>
      <c r="M269" s="36"/>
      <c r="N269" s="19"/>
    </row>
    <row r="270" spans="1:14" ht="30">
      <c r="A270" s="81" t="s">
        <v>391</v>
      </c>
      <c r="B270" s="94" t="s">
        <v>121</v>
      </c>
      <c r="C270" s="85" t="s">
        <v>392</v>
      </c>
      <c r="D270" s="83">
        <v>344</v>
      </c>
      <c r="E270" s="104">
        <f>I292/D292*D270</f>
        <v>0.9029681645839409</v>
      </c>
      <c r="F270" s="104">
        <f aca="true" t="shared" si="32" ref="F270:F289">E270*31.55</f>
        <v>28.488645592623335</v>
      </c>
      <c r="G270" s="104">
        <f aca="true" t="shared" si="33" ref="G270:G289">D270/1000*18*31.54</f>
        <v>195.29567999999998</v>
      </c>
      <c r="H270" s="76">
        <v>11.76</v>
      </c>
      <c r="I270" s="76">
        <f>H270*1.35</f>
        <v>15.876000000000001</v>
      </c>
      <c r="J270" s="76">
        <f aca="true" t="shared" si="34" ref="J270:J278">I270*31.55</f>
        <v>500.8878</v>
      </c>
      <c r="K270" s="80"/>
      <c r="L270" s="118">
        <f aca="true" t="shared" si="35" ref="L270:L289">J270+G270+F270</f>
        <v>724.6721255926234</v>
      </c>
      <c r="M270" s="36"/>
      <c r="N270" s="123">
        <f aca="true" t="shared" si="36" ref="N270:N289">L270</f>
        <v>724.6721255926234</v>
      </c>
    </row>
    <row r="271" spans="1:16" ht="15">
      <c r="A271" s="18"/>
      <c r="B271" s="60" t="s">
        <v>315</v>
      </c>
      <c r="C271" s="75" t="s">
        <v>316</v>
      </c>
      <c r="D271" s="36">
        <v>68</v>
      </c>
      <c r="E271" s="104">
        <f>I292/D292*D271</f>
        <v>0.1784937069526395</v>
      </c>
      <c r="F271" s="104">
        <f t="shared" si="32"/>
        <v>5.631476454355776</v>
      </c>
      <c r="G271" s="104">
        <f t="shared" si="33"/>
        <v>38.604960000000005</v>
      </c>
      <c r="H271" s="15">
        <v>3.67</v>
      </c>
      <c r="I271" s="76">
        <f>H271*1.1</f>
        <v>4.037</v>
      </c>
      <c r="J271" s="17">
        <f t="shared" si="34"/>
        <v>127.36735</v>
      </c>
      <c r="K271" s="17"/>
      <c r="L271" s="118">
        <f t="shared" si="35"/>
        <v>171.60378645435577</v>
      </c>
      <c r="M271" s="36"/>
      <c r="N271" s="123">
        <f t="shared" si="36"/>
        <v>171.60378645435577</v>
      </c>
      <c r="O271" s="37"/>
      <c r="P271" s="37"/>
    </row>
    <row r="272" spans="1:14" ht="15">
      <c r="A272" s="18"/>
      <c r="B272" s="35" t="s">
        <v>44</v>
      </c>
      <c r="C272" s="74" t="s">
        <v>179</v>
      </c>
      <c r="D272" s="36">
        <v>9</v>
      </c>
      <c r="E272" s="104">
        <f>I292/D292*D272</f>
        <v>0.023624167096672873</v>
      </c>
      <c r="F272" s="104">
        <f t="shared" si="32"/>
        <v>0.7453424719000291</v>
      </c>
      <c r="G272" s="104">
        <f t="shared" si="33"/>
        <v>5.10948</v>
      </c>
      <c r="H272" s="4">
        <v>0.73</v>
      </c>
      <c r="I272" s="76">
        <f aca="true" t="shared" si="37" ref="I272:I278">H272*1.15</f>
        <v>0.8394999999999999</v>
      </c>
      <c r="J272" s="17">
        <f t="shared" si="34"/>
        <v>26.486224999999997</v>
      </c>
      <c r="K272" s="17"/>
      <c r="L272" s="118">
        <f t="shared" si="35"/>
        <v>32.341047471900026</v>
      </c>
      <c r="M272" s="36"/>
      <c r="N272" s="123">
        <f t="shared" si="36"/>
        <v>32.341047471900026</v>
      </c>
    </row>
    <row r="273" spans="1:14" ht="30">
      <c r="A273" s="81"/>
      <c r="B273" s="82" t="s">
        <v>158</v>
      </c>
      <c r="C273" s="85" t="s">
        <v>159</v>
      </c>
      <c r="D273" s="83">
        <v>306</v>
      </c>
      <c r="E273" s="104">
        <f>I292/D292*D273</f>
        <v>0.8032216812868777</v>
      </c>
      <c r="F273" s="104">
        <f t="shared" si="32"/>
        <v>25.34164404460099</v>
      </c>
      <c r="G273" s="104">
        <f t="shared" si="33"/>
        <v>173.72232</v>
      </c>
      <c r="H273" s="76">
        <v>2.2</v>
      </c>
      <c r="I273" s="17">
        <f>H273*1.1</f>
        <v>2.4200000000000004</v>
      </c>
      <c r="J273" s="76">
        <f t="shared" si="34"/>
        <v>76.35100000000001</v>
      </c>
      <c r="K273" s="80"/>
      <c r="L273" s="118">
        <f t="shared" si="35"/>
        <v>275.414964044601</v>
      </c>
      <c r="N273" s="123">
        <f t="shared" si="36"/>
        <v>275.414964044601</v>
      </c>
    </row>
    <row r="274" spans="1:14" ht="30">
      <c r="A274" s="81"/>
      <c r="B274" s="82" t="s">
        <v>158</v>
      </c>
      <c r="C274" s="85" t="s">
        <v>399</v>
      </c>
      <c r="D274" s="83">
        <v>305</v>
      </c>
      <c r="E274" s="104">
        <f>I292/D292*D274</f>
        <v>0.8005967738316918</v>
      </c>
      <c r="F274" s="104">
        <f t="shared" si="32"/>
        <v>25.258828214389876</v>
      </c>
      <c r="G274" s="104">
        <f t="shared" si="33"/>
        <v>173.1546</v>
      </c>
      <c r="H274" s="76">
        <v>2.2</v>
      </c>
      <c r="I274" s="17">
        <f>H274*1.1</f>
        <v>2.4200000000000004</v>
      </c>
      <c r="J274" s="76">
        <f t="shared" si="34"/>
        <v>76.35100000000001</v>
      </c>
      <c r="K274" s="80"/>
      <c r="L274" s="118">
        <f t="shared" si="35"/>
        <v>274.7644282143899</v>
      </c>
      <c r="N274" s="123">
        <f t="shared" si="36"/>
        <v>274.7644282143899</v>
      </c>
    </row>
    <row r="275" spans="1:14" ht="30">
      <c r="A275" s="81" t="s">
        <v>21</v>
      </c>
      <c r="B275" s="82" t="s">
        <v>107</v>
      </c>
      <c r="C275" s="85" t="s">
        <v>335</v>
      </c>
      <c r="D275" s="83">
        <v>168</v>
      </c>
      <c r="E275" s="104">
        <f>I292/D292*D275</f>
        <v>0.440984452471227</v>
      </c>
      <c r="F275" s="104">
        <f t="shared" si="32"/>
        <v>13.913059475467211</v>
      </c>
      <c r="G275" s="104">
        <f t="shared" si="33"/>
        <v>95.37696</v>
      </c>
      <c r="H275" s="76">
        <v>2.94</v>
      </c>
      <c r="I275" s="76">
        <f t="shared" si="37"/>
        <v>3.381</v>
      </c>
      <c r="J275" s="76">
        <f t="shared" si="34"/>
        <v>106.67054999999999</v>
      </c>
      <c r="K275" s="80"/>
      <c r="L275" s="118">
        <f t="shared" si="35"/>
        <v>215.9605694754672</v>
      </c>
      <c r="M275" s="95"/>
      <c r="N275" s="123">
        <f t="shared" si="36"/>
        <v>215.9605694754672</v>
      </c>
    </row>
    <row r="276" spans="1:14" ht="30">
      <c r="A276" s="81" t="s">
        <v>417</v>
      </c>
      <c r="B276" s="94" t="s">
        <v>415</v>
      </c>
      <c r="C276" s="85" t="s">
        <v>416</v>
      </c>
      <c r="D276" s="83">
        <v>149</v>
      </c>
      <c r="E276" s="104">
        <f>I292/D292*D276</f>
        <v>0.39111121082269534</v>
      </c>
      <c r="F276" s="104">
        <f t="shared" si="32"/>
        <v>12.339558701456038</v>
      </c>
      <c r="G276" s="104">
        <f t="shared" si="33"/>
        <v>84.59027999999999</v>
      </c>
      <c r="H276" s="76">
        <v>2.2</v>
      </c>
      <c r="I276" s="76">
        <f t="shared" si="37"/>
        <v>2.53</v>
      </c>
      <c r="J276" s="76">
        <f t="shared" si="34"/>
        <v>79.8215</v>
      </c>
      <c r="K276" s="80"/>
      <c r="L276" s="118">
        <f t="shared" si="35"/>
        <v>176.75133870145604</v>
      </c>
      <c r="M276" s="95"/>
      <c r="N276" s="123">
        <f t="shared" si="36"/>
        <v>176.75133870145604</v>
      </c>
    </row>
    <row r="277" spans="1:14" ht="30">
      <c r="A277" s="81" t="s">
        <v>417</v>
      </c>
      <c r="B277" s="94" t="s">
        <v>415</v>
      </c>
      <c r="C277" s="85" t="s">
        <v>416</v>
      </c>
      <c r="D277" s="83">
        <v>149</v>
      </c>
      <c r="E277" s="104">
        <f>I292/D292*D277</f>
        <v>0.39111121082269534</v>
      </c>
      <c r="F277" s="104">
        <f t="shared" si="32"/>
        <v>12.339558701456038</v>
      </c>
      <c r="G277" s="104">
        <f t="shared" si="33"/>
        <v>84.59027999999999</v>
      </c>
      <c r="H277" s="76">
        <v>2.2</v>
      </c>
      <c r="I277" s="76">
        <f t="shared" si="37"/>
        <v>2.53</v>
      </c>
      <c r="J277" s="76">
        <f t="shared" si="34"/>
        <v>79.8215</v>
      </c>
      <c r="K277" s="80"/>
      <c r="L277" s="118">
        <f t="shared" si="35"/>
        <v>176.75133870145604</v>
      </c>
      <c r="M277" s="95"/>
      <c r="N277" s="123">
        <f t="shared" si="36"/>
        <v>176.75133870145604</v>
      </c>
    </row>
    <row r="278" spans="1:14" ht="30">
      <c r="A278" s="81" t="s">
        <v>417</v>
      </c>
      <c r="B278" s="94" t="s">
        <v>415</v>
      </c>
      <c r="C278" s="85" t="s">
        <v>416</v>
      </c>
      <c r="D278" s="83">
        <v>149</v>
      </c>
      <c r="E278" s="104">
        <f>I292/D292*D278</f>
        <v>0.39111121082269534</v>
      </c>
      <c r="F278" s="104">
        <f t="shared" si="32"/>
        <v>12.339558701456038</v>
      </c>
      <c r="G278" s="104">
        <f t="shared" si="33"/>
        <v>84.59027999999999</v>
      </c>
      <c r="H278" s="76">
        <v>2.2</v>
      </c>
      <c r="I278" s="76">
        <f t="shared" si="37"/>
        <v>2.53</v>
      </c>
      <c r="J278" s="76">
        <f t="shared" si="34"/>
        <v>79.8215</v>
      </c>
      <c r="K278" s="80"/>
      <c r="L278" s="118">
        <f t="shared" si="35"/>
        <v>176.75133870145604</v>
      </c>
      <c r="M278" s="95"/>
      <c r="N278" s="123">
        <f t="shared" si="36"/>
        <v>176.75133870145604</v>
      </c>
    </row>
    <row r="279" spans="1:14" ht="45">
      <c r="A279" s="179" t="s">
        <v>453</v>
      </c>
      <c r="B279" s="94" t="s">
        <v>39</v>
      </c>
      <c r="C279" s="178" t="s">
        <v>420</v>
      </c>
      <c r="D279" s="83">
        <v>434</v>
      </c>
      <c r="E279" s="104">
        <f>I292/D292*D279</f>
        <v>1.1392098355506697</v>
      </c>
      <c r="F279" s="104">
        <f t="shared" si="32"/>
        <v>35.94207031162363</v>
      </c>
      <c r="G279" s="104">
        <f t="shared" si="33"/>
        <v>246.39048</v>
      </c>
      <c r="H279" s="76">
        <v>7.36</v>
      </c>
      <c r="I279" s="76">
        <f>H279*1.1</f>
        <v>8.096000000000002</v>
      </c>
      <c r="J279" s="76">
        <f>I279*31.55</f>
        <v>255.42880000000005</v>
      </c>
      <c r="K279" s="80"/>
      <c r="L279" s="118">
        <f t="shared" si="35"/>
        <v>537.7613503116237</v>
      </c>
      <c r="M279" s="95"/>
      <c r="N279" s="123">
        <f t="shared" si="36"/>
        <v>537.7613503116237</v>
      </c>
    </row>
    <row r="280" spans="1:14" ht="15">
      <c r="A280" s="1"/>
      <c r="B280" s="35" t="s">
        <v>204</v>
      </c>
      <c r="C280" s="75" t="s">
        <v>205</v>
      </c>
      <c r="D280" s="3">
        <v>84</v>
      </c>
      <c r="E280" s="104">
        <f>I292/D292*D280</f>
        <v>0.2204922262356135</v>
      </c>
      <c r="F280" s="104">
        <f t="shared" si="32"/>
        <v>6.9565297377336055</v>
      </c>
      <c r="G280" s="104">
        <f t="shared" si="33"/>
        <v>47.68848</v>
      </c>
      <c r="H280" s="4">
        <v>4.41</v>
      </c>
      <c r="I280" s="76">
        <f>H280*1.1</f>
        <v>4.851000000000001</v>
      </c>
      <c r="J280" s="17">
        <f aca="true" t="shared" si="38" ref="J280:J289">I280*31.55</f>
        <v>153.04905000000002</v>
      </c>
      <c r="K280" s="17"/>
      <c r="L280" s="118">
        <f t="shared" si="35"/>
        <v>207.69405973773362</v>
      </c>
      <c r="M280" s="36"/>
      <c r="N280" s="123">
        <f t="shared" si="36"/>
        <v>207.69405973773362</v>
      </c>
    </row>
    <row r="281" spans="1:14" ht="15">
      <c r="A281" s="18"/>
      <c r="B281" s="35" t="s">
        <v>202</v>
      </c>
      <c r="C281" s="75" t="s">
        <v>203</v>
      </c>
      <c r="D281" s="3">
        <v>110</v>
      </c>
      <c r="E281" s="104">
        <f>I292/D292*D281</f>
        <v>0.28873982007044624</v>
      </c>
      <c r="F281" s="104">
        <f t="shared" si="32"/>
        <v>9.109741323222579</v>
      </c>
      <c r="G281" s="104">
        <f t="shared" si="33"/>
        <v>62.4492</v>
      </c>
      <c r="H281" s="4">
        <v>5.88</v>
      </c>
      <c r="I281" s="76">
        <f>H281*1.1</f>
        <v>6.468</v>
      </c>
      <c r="J281" s="17">
        <f t="shared" si="38"/>
        <v>204.0654</v>
      </c>
      <c r="K281" s="17"/>
      <c r="L281" s="118">
        <f t="shared" si="35"/>
        <v>275.6243413232226</v>
      </c>
      <c r="M281" s="36"/>
      <c r="N281" s="123">
        <f t="shared" si="36"/>
        <v>275.6243413232226</v>
      </c>
    </row>
    <row r="282" spans="1:14" ht="30">
      <c r="A282" s="81" t="s">
        <v>425</v>
      </c>
      <c r="B282" s="82" t="s">
        <v>424</v>
      </c>
      <c r="C282" s="85" t="s">
        <v>426</v>
      </c>
      <c r="D282" s="83">
        <v>304</v>
      </c>
      <c r="E282" s="104">
        <f>I292/D292*D282</f>
        <v>0.797971866376506</v>
      </c>
      <c r="F282" s="104">
        <f t="shared" si="32"/>
        <v>25.176012384178765</v>
      </c>
      <c r="G282" s="104">
        <f t="shared" si="33"/>
        <v>172.58687999999998</v>
      </c>
      <c r="H282" s="76">
        <v>8.08</v>
      </c>
      <c r="I282" s="76">
        <f>H282*1.1</f>
        <v>8.888000000000002</v>
      </c>
      <c r="J282" s="76">
        <f t="shared" si="38"/>
        <v>280.41640000000007</v>
      </c>
      <c r="K282" s="80"/>
      <c r="L282" s="118">
        <f t="shared" si="35"/>
        <v>478.1792923841788</v>
      </c>
      <c r="M282" s="95"/>
      <c r="N282" s="123">
        <f t="shared" si="36"/>
        <v>478.1792923841788</v>
      </c>
    </row>
    <row r="283" spans="1:14" s="7" customFormat="1" ht="15">
      <c r="A283" s="3"/>
      <c r="B283" s="35" t="s">
        <v>55</v>
      </c>
      <c r="C283" s="87" t="s">
        <v>56</v>
      </c>
      <c r="D283" s="3">
        <v>81</v>
      </c>
      <c r="E283" s="104">
        <f>I292/D292*D283</f>
        <v>0.21261750387005585</v>
      </c>
      <c r="F283" s="104">
        <f t="shared" si="32"/>
        <v>6.708082247100262</v>
      </c>
      <c r="G283" s="104">
        <f t="shared" si="33"/>
        <v>45.985319999999994</v>
      </c>
      <c r="H283" s="4">
        <v>1.47</v>
      </c>
      <c r="I283" s="76">
        <f>H283*1.2</f>
        <v>1.764</v>
      </c>
      <c r="J283" s="17">
        <f t="shared" si="38"/>
        <v>55.6542</v>
      </c>
      <c r="K283" s="4"/>
      <c r="L283" s="118">
        <f t="shared" si="35"/>
        <v>108.34760224710027</v>
      </c>
      <c r="M283" s="36"/>
      <c r="N283" s="123">
        <f t="shared" si="36"/>
        <v>108.34760224710027</v>
      </c>
    </row>
    <row r="284" spans="1:15" s="7" customFormat="1" ht="15">
      <c r="A284" s="3"/>
      <c r="B284" s="35" t="s">
        <v>49</v>
      </c>
      <c r="C284" s="87" t="s">
        <v>50</v>
      </c>
      <c r="D284" s="3">
        <v>26</v>
      </c>
      <c r="E284" s="104">
        <f>I292/D292*D284</f>
        <v>0.06824759383483274</v>
      </c>
      <c r="F284" s="104">
        <f t="shared" si="32"/>
        <v>2.153211585488973</v>
      </c>
      <c r="G284" s="104">
        <f t="shared" si="33"/>
        <v>14.76072</v>
      </c>
      <c r="H284" s="4">
        <v>3.67</v>
      </c>
      <c r="I284" s="76">
        <f>H284*1.5</f>
        <v>5.505</v>
      </c>
      <c r="J284" s="17">
        <f t="shared" si="38"/>
        <v>173.68275</v>
      </c>
      <c r="K284" s="15"/>
      <c r="L284" s="118">
        <f t="shared" si="35"/>
        <v>190.59668158548897</v>
      </c>
      <c r="M284" s="92"/>
      <c r="N284" s="123">
        <f t="shared" si="36"/>
        <v>190.59668158548897</v>
      </c>
      <c r="O284" s="16"/>
    </row>
    <row r="285" spans="1:14" ht="30">
      <c r="A285" s="97"/>
      <c r="B285" s="175" t="s">
        <v>175</v>
      </c>
      <c r="C285" s="85" t="s">
        <v>433</v>
      </c>
      <c r="D285" s="83">
        <v>32</v>
      </c>
      <c r="E285" s="104">
        <f>I292/D292*D285</f>
        <v>0.08399703856594799</v>
      </c>
      <c r="F285" s="104">
        <f t="shared" si="32"/>
        <v>2.6501065667556594</v>
      </c>
      <c r="G285" s="104">
        <f t="shared" si="33"/>
        <v>18.16704</v>
      </c>
      <c r="H285" s="76">
        <v>3.67</v>
      </c>
      <c r="I285" s="76">
        <f>H285*1.5</f>
        <v>5.505</v>
      </c>
      <c r="J285" s="76">
        <f t="shared" si="38"/>
        <v>173.68275</v>
      </c>
      <c r="K285" s="80"/>
      <c r="L285" s="118">
        <f t="shared" si="35"/>
        <v>194.49989656675564</v>
      </c>
      <c r="M285" s="101"/>
      <c r="N285" s="123">
        <f t="shared" si="36"/>
        <v>194.49989656675564</v>
      </c>
    </row>
    <row r="286" spans="1:14" ht="30">
      <c r="A286" s="81"/>
      <c r="B286" s="94" t="s">
        <v>133</v>
      </c>
      <c r="C286" s="85" t="s">
        <v>435</v>
      </c>
      <c r="D286" s="83">
        <v>41</v>
      </c>
      <c r="E286" s="104">
        <f>I292/D292*D286</f>
        <v>0.10762120566262087</v>
      </c>
      <c r="F286" s="104">
        <f t="shared" si="32"/>
        <v>3.3954490386556886</v>
      </c>
      <c r="G286" s="104">
        <f t="shared" si="33"/>
        <v>23.276519999999998</v>
      </c>
      <c r="H286" s="76">
        <v>5.29</v>
      </c>
      <c r="I286" s="17">
        <f>H286*1.2</f>
        <v>6.348</v>
      </c>
      <c r="J286" s="17">
        <f t="shared" si="38"/>
        <v>200.2794</v>
      </c>
      <c r="K286" s="80"/>
      <c r="L286" s="118">
        <f t="shared" si="35"/>
        <v>226.9513690386557</v>
      </c>
      <c r="M286" s="95"/>
      <c r="N286" s="123">
        <f t="shared" si="36"/>
        <v>226.9513690386557</v>
      </c>
    </row>
    <row r="287" spans="1:14" ht="30">
      <c r="A287" s="81" t="s">
        <v>438</v>
      </c>
      <c r="B287" s="82" t="s">
        <v>442</v>
      </c>
      <c r="C287" s="85"/>
      <c r="D287" s="83">
        <v>25</v>
      </c>
      <c r="E287" s="104">
        <f>I292/D292*D287</f>
        <v>0.06562268637964687</v>
      </c>
      <c r="F287" s="104">
        <f t="shared" si="32"/>
        <v>2.070395755277859</v>
      </c>
      <c r="G287" s="104">
        <f t="shared" si="33"/>
        <v>14.193</v>
      </c>
      <c r="H287" s="76">
        <v>4.11</v>
      </c>
      <c r="I287" s="17">
        <f>H287*1.4</f>
        <v>5.7540000000000004</v>
      </c>
      <c r="J287" s="76">
        <f t="shared" si="38"/>
        <v>181.5387</v>
      </c>
      <c r="K287" s="80"/>
      <c r="L287" s="118">
        <f t="shared" si="35"/>
        <v>197.8020957552779</v>
      </c>
      <c r="M287" s="95"/>
      <c r="N287" s="123">
        <f t="shared" si="36"/>
        <v>197.8020957552779</v>
      </c>
    </row>
    <row r="288" spans="1:14" ht="30">
      <c r="A288" s="81"/>
      <c r="B288" s="94" t="s">
        <v>445</v>
      </c>
      <c r="C288" s="85" t="s">
        <v>446</v>
      </c>
      <c r="D288" s="83">
        <v>36</v>
      </c>
      <c r="E288" s="104">
        <f>I292/D292*D288</f>
        <v>0.09449666838669149</v>
      </c>
      <c r="F288" s="104">
        <f t="shared" si="32"/>
        <v>2.9813698876001165</v>
      </c>
      <c r="G288" s="104">
        <f t="shared" si="33"/>
        <v>20.43792</v>
      </c>
      <c r="H288" s="76">
        <v>4.41</v>
      </c>
      <c r="I288" s="76">
        <f>H288*1.3</f>
        <v>5.7330000000000005</v>
      </c>
      <c r="J288" s="76">
        <f t="shared" si="38"/>
        <v>180.87615000000002</v>
      </c>
      <c r="K288" s="80"/>
      <c r="L288" s="118">
        <f t="shared" si="35"/>
        <v>204.29543988760014</v>
      </c>
      <c r="M288" s="95"/>
      <c r="N288" s="123">
        <f t="shared" si="36"/>
        <v>204.29543988760014</v>
      </c>
    </row>
    <row r="289" spans="1:14" ht="30">
      <c r="A289" s="81"/>
      <c r="B289" s="82" t="s">
        <v>447</v>
      </c>
      <c r="C289" s="85" t="s">
        <v>448</v>
      </c>
      <c r="D289" s="83">
        <v>87</v>
      </c>
      <c r="E289" s="104">
        <f>I292/D292*D289</f>
        <v>0.2283669486011711</v>
      </c>
      <c r="F289" s="104">
        <f t="shared" si="32"/>
        <v>7.204977228366948</v>
      </c>
      <c r="G289" s="104">
        <f t="shared" si="33"/>
        <v>49.391639999999995</v>
      </c>
      <c r="H289" s="76">
        <v>4.41</v>
      </c>
      <c r="I289" s="76">
        <f>H289*1.3</f>
        <v>5.7330000000000005</v>
      </c>
      <c r="J289" s="76">
        <f t="shared" si="38"/>
        <v>180.87615000000002</v>
      </c>
      <c r="K289" s="80"/>
      <c r="L289" s="118">
        <f t="shared" si="35"/>
        <v>237.47276722836696</v>
      </c>
      <c r="M289" s="95"/>
      <c r="N289" s="123">
        <f t="shared" si="36"/>
        <v>237.47276722836696</v>
      </c>
    </row>
    <row r="290" spans="1:14" ht="15">
      <c r="A290" s="81"/>
      <c r="B290" s="82"/>
      <c r="C290" s="83"/>
      <c r="D290" s="83"/>
      <c r="E290" s="108"/>
      <c r="F290" s="108"/>
      <c r="G290" s="108"/>
      <c r="H290" s="76"/>
      <c r="I290" s="76"/>
      <c r="J290" s="76"/>
      <c r="K290" s="80"/>
      <c r="L290" s="84"/>
      <c r="M290" s="95"/>
      <c r="N290" s="78"/>
    </row>
    <row r="291" spans="1:14" ht="15">
      <c r="A291" s="81"/>
      <c r="B291" s="82"/>
      <c r="C291" s="83"/>
      <c r="D291" s="83"/>
      <c r="E291" s="108"/>
      <c r="F291" s="108"/>
      <c r="G291" s="108"/>
      <c r="H291" s="76"/>
      <c r="I291" s="76"/>
      <c r="J291" s="76"/>
      <c r="K291" s="80"/>
      <c r="L291" s="84"/>
      <c r="M291" s="95"/>
      <c r="N291" s="78"/>
    </row>
    <row r="292" spans="1:14" ht="18.75">
      <c r="A292" s="63" t="s">
        <v>385</v>
      </c>
      <c r="B292" s="64"/>
      <c r="C292" s="65"/>
      <c r="D292" s="65">
        <v>44573</v>
      </c>
      <c r="E292" s="113"/>
      <c r="F292" s="113"/>
      <c r="G292" s="113"/>
      <c r="H292" s="66"/>
      <c r="I292" s="66">
        <v>117</v>
      </c>
      <c r="J292" s="66">
        <f>I292*31.55</f>
        <v>3691.35</v>
      </c>
      <c r="K292" s="17"/>
      <c r="L292" s="118"/>
      <c r="M292" s="36"/>
      <c r="N292" s="19"/>
    </row>
    <row r="293" spans="1:14" ht="15">
      <c r="A293" s="81"/>
      <c r="B293" s="82"/>
      <c r="C293" s="83"/>
      <c r="D293" s="83"/>
      <c r="E293" s="108"/>
      <c r="F293" s="108"/>
      <c r="G293" s="108"/>
      <c r="H293" s="76"/>
      <c r="I293" s="76"/>
      <c r="J293" s="76"/>
      <c r="K293" s="80"/>
      <c r="L293" s="84"/>
      <c r="M293" s="95"/>
      <c r="N293" s="78"/>
    </row>
    <row r="294" spans="1:14" ht="15">
      <c r="A294" s="81"/>
      <c r="B294" s="82"/>
      <c r="C294" s="83"/>
      <c r="D294" s="83"/>
      <c r="E294" s="108"/>
      <c r="F294" s="108"/>
      <c r="G294" s="108"/>
      <c r="H294" s="76"/>
      <c r="I294" s="76"/>
      <c r="J294" s="76"/>
      <c r="K294" s="80"/>
      <c r="L294" s="84"/>
      <c r="M294" s="95"/>
      <c r="N294" s="78"/>
    </row>
    <row r="295" spans="1:14" ht="15">
      <c r="A295" s="81"/>
      <c r="B295" s="82"/>
      <c r="C295" s="83"/>
      <c r="D295" s="83"/>
      <c r="E295" s="108"/>
      <c r="F295" s="108"/>
      <c r="G295" s="108"/>
      <c r="H295" s="76"/>
      <c r="I295" s="76"/>
      <c r="J295" s="76"/>
      <c r="K295" s="80"/>
      <c r="L295" s="84"/>
      <c r="M295" s="95"/>
      <c r="N295" s="78"/>
    </row>
    <row r="296" spans="1:14" ht="15">
      <c r="A296" s="81"/>
      <c r="B296" s="82"/>
      <c r="C296" s="83"/>
      <c r="D296" s="83"/>
      <c r="E296" s="108"/>
      <c r="F296" s="108"/>
      <c r="G296" s="108"/>
      <c r="H296" s="76"/>
      <c r="I296" s="76"/>
      <c r="J296" s="76"/>
      <c r="K296" s="80"/>
      <c r="L296" s="84"/>
      <c r="M296" s="95"/>
      <c r="N296" s="78"/>
    </row>
    <row r="297" spans="1:14" ht="15">
      <c r="A297" s="81"/>
      <c r="B297" s="82"/>
      <c r="C297" s="83"/>
      <c r="D297" s="83"/>
      <c r="E297" s="108"/>
      <c r="F297" s="108"/>
      <c r="G297" s="108"/>
      <c r="H297" s="76"/>
      <c r="I297" s="76"/>
      <c r="J297" s="76"/>
      <c r="K297" s="80"/>
      <c r="L297" s="84"/>
      <c r="M297" s="95"/>
      <c r="N297" s="78"/>
    </row>
    <row r="298" spans="1:14" ht="15">
      <c r="A298" s="81"/>
      <c r="B298" s="82"/>
      <c r="C298" s="83"/>
      <c r="D298" s="83"/>
      <c r="E298" s="108"/>
      <c r="F298" s="108"/>
      <c r="G298" s="108"/>
      <c r="H298" s="76"/>
      <c r="I298" s="76"/>
      <c r="J298" s="76"/>
      <c r="K298" s="80"/>
      <c r="L298" s="84"/>
      <c r="M298" s="95"/>
      <c r="N298" s="78"/>
    </row>
    <row r="299" spans="1:14" ht="15">
      <c r="A299" s="81"/>
      <c r="B299" s="82"/>
      <c r="C299" s="79"/>
      <c r="D299" s="79"/>
      <c r="E299" s="114"/>
      <c r="F299" s="114"/>
      <c r="G299" s="114"/>
      <c r="H299" s="80"/>
      <c r="I299" s="80"/>
      <c r="J299" s="80"/>
      <c r="K299" s="80"/>
      <c r="L299" s="84"/>
      <c r="M299" s="95"/>
      <c r="N299" s="78"/>
    </row>
    <row r="300" spans="1:14" ht="15">
      <c r="A300" s="81"/>
      <c r="B300" s="82"/>
      <c r="C300" s="79"/>
      <c r="D300" s="79"/>
      <c r="E300" s="114"/>
      <c r="F300" s="114"/>
      <c r="G300" s="114"/>
      <c r="H300" s="80"/>
      <c r="I300" s="80"/>
      <c r="J300" s="80"/>
      <c r="K300" s="80"/>
      <c r="L300" s="84"/>
      <c r="M300" s="95"/>
      <c r="N300" s="78"/>
    </row>
    <row r="301" spans="1:14" ht="15">
      <c r="A301" s="81"/>
      <c r="B301" s="82"/>
      <c r="C301" s="79"/>
      <c r="D301" s="79"/>
      <c r="E301" s="114"/>
      <c r="F301" s="114"/>
      <c r="G301" s="114"/>
      <c r="H301" s="80"/>
      <c r="I301" s="80"/>
      <c r="J301" s="80"/>
      <c r="K301" s="80"/>
      <c r="L301" s="84"/>
      <c r="M301" s="95"/>
      <c r="N301" s="78"/>
    </row>
    <row r="302" spans="1:14" ht="15">
      <c r="A302" s="81"/>
      <c r="B302" s="96"/>
      <c r="C302" s="79"/>
      <c r="D302" s="79"/>
      <c r="E302" s="114"/>
      <c r="F302" s="114"/>
      <c r="G302" s="114"/>
      <c r="H302" s="80"/>
      <c r="I302" s="80"/>
      <c r="J302" s="80"/>
      <c r="K302" s="80"/>
      <c r="L302" s="84"/>
      <c r="M302" s="95"/>
      <c r="N302" s="78"/>
    </row>
    <row r="303" spans="1:14" ht="15">
      <c r="A303" s="79"/>
      <c r="B303" s="79"/>
      <c r="C303" s="79"/>
      <c r="D303" s="79"/>
      <c r="E303" s="114"/>
      <c r="F303" s="114"/>
      <c r="G303" s="114"/>
      <c r="H303" s="80"/>
      <c r="I303" s="80"/>
      <c r="J303" s="80"/>
      <c r="K303" s="80"/>
      <c r="L303" s="84"/>
      <c r="M303" s="95"/>
      <c r="N303" s="78"/>
    </row>
    <row r="304" spans="1:14" ht="15">
      <c r="A304" s="27"/>
      <c r="B304" s="71"/>
      <c r="C304" s="71"/>
      <c r="D304" s="71"/>
      <c r="E304" s="115"/>
      <c r="F304" s="115"/>
      <c r="G304" s="115"/>
      <c r="H304" s="72"/>
      <c r="I304" s="73"/>
      <c r="J304" s="73"/>
      <c r="K304" s="73"/>
      <c r="L304" s="121"/>
      <c r="N304" s="19"/>
    </row>
    <row r="305" spans="1:14" ht="15">
      <c r="A305" s="3" t="s">
        <v>10</v>
      </c>
      <c r="B305" s="3"/>
      <c r="C305" s="3"/>
      <c r="D305" s="3"/>
      <c r="E305" s="104"/>
      <c r="F305" s="104"/>
      <c r="G305" s="104"/>
      <c r="H305" s="4"/>
      <c r="I305" s="17"/>
      <c r="J305" s="17"/>
      <c r="K305" s="17"/>
      <c r="L305" s="118"/>
      <c r="N305" s="19"/>
    </row>
    <row r="306" spans="1:14" ht="15">
      <c r="A306" s="27"/>
      <c r="B306" s="36" t="s">
        <v>251</v>
      </c>
      <c r="C306" s="3"/>
      <c r="D306" s="3"/>
      <c r="E306" s="104"/>
      <c r="F306" s="104"/>
      <c r="G306" s="104"/>
      <c r="H306" s="4"/>
      <c r="I306" s="17"/>
      <c r="J306" s="17"/>
      <c r="K306" s="17"/>
      <c r="L306" s="118"/>
      <c r="N306" s="19"/>
    </row>
    <row r="307" spans="1:14" ht="15">
      <c r="A307" s="18"/>
      <c r="B307" s="3"/>
      <c r="C307" s="3"/>
      <c r="D307" s="3"/>
      <c r="E307" s="104"/>
      <c r="F307" s="104"/>
      <c r="G307" s="104"/>
      <c r="H307" s="4"/>
      <c r="I307" s="17"/>
      <c r="J307" s="17"/>
      <c r="K307" s="17"/>
      <c r="L307" s="118"/>
      <c r="N307" s="19"/>
    </row>
    <row r="308" spans="1:14" ht="15">
      <c r="A308" s="18"/>
      <c r="B308" s="35" t="s">
        <v>102</v>
      </c>
      <c r="C308" s="33" t="s">
        <v>136</v>
      </c>
      <c r="D308" s="3"/>
      <c r="E308" s="104"/>
      <c r="F308" s="104"/>
      <c r="G308" s="104"/>
      <c r="H308" s="4">
        <v>2.2</v>
      </c>
      <c r="I308" s="17"/>
      <c r="J308" s="17"/>
      <c r="K308" s="17"/>
      <c r="L308" s="118"/>
      <c r="N308" s="19"/>
    </row>
    <row r="309" spans="1:14" ht="15">
      <c r="A309" s="18"/>
      <c r="B309" s="35" t="s">
        <v>162</v>
      </c>
      <c r="C309" s="36" t="s">
        <v>163</v>
      </c>
      <c r="D309" s="3"/>
      <c r="E309" s="104"/>
      <c r="F309" s="104"/>
      <c r="G309" s="104"/>
      <c r="H309" s="4">
        <v>0.73</v>
      </c>
      <c r="I309" s="17"/>
      <c r="J309" s="17"/>
      <c r="K309" s="17"/>
      <c r="L309" s="118"/>
      <c r="N309" s="19"/>
    </row>
    <row r="310" spans="2:9" ht="15">
      <c r="B310" s="40" t="s">
        <v>201</v>
      </c>
      <c r="C310" s="39" t="s">
        <v>200</v>
      </c>
      <c r="H310" s="31">
        <v>3.67</v>
      </c>
      <c r="I310" s="41"/>
    </row>
    <row r="311" spans="2:3" ht="15">
      <c r="B311" s="40"/>
      <c r="C311" s="39"/>
    </row>
    <row r="312" spans="2:9" ht="15">
      <c r="B312" s="40"/>
      <c r="C312" s="39"/>
      <c r="I312" s="41"/>
    </row>
    <row r="313" ht="15">
      <c r="B313" s="40"/>
    </row>
    <row r="314" spans="1:14" ht="15">
      <c r="A314" s="18"/>
      <c r="B314" s="35"/>
      <c r="C314" s="36"/>
      <c r="D314" s="3"/>
      <c r="E314" s="104"/>
      <c r="F314" s="104"/>
      <c r="G314" s="104"/>
      <c r="H314" s="4"/>
      <c r="I314" s="17"/>
      <c r="J314" s="17"/>
      <c r="K314" s="17"/>
      <c r="L314" s="118"/>
      <c r="N314" s="19"/>
    </row>
    <row r="315" ht="15">
      <c r="B315" s="40"/>
    </row>
    <row r="316" ht="15">
      <c r="B316" s="40"/>
    </row>
    <row r="317" ht="15">
      <c r="B317" s="40"/>
    </row>
    <row r="318" spans="1:8" ht="15">
      <c r="A318" s="16" t="s">
        <v>134</v>
      </c>
      <c r="B318" s="40" t="s">
        <v>133</v>
      </c>
      <c r="H318" s="31">
        <v>5.29</v>
      </c>
    </row>
    <row r="319" spans="2:8" ht="15">
      <c r="B319" s="40" t="s">
        <v>253</v>
      </c>
      <c r="H319" s="31">
        <v>2.94</v>
      </c>
    </row>
    <row r="322" spans="1:14" s="7" customFormat="1" ht="15">
      <c r="A322" s="3"/>
      <c r="B322" s="35"/>
      <c r="C322" s="36"/>
      <c r="D322" s="3"/>
      <c r="E322" s="104"/>
      <c r="F322" s="104"/>
      <c r="G322" s="104"/>
      <c r="H322" s="4"/>
      <c r="I322" s="4"/>
      <c r="J322" s="4"/>
      <c r="K322" s="4"/>
      <c r="L322" s="118"/>
      <c r="M322" s="16"/>
      <c r="N322" s="25"/>
    </row>
    <row r="323" spans="1:14" s="7" customFormat="1" ht="15">
      <c r="A323" s="3"/>
      <c r="B323" s="35"/>
      <c r="C323" s="3"/>
      <c r="D323" s="3"/>
      <c r="E323" s="104"/>
      <c r="F323" s="104"/>
      <c r="G323" s="104"/>
      <c r="H323" s="4"/>
      <c r="I323" s="4"/>
      <c r="J323" s="4"/>
      <c r="K323" s="4"/>
      <c r="L323" s="118"/>
      <c r="M323" s="16"/>
      <c r="N323" s="25"/>
    </row>
    <row r="324" spans="2:14" ht="15">
      <c r="B324" s="35"/>
      <c r="C324" s="36"/>
      <c r="D324" s="3"/>
      <c r="E324" s="104"/>
      <c r="F324" s="104"/>
      <c r="G324" s="104"/>
      <c r="H324" s="4"/>
      <c r="I324" s="17"/>
      <c r="J324" s="17"/>
      <c r="K324" s="17"/>
      <c r="L324" s="118"/>
      <c r="N324" s="19"/>
    </row>
  </sheetData>
  <sheetProtection/>
  <autoFilter ref="A1:N106"/>
  <hyperlinks>
    <hyperlink ref="B83" r:id="rId1" display="http://www.maygshop.net/goods.php?id=3440"/>
    <hyperlink ref="B154" r:id="rId2" display="http://www.maygshop.net/goods.php?id=1445"/>
    <hyperlink ref="B74" r:id="rId3" display="http://www.maygshop.net/goods.php?id=1342"/>
    <hyperlink ref="B98" r:id="rId4" display="http://www.maygshop.net/goods.php?id=3372"/>
    <hyperlink ref="B179" r:id="rId5" display="http://www.maygshop.net/goods.php?id=3544"/>
    <hyperlink ref="B182" r:id="rId6" display="http://www.maygshop.net/goods.php?id=3542"/>
    <hyperlink ref="B186" r:id="rId7" display="http://www.maygshop.net/goods.php?id=3722"/>
    <hyperlink ref="B187" r:id="rId8" display="http://www.maygshop.net/goods.php?id=3231"/>
    <hyperlink ref="B188" r:id="rId9" display="http://www.maygshop.net/goods.php?id=3138"/>
    <hyperlink ref="B171" r:id="rId10" display="http://www.maygshop.net/goods.php?id=858"/>
    <hyperlink ref="B173" r:id="rId11" display="http://www.maygshop.net/goods.php?id=2038"/>
    <hyperlink ref="B45" r:id="rId12" display="http://www.maygshop.net/goods.php?id=3749"/>
    <hyperlink ref="B47" r:id="rId13" display="http://www.maygshop.net/goods.php?id=959"/>
    <hyperlink ref="B97" r:id="rId14" display="http://www.maygshop.net/goods.php?id=23 "/>
    <hyperlink ref="B3" r:id="rId15" display="http://www.maygshop.net/goods.php?id=479"/>
    <hyperlink ref="B185" r:id="rId16" display="http://www.maygshop.net/goods.php?id=1599"/>
    <hyperlink ref="B308" r:id="rId17" display="http://www.maygshop.net/goods.php?id=618"/>
    <hyperlink ref="B81" r:id="rId18" display="http://www.maygshop.net/goods.php?id=3631"/>
    <hyperlink ref="B84" r:id="rId19" display="http://www.maygshop.net/goods.php?id=1489 "/>
    <hyperlink ref="B85" r:id="rId20" display="http://www.maygshop.net/goods.php?id=1487 "/>
    <hyperlink ref="B86" r:id="rId21" display="http://www.maygshop.net/goods.php?id=3544 "/>
    <hyperlink ref="B91" r:id="rId22" display="http://www.maygshop.net/goods.php?id=2262 "/>
    <hyperlink ref="B92" r:id="rId23" display="http://www.maygshop.net/goods.php?id=3204"/>
    <hyperlink ref="B93" r:id="rId24" display="http://www.maygshop.net/goods.php?id=3372"/>
    <hyperlink ref="B94" r:id="rId25" display="http://www.maygshop.net/goods.php?id=2535"/>
    <hyperlink ref="B95" r:id="rId26" display="http://www.maygshop.net/goods.php?id=3330"/>
    <hyperlink ref="B106" r:id="rId27" display="http://www.maygshop.net/goods.php?id=1393"/>
    <hyperlink ref="B107" r:id="rId28" display="http://www.maygshop.net/goods.php?id=3221"/>
    <hyperlink ref="B144" r:id="rId29" display="http://www.maygshop.net/goods.php?id=2480 "/>
    <hyperlink ref="B145" r:id="rId30" display="http://www.maygshop.net/goods.php?id=2100  "/>
    <hyperlink ref="B146" r:id="rId31" display="http://www.maygshop.net/goods.php?id=90 "/>
    <hyperlink ref="B147" r:id="rId32" display="http://www.maygshop.net/goods.php?id=906  "/>
    <hyperlink ref="B2" r:id="rId33" display="http://www.maygshop.net/goods.php?id=2729"/>
    <hyperlink ref="B153" r:id="rId34" display="http://www.maygshop.net/goods.php?id=23"/>
    <hyperlink ref="B155" r:id="rId35" display="http://www.maygshop.net/goods.php?id=3046"/>
    <hyperlink ref="B156" r:id="rId36" display="http://www.maygshop.net/goods.php?id=3327"/>
    <hyperlink ref="B55" r:id="rId37" display="http://www.maygshop.net/goods.php?id=2780"/>
    <hyperlink ref="B59" r:id="rId38" display="http://www.maygshop.net/goods.php?id=3533"/>
    <hyperlink ref="B56" r:id="rId39" display="http://www.maygshop.net/goods.php?id=511"/>
    <hyperlink ref="B57" r:id="rId40" display="http://www.maygshop.net/goods.php?id=3462"/>
    <hyperlink ref="B58" r:id="rId41" display="http://www.maygshop.net/goods.php?id=567"/>
    <hyperlink ref="B164" r:id="rId42" display="http://www.maygshop.net/goods.php?id=3035"/>
    <hyperlink ref="B165" r:id="rId43" display="http://www.maygshop.net/goods.php?id=1834"/>
    <hyperlink ref="B167" r:id="rId44" display="http://www.maygshop.net/goods.php?id=1834"/>
    <hyperlink ref="B168" r:id="rId45" display="http://www.maygshop.net/goods.php?id=2938  "/>
    <hyperlink ref="B169" r:id="rId46" display="http://www.maygshop.net/goods.php?id=3661   "/>
    <hyperlink ref="B170" r:id="rId47" display="http://www.maygshop.net/goods.php?id=3197  "/>
    <hyperlink ref="B176" r:id="rId48" display="http://www.maygshop.net/goods.php?id=2445"/>
    <hyperlink ref="B177" r:id="rId49" display="http://www.maygshop.net/goods.php?id=1932"/>
    <hyperlink ref="B72" r:id="rId50" display="http://www.maygshop.net/goods.php?id=3655"/>
    <hyperlink ref="B82" r:id="rId51" display="http://www.maygshop.net/goods.php?id=1328"/>
    <hyperlink ref="B318" r:id="rId52" display="http://www.maygshop.net/goods.php?id=2822"/>
    <hyperlink ref="B189" r:id="rId53" display="http://www.maygshop.net/goods.php?id=3651"/>
    <hyperlink ref="B190" r:id="rId54" display="http://www.maygshop.net/goods.php?id=2829"/>
    <hyperlink ref="B191" r:id="rId55" display="http://www.maygshop.net/goods.php?id=2828"/>
    <hyperlink ref="B192" r:id="rId56" display="http://www.maygshop.net/goods.php?id=2826"/>
    <hyperlink ref="B194" r:id="rId57" display="http://www.maygshop.net/goods.php?id=425"/>
    <hyperlink ref="B195" r:id="rId58" display="http://www.maygshop.net/goods.php?id=425"/>
    <hyperlink ref="B196" r:id="rId59" display="http://www.maygshop.net/goods.php?id=3105"/>
    <hyperlink ref="B198" r:id="rId60" display="http://www.maygshop.net/goods.php?id=1000"/>
    <hyperlink ref="B116" r:id="rId61" display="http://www.maygshop.net/goods.php?id=113"/>
    <hyperlink ref="B117" r:id="rId62" display="http://www.maygshop.net/goods.php?id=339"/>
    <hyperlink ref="B118" r:id="rId63" display="http://www.maygshop.net/goods.php?id=777"/>
    <hyperlink ref="B119" r:id="rId64" display="http://www.maygshop.net/goods.php?id=2681"/>
    <hyperlink ref="B309" r:id="rId65" display="http://www.maygshop.net/goods.php?id=1934"/>
    <hyperlink ref="B120" r:id="rId66" display="http://www.maygshop.net/goods.php?id=3072"/>
    <hyperlink ref="B121" r:id="rId67" display="http://www.maygshop.net/goods.php?id=3717"/>
    <hyperlink ref="B124" r:id="rId68" display="http://www.maygshop.net/goods.php?id=3661"/>
    <hyperlink ref="B125" r:id="rId69" display="http://www.maygshop.net/goods.php?id=3660"/>
    <hyperlink ref="B127" r:id="rId70" display="http://www.maygshop.net/goods.php?id=2753"/>
    <hyperlink ref="B128" r:id="rId71" display="http://www.maygshop.net/goods.php?id=1397"/>
    <hyperlink ref="B129" r:id="rId72" display="http://www.maygshop.net/goods.php?id=3549"/>
    <hyperlink ref="B70" r:id="rId73" display="http://www.maygshop.net/goods.php?id=2762"/>
    <hyperlink ref="B73" r:id="rId74" display="http://www.maygshop.net/goods.php?id=3658"/>
    <hyperlink ref="B12" r:id="rId75" display="http://www.maygshop.net/goods.php?id=3221"/>
    <hyperlink ref="B13" r:id="rId76" display="http://www.maygshop.net/goods.php?id=3486"/>
    <hyperlink ref="B14" r:id="rId77" display="http://www.maygshop.net/goods.php?id=3067"/>
    <hyperlink ref="B15" r:id="rId78" display="http://www.maygshop.net/goods.php?id=3214"/>
    <hyperlink ref="B130" r:id="rId79" display="http://www.maygshop.net/goods.php?id=2804"/>
    <hyperlink ref="B131" r:id="rId80" display="http://www.maygshop.net/goods.php?id=182"/>
    <hyperlink ref="B132" r:id="rId81" display="http://www.maygshop.net/goods.php?id=772"/>
    <hyperlink ref="B133" r:id="rId82" display="http://www.maygshop.net/goods.php?id=2878"/>
    <hyperlink ref="B134" r:id="rId83" display="http://www.maygshop.net/goods.php?id=3689"/>
    <hyperlink ref="B135" r:id="rId84" display="http://www.maygshop.net/goods.php?id=2099"/>
    <hyperlink ref="B136" r:id="rId85" display="http://www.maygshop.net/goods.php?id=2591"/>
    <hyperlink ref="B137" r:id="rId86" display="http://www.maygshop.net/goods.php?id=1599"/>
    <hyperlink ref="B138" r:id="rId87" display="http://www.maygshop.net/goods.php?id=521"/>
    <hyperlink ref="B139" r:id="rId88" display="http://www.maygshop.net/goods.php?id=782"/>
    <hyperlink ref="B140" r:id="rId89" display="http://www.maygshop.net/goods.php?id=696"/>
    <hyperlink ref="B310" r:id="rId90" display="http://www.maygshop.net/goods.php?id=145"/>
    <hyperlink ref="B199" r:id="rId91" display="http://www.maygshop.net/goods.php?id=205"/>
    <hyperlink ref="B141" r:id="rId92" display="http://www.maygshop.net/goods.php?id=2936"/>
    <hyperlink ref="B143" r:id="rId93" display="http://www.maygshop.net/goods.php?id=3246"/>
    <hyperlink ref="B105" r:id="rId94" display="http://www.maygshop.net/goods.php?id=3183"/>
    <hyperlink ref="B200" r:id="rId95" display="http://www.maygshop.net/goods.php?id=505"/>
    <hyperlink ref="B126" r:id="rId96" display="http://www.maygshop.net/goods.php?id=3747"/>
    <hyperlink ref="B202" r:id="rId97" display="http://www.maygshop.net/goods.php?id=2094"/>
    <hyperlink ref="B203" r:id="rId98" display="http://www.maygshop.net/goods.php?id=1938"/>
    <hyperlink ref="B204" r:id="rId99" display="http://www.maygshop.net/goods.php?id=3230"/>
    <hyperlink ref="B205" r:id="rId100" display="http://www.maygshop.net/goods.php?id=3554"/>
    <hyperlink ref="B206" r:id="rId101" display="http://www.maygshop.net/goods.php?id=504"/>
    <hyperlink ref="B207" r:id="rId102" display="http://www.maygshop.net/goods.php?id=3241"/>
    <hyperlink ref="B208" r:id="rId103" display="http://www.maygshop.net/goods.php?id=2027"/>
    <hyperlink ref="B210" r:id="rId104" display="http://www.maygshop.net/goods.php?id=3557"/>
    <hyperlink ref="B211" r:id="rId105" display="http://www.maygshop.net/goods.php?id=3556"/>
    <hyperlink ref="B212" r:id="rId106" display="http://www.maygshop.net/goods.php?id=3542"/>
    <hyperlink ref="B214" r:id="rId107" display="http://www.maygshop.net/goods.php?id=3364"/>
    <hyperlink ref="B19" r:id="rId108" display="http://www.maygshop.net/goods.php?id=3327"/>
    <hyperlink ref="B20" r:id="rId109" display="http://www.maygshop.net/goods.php?id=2509"/>
    <hyperlink ref="B21" r:id="rId110" display="http://www.maygshop.net/goods.php?id=3364"/>
    <hyperlink ref="B22" r:id="rId111" display="http://www.maygshop.net/goods.php?id=3363"/>
    <hyperlink ref="B319" r:id="rId112" display="http://www.maygshop.net/goods.php?id=3014"/>
    <hyperlink ref="O179" r:id="rId113" display="http://www.maygshop.net/goods.php?id=2822"/>
    <hyperlink ref="O183" r:id="rId114" display="http://www.maygshop.net/goods.php?id=2400"/>
    <hyperlink ref="O189" r:id="rId115" display="http://www.maygshop.net/goods.php?id=3649"/>
    <hyperlink ref="B42" r:id="rId116" display="http://www.maygshop.net/goods.php?id=25"/>
    <hyperlink ref="B115" r:id="rId117" display="http://www.maygshop.net/goods.php?id=793"/>
    <hyperlink ref="B114" r:id="rId118" display="http://www.maygshop.net/goods.php?id=2745"/>
    <hyperlink ref="B113" r:id="rId119" display="http://www.maygshop.net/goods.php?id=1328"/>
    <hyperlink ref="B43" r:id="rId120" display="http://www.maygshop.net/goods.php?id=25 "/>
    <hyperlink ref="B108" r:id="rId121" display="http://www.maygshop.net/goods.php?id=3240"/>
    <hyperlink ref="B109" r:id="rId122" display="http://www.maygshop.net/goods.php?id=3234"/>
    <hyperlink ref="B110" r:id="rId123" display="http://www.maygshop.net/goods.php?id=2934"/>
    <hyperlink ref="B111" r:id="rId124" display="http://www.maygshop.net/goods.php?id=3144"/>
    <hyperlink ref="B162" r:id="rId125" display="http://www.maygshop.net/goods.php?id=2402"/>
    <hyperlink ref="B163" r:id="rId126" display="http://www.maygshop.net/goods.php?id=3486"/>
    <hyperlink ref="B142" r:id="rId127" display="http://www.maygshop.net/goods.php?id=3736"/>
    <hyperlink ref="B219" r:id="rId128" display="http://www.maygshop.net/goods.php?id=3330"/>
    <hyperlink ref="B220" r:id="rId129" display="http://www.maygshop.net/goods.php?id=3329"/>
    <hyperlink ref="B221" r:id="rId130" display="http://www.maygshop.net/goods.php?id=3688"/>
    <hyperlink ref="B213" r:id="rId131" display="http://www.maygshop.net/goods.php?id=858"/>
    <hyperlink ref="B63" r:id="rId132" display="http://www.maygshop.net/goods.php?id=3811"/>
    <hyperlink ref="B65" r:id="rId133" display="http://www.maygshop.net/goods.php?id=3779"/>
    <hyperlink ref="B69" r:id="rId134" display="http://www.maygshop.net/goods.php?id=2485"/>
    <hyperlink ref="B89" r:id="rId135" display="http://www.maygshop.net/goods.php?id=3385"/>
    <hyperlink ref="B180" r:id="rId136" display="http://www.maygshop.net/goods.php?id=3651"/>
    <hyperlink ref="B217" r:id="rId137" display="http://www.maygshop.net/goods.php?id=276"/>
    <hyperlink ref="O217" r:id="rId138" display="http://www.maygshop.net/goods.php?id=661"/>
    <hyperlink ref="B183" r:id="rId139" display="http://www.maygshop.net/goods.php?id=2402"/>
    <hyperlink ref="B184" r:id="rId140" display="http://www.maygshop.net/goods.php?id=2829"/>
    <hyperlink ref="B51" r:id="rId141" display="http://www.maygshop.net/goods.php?id=519"/>
    <hyperlink ref="B53" r:id="rId142" display="http://www.maygshop.net/goods.php?id=3717"/>
    <hyperlink ref="O54" r:id="rId143" display="http://www.maygshop.net/goods.php?id=3717"/>
    <hyperlink ref="O53" r:id="rId144" display="http://www.maygshop.net/goods.php?id=3715"/>
    <hyperlink ref="B54" r:id="rId145" display="http://www.maygshop.net/goods.php?id=3715"/>
    <hyperlink ref="B197" r:id="rId146" display="http://www.maygshop.net/goods.php?id=2881"/>
    <hyperlink ref="B87" r:id="rId147" display="http://www.maygshop.net/goods.php?id=288"/>
    <hyperlink ref="B88" r:id="rId148" display="http://www.maygshop.net/goods.php?id=3397"/>
    <hyperlink ref="B174" r:id="rId149" display="http://www.maygshop.net/goods.php?id=3537"/>
    <hyperlink ref="B175" r:id="rId150" display="http://www.maygshop.net/goods.php?id=3791"/>
    <hyperlink ref="B23" r:id="rId151" display="http://www.maygshop.net/goods.php?id=3795"/>
    <hyperlink ref="B24" r:id="rId152" display="http://www.maygshop.net/goods.php?id=2509"/>
    <hyperlink ref="B25" r:id="rId153" display="http://www.maygshop.net/goods.php?id=3237"/>
    <hyperlink ref="B26" r:id="rId154" display="http://www.maygshop.net/goods.php?id=3231"/>
    <hyperlink ref="B27" r:id="rId155" display="http://www.maygshop.net/goods.php?id=2376"/>
    <hyperlink ref="B28" r:id="rId156" display="http://www.maygshop.net/goods.php?id=3788"/>
    <hyperlink ref="B29" r:id="rId157" display="http://www.maygshop.net/goods.php?id=1206"/>
    <hyperlink ref="B30" r:id="rId158" display="http://www.maygshop.net/goods.php?id=1209"/>
    <hyperlink ref="B90" r:id="rId159" display="http://www.maygshop.net/goods.php?id=2402"/>
    <hyperlink ref="B215" r:id="rId160" display="http://www.maygshop.net/goods.php?id=2815"/>
    <hyperlink ref="B71" r:id="rId161" display="http://www.maygshop.net/goods.php?id=3791"/>
    <hyperlink ref="B157" r:id="rId162" display="http://www.maygshop.net/goods.php?id=2355"/>
    <hyperlink ref="B158" r:id="rId163" display="http://www.maygshop.net/goods.php?id=177"/>
    <hyperlink ref="B159" r:id="rId164" display="http://www.maygshop.net/goods.php?id=1770"/>
    <hyperlink ref="B160" r:id="rId165" display="http://www.maygshop.net/goods.php?id=3080"/>
    <hyperlink ref="B161" r:id="rId166" display="http://www.maygshop.net/goods.php?id=3042"/>
    <hyperlink ref="B4" r:id="rId167" display="http://www.maygshop.net/goods.php?id=842"/>
    <hyperlink ref="B6" r:id="rId168" display="http://www.maygshop.net/goods.php?id=113"/>
    <hyperlink ref="B11" r:id="rId169" display="http://www.maygshop.net/goods.php?id=2939"/>
    <hyperlink ref="B222" r:id="rId170" display="http://www.maygshop.net/goods.php?id=1393"/>
    <hyperlink ref="B223" r:id="rId171" display="http://www.maygshop.net/goods.php?id=1393"/>
    <hyperlink ref="B224" r:id="rId172" display="http://www.maygshop.net/goods.php?id=339"/>
    <hyperlink ref="B225" r:id="rId173" display="http://www.maygshop.net/goods.php?id=2753"/>
    <hyperlink ref="A226" r:id="rId174" display="Olg@_Ostapchuk"/>
    <hyperlink ref="B226" r:id="rId175" display="http://www.maygshop.net/goods.php?id=3440"/>
    <hyperlink ref="B227" r:id="rId176" display="http://www.maygshop.net/goods.php?id=1394"/>
    <hyperlink ref="B228" r:id="rId177" display="http://www.maygshop.net/goods.php?id=76"/>
    <hyperlink ref="B229" r:id="rId178" display="http://www.maygshop.net/goods.php?id=207"/>
    <hyperlink ref="B230" r:id="rId179" display="http://www.maygshop.net/goods.php?id=3229"/>
    <hyperlink ref="B231" r:id="rId180" display="http://www.maygshop.net/goods.php?id=3663"/>
    <hyperlink ref="B232" r:id="rId181" display="http://www.maygshop.net/goods.php?id=3668"/>
    <hyperlink ref="B235" r:id="rId182" display="http://www.maygshop.net/goods.php?id=3105"/>
    <hyperlink ref="B236" r:id="rId183" display="http://www.maygshop.net/goods.php?id=487"/>
    <hyperlink ref="B149" r:id="rId184" display="http://www.maygshop.net/goods.php?id=1599"/>
    <hyperlink ref="B148" r:id="rId185" display="http://www.maygshop.net/goods.php?id=339"/>
    <hyperlink ref="B151" r:id="rId186" display="http://www.maygshop.net/goods.php?id=3327"/>
    <hyperlink ref="B239" r:id="rId187" display="http://www.maygshop.net/goods.php?id=3638"/>
    <hyperlink ref="B240" r:id="rId188" display="http://www.maygshop.net/goods.php?id=3125"/>
    <hyperlink ref="O240" r:id="rId189" display="http://www.maygshop.net/goods.php?id=3123"/>
    <hyperlink ref="B244" r:id="rId190" display="http://www.maygshop.net/goods.php?id=2045"/>
    <hyperlink ref="B245" r:id="rId191" display="http://www.maygshop.net/goods.php?id=2942"/>
    <hyperlink ref="B248" r:id="rId192" display="http://www.maygshop.net/goods.php?id=519"/>
    <hyperlink ref="B249" r:id="rId193" display="http://www.maygshop.net/goods.php?id=3327"/>
    <hyperlink ref="B250" r:id="rId194" display="http://www.maygshop.net/goods.php?id=3327"/>
    <hyperlink ref="B99" r:id="rId195" display="http://www.maygshop.net/goods.php?id=2745"/>
    <hyperlink ref="B100" r:id="rId196" display="http://www.maygshop.net/goods.php?id=2094"/>
    <hyperlink ref="B101" r:id="rId197" display="http://www.maygshop.net/goods.php?id=3018"/>
    <hyperlink ref="B102" r:id="rId198" display="http://www.maygshop.net/goods.php?id=3700"/>
    <hyperlink ref="B103" r:id="rId199" display="http://www.maygshop.net/goods.php?id=490"/>
    <hyperlink ref="B104" r:id="rId200" display="http://www.maygshop.net/goods.php?id=3654"/>
    <hyperlink ref="B79" r:id="rId201" display="http://www.maygshop.net/goods.php?id=3656"/>
    <hyperlink ref="B80" r:id="rId202" display="http://www.maygshop.net/goods.php?id=2745"/>
    <hyperlink ref="B233" r:id="rId203" display="http://www.maygshop.net/goods.php?id=3715"/>
    <hyperlink ref="O233" r:id="rId204" display="http://www.maygshop.net/goods.php?id=3717"/>
    <hyperlink ref="B150" r:id="rId205" display="http://www.maygshop.net/goods.php?id=1040"/>
    <hyperlink ref="O238" r:id="rId206" display="http://www.maygshop.net/goods.php?id=1369"/>
    <hyperlink ref="B61" r:id="rId207" display="http://www.maygshop.net/goods.php?id=2815"/>
    <hyperlink ref="B62" r:id="rId208" display="http://www.maygshop.net/goods.php?id=3788"/>
    <hyperlink ref="B238" r:id="rId209" display="http://www.maygshop.net/goods.php?id=1040"/>
    <hyperlink ref="B46" r:id="rId210" display="http://www.maygshop.net/goods.php?id=959"/>
    <hyperlink ref="B41" r:id="rId211" display="http://www.maygshop.net/goods.php?id=959"/>
    <hyperlink ref="B48" r:id="rId212" display="http://www.maygshop.net/goods.php?id=1000"/>
    <hyperlink ref="B8" r:id="rId213" display="http://www.maygshop.net/goods.php?id=1000"/>
    <hyperlink ref="B10" r:id="rId214" display="http://www.maygshop.net/goods.php?id=2942"/>
    <hyperlink ref="B49" r:id="rId215" display="http://www.maygshop.net/goods.php?id=2942"/>
    <hyperlink ref="B50" r:id="rId216" display="http://www.maygshop.net/goods.php?id=2942"/>
    <hyperlink ref="B209" r:id="rId217" display="http://www.maygshop.net/goods.php?id=2942"/>
    <hyperlink ref="B262" r:id="rId218" display="http://www.maygshop.net/goods.php?id=2881"/>
    <hyperlink ref="B271" r:id="rId219" display="http://www.maygshop.net/goods.php?id=1206"/>
    <hyperlink ref="B237" r:id="rId220" display="http://www.maygshop.net/goods.php?id=3221"/>
    <hyperlink ref="B272" r:id="rId221" display="http://www.maygshop.net/goods.php?id=3221"/>
    <hyperlink ref="B44" r:id="rId222" display="http://www.maygshop.net/goods.php?id=25 "/>
    <hyperlink ref="B35" r:id="rId223" display="http://www.maygshop.net/goods.php?id=539"/>
    <hyperlink ref="B122" r:id="rId224" display="http://www.maygshop.net/goods.php?id=3067"/>
    <hyperlink ref="B9" r:id="rId225" display="http://www.maygshop.net/goods.php?id=530"/>
    <hyperlink ref="B270" r:id="rId226" display="http://www.maygshop.net/goods.php?id=1445"/>
    <hyperlink ref="B241" r:id="rId227" display="http://www.maygshop.net/goods.php?id=1934"/>
    <hyperlink ref="B39" r:id="rId228" display="http://www.maygshop.net/goods.php?id=1934"/>
    <hyperlink ref="B264" r:id="rId229" display="http://www.maygshop.net/goods.php?id=1393"/>
    <hyperlink ref="B172" r:id="rId230" display="http://www.maygshop.net/goods.php?id=1394"/>
    <hyperlink ref="B76" r:id="rId231" display="http://www.maygshop.net/goods.php?id=1661"/>
    <hyperlink ref="B276" r:id="rId232" display="http://www.maygshop.net/goods.php?id=1661"/>
    <hyperlink ref="B257" r:id="rId233" display="http://www.maygshop.net/goods.php?id=1932"/>
    <hyperlink ref="B254" r:id="rId234" display="http://www.maygshop.net/goods.php?id=1932"/>
    <hyperlink ref="B38" r:id="rId235" display="http://www.maygshop.net/goods.php?id=2535"/>
    <hyperlink ref="B280" r:id="rId236" display="http://www.maygshop.net/goods.php?id=2535"/>
    <hyperlink ref="B253" r:id="rId237" display="http://www.maygshop.net/goods.php?id=205"/>
    <hyperlink ref="B281" r:id="rId238" display="http://www.maygshop.net/goods.php?id=205"/>
    <hyperlink ref="B75" r:id="rId239" display="http://www.maygshop.net/goods.php?id=3018"/>
    <hyperlink ref="B60" r:id="rId240" display="http://www.maygshop.net/goods.php?id=3578"/>
    <hyperlink ref="B251" r:id="rId241" display="http://www.maygshop.net/goods.php?id=479"/>
    <hyperlink ref="B252" r:id="rId242" display="http://www.maygshop.net/goods.php?id=479"/>
    <hyperlink ref="B283" r:id="rId243" display="http://www.maygshop.net/goods.php?id=479"/>
    <hyperlink ref="B284" r:id="rId244" display="http://www.maygshop.net/goods.php?id=793"/>
    <hyperlink ref="B178" r:id="rId245" display="http://www.maygshop.net/goods.php?id=2084 "/>
    <hyperlink ref="B243" r:id="rId246" display="http://www.maygshop.net/goods.php?id=2084 "/>
    <hyperlink ref="B34" r:id="rId247" display="http://www.maygshop.net/goods.php?id=504"/>
    <hyperlink ref="B242" r:id="rId248" display="http://www.maygshop.net/goods.php?id=504"/>
    <hyperlink ref="B286" r:id="rId249" display="http://www.maygshop.net/goods.php?id=2822"/>
    <hyperlink ref="B288" r:id="rId250" display="http://www.maygshop.net/goods.php?id=1922"/>
    <hyperlink ref="B279" r:id="rId251" display="http://www.maygshop.net/goods.php?id=3035"/>
    <hyperlink ref="B33" r:id="rId252" display="http://www.maygshop.net/goods.php?id=3330"/>
    <hyperlink ref="B36" r:id="rId253" display="http://www.maygshop.net/goods.php?id=2879"/>
    <hyperlink ref="B255" r:id="rId254" display="http://www.maygshop.net/goods.php?id=2364"/>
    <hyperlink ref="B78" r:id="rId255" display="http://www.maygshop.net/goods.php?id=2402"/>
    <hyperlink ref="B277" r:id="rId256" display="http://www.maygshop.net/goods.php?id=1661"/>
    <hyperlink ref="B278" r:id="rId257" display="http://www.maygshop.net/goods.php?id=1661"/>
    <hyperlink ref="B267" r:id="rId258" display="http://www.maygshop.net/goods.php?id=3125"/>
    <hyperlink ref="B285" r:id="rId259" display="http://www.maygshop.net/goods.php?id=2762"/>
    <hyperlink ref="B266" r:id="rId260" display="http://www.maygshop.net/goods.php?id=790"/>
    <hyperlink ref="B152" r:id="rId261" display="http://www.maygshop.net/goods.php?id=1599"/>
  </hyperlinks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2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Yekaterina</cp:lastModifiedBy>
  <cp:lastPrinted>2009-09-01T14:49:04Z</cp:lastPrinted>
  <dcterms:created xsi:type="dcterms:W3CDTF">2009-06-04T04:01:41Z</dcterms:created>
  <dcterms:modified xsi:type="dcterms:W3CDTF">2010-07-05T17:20:05Z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