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70" windowWidth="23250" windowHeight="13170" tabRatio="288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<sst xmlns="http://schemas.openxmlformats.org/spreadsheetml/2006/main" count="81" uniqueCount="43">
  <si>
    <t>№ п.п.</t>
  </si>
  <si>
    <t>Наименование</t>
  </si>
  <si>
    <t>Ед. изм.</t>
  </si>
  <si>
    <t>шт</t>
  </si>
  <si>
    <t xml:space="preserve">РК8102 Звездные войны 1,2" 25 залпов 1/4 </t>
  </si>
  <si>
    <t xml:space="preserve">РК8001 Смайлики 0,8" 9 залпов 1/2/24 </t>
  </si>
  <si>
    <t xml:space="preserve">РК8012 Праздник 0,8" 12 залпов 1/24 </t>
  </si>
  <si>
    <t xml:space="preserve">РК8013 Хозяин тайги 0,8" 49 залпов 1/8 </t>
  </si>
  <si>
    <t xml:space="preserve">РК8014 Шангри-ла 1" 25 залпов 1/8 </t>
  </si>
  <si>
    <t xml:space="preserve">РК8103 Призрачный лес 1,2" 25 залпов 1/4 </t>
  </si>
  <si>
    <t xml:space="preserve">РК8006 Счастливого рождества 0,8" 19 залпов 1/16 </t>
  </si>
  <si>
    <t xml:space="preserve">РК8008 Царь зверей 0,8" 25 залпов 1/8 </t>
  </si>
  <si>
    <t xml:space="preserve">РК8009 Русалка 1" 36 залпов 1/8 </t>
  </si>
  <si>
    <t xml:space="preserve">РК8104 Казино 1,2" 25 залпов 1/4 </t>
  </si>
  <si>
    <t xml:space="preserve">РК8105 Земля в иллюминаторе 1,2" 25 залпов 1/4 </t>
  </si>
  <si>
    <t xml:space="preserve">РК8401 Вулкан 1,2" 49 залпов 1/2 </t>
  </si>
  <si>
    <t xml:space="preserve">РК8402 Шаман 1,2" 49 залпов 1/2 </t>
  </si>
  <si>
    <t xml:space="preserve">РК8007 Игры престолов 0,8" 25 залпов 1/12 </t>
  </si>
  <si>
    <t xml:space="preserve">РК8101 Особенный 1,2" 19 залпов 1/8 </t>
  </si>
  <si>
    <t xml:space="preserve">РК8301 Драгон 1,2" 36 залпов 1/3 </t>
  </si>
  <si>
    <t>видео</t>
  </si>
  <si>
    <t>Видео</t>
  </si>
  <si>
    <t>Цена за кор, руб</t>
  </si>
  <si>
    <t>Заказ, кор.</t>
  </si>
  <si>
    <t>Скидка %</t>
  </si>
  <si>
    <t>Вес общий, кг</t>
  </si>
  <si>
    <t>Сумма, руб</t>
  </si>
  <si>
    <t>Объем общий, м3</t>
  </si>
  <si>
    <t>Вес /шт, кг</t>
  </si>
  <si>
    <t>Цена за шт. БЕЗ СКИДКИ, руб</t>
  </si>
  <si>
    <t>Цена за шт. СО СКИДКОЙ руб</t>
  </si>
  <si>
    <t>Видео изделий по ссылке</t>
  </si>
  <si>
    <t xml:space="preserve">Изображения коробок по ссылке
</t>
  </si>
  <si>
    <t>Объем /шт, м3</t>
  </si>
  <si>
    <t xml:space="preserve"> 
ИП Новикова И.А.  
ИНН 753604323385
ОГРНИП 308753602300099
Система скидок:
До 100 000 руб. – 20%
От 100 000 руб. до 200 000 руб. – 25%
От 300 000 руб. до 500 000 руб. – 30%
От 500 000 руб. – 35%
От 1 млн. руб.- индивидуальные условия
</t>
  </si>
  <si>
    <t>ТР 155 Свеча бенгальская 170 (тонкая) (уп. 6шт)</t>
  </si>
  <si>
    <t>ТР 160 Свеча бенгальская 210 Спектр (толст разноцв) (уп. 6шт)</t>
  </si>
  <si>
    <t>ТР 158 Свеча бенгальская 170 Спектр (толст разноцв) (уп. 6шт)</t>
  </si>
  <si>
    <t>ТР 107 Хлопушка "Супер с сюрпризом" (уп. 3 шт.)</t>
  </si>
  <si>
    <t>ТР 108 Хлопушка "Супер с серпантином" (уп. 3 шт.)</t>
  </si>
  <si>
    <t>Р2030 Римская свеча "Кармен" 8 залпов 1/24/2</t>
  </si>
  <si>
    <t>Р2030 Римская свеча "Горный хрусталь" 8 залпов 1/24/2</t>
  </si>
  <si>
    <t>СПС-005 Римская свеча "На удачу" 5 залпов 72/1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</si>
</sst>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[$₽-419]_-;\-* #,##0.00\ [$₽-419]_-;_-* &quot;-&quot;??\ [$₽-419]_-;_-@_-"/>
    <numFmt numFmtId="173" formatCode="[$-FC19]d\ mmmm\ yyyy\ &quot;г.&quot;"/>
    <numFmt numFmtId="174" formatCode="000000"/>
    <numFmt numFmtId="175" formatCode="#,##0.00_ ;\-#,##0.00\ "/>
  </numFmts>
  <fonts count="49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2"/>
    </font>
    <font>
      <sz val="11"/>
      <color theme="1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63"/>
      </left>
      <right style="thin"/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49" fontId="4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/>
    </xf>
    <xf numFmtId="172" fontId="0" fillId="34" borderId="0" xfId="0" applyNumberFormat="1" applyFill="1" applyAlignment="1">
      <alignment/>
    </xf>
    <xf numFmtId="172" fontId="6" fillId="35" borderId="10" xfId="0" applyNumberFormat="1" applyFont="1" applyFill="1" applyBorder="1" applyAlignment="1">
      <alignment horizontal="right"/>
    </xf>
    <xf numFmtId="172" fontId="2" fillId="33" borderId="0" xfId="0" applyNumberFormat="1" applyFont="1" applyFill="1" applyBorder="1" applyAlignment="1">
      <alignment horizontal="right"/>
    </xf>
    <xf numFmtId="172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172" fontId="5" fillId="35" borderId="10" xfId="0" applyNumberFormat="1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4" fillId="33" borderId="10" xfId="42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right"/>
    </xf>
    <xf numFmtId="172" fontId="0" fillId="33" borderId="10" xfId="0" applyNumberFormat="1" applyFont="1" applyFill="1" applyBorder="1" applyAlignment="1">
      <alignment horizontal="right"/>
    </xf>
    <xf numFmtId="172" fontId="0" fillId="33" borderId="12" xfId="0" applyNumberFormat="1" applyFont="1" applyFill="1" applyBorder="1" applyAlignment="1">
      <alignment horizontal="right"/>
    </xf>
    <xf numFmtId="172" fontId="0" fillId="35" borderId="11" xfId="0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34" fillId="33" borderId="17" xfId="42" applyFont="1" applyFill="1" applyBorder="1" applyAlignment="1">
      <alignment horizontal="center"/>
    </xf>
    <xf numFmtId="0" fontId="0" fillId="33" borderId="17" xfId="0" applyNumberFormat="1" applyFont="1" applyFill="1" applyBorder="1" applyAlignment="1">
      <alignment horizontal="right"/>
    </xf>
    <xf numFmtId="172" fontId="0" fillId="33" borderId="17" xfId="0" applyNumberFormat="1" applyFont="1" applyFill="1" applyBorder="1" applyAlignment="1">
      <alignment horizontal="right"/>
    </xf>
    <xf numFmtId="0" fontId="3" fillId="36" borderId="18" xfId="0" applyFont="1" applyFill="1" applyBorder="1" applyAlignment="1">
      <alignment/>
    </xf>
    <xf numFmtId="172" fontId="0" fillId="35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72" fontId="3" fillId="33" borderId="13" xfId="0" applyNumberFormat="1" applyFont="1" applyFill="1" applyBorder="1" applyAlignment="1">
      <alignment horizontal="center" vertical="center"/>
    </xf>
    <xf numFmtId="172" fontId="3" fillId="33" borderId="2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172" fontId="7" fillId="35" borderId="21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175" fontId="7" fillId="35" borderId="22" xfId="0" applyNumberFormat="1" applyFont="1" applyFill="1" applyBorder="1" applyAlignment="1">
      <alignment horizontal="right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center" vertical="center"/>
    </xf>
    <xf numFmtId="172" fontId="3" fillId="33" borderId="23" xfId="0" applyNumberFormat="1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/>
    </xf>
    <xf numFmtId="172" fontId="3" fillId="35" borderId="23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172" fontId="3" fillId="35" borderId="23" xfId="0" applyNumberFormat="1" applyFont="1" applyFill="1" applyBorder="1" applyAlignment="1">
      <alignment horizontal="center" vertical="center" wrapText="1"/>
    </xf>
    <xf numFmtId="0" fontId="8" fillId="37" borderId="24" xfId="0" applyFont="1" applyFill="1" applyBorder="1" applyAlignment="1">
      <alignment horizontal="center"/>
    </xf>
    <xf numFmtId="9" fontId="8" fillId="37" borderId="25" xfId="0" applyNumberFormat="1" applyFont="1" applyFill="1" applyBorder="1" applyAlignment="1">
      <alignment horizontal="center"/>
    </xf>
    <xf numFmtId="172" fontId="0" fillId="33" borderId="26" xfId="0" applyNumberFormat="1" applyFont="1" applyFill="1" applyBorder="1" applyAlignment="1">
      <alignment horizontal="right"/>
    </xf>
    <xf numFmtId="0" fontId="0" fillId="33" borderId="12" xfId="0" applyFont="1" applyFill="1" applyBorder="1" applyAlignment="1">
      <alignment horizontal="left"/>
    </xf>
    <xf numFmtId="0" fontId="0" fillId="33" borderId="27" xfId="0" applyFont="1" applyFill="1" applyBorder="1" applyAlignment="1">
      <alignment horizontal="left"/>
    </xf>
    <xf numFmtId="0" fontId="0" fillId="33" borderId="28" xfId="0" applyFont="1" applyFill="1" applyBorder="1" applyAlignment="1">
      <alignment horizontal="left"/>
    </xf>
    <xf numFmtId="0" fontId="0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34" fillId="33" borderId="30" xfId="42" applyFont="1" applyFill="1" applyBorder="1" applyAlignment="1">
      <alignment horizontal="center"/>
    </xf>
    <xf numFmtId="0" fontId="0" fillId="33" borderId="30" xfId="0" applyNumberFormat="1" applyFont="1" applyFill="1" applyBorder="1" applyAlignment="1">
      <alignment horizontal="right"/>
    </xf>
    <xf numFmtId="172" fontId="0" fillId="33" borderId="30" xfId="0" applyNumberFormat="1" applyFont="1" applyFill="1" applyBorder="1" applyAlignment="1">
      <alignment horizontal="right"/>
    </xf>
    <xf numFmtId="172" fontId="0" fillId="33" borderId="31" xfId="0" applyNumberFormat="1" applyFont="1" applyFill="1" applyBorder="1" applyAlignment="1">
      <alignment horizontal="right"/>
    </xf>
    <xf numFmtId="0" fontId="3" fillId="36" borderId="32" xfId="0" applyFont="1" applyFill="1" applyBorder="1" applyAlignment="1">
      <alignment/>
    </xf>
    <xf numFmtId="172" fontId="0" fillId="35" borderId="32" xfId="0" applyNumberFormat="1" applyFont="1" applyFill="1" applyBorder="1" applyAlignment="1">
      <alignment horizontal="right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33" borderId="11" xfId="0" applyFont="1" applyFill="1" applyBorder="1" applyAlignment="1">
      <alignment horizontal="center"/>
    </xf>
    <xf numFmtId="0" fontId="34" fillId="33" borderId="11" xfId="42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right"/>
    </xf>
    <xf numFmtId="0" fontId="0" fillId="33" borderId="34" xfId="0" applyFont="1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0" fontId="2" fillId="33" borderId="35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0" fontId="0" fillId="33" borderId="27" xfId="0" applyFont="1" applyFill="1" applyBorder="1" applyAlignment="1">
      <alignment horizontal="left"/>
    </xf>
    <xf numFmtId="0" fontId="0" fillId="33" borderId="28" xfId="0" applyFont="1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 vertical="top" wrapText="1"/>
    </xf>
    <xf numFmtId="0" fontId="48" fillId="0" borderId="0" xfId="42" applyNumberFormat="1" applyFont="1" applyFill="1" applyBorder="1" applyAlignment="1">
      <alignment horizontal="center" vertical="top" wrapText="1"/>
    </xf>
    <xf numFmtId="0" fontId="3" fillId="33" borderId="36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44" xfId="0" applyFont="1" applyFill="1" applyBorder="1" applyAlignment="1">
      <alignment horizontal="left"/>
    </xf>
    <xf numFmtId="0" fontId="0" fillId="33" borderId="45" xfId="0" applyFont="1" applyFill="1" applyBorder="1" applyAlignment="1">
      <alignment horizontal="left"/>
    </xf>
    <xf numFmtId="0" fontId="0" fillId="33" borderId="46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3" borderId="47" xfId="0" applyFont="1" applyFill="1" applyBorder="1" applyAlignment="1">
      <alignment horizontal="left"/>
    </xf>
    <xf numFmtId="0" fontId="0" fillId="33" borderId="48" xfId="0" applyFont="1" applyFill="1" applyBorder="1" applyAlignment="1">
      <alignment horizontal="left"/>
    </xf>
    <xf numFmtId="0" fontId="0" fillId="33" borderId="49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5</xdr:col>
      <xdr:colOff>571500</xdr:colOff>
      <xdr:row>3</xdr:row>
      <xdr:rowOff>161925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559117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tuK29h6SARs" TargetMode="External" /><Relationship Id="rId2" Type="http://schemas.openxmlformats.org/officeDocument/2006/relationships/hyperlink" Target="https://www.youtube.com/watch?v=fGSixLhuG70" TargetMode="External" /><Relationship Id="rId3" Type="http://schemas.openxmlformats.org/officeDocument/2006/relationships/hyperlink" Target="https://www.youtube.com/watch?v=MRu0iEfAJeY" TargetMode="External" /><Relationship Id="rId4" Type="http://schemas.openxmlformats.org/officeDocument/2006/relationships/hyperlink" Target="https://www.youtube.com/watch?v=mziYQW7ng7w" TargetMode="External" /><Relationship Id="rId5" Type="http://schemas.openxmlformats.org/officeDocument/2006/relationships/hyperlink" Target="https://www.youtube.com/watch?v=Y5p55rKK7qg" TargetMode="External" /><Relationship Id="rId6" Type="http://schemas.openxmlformats.org/officeDocument/2006/relationships/hyperlink" Target="https://www.youtube.com/watch?v=8Zjs7ZhmURI" TargetMode="External" /><Relationship Id="rId7" Type="http://schemas.openxmlformats.org/officeDocument/2006/relationships/hyperlink" Target="https://www.youtube.com/watch?v=cTrRDACkK_Q" TargetMode="External" /><Relationship Id="rId8" Type="http://schemas.openxmlformats.org/officeDocument/2006/relationships/hyperlink" Target="https://www.youtube.com/watch?v=LCQ9u6jEgwY" TargetMode="External" /><Relationship Id="rId9" Type="http://schemas.openxmlformats.org/officeDocument/2006/relationships/hyperlink" Target="https://www.youtube.com/watch?v=UsI38M3C3NM" TargetMode="External" /><Relationship Id="rId10" Type="http://schemas.openxmlformats.org/officeDocument/2006/relationships/hyperlink" Target="https://www.youtube.com/watch?v=Fv5aQUkBdnE" TargetMode="External" /><Relationship Id="rId11" Type="http://schemas.openxmlformats.org/officeDocument/2006/relationships/hyperlink" Target="https://www.youtube.com/watch?v=ziss9yOeFGw" TargetMode="External" /><Relationship Id="rId12" Type="http://schemas.openxmlformats.org/officeDocument/2006/relationships/hyperlink" Target="https://www.youtube.com/watch?v=JcHzZ2Th8rg" TargetMode="External" /><Relationship Id="rId13" Type="http://schemas.openxmlformats.org/officeDocument/2006/relationships/hyperlink" Target="https://www.youtube.com/watch?v=Nh9pPTC87Pg" TargetMode="External" /><Relationship Id="rId14" Type="http://schemas.openxmlformats.org/officeDocument/2006/relationships/hyperlink" Target="https://yadi.sk/d/ZI79NmAzzns2y" TargetMode="External" /><Relationship Id="rId15" Type="http://schemas.openxmlformats.org/officeDocument/2006/relationships/hyperlink" Target="https://yadi.sk/d/UPKR61aaznsm8" TargetMode="External" /><Relationship Id="rId16" Type="http://schemas.openxmlformats.org/officeDocument/2006/relationships/hyperlink" Target="https://www.youtube.com/watch?v=c5LxMyDSyzg" TargetMode="External" /><Relationship Id="rId17" Type="http://schemas.openxmlformats.org/officeDocument/2006/relationships/hyperlink" Target="https://www.youtube.com/watch?v=nmVDbVA792g" TargetMode="External" /><Relationship Id="rId18" Type="http://schemas.openxmlformats.org/officeDocument/2006/relationships/drawing" Target="../drawings/drawing1.xm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52"/>
  <sheetViews>
    <sheetView tabSelected="1" zoomScalePageLayoutView="0" workbookViewId="0" topLeftCell="A19">
      <selection activeCell="J58" sqref="J58"/>
    </sheetView>
  </sheetViews>
  <sheetFormatPr defaultColWidth="8.875" defaultRowHeight="6" customHeight="1"/>
  <cols>
    <col min="1" max="1" width="1.25" style="1" customWidth="1"/>
    <col min="2" max="2" width="5.875" style="1" customWidth="1"/>
    <col min="3" max="3" width="11.00390625" style="1" customWidth="1"/>
    <col min="4" max="4" width="3.375" style="1" customWidth="1"/>
    <col min="5" max="5" width="46.25390625" style="1" customWidth="1"/>
    <col min="6" max="7" width="12.375" style="1" customWidth="1"/>
    <col min="8" max="8" width="10.875" style="11" customWidth="1"/>
    <col min="9" max="9" width="14.875" style="11" customWidth="1"/>
    <col min="10" max="12" width="13.375" style="10" customWidth="1"/>
    <col min="13" max="13" width="13.75390625" style="7" customWidth="1"/>
    <col min="14" max="14" width="16.75390625" style="7" customWidth="1"/>
    <col min="15" max="15" width="11.375" style="0" customWidth="1"/>
    <col min="16" max="16" width="13.125" style="0" customWidth="1"/>
    <col min="17" max="17" width="15.375" style="1" customWidth="1"/>
    <col min="18" max="18" width="10.25390625" style="1" customWidth="1"/>
    <col min="19" max="200" width="9.125" style="1" customWidth="1"/>
    <col min="201" max="16384" width="8.875" style="1" customWidth="1"/>
  </cols>
  <sheetData>
    <row r="2" spans="2:13" ht="174" customHeight="1" thickBot="1">
      <c r="B2" s="2"/>
      <c r="C2" s="2"/>
      <c r="D2" s="3"/>
      <c r="E2" s="4"/>
      <c r="F2" s="5"/>
      <c r="G2" s="5"/>
      <c r="H2" s="74" t="s">
        <v>34</v>
      </c>
      <c r="I2" s="74"/>
      <c r="J2" s="74"/>
      <c r="K2" s="74"/>
      <c r="L2" s="74"/>
      <c r="M2" s="74"/>
    </row>
    <row r="3" spans="2:15" ht="23.25" customHeight="1">
      <c r="B3" s="2"/>
      <c r="C3" s="2"/>
      <c r="D3" s="3"/>
      <c r="E3" s="4"/>
      <c r="F3" s="5"/>
      <c r="G3" s="5"/>
      <c r="H3" s="75" t="s">
        <v>31</v>
      </c>
      <c r="I3" s="75"/>
      <c r="J3" s="75"/>
      <c r="K3" s="75"/>
      <c r="L3" s="75"/>
      <c r="M3" s="75"/>
      <c r="N3" s="48" t="s">
        <v>24</v>
      </c>
      <c r="O3" s="1"/>
    </row>
    <row r="4" spans="2:15" ht="27" customHeight="1" thickBot="1">
      <c r="B4" s="2"/>
      <c r="C4" s="2"/>
      <c r="D4" s="3"/>
      <c r="E4" s="4"/>
      <c r="F4" s="5"/>
      <c r="G4" s="5"/>
      <c r="H4" s="75" t="s">
        <v>32</v>
      </c>
      <c r="I4" s="75"/>
      <c r="J4" s="75"/>
      <c r="K4" s="75"/>
      <c r="L4" s="75"/>
      <c r="M4" s="75"/>
      <c r="N4" s="49">
        <v>0</v>
      </c>
      <c r="O4" s="1"/>
    </row>
    <row r="5" spans="2:16" ht="42.75" customHeight="1" thickBot="1">
      <c r="B5" s="79" t="s">
        <v>0</v>
      </c>
      <c r="C5" s="81" t="s">
        <v>1</v>
      </c>
      <c r="D5" s="82"/>
      <c r="E5" s="83"/>
      <c r="F5" s="41" t="s">
        <v>2</v>
      </c>
      <c r="G5" s="41" t="s">
        <v>21</v>
      </c>
      <c r="H5" s="42" t="s">
        <v>28</v>
      </c>
      <c r="I5" s="42" t="s">
        <v>33</v>
      </c>
      <c r="J5" s="43" t="s">
        <v>29</v>
      </c>
      <c r="K5" s="43" t="s">
        <v>30</v>
      </c>
      <c r="L5" s="43" t="s">
        <v>22</v>
      </c>
      <c r="M5" s="44" t="s">
        <v>23</v>
      </c>
      <c r="N5" s="45" t="s">
        <v>26</v>
      </c>
      <c r="O5" s="46" t="s">
        <v>25</v>
      </c>
      <c r="P5" s="47" t="s">
        <v>27</v>
      </c>
    </row>
    <row r="6" spans="2:16" s="21" customFormat="1" ht="20.25" customHeight="1">
      <c r="B6" s="80"/>
      <c r="C6" s="76"/>
      <c r="D6" s="77"/>
      <c r="E6" s="78"/>
      <c r="F6" s="22"/>
      <c r="G6" s="22"/>
      <c r="H6" s="23"/>
      <c r="I6" s="23"/>
      <c r="J6" s="35"/>
      <c r="K6" s="36"/>
      <c r="L6" s="36"/>
      <c r="M6" s="37">
        <f>SUM(M7:M30)</f>
        <v>0</v>
      </c>
      <c r="N6" s="38">
        <f>SUM(N7:N30)</f>
        <v>0</v>
      </c>
      <c r="O6" s="39">
        <f>SUM(O7:O30)</f>
        <v>0</v>
      </c>
      <c r="P6" s="40">
        <f>SUM(P7:P30)</f>
        <v>0</v>
      </c>
    </row>
    <row r="7" spans="2:16" ht="28.5" customHeight="1">
      <c r="B7" s="24">
        <v>1</v>
      </c>
      <c r="C7" s="70" t="s">
        <v>5</v>
      </c>
      <c r="D7" s="71"/>
      <c r="E7" s="72"/>
      <c r="F7" s="15" t="s">
        <v>3</v>
      </c>
      <c r="G7" s="16" t="s">
        <v>20</v>
      </c>
      <c r="H7" s="17">
        <v>0.625</v>
      </c>
      <c r="I7" s="17">
        <v>0.0013</v>
      </c>
      <c r="J7" s="18">
        <v>330</v>
      </c>
      <c r="K7" s="18">
        <f>J7-J7/1*N4</f>
        <v>330</v>
      </c>
      <c r="L7" s="19">
        <f>K7*48</f>
        <v>15840</v>
      </c>
      <c r="M7" s="13"/>
      <c r="N7" s="20">
        <f>M7*L7</f>
        <v>0</v>
      </c>
      <c r="O7" s="14">
        <f>M7*H7*48</f>
        <v>0</v>
      </c>
      <c r="P7" s="25">
        <f>I7*M7*48</f>
        <v>0</v>
      </c>
    </row>
    <row r="8" spans="2:16" ht="28.5" customHeight="1">
      <c r="B8" s="24">
        <v>2</v>
      </c>
      <c r="C8" s="70" t="s">
        <v>10</v>
      </c>
      <c r="D8" s="71"/>
      <c r="E8" s="72"/>
      <c r="F8" s="15" t="s">
        <v>3</v>
      </c>
      <c r="G8" s="16" t="s">
        <v>20</v>
      </c>
      <c r="H8" s="17">
        <v>0.9375</v>
      </c>
      <c r="I8" s="17">
        <v>0.0019</v>
      </c>
      <c r="J8" s="18">
        <v>660</v>
      </c>
      <c r="K8" s="18">
        <f>J8-J8/1*N4</f>
        <v>660</v>
      </c>
      <c r="L8" s="19">
        <f>K8*16</f>
        <v>10560</v>
      </c>
      <c r="M8" s="13"/>
      <c r="N8" s="20">
        <f aca="true" t="shared" si="0" ref="N8:N30">M8*L8</f>
        <v>0</v>
      </c>
      <c r="O8" s="14">
        <f>M8*H8*16</f>
        <v>0</v>
      </c>
      <c r="P8" s="25">
        <f>I8*M8*16</f>
        <v>0</v>
      </c>
    </row>
    <row r="9" spans="2:16" ht="28.5" customHeight="1">
      <c r="B9" s="24">
        <v>3</v>
      </c>
      <c r="C9" s="70" t="s">
        <v>17</v>
      </c>
      <c r="D9" s="71"/>
      <c r="E9" s="72"/>
      <c r="F9" s="15" t="s">
        <v>3</v>
      </c>
      <c r="G9" s="16" t="s">
        <v>20</v>
      </c>
      <c r="H9" s="17">
        <v>1.25</v>
      </c>
      <c r="I9" s="17">
        <v>0.0023</v>
      </c>
      <c r="J9" s="18">
        <v>890</v>
      </c>
      <c r="K9" s="18">
        <f>J9-J9/1*N4</f>
        <v>890</v>
      </c>
      <c r="L9" s="19">
        <f>K9*12</f>
        <v>10680</v>
      </c>
      <c r="M9" s="13"/>
      <c r="N9" s="20">
        <f t="shared" si="0"/>
        <v>0</v>
      </c>
      <c r="O9" s="14">
        <f>M9*H9*12</f>
        <v>0</v>
      </c>
      <c r="P9" s="25">
        <f>I9*M9*12</f>
        <v>0</v>
      </c>
    </row>
    <row r="10" spans="2:16" ht="28.5" customHeight="1">
      <c r="B10" s="24">
        <v>4</v>
      </c>
      <c r="C10" s="70" t="s">
        <v>11</v>
      </c>
      <c r="D10" s="71"/>
      <c r="E10" s="72"/>
      <c r="F10" s="15" t="s">
        <v>3</v>
      </c>
      <c r="G10" s="16" t="s">
        <v>20</v>
      </c>
      <c r="H10" s="17">
        <v>2</v>
      </c>
      <c r="I10" s="17">
        <v>0.0038</v>
      </c>
      <c r="J10" s="18">
        <v>1390</v>
      </c>
      <c r="K10" s="18">
        <f>J10-J10/1*N4</f>
        <v>1390</v>
      </c>
      <c r="L10" s="19">
        <f>K10*8</f>
        <v>11120</v>
      </c>
      <c r="M10" s="13"/>
      <c r="N10" s="20">
        <f t="shared" si="0"/>
        <v>0</v>
      </c>
      <c r="O10" s="14">
        <f>M10*H10*8</f>
        <v>0</v>
      </c>
      <c r="P10" s="25">
        <f>I10*M10*8</f>
        <v>0</v>
      </c>
    </row>
    <row r="11" spans="2:16" ht="28.5" customHeight="1">
      <c r="B11" s="24">
        <v>5</v>
      </c>
      <c r="C11" s="70" t="s">
        <v>12</v>
      </c>
      <c r="D11" s="71"/>
      <c r="E11" s="72"/>
      <c r="F11" s="15" t="s">
        <v>3</v>
      </c>
      <c r="G11" s="16" t="s">
        <v>20</v>
      </c>
      <c r="H11" s="17">
        <v>2.75</v>
      </c>
      <c r="I11" s="17">
        <v>0.0063</v>
      </c>
      <c r="J11" s="18">
        <v>1990</v>
      </c>
      <c r="K11" s="18">
        <f>J11-J11/1*N4</f>
        <v>1990</v>
      </c>
      <c r="L11" s="19">
        <f>K11*8</f>
        <v>15920</v>
      </c>
      <c r="M11" s="13"/>
      <c r="N11" s="20">
        <f t="shared" si="0"/>
        <v>0</v>
      </c>
      <c r="O11" s="14">
        <f>M11*H11*8</f>
        <v>0</v>
      </c>
      <c r="P11" s="25">
        <f>I11*M11*8</f>
        <v>0</v>
      </c>
    </row>
    <row r="12" spans="2:16" ht="28.5" customHeight="1">
      <c r="B12" s="24">
        <v>6</v>
      </c>
      <c r="C12" s="70" t="s">
        <v>6</v>
      </c>
      <c r="D12" s="71"/>
      <c r="E12" s="72"/>
      <c r="F12" s="15" t="s">
        <v>3</v>
      </c>
      <c r="G12" s="16" t="s">
        <v>20</v>
      </c>
      <c r="H12" s="17">
        <v>0.9167</v>
      </c>
      <c r="I12" s="17">
        <v>0.0023</v>
      </c>
      <c r="J12" s="18">
        <v>435</v>
      </c>
      <c r="K12" s="18">
        <f>J12-J12/1*N4</f>
        <v>435</v>
      </c>
      <c r="L12" s="19">
        <f>K12*24</f>
        <v>10440</v>
      </c>
      <c r="M12" s="13"/>
      <c r="N12" s="20">
        <f t="shared" si="0"/>
        <v>0</v>
      </c>
      <c r="O12" s="14">
        <f>M12*H12*24</f>
        <v>0</v>
      </c>
      <c r="P12" s="25">
        <f>I12*M12*24</f>
        <v>0</v>
      </c>
    </row>
    <row r="13" spans="2:16" ht="28.5" customHeight="1">
      <c r="B13" s="24">
        <v>7</v>
      </c>
      <c r="C13" s="70" t="s">
        <v>7</v>
      </c>
      <c r="D13" s="71"/>
      <c r="E13" s="72"/>
      <c r="F13" s="15" t="s">
        <v>3</v>
      </c>
      <c r="G13" s="16" t="s">
        <v>20</v>
      </c>
      <c r="H13" s="17">
        <v>2</v>
      </c>
      <c r="I13" s="17">
        <v>0.0045</v>
      </c>
      <c r="J13" s="18">
        <v>1490</v>
      </c>
      <c r="K13" s="18">
        <f>J13-J13/1*N4</f>
        <v>1490</v>
      </c>
      <c r="L13" s="19">
        <f>K13*8</f>
        <v>11920</v>
      </c>
      <c r="M13" s="13"/>
      <c r="N13" s="20">
        <f t="shared" si="0"/>
        <v>0</v>
      </c>
      <c r="O13" s="14">
        <f>M13*H13*8</f>
        <v>0</v>
      </c>
      <c r="P13" s="25">
        <f>I13*M13*8</f>
        <v>0</v>
      </c>
    </row>
    <row r="14" spans="2:16" ht="28.5" customHeight="1">
      <c r="B14" s="24">
        <v>8</v>
      </c>
      <c r="C14" s="70" t="s">
        <v>8</v>
      </c>
      <c r="D14" s="71"/>
      <c r="E14" s="72"/>
      <c r="F14" s="15" t="s">
        <v>3</v>
      </c>
      <c r="G14" s="16" t="s">
        <v>20</v>
      </c>
      <c r="H14" s="17">
        <v>1.625</v>
      </c>
      <c r="I14" s="17">
        <v>0.005</v>
      </c>
      <c r="J14" s="18">
        <v>1280</v>
      </c>
      <c r="K14" s="18">
        <f>J14-J14/1*N4</f>
        <v>1280</v>
      </c>
      <c r="L14" s="19">
        <f>K14*8</f>
        <v>10240</v>
      </c>
      <c r="M14" s="13"/>
      <c r="N14" s="20">
        <f t="shared" si="0"/>
        <v>0</v>
      </c>
      <c r="O14" s="14">
        <f>M14*H14*8</f>
        <v>0</v>
      </c>
      <c r="P14" s="25">
        <f>I14*M14*8</f>
        <v>0</v>
      </c>
    </row>
    <row r="15" spans="2:16" ht="28.5" customHeight="1">
      <c r="B15" s="24">
        <v>9</v>
      </c>
      <c r="C15" s="70" t="s">
        <v>18</v>
      </c>
      <c r="D15" s="71"/>
      <c r="E15" s="72"/>
      <c r="F15" s="15" t="s">
        <v>3</v>
      </c>
      <c r="G15" s="16" t="s">
        <v>20</v>
      </c>
      <c r="H15" s="17">
        <v>2.625</v>
      </c>
      <c r="I15" s="17">
        <v>0.008</v>
      </c>
      <c r="J15" s="18">
        <v>1550</v>
      </c>
      <c r="K15" s="18">
        <f>J15-J15/1*N4</f>
        <v>1550</v>
      </c>
      <c r="L15" s="19">
        <f>K15*8</f>
        <v>12400</v>
      </c>
      <c r="M15" s="13"/>
      <c r="N15" s="20">
        <f t="shared" si="0"/>
        <v>0</v>
      </c>
      <c r="O15" s="14">
        <f>M15*H15*8</f>
        <v>0</v>
      </c>
      <c r="P15" s="25">
        <f>I15*M15*8</f>
        <v>0</v>
      </c>
    </row>
    <row r="16" spans="2:16" ht="28.5" customHeight="1">
      <c r="B16" s="24">
        <v>10</v>
      </c>
      <c r="C16" s="84" t="s">
        <v>4</v>
      </c>
      <c r="D16" s="84"/>
      <c r="E16" s="84"/>
      <c r="F16" s="15" t="s">
        <v>3</v>
      </c>
      <c r="G16" s="16" t="s">
        <v>20</v>
      </c>
      <c r="H16" s="17">
        <v>3.25</v>
      </c>
      <c r="I16" s="17">
        <v>0.0103</v>
      </c>
      <c r="J16" s="18">
        <v>2050</v>
      </c>
      <c r="K16" s="18">
        <f>J16-J16/1*N4</f>
        <v>2050</v>
      </c>
      <c r="L16" s="19">
        <f>K16*4</f>
        <v>8200</v>
      </c>
      <c r="M16" s="13"/>
      <c r="N16" s="20">
        <f t="shared" si="0"/>
        <v>0</v>
      </c>
      <c r="O16" s="14">
        <f>M16*H16*4</f>
        <v>0</v>
      </c>
      <c r="P16" s="25">
        <f>I16*M16*4</f>
        <v>0</v>
      </c>
    </row>
    <row r="17" spans="2:16" ht="28.5" customHeight="1">
      <c r="B17" s="24">
        <v>11</v>
      </c>
      <c r="C17" s="70" t="s">
        <v>9</v>
      </c>
      <c r="D17" s="88"/>
      <c r="E17" s="89"/>
      <c r="F17" s="15" t="s">
        <v>3</v>
      </c>
      <c r="G17" s="16" t="s">
        <v>20</v>
      </c>
      <c r="H17" s="17">
        <v>3.5</v>
      </c>
      <c r="I17" s="17">
        <v>0.009</v>
      </c>
      <c r="J17" s="18">
        <v>1990</v>
      </c>
      <c r="K17" s="18">
        <f>J17-J17/1*N4</f>
        <v>1990</v>
      </c>
      <c r="L17" s="19">
        <f>K17*4</f>
        <v>7960</v>
      </c>
      <c r="M17" s="13"/>
      <c r="N17" s="20">
        <f t="shared" si="0"/>
        <v>0</v>
      </c>
      <c r="O17" s="14">
        <f>M17*H17*4</f>
        <v>0</v>
      </c>
      <c r="P17" s="25">
        <f>I17*M17*4</f>
        <v>0</v>
      </c>
    </row>
    <row r="18" spans="2:16" ht="28.5" customHeight="1">
      <c r="B18" s="24">
        <v>12</v>
      </c>
      <c r="C18" s="70" t="s">
        <v>13</v>
      </c>
      <c r="D18" s="71"/>
      <c r="E18" s="72"/>
      <c r="F18" s="15" t="s">
        <v>3</v>
      </c>
      <c r="G18" s="16" t="s">
        <v>20</v>
      </c>
      <c r="H18" s="17">
        <v>3.5</v>
      </c>
      <c r="I18" s="17">
        <v>0.0086</v>
      </c>
      <c r="J18" s="18">
        <v>2050</v>
      </c>
      <c r="K18" s="18">
        <f>J18-J18/1*N4</f>
        <v>2050</v>
      </c>
      <c r="L18" s="19">
        <f>K18*4</f>
        <v>8200</v>
      </c>
      <c r="M18" s="13"/>
      <c r="N18" s="20">
        <f t="shared" si="0"/>
        <v>0</v>
      </c>
      <c r="O18" s="14">
        <f>M18*H18*4</f>
        <v>0</v>
      </c>
      <c r="P18" s="25">
        <f>I18*M18*4</f>
        <v>0</v>
      </c>
    </row>
    <row r="19" spans="2:16" ht="28.5" customHeight="1">
      <c r="B19" s="24">
        <v>13</v>
      </c>
      <c r="C19" s="70" t="s">
        <v>14</v>
      </c>
      <c r="D19" s="71"/>
      <c r="E19" s="72"/>
      <c r="F19" s="15" t="s">
        <v>3</v>
      </c>
      <c r="G19" s="16" t="s">
        <v>20</v>
      </c>
      <c r="H19" s="17">
        <v>3.5</v>
      </c>
      <c r="I19" s="17">
        <v>0.0086</v>
      </c>
      <c r="J19" s="18">
        <v>2050</v>
      </c>
      <c r="K19" s="18">
        <f>J19-J19/1*N4</f>
        <v>2050</v>
      </c>
      <c r="L19" s="19">
        <f>K19*4</f>
        <v>8200</v>
      </c>
      <c r="M19" s="13"/>
      <c r="N19" s="20">
        <f t="shared" si="0"/>
        <v>0</v>
      </c>
      <c r="O19" s="14">
        <f>M19*H19*4</f>
        <v>0</v>
      </c>
      <c r="P19" s="25">
        <f>I19*M19*4</f>
        <v>0</v>
      </c>
    </row>
    <row r="20" spans="2:16" ht="28.5" customHeight="1">
      <c r="B20" s="24">
        <v>14</v>
      </c>
      <c r="C20" s="51" t="s">
        <v>19</v>
      </c>
      <c r="D20" s="52"/>
      <c r="E20" s="53"/>
      <c r="F20" s="15" t="s">
        <v>3</v>
      </c>
      <c r="G20" s="16" t="s">
        <v>20</v>
      </c>
      <c r="H20" s="17">
        <v>4.6667</v>
      </c>
      <c r="I20" s="17">
        <v>0.0133</v>
      </c>
      <c r="J20" s="18">
        <v>2950</v>
      </c>
      <c r="K20" s="18">
        <f>J20-J20/1*N4</f>
        <v>2950</v>
      </c>
      <c r="L20" s="19">
        <f>K20*3</f>
        <v>8850</v>
      </c>
      <c r="M20" s="13"/>
      <c r="N20" s="20">
        <f t="shared" si="0"/>
        <v>0</v>
      </c>
      <c r="O20" s="14">
        <f>M20*H20*3</f>
        <v>0</v>
      </c>
      <c r="P20" s="25">
        <f>I20*M20*3</f>
        <v>0</v>
      </c>
    </row>
    <row r="21" spans="2:16" ht="28.5" customHeight="1">
      <c r="B21" s="54">
        <v>15</v>
      </c>
      <c r="C21" s="90" t="s">
        <v>15</v>
      </c>
      <c r="D21" s="91"/>
      <c r="E21" s="92"/>
      <c r="F21" s="55" t="s">
        <v>3</v>
      </c>
      <c r="G21" s="56" t="s">
        <v>20</v>
      </c>
      <c r="H21" s="57">
        <v>7</v>
      </c>
      <c r="I21" s="57">
        <v>0.0166</v>
      </c>
      <c r="J21" s="58">
        <v>3995</v>
      </c>
      <c r="K21" s="58">
        <f>J21-J21/1*N4</f>
        <v>3995</v>
      </c>
      <c r="L21" s="59">
        <f>K21*2</f>
        <v>7990</v>
      </c>
      <c r="M21" s="60"/>
      <c r="N21" s="61">
        <f t="shared" si="0"/>
        <v>0</v>
      </c>
      <c r="O21" s="62">
        <f>M21*H21*2</f>
        <v>0</v>
      </c>
      <c r="P21" s="63">
        <f>I21*M21*2</f>
        <v>0</v>
      </c>
    </row>
    <row r="22" spans="2:16" ht="28.5" customHeight="1">
      <c r="B22" s="67">
        <v>16</v>
      </c>
      <c r="C22" s="85" t="s">
        <v>16</v>
      </c>
      <c r="D22" s="86"/>
      <c r="E22" s="87"/>
      <c r="F22" s="64" t="s">
        <v>3</v>
      </c>
      <c r="G22" s="65" t="s">
        <v>20</v>
      </c>
      <c r="H22" s="66">
        <v>7</v>
      </c>
      <c r="I22" s="66">
        <v>0.0166</v>
      </c>
      <c r="J22" s="20">
        <v>3995</v>
      </c>
      <c r="K22" s="20">
        <f>J22-J22/1*N1</f>
        <v>3995</v>
      </c>
      <c r="L22" s="20">
        <f>K22*2</f>
        <v>7990</v>
      </c>
      <c r="M22" s="13"/>
      <c r="N22" s="20">
        <f aca="true" t="shared" si="1" ref="N22:N27">M22*L22</f>
        <v>0</v>
      </c>
      <c r="O22" s="14">
        <f>M22*H22*2</f>
        <v>0</v>
      </c>
      <c r="P22" s="25">
        <f>I22*M22*2</f>
        <v>0</v>
      </c>
    </row>
    <row r="23" spans="2:16" ht="28.5" customHeight="1">
      <c r="B23" s="24">
        <v>17</v>
      </c>
      <c r="C23" s="68" t="s">
        <v>35</v>
      </c>
      <c r="D23" s="52"/>
      <c r="E23" s="53"/>
      <c r="F23" s="15" t="s">
        <v>3</v>
      </c>
      <c r="G23" s="16"/>
      <c r="H23" s="17">
        <v>0</v>
      </c>
      <c r="I23" s="17">
        <v>0</v>
      </c>
      <c r="J23" s="18">
        <v>17</v>
      </c>
      <c r="K23" s="18">
        <v>17</v>
      </c>
      <c r="L23" s="19">
        <f>K23*200</f>
        <v>3400</v>
      </c>
      <c r="M23" s="13"/>
      <c r="N23" s="20">
        <f>M23*L23</f>
        <v>0</v>
      </c>
      <c r="O23" s="14">
        <f>M23*H23*3</f>
        <v>0</v>
      </c>
      <c r="P23" s="25">
        <f>I23*M23*3</f>
        <v>0</v>
      </c>
    </row>
    <row r="24" spans="2:16" ht="28.5" customHeight="1">
      <c r="B24" s="24">
        <v>18</v>
      </c>
      <c r="C24" s="73" t="s">
        <v>37</v>
      </c>
      <c r="D24" s="71"/>
      <c r="E24" s="72"/>
      <c r="F24" s="15" t="s">
        <v>3</v>
      </c>
      <c r="G24" s="16"/>
      <c r="H24" s="17">
        <v>0</v>
      </c>
      <c r="I24" s="17">
        <v>0</v>
      </c>
      <c r="J24" s="18">
        <v>32</v>
      </c>
      <c r="K24" s="18">
        <f>J24-J24/1*N9</f>
        <v>32</v>
      </c>
      <c r="L24" s="19">
        <f>K24*200</f>
        <v>6400</v>
      </c>
      <c r="M24" s="13"/>
      <c r="N24" s="20">
        <f>M24*L24</f>
        <v>0</v>
      </c>
      <c r="O24" s="14">
        <f>M24*H24*3</f>
        <v>0</v>
      </c>
      <c r="P24" s="25">
        <f>I24*M24*3</f>
        <v>0</v>
      </c>
    </row>
    <row r="25" spans="2:16" ht="28.5" customHeight="1">
      <c r="B25" s="67">
        <v>19</v>
      </c>
      <c r="C25" s="68" t="s">
        <v>36</v>
      </c>
      <c r="D25" s="52"/>
      <c r="E25" s="53"/>
      <c r="F25" s="64" t="s">
        <v>3</v>
      </c>
      <c r="G25" s="65"/>
      <c r="H25" s="66">
        <v>0</v>
      </c>
      <c r="I25" s="66">
        <v>0</v>
      </c>
      <c r="J25" s="20">
        <v>38</v>
      </c>
      <c r="K25" s="20">
        <f>J25-J25/1*N2</f>
        <v>38</v>
      </c>
      <c r="L25" s="20">
        <f>K25*200</f>
        <v>7600</v>
      </c>
      <c r="M25" s="13"/>
      <c r="N25" s="20">
        <f t="shared" si="1"/>
        <v>0</v>
      </c>
      <c r="O25" s="14">
        <f>M25*H25*2</f>
        <v>0</v>
      </c>
      <c r="P25" s="25">
        <f>I25*M25*2</f>
        <v>0</v>
      </c>
    </row>
    <row r="26" spans="2:16" ht="28.5" customHeight="1">
      <c r="B26" s="24">
        <v>20</v>
      </c>
      <c r="C26" s="73" t="s">
        <v>38</v>
      </c>
      <c r="D26" s="71"/>
      <c r="E26" s="72"/>
      <c r="F26" s="15" t="s">
        <v>3</v>
      </c>
      <c r="G26" s="16"/>
      <c r="H26" s="17">
        <v>0</v>
      </c>
      <c r="I26" s="17">
        <v>0</v>
      </c>
      <c r="J26" s="18">
        <v>2950</v>
      </c>
      <c r="K26" s="18">
        <v>70</v>
      </c>
      <c r="L26" s="19">
        <f>K26*150</f>
        <v>10500</v>
      </c>
      <c r="M26" s="13"/>
      <c r="N26" s="20">
        <f t="shared" si="1"/>
        <v>0</v>
      </c>
      <c r="O26" s="14">
        <f>M26*H26*3</f>
        <v>0</v>
      </c>
      <c r="P26" s="25">
        <f>I26*M26*3</f>
        <v>0</v>
      </c>
    </row>
    <row r="27" spans="2:16" ht="28.5" customHeight="1">
      <c r="B27" s="24">
        <v>21</v>
      </c>
      <c r="C27" s="73" t="s">
        <v>39</v>
      </c>
      <c r="D27" s="71"/>
      <c r="E27" s="72"/>
      <c r="F27" s="15" t="s">
        <v>3</v>
      </c>
      <c r="G27" s="16"/>
      <c r="H27" s="17">
        <v>0</v>
      </c>
      <c r="I27" s="17">
        <v>0</v>
      </c>
      <c r="J27" s="18">
        <v>2950</v>
      </c>
      <c r="K27" s="18">
        <v>70</v>
      </c>
      <c r="L27" s="19">
        <f>K27*150</f>
        <v>10500</v>
      </c>
      <c r="M27" s="13"/>
      <c r="N27" s="20">
        <f t="shared" si="1"/>
        <v>0</v>
      </c>
      <c r="O27" s="14">
        <f>M27*H27*3</f>
        <v>0</v>
      </c>
      <c r="P27" s="25">
        <f>I27*M27*3</f>
        <v>0</v>
      </c>
    </row>
    <row r="28" spans="2:16" ht="28.5" customHeight="1">
      <c r="B28" s="24">
        <v>22</v>
      </c>
      <c r="C28" s="73" t="s">
        <v>40</v>
      </c>
      <c r="D28" s="71"/>
      <c r="E28" s="72"/>
      <c r="F28" s="15" t="s">
        <v>3</v>
      </c>
      <c r="G28" s="16"/>
      <c r="H28" s="17">
        <v>0</v>
      </c>
      <c r="I28" s="17">
        <v>0</v>
      </c>
      <c r="J28" s="18">
        <v>310</v>
      </c>
      <c r="K28" s="18">
        <f>J28-J28/1*N12</f>
        <v>310</v>
      </c>
      <c r="L28" s="19">
        <f>K28*24</f>
        <v>7440</v>
      </c>
      <c r="M28" s="13"/>
      <c r="N28" s="20">
        <f>M28*L28</f>
        <v>0</v>
      </c>
      <c r="O28" s="14">
        <f>M28*H28*3</f>
        <v>0</v>
      </c>
      <c r="P28" s="25">
        <f>I28*M28*3</f>
        <v>0</v>
      </c>
    </row>
    <row r="29" spans="2:16" ht="28.5" customHeight="1">
      <c r="B29" s="24">
        <v>23</v>
      </c>
      <c r="C29" s="73" t="s">
        <v>41</v>
      </c>
      <c r="D29" s="71"/>
      <c r="E29" s="72"/>
      <c r="F29" s="15" t="s">
        <v>3</v>
      </c>
      <c r="G29" s="16"/>
      <c r="H29" s="17">
        <v>0</v>
      </c>
      <c r="I29" s="17">
        <v>0</v>
      </c>
      <c r="J29" s="18">
        <v>310</v>
      </c>
      <c r="K29" s="18">
        <f>J29-J29/1*N13</f>
        <v>310</v>
      </c>
      <c r="L29" s="19">
        <f>K29*24</f>
        <v>7440</v>
      </c>
      <c r="M29" s="13"/>
      <c r="N29" s="20">
        <f>M29*L29</f>
        <v>0</v>
      </c>
      <c r="O29" s="14">
        <f>M29*H29*3</f>
        <v>0</v>
      </c>
      <c r="P29" s="25">
        <f>I29*M29*3</f>
        <v>0</v>
      </c>
    </row>
    <row r="30" spans="2:16" ht="28.5" customHeight="1" thickBot="1">
      <c r="B30" s="26">
        <v>24</v>
      </c>
      <c r="C30" s="73" t="s">
        <v>42</v>
      </c>
      <c r="D30" s="71"/>
      <c r="E30" s="72"/>
      <c r="F30" s="27" t="s">
        <v>3</v>
      </c>
      <c r="G30" s="28"/>
      <c r="H30" s="29">
        <v>0</v>
      </c>
      <c r="I30" s="29">
        <v>0</v>
      </c>
      <c r="J30" s="30">
        <v>170</v>
      </c>
      <c r="K30" s="30">
        <f>J30-J30/1*N4</f>
        <v>170</v>
      </c>
      <c r="L30" s="50">
        <f>K30*72</f>
        <v>12240</v>
      </c>
      <c r="M30" s="31"/>
      <c r="N30" s="32">
        <f t="shared" si="0"/>
        <v>0</v>
      </c>
      <c r="O30" s="33">
        <f>M30*H30*2</f>
        <v>0</v>
      </c>
      <c r="P30" s="34">
        <f>I30*M30*2</f>
        <v>0</v>
      </c>
    </row>
    <row r="31" spans="2:12" ht="6" customHeight="1">
      <c r="B31" s="6"/>
      <c r="C31" s="69"/>
      <c r="D31" s="69"/>
      <c r="E31" s="69"/>
      <c r="F31" s="6"/>
      <c r="G31" s="6"/>
      <c r="J31" s="9"/>
      <c r="K31" s="9"/>
      <c r="L31" s="9"/>
    </row>
    <row r="135" ht="6" customHeight="1">
      <c r="M135" s="12"/>
    </row>
    <row r="136" ht="6" customHeight="1">
      <c r="M136" s="12"/>
    </row>
    <row r="137" ht="6" customHeight="1">
      <c r="M137" s="8"/>
    </row>
    <row r="138" ht="6" customHeight="1">
      <c r="M138" s="8"/>
    </row>
    <row r="139" ht="6" customHeight="1">
      <c r="M139" s="8"/>
    </row>
    <row r="140" ht="6" customHeight="1">
      <c r="M140" s="8"/>
    </row>
    <row r="141" ht="6" customHeight="1">
      <c r="M141" s="8"/>
    </row>
    <row r="142" ht="6" customHeight="1">
      <c r="M142" s="8"/>
    </row>
    <row r="143" ht="6" customHeight="1">
      <c r="M143" s="8"/>
    </row>
    <row r="144" ht="6" customHeight="1">
      <c r="M144" s="8"/>
    </row>
    <row r="145" ht="6" customHeight="1">
      <c r="M145" s="8"/>
    </row>
    <row r="146" ht="6" customHeight="1">
      <c r="M146" s="8"/>
    </row>
    <row r="147" ht="6" customHeight="1">
      <c r="M147" s="8"/>
    </row>
    <row r="148" ht="6" customHeight="1">
      <c r="M148" s="8"/>
    </row>
    <row r="149" ht="6" customHeight="1">
      <c r="M149" s="8"/>
    </row>
    <row r="150" ht="6" customHeight="1">
      <c r="M150" s="8"/>
    </row>
    <row r="151" ht="6" customHeight="1">
      <c r="M151" s="8"/>
    </row>
    <row r="152" ht="6" customHeight="1">
      <c r="M152" s="8"/>
    </row>
  </sheetData>
  <sheetProtection selectLockedCells="1" selectUnlockedCells="1"/>
  <mergeCells count="28">
    <mergeCell ref="C29:E29"/>
    <mergeCell ref="C28:E28"/>
    <mergeCell ref="C26:E26"/>
    <mergeCell ref="C27:E27"/>
    <mergeCell ref="C30:E30"/>
    <mergeCell ref="C21:E21"/>
    <mergeCell ref="C10:E10"/>
    <mergeCell ref="C11:E11"/>
    <mergeCell ref="C15:E15"/>
    <mergeCell ref="C17:E17"/>
    <mergeCell ref="C18:E18"/>
    <mergeCell ref="C19:E19"/>
    <mergeCell ref="H2:M2"/>
    <mergeCell ref="H4:M4"/>
    <mergeCell ref="H3:M3"/>
    <mergeCell ref="C6:E6"/>
    <mergeCell ref="B5:B6"/>
    <mergeCell ref="C5:E5"/>
    <mergeCell ref="C31:E31"/>
    <mergeCell ref="C7:E7"/>
    <mergeCell ref="C12:E12"/>
    <mergeCell ref="C13:E13"/>
    <mergeCell ref="C14:E14"/>
    <mergeCell ref="C24:E24"/>
    <mergeCell ref="C9:E9"/>
    <mergeCell ref="C16:E16"/>
    <mergeCell ref="C22:E22"/>
    <mergeCell ref="C8:E8"/>
  </mergeCells>
  <hyperlinks>
    <hyperlink ref="G7" r:id="rId1" display="видео"/>
    <hyperlink ref="G8" r:id="rId2" display="видео"/>
    <hyperlink ref="G9" r:id="rId3" display="видео"/>
    <hyperlink ref="G10" r:id="rId4" display="видео"/>
    <hyperlink ref="G11" r:id="rId5" display="видео"/>
    <hyperlink ref="G12" r:id="rId6" display="видео"/>
    <hyperlink ref="G13" r:id="rId7" display="видео"/>
    <hyperlink ref="G14" r:id="rId8" display="видео"/>
    <hyperlink ref="G15" r:id="rId9" display="видео"/>
    <hyperlink ref="G16" r:id="rId10" display="видео"/>
    <hyperlink ref="G17" r:id="rId11" display="видео"/>
    <hyperlink ref="G18" r:id="rId12" display="видео"/>
    <hyperlink ref="G19" r:id="rId13" display="видео"/>
    <hyperlink ref="H4:M4" r:id="rId14" display="https://yadi.sk/d/ZI79NmAzzns2y"/>
    <hyperlink ref="H3:M3" r:id="rId15" display="Видео изделий по ссылке"/>
    <hyperlink ref="G22" r:id="rId16" display="видео"/>
    <hyperlink ref="G21" r:id="rId17" display="видео"/>
  </hyperlinks>
  <printOptions/>
  <pageMargins left="0.7500000000000001" right="0.7500000000000001" top="1" bottom="1" header="0.51" footer="0.51"/>
  <pageSetup fitToHeight="1" fitToWidth="1" horizontalDpi="300" verticalDpi="300" orientation="portrait" paperSize="9" scale="99" r:id="rId19"/>
  <ignoredErrors>
    <ignoredError sqref="O12:P12 P8 L8 L12" formula="1"/>
  </ignoredErrors>
  <drawing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O&amp;I</dc:creator>
  <cp:keywords/>
  <dc:description/>
  <cp:lastModifiedBy>sokol</cp:lastModifiedBy>
  <cp:lastPrinted>2016-11-25T10:59:15Z</cp:lastPrinted>
  <dcterms:created xsi:type="dcterms:W3CDTF">2007-03-07T10:18:36Z</dcterms:created>
  <dcterms:modified xsi:type="dcterms:W3CDTF">2016-12-18T18:05:56Z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