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'Лист1'!$A$2:$K$94</definedName>
  </definedNames>
  <calcPr fullCalcOnLoad="1" refMode="R1C1"/>
</workbook>
</file>

<file path=xl/sharedStrings.xml><?xml version="1.0" encoding="utf-8"?>
<sst xmlns="http://schemas.openxmlformats.org/spreadsheetml/2006/main" count="263" uniqueCount="64">
  <si>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</si>
  <si>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</si>
  <si>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</si>
  <si>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</si>
  <si>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</si>
  <si>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</si>
  <si>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</si>
  <si>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</si>
  <si>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</si>
  <si>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</si>
  <si>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Пристрой</t>
  </si>
  <si>
    <t>26-86</t>
  </si>
  <si>
    <t>28-92</t>
  </si>
  <si>
    <t>30-98</t>
  </si>
  <si>
    <t>30-104</t>
  </si>
  <si>
    <t>32-110</t>
  </si>
  <si>
    <t>32-116</t>
  </si>
  <si>
    <t>34-122</t>
  </si>
  <si>
    <t>34-128</t>
  </si>
  <si>
    <t>Галина Коробко</t>
  </si>
  <si>
    <t>Sofina</t>
  </si>
  <si>
    <t>Брюки “СКАНДИНАВИЯ” 19</t>
  </si>
  <si>
    <t>Рейтузы “СКАНДИНАВИЯ” 19-1</t>
  </si>
  <si>
    <t>Анна Мороз</t>
  </si>
  <si>
    <t>Жакет “СКАНДИНАВИЯ” кенгуру 29-1</t>
  </si>
  <si>
    <t xml:space="preserve">Наташа Чижик </t>
  </si>
  <si>
    <t>бел</t>
  </si>
  <si>
    <t>георг</t>
  </si>
  <si>
    <t>R.Helene</t>
  </si>
  <si>
    <t>KRISTAL*09</t>
  </si>
  <si>
    <t>Серебринка</t>
  </si>
  <si>
    <t>Марфуша</t>
  </si>
  <si>
    <t>О</t>
  </si>
  <si>
    <t>SHer</t>
  </si>
  <si>
    <t xml:space="preserve">Oduvanchic </t>
  </si>
  <si>
    <t>AstiMarta</t>
  </si>
  <si>
    <t>Туника “СКАНДИНАВИЯ” корот.рукав 30</t>
  </si>
  <si>
    <t>Евгения_Ф</t>
  </si>
  <si>
    <t>rew1987</t>
  </si>
  <si>
    <t>pamela</t>
  </si>
  <si>
    <t>Свитер “СКАНДИНАВИЯ” 33-1</t>
  </si>
  <si>
    <t>голуб</t>
  </si>
  <si>
    <t>daria.nsk</t>
  </si>
  <si>
    <t>Надюшка22</t>
  </si>
  <si>
    <t>ЮлияК</t>
  </si>
  <si>
    <t>Гетры “СКАНДИНАВИЯ” 19-2</t>
  </si>
  <si>
    <t>32-34</t>
  </si>
  <si>
    <t>т.син</t>
  </si>
  <si>
    <t>Жакет “ЛЕСНОЙ ОЛЕНЬ” 80</t>
  </si>
  <si>
    <t>Свитер “ЛЕСНОЙ ОЛЕНЬ" 81</t>
  </si>
  <si>
    <t>artemova</t>
  </si>
  <si>
    <t>Illi Tader</t>
  </si>
  <si>
    <t>Marinqa</t>
  </si>
  <si>
    <t>Аксюня</t>
  </si>
  <si>
    <t>Пончо “ЛЕСНОЙ ОЛЕНЬ” / капюшон 82-1</t>
  </si>
  <si>
    <t>80-86</t>
  </si>
  <si>
    <t>92-98</t>
  </si>
  <si>
    <t>104-110</t>
  </si>
  <si>
    <t>Сафо</t>
  </si>
  <si>
    <t>Елена 2012</t>
  </si>
  <si>
    <t>Рейтузы “ЛЕСНОЙ ОЛЕНЬ” 84-1</t>
  </si>
  <si>
    <t>оплачено</t>
  </si>
  <si>
    <t>Ирина_Ш</t>
  </si>
  <si>
    <t>занято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</si>
</sst>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1" fontId="0" fillId="33" borderId="10" xfId="0" applyNumberFormat="1" applyFill="1" applyBorder="1" applyAlignment="1">
      <alignment/>
    </xf>
    <xf numFmtId="9" fontId="0" fillId="0" borderId="0" xfId="0" applyNumberFormat="1" applyAlignment="1">
      <alignment/>
    </xf>
    <xf numFmtId="0" fontId="21" fillId="0" borderId="10" xfId="0" applyFont="1" applyFill="1" applyBorder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pane ySplit="2" topLeftCell="A54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1" max="1" width="13.140625" style="0" customWidth="1"/>
    <col min="2" max="2" width="1.7109375" style="0" customWidth="1"/>
    <col min="3" max="3" width="37.140625" style="1" customWidth="1"/>
    <col min="4" max="4" width="6.57421875" style="2" customWidth="1"/>
    <col min="5" max="6" width="5.28125" style="2" customWidth="1"/>
    <col min="7" max="7" width="3.140625" style="2" customWidth="1"/>
    <col min="8" max="8" width="4.00390625" style="2" customWidth="1"/>
    <col min="9" max="9" width="6.00390625" style="3" customWidth="1"/>
    <col min="10" max="10" width="5.8515625" style="0" customWidth="1"/>
    <col min="11" max="11" width="4.57421875" style="3" customWidth="1"/>
  </cols>
  <sheetData>
    <row r="1" spans="1:9" ht="15">
      <c r="A1" s="18"/>
      <c r="D1" s="2" t="s">
        <v>7</v>
      </c>
      <c r="I1" s="2">
        <v>0.029</v>
      </c>
    </row>
    <row r="2" spans="1:12" ht="15">
      <c r="A2" t="s">
        <v>8</v>
      </c>
      <c r="B2" t="s">
        <v>9</v>
      </c>
      <c r="C2" s="1" t="s">
        <v>2</v>
      </c>
      <c r="D2" s="2" t="s">
        <v>1</v>
      </c>
      <c r="F2" s="2" t="s">
        <v>0</v>
      </c>
      <c r="G2" s="2" t="s">
        <v>3</v>
      </c>
      <c r="H2" s="2" t="s">
        <v>5</v>
      </c>
      <c r="I2" s="3" t="s">
        <v>4</v>
      </c>
      <c r="J2" s="15" t="s">
        <v>61</v>
      </c>
      <c r="K2" s="3" t="s">
        <v>6</v>
      </c>
      <c r="L2">
        <f>36235-18500</f>
        <v>17735</v>
      </c>
    </row>
    <row r="3" spans="1:9" ht="15">
      <c r="A3" s="10" t="s">
        <v>50</v>
      </c>
      <c r="C3" s="1" t="s">
        <v>49</v>
      </c>
      <c r="D3" s="2" t="s">
        <v>11</v>
      </c>
      <c r="E3" s="9" t="s">
        <v>26</v>
      </c>
      <c r="F3" s="2">
        <v>560</v>
      </c>
      <c r="G3" s="2">
        <v>1</v>
      </c>
      <c r="H3" s="3">
        <f>$I$1*F3*G3</f>
        <v>16.240000000000002</v>
      </c>
      <c r="I3" s="3">
        <f>G3*F3*1.15+H3</f>
        <v>660.24</v>
      </c>
    </row>
    <row r="4" spans="1:11" ht="15">
      <c r="A4" s="17"/>
      <c r="B4" s="8"/>
      <c r="C4" s="16"/>
      <c r="D4" s="6"/>
      <c r="E4" s="12"/>
      <c r="F4" s="6"/>
      <c r="G4" s="6"/>
      <c r="H4" s="7"/>
      <c r="I4" s="14">
        <f>SUM(I2:I3)</f>
        <v>660.24</v>
      </c>
      <c r="J4" s="13">
        <f>350+350</f>
        <v>700</v>
      </c>
      <c r="K4" s="7">
        <f>J4-I4</f>
        <v>39.75999999999999</v>
      </c>
    </row>
    <row r="5" spans="1:9" ht="15">
      <c r="A5" s="10" t="s">
        <v>35</v>
      </c>
      <c r="C5" s="4" t="s">
        <v>24</v>
      </c>
      <c r="D5" s="2" t="s">
        <v>15</v>
      </c>
      <c r="E5" s="9" t="s">
        <v>27</v>
      </c>
      <c r="F5" s="2">
        <v>595</v>
      </c>
      <c r="G5" s="2">
        <v>1</v>
      </c>
      <c r="H5" s="3">
        <f>$I$1*F5*G5</f>
        <v>17.255000000000003</v>
      </c>
      <c r="I5" s="3">
        <f>G5*F5*1.15+H5</f>
        <v>701.505</v>
      </c>
    </row>
    <row r="6" spans="1:9" ht="15">
      <c r="A6" s="10" t="s">
        <v>35</v>
      </c>
      <c r="C6" s="4" t="s">
        <v>40</v>
      </c>
      <c r="D6" s="2" t="s">
        <v>15</v>
      </c>
      <c r="E6" s="9" t="s">
        <v>41</v>
      </c>
      <c r="F6" s="2">
        <v>570</v>
      </c>
      <c r="G6" s="2">
        <v>1</v>
      </c>
      <c r="H6" s="3">
        <f>$I$1*F6*G6</f>
        <v>16.53</v>
      </c>
      <c r="I6" s="3">
        <f>G6*F6*1.15+H6</f>
        <v>672.03</v>
      </c>
    </row>
    <row r="7" spans="1:11" ht="15">
      <c r="A7" s="17"/>
      <c r="B7" s="8"/>
      <c r="C7" s="16"/>
      <c r="D7" s="6"/>
      <c r="E7" s="12"/>
      <c r="F7" s="6"/>
      <c r="G7" s="6"/>
      <c r="H7" s="7"/>
      <c r="I7" s="14">
        <f>SUM(I5:I6)</f>
        <v>1373.5349999999999</v>
      </c>
      <c r="J7" s="13">
        <f>700+670</f>
        <v>1370</v>
      </c>
      <c r="K7" s="7">
        <f>J7-I7</f>
        <v>-3.5349999999998545</v>
      </c>
    </row>
    <row r="8" spans="1:9" ht="15">
      <c r="A8" s="10" t="s">
        <v>42</v>
      </c>
      <c r="C8" s="4" t="s">
        <v>40</v>
      </c>
      <c r="D8" s="2" t="s">
        <v>11</v>
      </c>
      <c r="E8" s="9" t="s">
        <v>41</v>
      </c>
      <c r="F8" s="2">
        <v>570</v>
      </c>
      <c r="G8" s="2">
        <v>1</v>
      </c>
      <c r="H8" s="3">
        <f>$I$1*F8*G8</f>
        <v>16.53</v>
      </c>
      <c r="I8" s="3">
        <f>G8*F8*1.15+H8</f>
        <v>672.03</v>
      </c>
    </row>
    <row r="9" spans="1:11" ht="15">
      <c r="A9" s="17"/>
      <c r="B9" s="8"/>
      <c r="C9" s="16"/>
      <c r="D9" s="6"/>
      <c r="E9" s="12"/>
      <c r="F9" s="6"/>
      <c r="G9" s="6"/>
      <c r="H9" s="7"/>
      <c r="I9" s="14">
        <f>SUM(I8:I8)</f>
        <v>672.03</v>
      </c>
      <c r="J9" s="13">
        <f>350+330</f>
        <v>680</v>
      </c>
      <c r="K9" s="7">
        <f>J9-I9</f>
        <v>7.970000000000027</v>
      </c>
    </row>
    <row r="10" spans="1:9" ht="15">
      <c r="A10" s="10" t="s">
        <v>51</v>
      </c>
      <c r="C10" s="1" t="s">
        <v>49</v>
      </c>
      <c r="D10" s="2" t="s">
        <v>12</v>
      </c>
      <c r="E10" s="9" t="s">
        <v>26</v>
      </c>
      <c r="F10" s="2">
        <v>560</v>
      </c>
      <c r="G10" s="2">
        <v>1</v>
      </c>
      <c r="H10" s="3">
        <f>$I$1*F10*G10</f>
        <v>16.240000000000002</v>
      </c>
      <c r="I10" s="3">
        <f>G10*F10*1.15+H10</f>
        <v>660.24</v>
      </c>
    </row>
    <row r="11" spans="1:9" ht="15">
      <c r="A11" s="10" t="s">
        <v>51</v>
      </c>
      <c r="C11" s="1" t="s">
        <v>60</v>
      </c>
      <c r="D11" s="2" t="s">
        <v>12</v>
      </c>
      <c r="E11" s="9" t="s">
        <v>26</v>
      </c>
      <c r="F11" s="2">
        <v>425</v>
      </c>
      <c r="G11" s="2">
        <v>1</v>
      </c>
      <c r="H11" s="3">
        <f>$I$1*F11*G11</f>
        <v>12.325000000000001</v>
      </c>
      <c r="I11" s="3">
        <f>G11*F11*1.15+H11</f>
        <v>501.07499999999993</v>
      </c>
    </row>
    <row r="12" spans="1:11" ht="15">
      <c r="A12" s="17"/>
      <c r="B12" s="8"/>
      <c r="C12" s="16"/>
      <c r="D12" s="6"/>
      <c r="E12" s="12"/>
      <c r="F12" s="6"/>
      <c r="G12" s="6"/>
      <c r="H12" s="7"/>
      <c r="I12" s="14">
        <f>SUM(I10:I11)</f>
        <v>1161.315</v>
      </c>
      <c r="J12" s="13">
        <f>600+566</f>
        <v>1166</v>
      </c>
      <c r="K12" s="7">
        <f>J12-I12</f>
        <v>4.684999999999945</v>
      </c>
    </row>
    <row r="13" spans="1:9" ht="15">
      <c r="A13" s="10" t="s">
        <v>29</v>
      </c>
      <c r="C13" s="4" t="s">
        <v>24</v>
      </c>
      <c r="D13" s="2" t="s">
        <v>12</v>
      </c>
      <c r="E13" s="9" t="s">
        <v>26</v>
      </c>
      <c r="F13" s="2">
        <v>595</v>
      </c>
      <c r="G13" s="2">
        <v>1</v>
      </c>
      <c r="H13" s="3">
        <f>$I$1*F13*G13</f>
        <v>17.255000000000003</v>
      </c>
      <c r="I13" s="3">
        <f>G13*F13*1.15+H13</f>
        <v>701.505</v>
      </c>
    </row>
    <row r="14" spans="1:9" ht="15">
      <c r="A14" s="10" t="s">
        <v>29</v>
      </c>
      <c r="C14" s="4" t="s">
        <v>21</v>
      </c>
      <c r="D14" s="2" t="s">
        <v>12</v>
      </c>
      <c r="E14" s="9" t="s">
        <v>26</v>
      </c>
      <c r="F14" s="2">
        <v>425</v>
      </c>
      <c r="G14" s="2">
        <v>1</v>
      </c>
      <c r="H14" s="3">
        <f>$I$1*F14*G14</f>
        <v>12.325000000000001</v>
      </c>
      <c r="I14" s="3">
        <f>G14*F14*1.15+H14</f>
        <v>501.07499999999993</v>
      </c>
    </row>
    <row r="15" spans="1:11" ht="15">
      <c r="A15" s="17"/>
      <c r="B15" s="8"/>
      <c r="C15" s="16"/>
      <c r="D15" s="6"/>
      <c r="E15" s="12"/>
      <c r="F15" s="6"/>
      <c r="G15" s="6"/>
      <c r="H15" s="7"/>
      <c r="I15" s="14">
        <f>SUM(I13:I14)</f>
        <v>1202.58</v>
      </c>
      <c r="J15" s="13">
        <f>600+600</f>
        <v>1200</v>
      </c>
      <c r="K15" s="7">
        <f>J15-I15</f>
        <v>-2.5799999999999272</v>
      </c>
    </row>
    <row r="16" spans="1:9" ht="15">
      <c r="A16" s="10" t="s">
        <v>52</v>
      </c>
      <c r="C16" s="1" t="s">
        <v>49</v>
      </c>
      <c r="D16" s="2" t="s">
        <v>14</v>
      </c>
      <c r="E16" s="9" t="s">
        <v>26</v>
      </c>
      <c r="F16" s="2">
        <v>560</v>
      </c>
      <c r="G16" s="2">
        <v>1</v>
      </c>
      <c r="H16" s="3">
        <f>$I$1*F16*G16</f>
        <v>16.240000000000002</v>
      </c>
      <c r="I16" s="3">
        <f>G16*F16*1.15+H16</f>
        <v>660.24</v>
      </c>
    </row>
    <row r="17" spans="1:9" ht="15">
      <c r="A17" s="10" t="s">
        <v>52</v>
      </c>
      <c r="C17" s="1" t="s">
        <v>60</v>
      </c>
      <c r="D17" s="2" t="s">
        <v>14</v>
      </c>
      <c r="E17" s="9" t="s">
        <v>26</v>
      </c>
      <c r="F17" s="2">
        <v>425</v>
      </c>
      <c r="G17" s="2">
        <v>1</v>
      </c>
      <c r="H17" s="3">
        <f>$I$1*F17*G17</f>
        <v>12.325000000000001</v>
      </c>
      <c r="I17" s="3">
        <f>G17*F17*1.15+H17</f>
        <v>501.07499999999993</v>
      </c>
    </row>
    <row r="18" spans="1:11" ht="15">
      <c r="A18" s="17"/>
      <c r="B18" s="8"/>
      <c r="C18" s="16"/>
      <c r="D18" s="6"/>
      <c r="E18" s="12"/>
      <c r="F18" s="6"/>
      <c r="G18" s="6"/>
      <c r="H18" s="7"/>
      <c r="I18" s="14">
        <f>SUM(I16:I17)</f>
        <v>1161.315</v>
      </c>
      <c r="J18" s="13">
        <f>596+566</f>
        <v>1162</v>
      </c>
      <c r="K18" s="7">
        <f>J18-I18</f>
        <v>0.6849999999999454</v>
      </c>
    </row>
    <row r="19" spans="1:9" ht="15">
      <c r="A19" s="10" t="s">
        <v>34</v>
      </c>
      <c r="C19" s="4" t="s">
        <v>24</v>
      </c>
      <c r="D19" s="2" t="s">
        <v>14</v>
      </c>
      <c r="E19" s="9" t="s">
        <v>27</v>
      </c>
      <c r="F19" s="2">
        <v>595</v>
      </c>
      <c r="G19" s="2">
        <v>1</v>
      </c>
      <c r="H19" s="3">
        <f>$I$1*F19*G19</f>
        <v>17.255000000000003</v>
      </c>
      <c r="I19" s="3">
        <f>G19*F19*1.15+H19</f>
        <v>701.505</v>
      </c>
    </row>
    <row r="20" spans="1:11" ht="15">
      <c r="A20" s="17"/>
      <c r="B20" s="8"/>
      <c r="C20" s="16"/>
      <c r="D20" s="6"/>
      <c r="E20" s="12"/>
      <c r="F20" s="6"/>
      <c r="G20" s="6"/>
      <c r="H20" s="7"/>
      <c r="I20" s="14">
        <f>SUM(I19:I19)</f>
        <v>701.505</v>
      </c>
      <c r="J20" s="13">
        <f>360+342</f>
        <v>702</v>
      </c>
      <c r="K20" s="7">
        <f>J20-I20</f>
        <v>0.49500000000000455</v>
      </c>
    </row>
    <row r="21" spans="1:9" ht="15">
      <c r="A21" s="10" t="s">
        <v>39</v>
      </c>
      <c r="C21" s="4" t="s">
        <v>36</v>
      </c>
      <c r="D21" s="2" t="s">
        <v>16</v>
      </c>
      <c r="E21" s="9" t="s">
        <v>26</v>
      </c>
      <c r="F21" s="2">
        <v>665</v>
      </c>
      <c r="G21" s="2">
        <v>1</v>
      </c>
      <c r="H21" s="3">
        <f>$I$1*F21*G21</f>
        <v>19.285</v>
      </c>
      <c r="I21" s="3">
        <f>G21*F21*1.15+H21</f>
        <v>784.0349999999999</v>
      </c>
    </row>
    <row r="22" spans="1:9" ht="15">
      <c r="A22" s="10" t="s">
        <v>39</v>
      </c>
      <c r="C22" s="4" t="s">
        <v>40</v>
      </c>
      <c r="D22" s="2" t="s">
        <v>13</v>
      </c>
      <c r="E22" s="9" t="s">
        <v>41</v>
      </c>
      <c r="F22" s="2">
        <v>570</v>
      </c>
      <c r="G22" s="2">
        <v>1</v>
      </c>
      <c r="H22" s="3">
        <f>$I$1*F22*G22</f>
        <v>16.53</v>
      </c>
      <c r="I22" s="3">
        <f>G22*F22*1.15+H22</f>
        <v>672.03</v>
      </c>
    </row>
    <row r="23" spans="1:9" ht="15">
      <c r="A23" s="10" t="s">
        <v>39</v>
      </c>
      <c r="C23" s="1" t="s">
        <v>22</v>
      </c>
      <c r="D23" s="2" t="s">
        <v>17</v>
      </c>
      <c r="E23" s="9" t="s">
        <v>26</v>
      </c>
      <c r="F23" s="2">
        <v>425</v>
      </c>
      <c r="G23" s="2">
        <v>1</v>
      </c>
      <c r="H23" s="3">
        <f>$I$1*F23*G23</f>
        <v>12.325000000000001</v>
      </c>
      <c r="I23" s="3">
        <f>G23*F23*1.15+H23</f>
        <v>501.07499999999993</v>
      </c>
    </row>
    <row r="24" spans="1:9" ht="15">
      <c r="A24" s="10" t="s">
        <v>39</v>
      </c>
      <c r="C24" s="1" t="s">
        <v>45</v>
      </c>
      <c r="D24" s="2">
        <v>116</v>
      </c>
      <c r="E24" s="9" t="s">
        <v>26</v>
      </c>
      <c r="F24" s="2">
        <v>335</v>
      </c>
      <c r="G24" s="2">
        <v>1</v>
      </c>
      <c r="H24" s="3">
        <f>$I$1*F24*G24</f>
        <v>9.715</v>
      </c>
      <c r="I24" s="3">
        <f>G24*F24*1.15+H24</f>
        <v>394.9649999999999</v>
      </c>
    </row>
    <row r="25" spans="1:9" ht="15">
      <c r="A25" s="10" t="s">
        <v>39</v>
      </c>
      <c r="C25" s="1" t="s">
        <v>49</v>
      </c>
      <c r="D25" s="2" t="s">
        <v>18</v>
      </c>
      <c r="E25" s="9" t="s">
        <v>26</v>
      </c>
      <c r="F25" s="2">
        <v>560</v>
      </c>
      <c r="G25" s="2">
        <v>1</v>
      </c>
      <c r="H25" s="3">
        <f>$I$1*F25*G25</f>
        <v>16.240000000000002</v>
      </c>
      <c r="I25" s="3">
        <f>G25*F25*1.15+H25</f>
        <v>660.24</v>
      </c>
    </row>
    <row r="26" spans="1:11" ht="15">
      <c r="A26" s="17"/>
      <c r="B26" s="8"/>
      <c r="C26" s="16"/>
      <c r="D26" s="6"/>
      <c r="E26" s="12"/>
      <c r="F26" s="6"/>
      <c r="G26" s="6"/>
      <c r="H26" s="7"/>
      <c r="I26" s="14">
        <f>SUM(I21:I25)</f>
        <v>3012.3449999999993</v>
      </c>
      <c r="J26" s="13">
        <f>1546+1469</f>
        <v>3015</v>
      </c>
      <c r="K26" s="7">
        <f>J26-I26</f>
        <v>2.655000000000655</v>
      </c>
    </row>
    <row r="27" spans="1:9" ht="15">
      <c r="A27" s="10" t="s">
        <v>28</v>
      </c>
      <c r="C27" s="4" t="s">
        <v>24</v>
      </c>
      <c r="D27" s="2" t="s">
        <v>13</v>
      </c>
      <c r="E27" s="9" t="s">
        <v>26</v>
      </c>
      <c r="F27" s="2">
        <v>595</v>
      </c>
      <c r="G27" s="2">
        <v>1</v>
      </c>
      <c r="H27" s="3">
        <f>$I$1*F27*G27</f>
        <v>17.255000000000003</v>
      </c>
      <c r="I27" s="3">
        <f>G27*F27*1.15+H27</f>
        <v>701.505</v>
      </c>
    </row>
    <row r="28" spans="1:9" ht="15">
      <c r="A28" s="10" t="s">
        <v>28</v>
      </c>
      <c r="C28" s="4" t="s">
        <v>21</v>
      </c>
      <c r="D28" s="2" t="s">
        <v>13</v>
      </c>
      <c r="E28" s="9" t="s">
        <v>26</v>
      </c>
      <c r="F28" s="2">
        <v>425</v>
      </c>
      <c r="G28" s="2">
        <v>1</v>
      </c>
      <c r="H28" s="3">
        <f>$I$1*F28*G28</f>
        <v>12.325000000000001</v>
      </c>
      <c r="I28" s="3">
        <f>G28*F28*1.15+H28</f>
        <v>501.07499999999993</v>
      </c>
    </row>
    <row r="29" spans="1:11" ht="15">
      <c r="A29" s="17"/>
      <c r="B29" s="8"/>
      <c r="C29" s="16"/>
      <c r="D29" s="6"/>
      <c r="E29" s="12"/>
      <c r="F29" s="6"/>
      <c r="G29" s="6"/>
      <c r="H29" s="7"/>
      <c r="I29" s="14">
        <f>SUM(I27:I28)</f>
        <v>1202.58</v>
      </c>
      <c r="J29" s="13">
        <f>617+587</f>
        <v>1204</v>
      </c>
      <c r="K29" s="7">
        <f>J29-I29</f>
        <v>1.4200000000000728</v>
      </c>
    </row>
    <row r="30" spans="1:9" ht="15">
      <c r="A30" s="10" t="s">
        <v>38</v>
      </c>
      <c r="C30" s="4" t="s">
        <v>36</v>
      </c>
      <c r="D30" s="2" t="s">
        <v>14</v>
      </c>
      <c r="E30" s="9" t="s">
        <v>26</v>
      </c>
      <c r="F30" s="2">
        <v>665</v>
      </c>
      <c r="G30" s="2">
        <v>1</v>
      </c>
      <c r="H30" s="3">
        <f>$I$1*F30*G30</f>
        <v>19.285</v>
      </c>
      <c r="I30" s="3">
        <f>G30*F30*1.15+H30</f>
        <v>784.0349999999999</v>
      </c>
    </row>
    <row r="31" spans="1:9" ht="15">
      <c r="A31" s="10" t="s">
        <v>38</v>
      </c>
      <c r="C31" s="1" t="s">
        <v>45</v>
      </c>
      <c r="D31" s="2">
        <v>104</v>
      </c>
      <c r="E31" s="9" t="s">
        <v>26</v>
      </c>
      <c r="F31" s="2">
        <v>335</v>
      </c>
      <c r="G31" s="2">
        <v>1</v>
      </c>
      <c r="H31" s="3">
        <f>$I$1*F31*G31</f>
        <v>9.715</v>
      </c>
      <c r="I31" s="3">
        <f>G31*F31*1.15+H31</f>
        <v>394.9649999999999</v>
      </c>
    </row>
    <row r="32" spans="1:11" ht="15">
      <c r="A32" s="17"/>
      <c r="B32" s="8"/>
      <c r="C32" s="16"/>
      <c r="D32" s="6"/>
      <c r="E32" s="12"/>
      <c r="F32" s="6"/>
      <c r="G32" s="6"/>
      <c r="H32" s="7"/>
      <c r="I32" s="14">
        <f>SUM(I30:I31)</f>
        <v>1178.9999999999998</v>
      </c>
      <c r="J32" s="13">
        <f>580+600</f>
        <v>1180</v>
      </c>
      <c r="K32" s="7">
        <f>J32-I32</f>
        <v>1.0000000000002274</v>
      </c>
    </row>
    <row r="33" spans="1:9" ht="15">
      <c r="A33" s="10" t="s">
        <v>33</v>
      </c>
      <c r="C33" s="4" t="s">
        <v>24</v>
      </c>
      <c r="D33" s="2" t="s">
        <v>18</v>
      </c>
      <c r="E33" s="9" t="s">
        <v>26</v>
      </c>
      <c r="F33" s="2">
        <v>595</v>
      </c>
      <c r="G33" s="2">
        <v>1</v>
      </c>
      <c r="H33" s="3">
        <f>$I$1*F33*G33</f>
        <v>17.255000000000003</v>
      </c>
      <c r="I33" s="3">
        <f>G33*F33*1.15+H33</f>
        <v>701.505</v>
      </c>
    </row>
    <row r="34" spans="1:11" ht="15">
      <c r="A34" s="17"/>
      <c r="B34" s="8"/>
      <c r="C34" s="16"/>
      <c r="D34" s="6"/>
      <c r="E34" s="12"/>
      <c r="F34" s="6"/>
      <c r="G34" s="6"/>
      <c r="H34" s="7"/>
      <c r="I34" s="14">
        <f>SUM(I33:I33)</f>
        <v>701.505</v>
      </c>
      <c r="J34" s="13">
        <f>200+500</f>
        <v>700</v>
      </c>
      <c r="K34" s="7">
        <f>J34-I34</f>
        <v>-1.5049999999999955</v>
      </c>
    </row>
    <row r="35" spans="1:9" ht="15">
      <c r="A35" s="10" t="s">
        <v>20</v>
      </c>
      <c r="C35" s="1" t="s">
        <v>22</v>
      </c>
      <c r="D35" s="2" t="s">
        <v>18</v>
      </c>
      <c r="E35" s="9" t="s">
        <v>26</v>
      </c>
      <c r="F35" s="2">
        <v>425</v>
      </c>
      <c r="G35" s="2">
        <v>1</v>
      </c>
      <c r="H35" s="3">
        <f>$I$1*F35*G35</f>
        <v>12.325000000000001</v>
      </c>
      <c r="I35" s="3">
        <f>G35*F35*1.15+H35</f>
        <v>501.07499999999993</v>
      </c>
    </row>
    <row r="36" spans="1:11" ht="15">
      <c r="A36" s="17"/>
      <c r="B36" s="8"/>
      <c r="C36" s="16"/>
      <c r="D36" s="6"/>
      <c r="E36" s="12"/>
      <c r="F36" s="6"/>
      <c r="G36" s="6"/>
      <c r="H36" s="7"/>
      <c r="I36" s="14">
        <f>SUM(I35:I35)</f>
        <v>501.07499999999993</v>
      </c>
      <c r="J36" s="13">
        <f>258+244</f>
        <v>502</v>
      </c>
      <c r="K36" s="7">
        <f>J36-I36</f>
        <v>0.9250000000000682</v>
      </c>
    </row>
    <row r="37" spans="1:9" ht="15">
      <c r="A37" s="10" t="s">
        <v>53</v>
      </c>
      <c r="C37" s="1" t="s">
        <v>49</v>
      </c>
      <c r="D37" s="2" t="s">
        <v>15</v>
      </c>
      <c r="E37" s="9" t="s">
        <v>26</v>
      </c>
      <c r="F37" s="2">
        <v>560</v>
      </c>
      <c r="G37" s="2">
        <v>1</v>
      </c>
      <c r="H37" s="3">
        <f>$I$1*F37*G37</f>
        <v>16.240000000000002</v>
      </c>
      <c r="I37" s="3">
        <f>G37*F37*1.15+H37</f>
        <v>660.24</v>
      </c>
    </row>
    <row r="38" spans="1:11" ht="15">
      <c r="A38" s="17"/>
      <c r="B38" s="8"/>
      <c r="C38" s="16"/>
      <c r="D38" s="6"/>
      <c r="E38" s="12"/>
      <c r="F38" s="6"/>
      <c r="G38" s="6"/>
      <c r="H38" s="7"/>
      <c r="I38" s="14">
        <f>SUM(I37:I37)</f>
        <v>660.24</v>
      </c>
      <c r="J38" s="13">
        <f>339+322</f>
        <v>661</v>
      </c>
      <c r="K38" s="7">
        <f>J38-I38</f>
        <v>0.7599999999999909</v>
      </c>
    </row>
    <row r="39" spans="1:9" ht="15">
      <c r="A39" s="10" t="s">
        <v>23</v>
      </c>
      <c r="C39" s="1" t="s">
        <v>54</v>
      </c>
      <c r="D39" s="2" t="s">
        <v>56</v>
      </c>
      <c r="E39" s="9" t="s">
        <v>26</v>
      </c>
      <c r="F39" s="2">
        <v>735</v>
      </c>
      <c r="G39" s="2">
        <v>1</v>
      </c>
      <c r="H39" s="3">
        <f>$I$1*F39*G39</f>
        <v>21.315</v>
      </c>
      <c r="I39" s="3">
        <f>G39*F39*1.15+H39</f>
        <v>866.5649999999999</v>
      </c>
    </row>
    <row r="40" spans="1:9" ht="15">
      <c r="A40" s="10" t="s">
        <v>23</v>
      </c>
      <c r="C40" s="1" t="s">
        <v>60</v>
      </c>
      <c r="D40" s="2" t="s">
        <v>13</v>
      </c>
      <c r="E40" s="9" t="s">
        <v>26</v>
      </c>
      <c r="F40" s="2">
        <v>425</v>
      </c>
      <c r="G40" s="2">
        <v>1</v>
      </c>
      <c r="H40" s="3">
        <f>$I$1*F40*G40</f>
        <v>12.325000000000001</v>
      </c>
      <c r="I40" s="3">
        <f>G40*F40*1.15+H40</f>
        <v>501.07499999999993</v>
      </c>
    </row>
    <row r="41" spans="1:11" ht="15">
      <c r="A41" s="17"/>
      <c r="B41" s="8"/>
      <c r="C41" s="16"/>
      <c r="D41" s="6"/>
      <c r="E41" s="12"/>
      <c r="F41" s="6"/>
      <c r="G41" s="6"/>
      <c r="H41" s="7"/>
      <c r="I41" s="14">
        <f>SUM(I39:I40)</f>
        <v>1367.6399999999999</v>
      </c>
      <c r="J41" s="13">
        <v>1350</v>
      </c>
      <c r="K41" s="7">
        <f>J41-I41</f>
        <v>-17.639999999999873</v>
      </c>
    </row>
    <row r="42" spans="1:9" ht="15">
      <c r="A42" s="10" t="s">
        <v>19</v>
      </c>
      <c r="C42" s="4" t="s">
        <v>24</v>
      </c>
      <c r="D42" s="2" t="s">
        <v>11</v>
      </c>
      <c r="E42" s="9" t="s">
        <v>26</v>
      </c>
      <c r="F42" s="2">
        <v>595</v>
      </c>
      <c r="G42" s="2">
        <v>1</v>
      </c>
      <c r="H42" s="3">
        <f aca="true" t="shared" si="0" ref="H42:H55">$I$1*F42*G42</f>
        <v>17.255000000000003</v>
      </c>
      <c r="I42" s="3">
        <f>G42*F42*1.03+H42</f>
        <v>630.105</v>
      </c>
    </row>
    <row r="43" spans="1:9" ht="15">
      <c r="A43" s="10" t="s">
        <v>19</v>
      </c>
      <c r="C43" s="4" t="s">
        <v>24</v>
      </c>
      <c r="D43" s="2" t="s">
        <v>12</v>
      </c>
      <c r="E43" s="9" t="s">
        <v>26</v>
      </c>
      <c r="F43" s="2">
        <v>595</v>
      </c>
      <c r="G43" s="2">
        <v>1</v>
      </c>
      <c r="H43" s="3">
        <f t="shared" si="0"/>
        <v>17.255000000000003</v>
      </c>
      <c r="I43" s="3">
        <f aca="true" t="shared" si="1" ref="I43:I55">G43*F43*1.03+H43</f>
        <v>630.105</v>
      </c>
    </row>
    <row r="44" spans="1:9" ht="15">
      <c r="A44" s="10" t="s">
        <v>19</v>
      </c>
      <c r="C44" s="4" t="s">
        <v>24</v>
      </c>
      <c r="D44" s="2" t="s">
        <v>13</v>
      </c>
      <c r="E44" s="9" t="s">
        <v>26</v>
      </c>
      <c r="F44" s="2">
        <v>595</v>
      </c>
      <c r="G44" s="2">
        <v>1</v>
      </c>
      <c r="H44" s="3">
        <f t="shared" si="0"/>
        <v>17.255000000000003</v>
      </c>
      <c r="I44" s="3">
        <f t="shared" si="1"/>
        <v>630.105</v>
      </c>
    </row>
    <row r="45" spans="1:9" ht="15">
      <c r="A45" s="10" t="s">
        <v>19</v>
      </c>
      <c r="C45" s="4" t="s">
        <v>24</v>
      </c>
      <c r="D45" s="2" t="s">
        <v>14</v>
      </c>
      <c r="E45" s="9" t="s">
        <v>26</v>
      </c>
      <c r="F45" s="2">
        <v>595</v>
      </c>
      <c r="G45" s="2">
        <v>1</v>
      </c>
      <c r="H45" s="3">
        <f t="shared" si="0"/>
        <v>17.255000000000003</v>
      </c>
      <c r="I45" s="3">
        <f t="shared" si="1"/>
        <v>630.105</v>
      </c>
    </row>
    <row r="46" spans="1:9" ht="15">
      <c r="A46" s="10" t="s">
        <v>19</v>
      </c>
      <c r="C46" s="4" t="s">
        <v>24</v>
      </c>
      <c r="D46" s="2" t="s">
        <v>11</v>
      </c>
      <c r="E46" s="9" t="s">
        <v>27</v>
      </c>
      <c r="F46" s="2">
        <v>595</v>
      </c>
      <c r="G46" s="2">
        <v>1</v>
      </c>
      <c r="H46" s="3">
        <f t="shared" si="0"/>
        <v>17.255000000000003</v>
      </c>
      <c r="I46" s="3">
        <f t="shared" si="1"/>
        <v>630.105</v>
      </c>
    </row>
    <row r="47" spans="1:9" ht="15">
      <c r="A47" s="10" t="s">
        <v>19</v>
      </c>
      <c r="C47" s="4" t="s">
        <v>24</v>
      </c>
      <c r="D47" s="2" t="s">
        <v>12</v>
      </c>
      <c r="E47" s="9" t="s">
        <v>27</v>
      </c>
      <c r="F47" s="2">
        <v>595</v>
      </c>
      <c r="G47" s="2">
        <v>1</v>
      </c>
      <c r="H47" s="3">
        <f t="shared" si="0"/>
        <v>17.255000000000003</v>
      </c>
      <c r="I47" s="3">
        <f t="shared" si="1"/>
        <v>630.105</v>
      </c>
    </row>
    <row r="48" spans="1:9" ht="15">
      <c r="A48" s="10" t="s">
        <v>19</v>
      </c>
      <c r="C48" s="4" t="s">
        <v>24</v>
      </c>
      <c r="D48" s="2" t="s">
        <v>13</v>
      </c>
      <c r="E48" s="9" t="s">
        <v>27</v>
      </c>
      <c r="F48" s="2">
        <v>595</v>
      </c>
      <c r="G48" s="2">
        <v>1</v>
      </c>
      <c r="H48" s="3">
        <f t="shared" si="0"/>
        <v>17.255000000000003</v>
      </c>
      <c r="I48" s="3">
        <f t="shared" si="1"/>
        <v>630.105</v>
      </c>
    </row>
    <row r="49" spans="1:9" ht="15">
      <c r="A49" s="10" t="s">
        <v>19</v>
      </c>
      <c r="C49" s="4" t="s">
        <v>24</v>
      </c>
      <c r="D49" s="2" t="s">
        <v>16</v>
      </c>
      <c r="E49" s="9" t="s">
        <v>27</v>
      </c>
      <c r="F49" s="2">
        <v>595</v>
      </c>
      <c r="G49" s="2">
        <v>1</v>
      </c>
      <c r="H49" s="3">
        <f t="shared" si="0"/>
        <v>17.255000000000003</v>
      </c>
      <c r="I49" s="3">
        <f t="shared" si="1"/>
        <v>630.105</v>
      </c>
    </row>
    <row r="50" spans="1:9" ht="15">
      <c r="A50" s="10" t="s">
        <v>19</v>
      </c>
      <c r="C50" s="4" t="s">
        <v>24</v>
      </c>
      <c r="D50" s="2" t="s">
        <v>17</v>
      </c>
      <c r="E50" s="9" t="s">
        <v>27</v>
      </c>
      <c r="F50" s="2">
        <v>595</v>
      </c>
      <c r="G50" s="2">
        <v>1</v>
      </c>
      <c r="H50" s="3">
        <f t="shared" si="0"/>
        <v>17.255000000000003</v>
      </c>
      <c r="I50" s="3">
        <f t="shared" si="1"/>
        <v>630.105</v>
      </c>
    </row>
    <row r="51" spans="1:9" ht="15">
      <c r="A51" s="10" t="s">
        <v>19</v>
      </c>
      <c r="C51" s="4" t="s">
        <v>24</v>
      </c>
      <c r="D51" s="2" t="s">
        <v>18</v>
      </c>
      <c r="E51" s="9" t="s">
        <v>27</v>
      </c>
      <c r="F51" s="2">
        <v>595</v>
      </c>
      <c r="G51" s="2">
        <v>1</v>
      </c>
      <c r="H51" s="3">
        <f t="shared" si="0"/>
        <v>17.255000000000003</v>
      </c>
      <c r="I51" s="3">
        <f t="shared" si="1"/>
        <v>630.105</v>
      </c>
    </row>
    <row r="52" spans="1:9" ht="15">
      <c r="A52" s="10" t="s">
        <v>19</v>
      </c>
      <c r="C52" s="4" t="s">
        <v>40</v>
      </c>
      <c r="D52" s="2" t="s">
        <v>16</v>
      </c>
      <c r="E52" s="9" t="s">
        <v>41</v>
      </c>
      <c r="F52" s="2">
        <v>570</v>
      </c>
      <c r="G52" s="2">
        <v>1</v>
      </c>
      <c r="H52" s="3">
        <f t="shared" si="0"/>
        <v>16.53</v>
      </c>
      <c r="I52" s="3">
        <f t="shared" si="1"/>
        <v>603.63</v>
      </c>
    </row>
    <row r="53" spans="1:9" ht="15">
      <c r="A53" s="10" t="s">
        <v>19</v>
      </c>
      <c r="C53" s="4" t="s">
        <v>40</v>
      </c>
      <c r="D53" s="2" t="s">
        <v>17</v>
      </c>
      <c r="E53" s="9" t="s">
        <v>41</v>
      </c>
      <c r="F53" s="2">
        <v>570</v>
      </c>
      <c r="G53" s="2">
        <v>1</v>
      </c>
      <c r="H53" s="3">
        <f t="shared" si="0"/>
        <v>16.53</v>
      </c>
      <c r="I53" s="3">
        <f t="shared" si="1"/>
        <v>603.63</v>
      </c>
    </row>
    <row r="54" spans="1:9" ht="15">
      <c r="A54" s="10" t="s">
        <v>19</v>
      </c>
      <c r="C54" s="4" t="s">
        <v>40</v>
      </c>
      <c r="D54" s="2" t="s">
        <v>18</v>
      </c>
      <c r="E54" s="9" t="s">
        <v>41</v>
      </c>
      <c r="F54" s="2">
        <v>570</v>
      </c>
      <c r="G54" s="2">
        <v>1</v>
      </c>
      <c r="H54" s="3">
        <f t="shared" si="0"/>
        <v>16.53</v>
      </c>
      <c r="I54" s="3">
        <f t="shared" si="1"/>
        <v>603.63</v>
      </c>
    </row>
    <row r="55" spans="1:9" ht="15">
      <c r="A55" s="10" t="s">
        <v>19</v>
      </c>
      <c r="C55" s="1" t="s">
        <v>48</v>
      </c>
      <c r="D55" s="2" t="s">
        <v>46</v>
      </c>
      <c r="E55" s="9" t="s">
        <v>47</v>
      </c>
      <c r="F55" s="2">
        <v>595</v>
      </c>
      <c r="G55" s="2">
        <v>4</v>
      </c>
      <c r="H55" s="3">
        <f t="shared" si="0"/>
        <v>69.02000000000001</v>
      </c>
      <c r="I55" s="3">
        <f t="shared" si="1"/>
        <v>2520.42</v>
      </c>
    </row>
    <row r="56" spans="1:11" ht="15">
      <c r="A56" s="11"/>
      <c r="B56" s="8"/>
      <c r="C56" s="16"/>
      <c r="D56" s="6"/>
      <c r="E56" s="12"/>
      <c r="F56" s="6"/>
      <c r="G56" s="6"/>
      <c r="H56" s="7"/>
      <c r="I56" s="14">
        <f>SUM(I42:I55)</f>
        <v>10632.36</v>
      </c>
      <c r="J56" s="13">
        <f>1700+5000+4000</f>
        <v>10700</v>
      </c>
      <c r="K56" s="7">
        <f>J56-I56</f>
        <v>67.63999999999942</v>
      </c>
    </row>
    <row r="57" spans="1:9" ht="15">
      <c r="A57" s="10" t="s">
        <v>37</v>
      </c>
      <c r="C57" s="4" t="s">
        <v>36</v>
      </c>
      <c r="D57" s="2" t="s">
        <v>13</v>
      </c>
      <c r="E57" s="9" t="s">
        <v>26</v>
      </c>
      <c r="F57" s="2">
        <v>665</v>
      </c>
      <c r="G57" s="2">
        <v>1</v>
      </c>
      <c r="H57" s="3">
        <f>$I$1*F57*G57</f>
        <v>19.285</v>
      </c>
      <c r="I57" s="3">
        <f>G57*F57*1.15+H57</f>
        <v>784.0349999999999</v>
      </c>
    </row>
    <row r="58" spans="1:9" ht="15">
      <c r="A58" s="10" t="s">
        <v>37</v>
      </c>
      <c r="C58" s="1" t="s">
        <v>45</v>
      </c>
      <c r="D58" s="2">
        <v>98</v>
      </c>
      <c r="E58" s="9" t="s">
        <v>26</v>
      </c>
      <c r="F58" s="2">
        <v>335</v>
      </c>
      <c r="G58" s="2">
        <v>1</v>
      </c>
      <c r="H58" s="3">
        <f>$I$1*F58*G58</f>
        <v>9.715</v>
      </c>
      <c r="I58" s="3">
        <f>G58*F58*1.15+H58</f>
        <v>394.9649999999999</v>
      </c>
    </row>
    <row r="59" spans="1:11" ht="15">
      <c r="A59" s="17"/>
      <c r="B59" s="8"/>
      <c r="C59" s="16"/>
      <c r="D59" s="6"/>
      <c r="E59" s="12"/>
      <c r="F59" s="6"/>
      <c r="G59" s="6"/>
      <c r="H59" s="7"/>
      <c r="I59" s="14">
        <f>SUM(I57:I58)</f>
        <v>1178.9999999999998</v>
      </c>
      <c r="J59" s="13">
        <f>600+580</f>
        <v>1180</v>
      </c>
      <c r="K59" s="7">
        <f>J59-I59</f>
        <v>1.0000000000002274</v>
      </c>
    </row>
    <row r="60" spans="1:9" ht="15">
      <c r="A60" s="10" t="s">
        <v>59</v>
      </c>
      <c r="C60" s="1" t="s">
        <v>54</v>
      </c>
      <c r="D60" s="2" t="s">
        <v>57</v>
      </c>
      <c r="E60" s="9" t="s">
        <v>26</v>
      </c>
      <c r="F60" s="2">
        <v>735</v>
      </c>
      <c r="G60" s="2">
        <v>1</v>
      </c>
      <c r="H60" s="3">
        <f>$I$1*F60*G60</f>
        <v>21.315</v>
      </c>
      <c r="I60" s="3">
        <f>G60*F60*1.15+H60</f>
        <v>866.5649999999999</v>
      </c>
    </row>
    <row r="61" spans="1:11" ht="15">
      <c r="A61" s="17"/>
      <c r="B61" s="8"/>
      <c r="C61" s="16"/>
      <c r="D61" s="6"/>
      <c r="E61" s="12"/>
      <c r="F61" s="6"/>
      <c r="G61" s="6"/>
      <c r="H61" s="7"/>
      <c r="I61" s="14">
        <f>SUM(I60:I60)</f>
        <v>866.5649999999999</v>
      </c>
      <c r="J61" s="13">
        <f>450+450</f>
        <v>900</v>
      </c>
      <c r="K61" s="7">
        <f>J61-I61</f>
        <v>33.43500000000006</v>
      </c>
    </row>
    <row r="62" spans="1:9" ht="15">
      <c r="A62" s="17" t="s">
        <v>63</v>
      </c>
      <c r="C62" s="4" t="s">
        <v>24</v>
      </c>
      <c r="D62" s="2" t="s">
        <v>16</v>
      </c>
      <c r="E62" s="9" t="s">
        <v>26</v>
      </c>
      <c r="F62" s="2">
        <v>595</v>
      </c>
      <c r="G62" s="2">
        <v>1</v>
      </c>
      <c r="H62" s="3">
        <f>$I$1*F62*G62</f>
        <v>17.255000000000003</v>
      </c>
      <c r="I62" s="3">
        <f>G62*F62*1.15+H62</f>
        <v>701.505</v>
      </c>
    </row>
    <row r="63" spans="1:9" ht="15">
      <c r="A63" s="17" t="s">
        <v>63</v>
      </c>
      <c r="C63" s="1" t="s">
        <v>22</v>
      </c>
      <c r="D63" s="2" t="s">
        <v>16</v>
      </c>
      <c r="E63" s="9" t="s">
        <v>26</v>
      </c>
      <c r="F63" s="2">
        <v>425</v>
      </c>
      <c r="G63" s="2">
        <v>1</v>
      </c>
      <c r="H63" s="3">
        <f>$I$1*F63*G63</f>
        <v>12.325000000000001</v>
      </c>
      <c r="I63" s="3">
        <f>G63*F63*1.15+H63</f>
        <v>501.07499999999993</v>
      </c>
    </row>
    <row r="64" spans="1:11" ht="15">
      <c r="A64" s="17"/>
      <c r="B64" s="8"/>
      <c r="C64" s="16"/>
      <c r="D64" s="6"/>
      <c r="E64" s="12"/>
      <c r="F64" s="6"/>
      <c r="G64" s="6"/>
      <c r="H64" s="7"/>
      <c r="I64" s="14">
        <f>SUM(I62:I63)</f>
        <v>1202.58</v>
      </c>
      <c r="J64" s="13">
        <f>650+600</f>
        <v>1250</v>
      </c>
      <c r="K64" s="7">
        <f>J64-I64</f>
        <v>47.42000000000007</v>
      </c>
    </row>
    <row r="65" spans="1:9" ht="15">
      <c r="A65" s="10" t="s">
        <v>31</v>
      </c>
      <c r="C65" s="4" t="s">
        <v>24</v>
      </c>
      <c r="D65" s="2" t="s">
        <v>15</v>
      </c>
      <c r="E65" s="9" t="s">
        <v>26</v>
      </c>
      <c r="F65" s="2">
        <v>595</v>
      </c>
      <c r="G65" s="2">
        <v>1</v>
      </c>
      <c r="H65" s="3">
        <f>$I$1*F65*G65</f>
        <v>17.255000000000003</v>
      </c>
      <c r="I65" s="3">
        <f>G65*F65*1.15+H65</f>
        <v>701.505</v>
      </c>
    </row>
    <row r="66" spans="1:9" ht="15">
      <c r="A66" s="10" t="s">
        <v>31</v>
      </c>
      <c r="C66" s="4" t="s">
        <v>36</v>
      </c>
      <c r="D66" s="2" t="s">
        <v>15</v>
      </c>
      <c r="E66" s="9" t="s">
        <v>26</v>
      </c>
      <c r="F66" s="2">
        <v>665</v>
      </c>
      <c r="G66" s="2">
        <v>1</v>
      </c>
      <c r="H66" s="3">
        <f>$I$1*F66*G66</f>
        <v>19.285</v>
      </c>
      <c r="I66" s="3">
        <f>G66*F66*1.15+H66</f>
        <v>784.0349999999999</v>
      </c>
    </row>
    <row r="67" spans="1:9" ht="15">
      <c r="A67" s="10" t="s">
        <v>31</v>
      </c>
      <c r="C67" s="1" t="s">
        <v>22</v>
      </c>
      <c r="D67" s="2" t="s">
        <v>15</v>
      </c>
      <c r="E67" s="9" t="s">
        <v>26</v>
      </c>
      <c r="F67" s="2">
        <v>425</v>
      </c>
      <c r="G67" s="2">
        <v>1</v>
      </c>
      <c r="H67" s="3">
        <f>$I$1*F67*G67</f>
        <v>12.325000000000001</v>
      </c>
      <c r="I67" s="3">
        <f>G67*F67*1.15+H67</f>
        <v>501.07499999999993</v>
      </c>
    </row>
    <row r="68" spans="1:9" ht="15">
      <c r="A68" s="10" t="s">
        <v>31</v>
      </c>
      <c r="C68" s="1" t="s">
        <v>45</v>
      </c>
      <c r="D68" s="2">
        <v>110</v>
      </c>
      <c r="E68" s="9" t="s">
        <v>26</v>
      </c>
      <c r="F68" s="2">
        <v>335</v>
      </c>
      <c r="G68" s="2">
        <v>1</v>
      </c>
      <c r="H68" s="3">
        <f>$I$1*F68*G68</f>
        <v>9.715</v>
      </c>
      <c r="I68" s="3">
        <f>G68*F68*1.15+H68</f>
        <v>394.9649999999999</v>
      </c>
    </row>
    <row r="69" spans="1:11" ht="15">
      <c r="A69" s="17"/>
      <c r="B69" s="8"/>
      <c r="C69" s="16"/>
      <c r="D69" s="6"/>
      <c r="E69" s="12"/>
      <c r="F69" s="6"/>
      <c r="G69" s="6"/>
      <c r="H69" s="7"/>
      <c r="I69" s="14">
        <f>SUM(I65:I68)</f>
        <v>2381.58</v>
      </c>
      <c r="J69" s="13">
        <f>1200+1200</f>
        <v>2400</v>
      </c>
      <c r="K69" s="7">
        <f>J69-I69</f>
        <v>18.420000000000073</v>
      </c>
    </row>
    <row r="70" spans="1:9" ht="15">
      <c r="A70" s="10" t="s">
        <v>43</v>
      </c>
      <c r="C70" s="4" t="s">
        <v>40</v>
      </c>
      <c r="D70" s="2" t="s">
        <v>14</v>
      </c>
      <c r="E70" s="9" t="s">
        <v>41</v>
      </c>
      <c r="F70" s="2">
        <v>570</v>
      </c>
      <c r="G70" s="2">
        <v>1</v>
      </c>
      <c r="H70" s="3">
        <f>$I$1*F70*G70</f>
        <v>16.53</v>
      </c>
      <c r="I70" s="3">
        <f>G70*F70*1.15+H70</f>
        <v>672.03</v>
      </c>
    </row>
    <row r="71" spans="1:9" ht="15">
      <c r="A71" s="10" t="s">
        <v>43</v>
      </c>
      <c r="C71" s="1" t="s">
        <v>22</v>
      </c>
      <c r="D71" s="2" t="s">
        <v>14</v>
      </c>
      <c r="E71" s="9" t="s">
        <v>26</v>
      </c>
      <c r="F71" s="2">
        <v>425</v>
      </c>
      <c r="G71" s="2">
        <v>1</v>
      </c>
      <c r="H71" s="3">
        <f>$I$1*F71*G71</f>
        <v>12.325000000000001</v>
      </c>
      <c r="I71" s="3">
        <f>G71*F71*1.15+H71</f>
        <v>501.07499999999993</v>
      </c>
    </row>
    <row r="72" spans="1:11" ht="15">
      <c r="A72" s="17"/>
      <c r="B72" s="8"/>
      <c r="C72" s="16"/>
      <c r="D72" s="6"/>
      <c r="E72" s="12"/>
      <c r="F72" s="6"/>
      <c r="G72" s="6"/>
      <c r="H72" s="7"/>
      <c r="I72" s="14">
        <f>SUM(I70:I71)</f>
        <v>1173.105</v>
      </c>
      <c r="J72" s="13">
        <f>44+1170</f>
        <v>1214</v>
      </c>
      <c r="K72" s="7">
        <f>J72-I72</f>
        <v>40.89499999999998</v>
      </c>
    </row>
    <row r="73" spans="1:9" ht="15">
      <c r="A73" s="10" t="s">
        <v>25</v>
      </c>
      <c r="C73" s="4" t="s">
        <v>24</v>
      </c>
      <c r="D73" s="2" t="s">
        <v>11</v>
      </c>
      <c r="E73" s="9" t="s">
        <v>26</v>
      </c>
      <c r="F73" s="2">
        <v>595</v>
      </c>
      <c r="G73" s="2">
        <v>1</v>
      </c>
      <c r="H73" s="3">
        <f>$I$1*F73*G73</f>
        <v>17.255000000000003</v>
      </c>
      <c r="I73" s="3">
        <f>G73*F73*1.15+H73</f>
        <v>701.505</v>
      </c>
    </row>
    <row r="74" spans="1:9" ht="15">
      <c r="A74" s="10" t="s">
        <v>25</v>
      </c>
      <c r="C74" s="1" t="s">
        <v>22</v>
      </c>
      <c r="D74" s="2" t="s">
        <v>11</v>
      </c>
      <c r="E74" s="9" t="s">
        <v>26</v>
      </c>
      <c r="F74" s="2">
        <v>425</v>
      </c>
      <c r="G74" s="2">
        <v>1</v>
      </c>
      <c r="H74" s="3">
        <f>$I$1*F74*G74</f>
        <v>12.325000000000001</v>
      </c>
      <c r="I74" s="3">
        <f>G74*F74*1.15+H74</f>
        <v>501.07499999999993</v>
      </c>
    </row>
    <row r="75" spans="1:11" ht="15">
      <c r="A75" s="17"/>
      <c r="B75" s="8"/>
      <c r="C75" s="16"/>
      <c r="D75" s="6"/>
      <c r="E75" s="12"/>
      <c r="F75" s="6"/>
      <c r="G75" s="6"/>
      <c r="H75" s="7"/>
      <c r="I75" s="14">
        <f>SUM(I73:I74)</f>
        <v>1202.58</v>
      </c>
      <c r="J75" s="13">
        <f>650+600</f>
        <v>1250</v>
      </c>
      <c r="K75" s="7">
        <f>J75-I75</f>
        <v>47.42000000000007</v>
      </c>
    </row>
    <row r="76" spans="1:9" ht="15">
      <c r="A76" s="10" t="s">
        <v>32</v>
      </c>
      <c r="C76" s="4" t="s">
        <v>24</v>
      </c>
      <c r="D76" s="2" t="s">
        <v>17</v>
      </c>
      <c r="E76" s="9" t="s">
        <v>26</v>
      </c>
      <c r="F76" s="2">
        <v>595</v>
      </c>
      <c r="G76" s="2">
        <v>1</v>
      </c>
      <c r="H76" s="3">
        <f>$I$1*F76*G76</f>
        <v>17.255000000000003</v>
      </c>
      <c r="I76" s="3">
        <f>G76*F76*1.15+H76</f>
        <v>701.505</v>
      </c>
    </row>
    <row r="77" spans="1:9" ht="15">
      <c r="A77" s="10" t="s">
        <v>32</v>
      </c>
      <c r="C77" s="1" t="s">
        <v>49</v>
      </c>
      <c r="D77" s="2" t="s">
        <v>13</v>
      </c>
      <c r="E77" s="9" t="s">
        <v>26</v>
      </c>
      <c r="F77" s="2">
        <v>560</v>
      </c>
      <c r="G77" s="2">
        <v>1</v>
      </c>
      <c r="H77" s="3">
        <f>$I$1*F77*G77</f>
        <v>16.240000000000002</v>
      </c>
      <c r="I77" s="3">
        <f>G77*F77*1.15+H77</f>
        <v>660.24</v>
      </c>
    </row>
    <row r="78" spans="1:9" ht="15">
      <c r="A78" s="10" t="s">
        <v>32</v>
      </c>
      <c r="C78" s="1" t="s">
        <v>49</v>
      </c>
      <c r="D78" s="2" t="s">
        <v>17</v>
      </c>
      <c r="E78" s="9" t="s">
        <v>26</v>
      </c>
      <c r="F78" s="2">
        <v>560</v>
      </c>
      <c r="G78" s="2">
        <v>1</v>
      </c>
      <c r="H78" s="3">
        <f>$I$1*F78*G78</f>
        <v>16.240000000000002</v>
      </c>
      <c r="I78" s="3">
        <f>G78*F78*1.15+H78</f>
        <v>660.24</v>
      </c>
    </row>
    <row r="79" spans="1:11" ht="15">
      <c r="A79" s="17"/>
      <c r="B79" s="8"/>
      <c r="C79" s="16"/>
      <c r="D79" s="6"/>
      <c r="E79" s="12"/>
      <c r="F79" s="6"/>
      <c r="G79" s="6"/>
      <c r="H79" s="7"/>
      <c r="I79" s="14">
        <f>SUM(I76:I78)</f>
        <v>2021.985</v>
      </c>
      <c r="J79" s="13">
        <f>1038+986</f>
        <v>2024</v>
      </c>
      <c r="K79" s="7">
        <f>J79-I79</f>
        <v>2.0150000000001</v>
      </c>
    </row>
    <row r="80" spans="1:9" ht="15">
      <c r="A80" s="10" t="s">
        <v>10</v>
      </c>
      <c r="C80" s="4" t="s">
        <v>21</v>
      </c>
      <c r="D80" s="2" t="s">
        <v>11</v>
      </c>
      <c r="E80" s="9" t="s">
        <v>26</v>
      </c>
      <c r="F80" s="2">
        <v>425</v>
      </c>
      <c r="G80" s="2">
        <v>1</v>
      </c>
      <c r="H80" s="3">
        <f>$I$1*F80*G80</f>
        <v>12.325000000000001</v>
      </c>
      <c r="I80" s="3">
        <f>G80*F80*1.15+H80</f>
        <v>501.07499999999993</v>
      </c>
    </row>
    <row r="81" spans="1:9" ht="15">
      <c r="A81" s="10" t="s">
        <v>10</v>
      </c>
      <c r="C81" s="1" t="s">
        <v>22</v>
      </c>
      <c r="D81" s="2" t="s">
        <v>12</v>
      </c>
      <c r="E81" s="9" t="s">
        <v>26</v>
      </c>
      <c r="F81" s="2">
        <v>425</v>
      </c>
      <c r="G81" s="2">
        <v>1</v>
      </c>
      <c r="H81" s="3">
        <f>$I$1*F81*G81</f>
        <v>12.325000000000001</v>
      </c>
      <c r="I81" s="3">
        <f>G81*F81*1.15+H81</f>
        <v>501.07499999999993</v>
      </c>
    </row>
    <row r="82" spans="1:9" ht="15">
      <c r="A82" s="10" t="s">
        <v>10</v>
      </c>
      <c r="C82" s="4" t="s">
        <v>40</v>
      </c>
      <c r="D82" s="2" t="s">
        <v>12</v>
      </c>
      <c r="E82" s="9" t="s">
        <v>41</v>
      </c>
      <c r="F82" s="2">
        <v>570</v>
      </c>
      <c r="G82" s="2">
        <v>1</v>
      </c>
      <c r="H82" s="3">
        <f>$I$1*F82*G82</f>
        <v>16.53</v>
      </c>
      <c r="I82" s="3">
        <f>G82*F82*1.15+H82</f>
        <v>672.03</v>
      </c>
    </row>
    <row r="83" spans="1:11" ht="15">
      <c r="A83" s="11"/>
      <c r="B83" s="8"/>
      <c r="C83" s="16"/>
      <c r="D83" s="6"/>
      <c r="E83" s="12"/>
      <c r="F83" s="6"/>
      <c r="G83" s="6"/>
      <c r="H83" s="7"/>
      <c r="I83" s="14">
        <f>SUM(I80:I82)</f>
        <v>1674.1799999999998</v>
      </c>
      <c r="J83" s="8">
        <v>1676</v>
      </c>
      <c r="K83" s="7">
        <f>J83-I83</f>
        <v>1.8200000000001637</v>
      </c>
    </row>
    <row r="84" spans="1:9" ht="15">
      <c r="A84" t="s">
        <v>62</v>
      </c>
      <c r="C84" s="1" t="s">
        <v>49</v>
      </c>
      <c r="D84" s="2" t="s">
        <v>16</v>
      </c>
      <c r="E84" s="9" t="s">
        <v>26</v>
      </c>
      <c r="F84" s="2">
        <v>560</v>
      </c>
      <c r="G84" s="2">
        <v>1</v>
      </c>
      <c r="H84" s="3">
        <f>$I$1*F84*G84</f>
        <v>16.240000000000002</v>
      </c>
      <c r="I84" s="3">
        <f>G84*F84*1.15+H84</f>
        <v>660.24</v>
      </c>
    </row>
    <row r="85" spans="1:11" ht="15">
      <c r="A85" s="17"/>
      <c r="B85" s="8"/>
      <c r="C85" s="16"/>
      <c r="D85" s="6"/>
      <c r="E85" s="12"/>
      <c r="F85" s="6"/>
      <c r="G85" s="6"/>
      <c r="H85" s="7"/>
      <c r="I85" s="14">
        <f>SUM(I84:I84)</f>
        <v>660.24</v>
      </c>
      <c r="J85" s="13">
        <v>660</v>
      </c>
      <c r="K85" s="7">
        <f>J85-I85</f>
        <v>-0.2400000000000091</v>
      </c>
    </row>
    <row r="86" spans="1:9" ht="15">
      <c r="A86" s="10" t="s">
        <v>58</v>
      </c>
      <c r="C86" s="1" t="s">
        <v>54</v>
      </c>
      <c r="D86" s="2" t="s">
        <v>55</v>
      </c>
      <c r="E86" s="9" t="s">
        <v>26</v>
      </c>
      <c r="F86" s="2">
        <v>735</v>
      </c>
      <c r="G86" s="2">
        <v>1</v>
      </c>
      <c r="H86" s="3">
        <f>$I$1*F86*G86</f>
        <v>21.315</v>
      </c>
      <c r="I86" s="3">
        <f>G86*F86*1.15+H86</f>
        <v>866.5649999999999</v>
      </c>
    </row>
    <row r="87" spans="1:9" ht="15">
      <c r="A87" s="10" t="s">
        <v>58</v>
      </c>
      <c r="C87" s="1" t="s">
        <v>60</v>
      </c>
      <c r="D87" s="2" t="s">
        <v>11</v>
      </c>
      <c r="E87" s="9" t="s">
        <v>26</v>
      </c>
      <c r="F87" s="2">
        <v>425</v>
      </c>
      <c r="G87" s="2">
        <v>1</v>
      </c>
      <c r="H87" s="3">
        <f>$I$1*F87*G87</f>
        <v>12.325000000000001</v>
      </c>
      <c r="I87" s="3">
        <f>G87*F87*1.15+H87</f>
        <v>501.07499999999993</v>
      </c>
    </row>
    <row r="88" spans="1:11" ht="15">
      <c r="A88" s="17"/>
      <c r="B88" s="8"/>
      <c r="C88" s="16"/>
      <c r="D88" s="6"/>
      <c r="E88" s="12"/>
      <c r="F88" s="6"/>
      <c r="G88" s="6"/>
      <c r="H88" s="7"/>
      <c r="I88" s="14">
        <f>SUM(I86:I87)</f>
        <v>1367.6399999999999</v>
      </c>
      <c r="J88" s="13">
        <f>400+1000</f>
        <v>1400</v>
      </c>
      <c r="K88" s="7">
        <f>J88-I88</f>
        <v>32.36000000000013</v>
      </c>
    </row>
    <row r="89" spans="1:9" ht="15">
      <c r="A89" s="10" t="s">
        <v>30</v>
      </c>
      <c r="C89" s="4" t="s">
        <v>24</v>
      </c>
      <c r="D89" s="2" t="s">
        <v>14</v>
      </c>
      <c r="E89" s="9" t="s">
        <v>26</v>
      </c>
      <c r="F89" s="2">
        <v>595</v>
      </c>
      <c r="G89" s="2">
        <v>1</v>
      </c>
      <c r="H89" s="3">
        <f>$I$1*F89*G89</f>
        <v>17.255000000000003</v>
      </c>
      <c r="I89" s="3">
        <f>G89*F89*1.15+H89</f>
        <v>701.505</v>
      </c>
    </row>
    <row r="90" spans="1:9" ht="15">
      <c r="A90" s="10" t="s">
        <v>30</v>
      </c>
      <c r="C90" s="4" t="s">
        <v>21</v>
      </c>
      <c r="D90" s="2" t="s">
        <v>14</v>
      </c>
      <c r="E90" s="9" t="s">
        <v>26</v>
      </c>
      <c r="F90" s="2">
        <v>425</v>
      </c>
      <c r="G90" s="2">
        <v>1</v>
      </c>
      <c r="H90" s="3">
        <f>$I$1*F90*G90</f>
        <v>12.325000000000001</v>
      </c>
      <c r="I90" s="3">
        <f>G90*F90*1.15+H90</f>
        <v>501.07499999999993</v>
      </c>
    </row>
    <row r="91" spans="1:11" ht="15">
      <c r="A91" s="17"/>
      <c r="B91" s="8"/>
      <c r="C91" s="16"/>
      <c r="D91" s="6"/>
      <c r="E91" s="12"/>
      <c r="F91" s="6"/>
      <c r="G91" s="6"/>
      <c r="H91" s="7"/>
      <c r="I91" s="14">
        <f>SUM(I89:I90)</f>
        <v>1202.58</v>
      </c>
      <c r="J91" s="13">
        <f>610+600</f>
        <v>1210</v>
      </c>
      <c r="K91" s="7">
        <f>J91-I91</f>
        <v>7.420000000000073</v>
      </c>
    </row>
    <row r="92" spans="1:9" ht="15">
      <c r="A92" s="10" t="s">
        <v>44</v>
      </c>
      <c r="C92" s="1" t="s">
        <v>22</v>
      </c>
      <c r="D92" s="2" t="s">
        <v>13</v>
      </c>
      <c r="E92" s="9" t="s">
        <v>26</v>
      </c>
      <c r="F92" s="2">
        <v>425</v>
      </c>
      <c r="G92" s="2">
        <v>1</v>
      </c>
      <c r="H92" s="3">
        <f>$I$1*F92*G92</f>
        <v>12.325000000000001</v>
      </c>
      <c r="I92" s="3">
        <f>G92*F92*1.15+H92</f>
        <v>501.07499999999993</v>
      </c>
    </row>
    <row r="93" spans="1:11" ht="15">
      <c r="A93" s="17"/>
      <c r="B93" s="8"/>
      <c r="C93" s="16"/>
      <c r="D93" s="6"/>
      <c r="E93" s="12"/>
      <c r="F93" s="6"/>
      <c r="G93" s="6"/>
      <c r="H93" s="7"/>
      <c r="I93" s="14">
        <f>SUM(I92)</f>
        <v>501.07499999999993</v>
      </c>
      <c r="J93" s="13">
        <f>258+244</f>
        <v>502</v>
      </c>
      <c r="K93" s="7">
        <f>J93-I93</f>
        <v>0.9250000000000682</v>
      </c>
    </row>
    <row r="94" spans="8:11" ht="15">
      <c r="H94" s="5"/>
      <c r="I94" s="5"/>
      <c r="K94" s="5"/>
    </row>
  </sheetData>
  <sheetProtection/>
  <autoFilter ref="A2:K94"/>
  <printOptions/>
  <pageMargins left="0.22" right="0.3" top="0.22" bottom="0.3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2011-12-18T04:06:06Z</cp:lastPrinted>
  <dcterms:created xsi:type="dcterms:W3CDTF">2010-08-11T03:24:00Z</dcterms:created>
  <dcterms:modified xsi:type="dcterms:W3CDTF">2011-12-18T04:29:01Z</dcterms:modified>
  <cp:category/>
  <cp:version/>
  <cp:contentType/>
  <cp:contentStatus/>
</cp:coreProperties>
</file>