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Энвиросакс и японские" sheetId="1" r:id="rId1"/>
    <sheet name="остальные" sheetId="2" r:id="rId2"/>
  </sheets>
  <definedNames>
    <definedName name="_xlnm._FilterDatabase" localSheetId="1" hidden="1">'остальные'!$A$3:$J$3</definedName>
    <definedName name="_xlnm._FilterDatabase" localSheetId="0" hidden="1">'Энвиросакс и японские'!$A$16:$N$67</definedName>
  </definedNames>
  <calcPr fullCalcOnLoad="1"/>
</workbook>
</file>

<file path=xl/sharedStrings.xml><?xml version="1.0" encoding="utf-8"?>
<sst xmlns="http://schemas.openxmlformats.org/spreadsheetml/2006/main" count="158" uniqueCount="90">
  <si>
    <t>Курс $+1р</t>
  </si>
  <si>
    <t>внутренний курс поставщика</t>
  </si>
  <si>
    <t>сумка в рядах</t>
  </si>
  <si>
    <t>сумка органик</t>
  </si>
  <si>
    <t>сумка слинг в ряду</t>
  </si>
  <si>
    <t>сумка слинг без ряда</t>
  </si>
  <si>
    <t>сумка мини в ряду</t>
  </si>
  <si>
    <t>сумка мини без ряда</t>
  </si>
  <si>
    <t>чехлы д/сумок</t>
  </si>
  <si>
    <t>ник</t>
  </si>
  <si>
    <t>прим</t>
  </si>
  <si>
    <t>наименование</t>
  </si>
  <si>
    <t>номер</t>
  </si>
  <si>
    <t>кол-во</t>
  </si>
  <si>
    <t>цена без орга</t>
  </si>
  <si>
    <t>оплата</t>
  </si>
  <si>
    <t>сумка путешественника</t>
  </si>
  <si>
    <t>транспортные</t>
  </si>
  <si>
    <t>примечание</t>
  </si>
  <si>
    <t>тр</t>
  </si>
  <si>
    <t>с орг</t>
  </si>
  <si>
    <t>с орг и тр</t>
  </si>
  <si>
    <t>сальдо</t>
  </si>
  <si>
    <t>Сальдо</t>
  </si>
  <si>
    <t>ТР</t>
  </si>
  <si>
    <t>сумка серфера</t>
  </si>
  <si>
    <t>сумка графика без рядов</t>
  </si>
  <si>
    <t>сумка детская</t>
  </si>
  <si>
    <t>Aika</t>
  </si>
  <si>
    <t>malyska1020</t>
  </si>
  <si>
    <t>Эртран</t>
  </si>
  <si>
    <t>Vita balance</t>
  </si>
  <si>
    <t>Рим</t>
  </si>
  <si>
    <t>Vita harmony</t>
  </si>
  <si>
    <t>Vita chai</t>
  </si>
  <si>
    <t>ВАGGU ВАВY голубой слон</t>
  </si>
  <si>
    <t xml:space="preserve">ВАGGU ВАВY navy dot </t>
  </si>
  <si>
    <t xml:space="preserve">ВАGGU ВАВY neon </t>
  </si>
  <si>
    <t>ВАGGU ВАВY ярко-пурпурный</t>
  </si>
  <si>
    <t>ВАGGU ВАВY синий/ т.син</t>
  </si>
  <si>
    <t xml:space="preserve">ВАGGU ВАВY Hot Pink Dot </t>
  </si>
  <si>
    <t xml:space="preserve">ВАGGU белый в синюю полоску </t>
  </si>
  <si>
    <t xml:space="preserve">BAGGU Hot Pink Dot </t>
  </si>
  <si>
    <t xml:space="preserve">ВIG ВАGGU бело-синяя полоск </t>
  </si>
  <si>
    <t>Стюнька</t>
  </si>
  <si>
    <t>ИрисКис</t>
  </si>
  <si>
    <t xml:space="preserve">Рюкзак BAGGU черный </t>
  </si>
  <si>
    <t>Roza_</t>
  </si>
  <si>
    <t xml:space="preserve">сумка RuMe ALL Слива </t>
  </si>
  <si>
    <t>Felis</t>
  </si>
  <si>
    <t xml:space="preserve">сумка RuMe mini дерево </t>
  </si>
  <si>
    <t>nutcracker</t>
  </si>
  <si>
    <t xml:space="preserve">RuMe MINI Necktie </t>
  </si>
  <si>
    <t xml:space="preserve">RuMe Metallic - Silver </t>
  </si>
  <si>
    <t>Nega</t>
  </si>
  <si>
    <t xml:space="preserve">сумка RuMe Fall Hamptons </t>
  </si>
  <si>
    <t>Happy Smile (В) зел леопард</t>
  </si>
  <si>
    <t>BAGGU ZIPPER L Greys</t>
  </si>
  <si>
    <t>сумка слинг</t>
  </si>
  <si>
    <t>картошка</t>
  </si>
  <si>
    <t>мини сумка</t>
  </si>
  <si>
    <t xml:space="preserve">ANIMAL PLANET KIDS </t>
  </si>
  <si>
    <t>котенок</t>
  </si>
  <si>
    <t>щенок</t>
  </si>
  <si>
    <t>один ряд</t>
  </si>
  <si>
    <t>три ряда</t>
  </si>
  <si>
    <t>морская</t>
  </si>
  <si>
    <t>май тай</t>
  </si>
  <si>
    <t>после темноты</t>
  </si>
  <si>
    <t>вишневая</t>
  </si>
  <si>
    <t>annaSHTA</t>
  </si>
  <si>
    <t xml:space="preserve">цветок </t>
  </si>
  <si>
    <t>номанд</t>
  </si>
  <si>
    <t>оригами</t>
  </si>
  <si>
    <t>сафари</t>
  </si>
  <si>
    <t>микадо</t>
  </si>
  <si>
    <t>богема</t>
  </si>
  <si>
    <t>soa - br</t>
  </si>
  <si>
    <t>Kaity</t>
  </si>
  <si>
    <t>ретрографика</t>
  </si>
  <si>
    <t>Сладости В15</t>
  </si>
  <si>
    <t xml:space="preserve">Матрешки В16 </t>
  </si>
  <si>
    <t xml:space="preserve">Пираты В18 </t>
  </si>
  <si>
    <t xml:space="preserve">Машины В19 </t>
  </si>
  <si>
    <r>
      <t>калейдоскоп В14</t>
    </r>
    <r>
      <rPr>
        <sz val="8.5"/>
        <color indexed="8"/>
        <rFont val="Verdana"/>
        <family val="2"/>
      </rPr>
      <t xml:space="preserve"> </t>
    </r>
  </si>
  <si>
    <t>Пристрой</t>
  </si>
  <si>
    <t>Fall Avenue из наличия</t>
  </si>
  <si>
    <t>Jane72</t>
  </si>
  <si>
    <t>LadyBird</t>
  </si>
  <si>
    <t>RuMe MINI Spring Avenu 300р из наличия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</si>
</sst>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&quot;р.&quot;"/>
    <numFmt numFmtId="170" formatCode="000000000"/>
    <numFmt numFmtId="171" formatCode="0.0000"/>
    <numFmt numFmtId="172" formatCode="0.000000000000"/>
    <numFmt numFmtId="173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Tahoma"/>
      <family val="2"/>
    </font>
    <font>
      <sz val="9"/>
      <name val="Courier New"/>
      <family val="3"/>
    </font>
    <font>
      <sz val="8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ourier New"/>
      <family val="3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ourier New"/>
      <family val="3"/>
    </font>
    <font>
      <sz val="9"/>
      <color theme="1"/>
      <name val="Verdana"/>
      <family val="2"/>
    </font>
    <font>
      <sz val="9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0" xfId="0" applyBorder="1" applyAlignment="1">
      <alignment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1" fontId="24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2" fontId="25" fillId="0" borderId="0" xfId="0" applyNumberFormat="1" applyFont="1" applyFill="1" applyAlignment="1">
      <alignment/>
    </xf>
    <xf numFmtId="1" fontId="25" fillId="0" borderId="0" xfId="0" applyNumberFormat="1" applyFont="1" applyAlignment="1">
      <alignment/>
    </xf>
    <xf numFmtId="0" fontId="24" fillId="0" borderId="10" xfId="0" applyFont="1" applyFill="1" applyBorder="1" applyAlignment="1">
      <alignment/>
    </xf>
    <xf numFmtId="0" fontId="47" fillId="0" borderId="0" xfId="0" applyFont="1" applyAlignment="1">
      <alignment/>
    </xf>
    <xf numFmtId="14" fontId="24" fillId="0" borderId="0" xfId="0" applyNumberFormat="1" applyFont="1" applyAlignment="1">
      <alignment/>
    </xf>
    <xf numFmtId="1" fontId="24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right" vertical="center" wrapText="1"/>
    </xf>
    <xf numFmtId="1" fontId="24" fillId="0" borderId="10" xfId="0" applyNumberFormat="1" applyFont="1" applyFill="1" applyBorder="1" applyAlignment="1">
      <alignment/>
    </xf>
    <xf numFmtId="2" fontId="25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4" fillId="33" borderId="0" xfId="0" applyFont="1" applyFill="1" applyAlignment="1">
      <alignment/>
    </xf>
    <xf numFmtId="0" fontId="48" fillId="0" borderId="0" xfId="0" applyFont="1" applyAlignment="1">
      <alignment/>
    </xf>
    <xf numFmtId="1" fontId="3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Border="1" applyAlignment="1">
      <alignment/>
    </xf>
    <xf numFmtId="2" fontId="24" fillId="0" borderId="10" xfId="0" applyNumberFormat="1" applyFont="1" applyFill="1" applyBorder="1" applyAlignment="1">
      <alignment/>
    </xf>
    <xf numFmtId="1" fontId="2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1" fontId="45" fillId="0" borderId="10" xfId="0" applyNumberFormat="1" applyFont="1" applyFill="1" applyBorder="1" applyAlignment="1">
      <alignment/>
    </xf>
    <xf numFmtId="2" fontId="2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49" fillId="0" borderId="0" xfId="0" applyFont="1" applyFill="1" applyAlignment="1">
      <alignment wrapText="1"/>
    </xf>
    <xf numFmtId="0" fontId="0" fillId="0" borderId="0" xfId="0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1">
      <pane ySplit="16" topLeftCell="A17" activePane="bottomLeft" state="frozen"/>
      <selection pane="topLeft" activeCell="A1" sqref="A1"/>
      <selection pane="bottomLeft" activeCell="E50" sqref="E50"/>
    </sheetView>
  </sheetViews>
  <sheetFormatPr defaultColWidth="9.140625" defaultRowHeight="15"/>
  <cols>
    <col min="1" max="1" width="10.140625" style="1" customWidth="1"/>
    <col min="2" max="2" width="2.140625" style="1" customWidth="1"/>
    <col min="3" max="3" width="17.7109375" style="1" customWidth="1"/>
    <col min="4" max="4" width="6.28125" style="4" customWidth="1"/>
    <col min="5" max="5" width="4.7109375" style="4" customWidth="1"/>
    <col min="6" max="6" width="7.28125" style="4" customWidth="1"/>
    <col min="7" max="7" width="3.7109375" style="4" customWidth="1"/>
    <col min="8" max="8" width="5.8515625" style="4" customWidth="1"/>
    <col min="9" max="10" width="5.8515625" style="1" customWidth="1"/>
    <col min="11" max="11" width="6.57421875" style="6" customWidth="1"/>
    <col min="12" max="12" width="15.28125" style="1" hidden="1" customWidth="1"/>
    <col min="13" max="14" width="0" style="1" hidden="1" customWidth="1"/>
    <col min="15" max="16384" width="9.140625" style="1" customWidth="1"/>
  </cols>
  <sheetData>
    <row r="1" spans="1:11" ht="15">
      <c r="A1" s="12"/>
      <c r="C1" s="1" t="s">
        <v>24</v>
      </c>
      <c r="E1" s="4">
        <v>0.0254</v>
      </c>
      <c r="K1" s="11"/>
    </row>
    <row r="2" spans="1:9" ht="15" hidden="1">
      <c r="A2" s="18"/>
      <c r="C2" s="4" t="s">
        <v>0</v>
      </c>
      <c r="D2" s="4">
        <v>32.85</v>
      </c>
      <c r="F2" s="5" t="s">
        <v>1</v>
      </c>
      <c r="G2" s="5"/>
      <c r="H2" s="5"/>
      <c r="I2" s="5"/>
    </row>
    <row r="3" spans="2:11" s="2" customFormat="1" ht="12" hidden="1">
      <c r="B3" s="2" t="s">
        <v>2</v>
      </c>
      <c r="D3" s="7">
        <v>7.7</v>
      </c>
      <c r="E3" s="8">
        <f>$D$2</f>
        <v>32.85</v>
      </c>
      <c r="F3" s="8">
        <v>252.97</v>
      </c>
      <c r="G3" s="8"/>
      <c r="H3" s="8">
        <v>230.62</v>
      </c>
      <c r="I3" s="8">
        <f>F3*1.15</f>
        <v>290.91549999999995</v>
      </c>
      <c r="K3" s="9"/>
    </row>
    <row r="4" spans="2:11" s="2" customFormat="1" ht="12" hidden="1">
      <c r="B4" s="2" t="s">
        <v>26</v>
      </c>
      <c r="D4" s="7">
        <v>8.8</v>
      </c>
      <c r="E4" s="8">
        <f aca="true" t="shared" si="0" ref="E4:E14">$D$2</f>
        <v>32.85</v>
      </c>
      <c r="F4" s="8">
        <v>289.11</v>
      </c>
      <c r="G4" s="8"/>
      <c r="H4" s="8"/>
      <c r="I4" s="8">
        <f>F4*1.15</f>
        <v>332.4765</v>
      </c>
      <c r="K4" s="9"/>
    </row>
    <row r="5" spans="2:11" s="2" customFormat="1" ht="12" hidden="1">
      <c r="B5" s="2" t="s">
        <v>27</v>
      </c>
      <c r="D5" s="7">
        <v>8.8</v>
      </c>
      <c r="E5" s="8">
        <f t="shared" si="0"/>
        <v>32.85</v>
      </c>
      <c r="F5" s="8">
        <v>289.11</v>
      </c>
      <c r="G5" s="8"/>
      <c r="H5" s="8"/>
      <c r="I5" s="8">
        <f>F5*1.15</f>
        <v>332.4765</v>
      </c>
      <c r="K5" s="9"/>
    </row>
    <row r="6" spans="2:11" s="2" customFormat="1" ht="12" hidden="1">
      <c r="B6" s="2" t="s">
        <v>16</v>
      </c>
      <c r="D6" s="7">
        <v>7</v>
      </c>
      <c r="E6" s="8">
        <f t="shared" si="0"/>
        <v>32.85</v>
      </c>
      <c r="F6" s="8">
        <v>229.973</v>
      </c>
      <c r="G6" s="8"/>
      <c r="H6" s="7">
        <v>209.65</v>
      </c>
      <c r="I6" s="8">
        <f>F6*1.3</f>
        <v>298.9649</v>
      </c>
      <c r="K6" s="16"/>
    </row>
    <row r="7" spans="2:11" s="2" customFormat="1" ht="12" hidden="1">
      <c r="B7" s="2" t="s">
        <v>25</v>
      </c>
      <c r="D7" s="7">
        <f>23/3</f>
        <v>7.666666666666667</v>
      </c>
      <c r="E7" s="8">
        <f t="shared" si="0"/>
        <v>32.85</v>
      </c>
      <c r="F7" s="8">
        <f>E7*D7</f>
        <v>251.85000000000002</v>
      </c>
      <c r="G7" s="8"/>
      <c r="H7" s="7"/>
      <c r="I7" s="8">
        <f>F7*1.3</f>
        <v>327.40500000000003</v>
      </c>
      <c r="K7" s="9"/>
    </row>
    <row r="8" spans="2:11" s="2" customFormat="1" ht="12" hidden="1">
      <c r="B8" s="2" t="s">
        <v>3</v>
      </c>
      <c r="D8" s="7">
        <v>24.95</v>
      </c>
      <c r="E8" s="8">
        <f t="shared" si="0"/>
        <v>32.85</v>
      </c>
      <c r="F8" s="8">
        <f aca="true" t="shared" si="1" ref="F8:F13">E8*D8</f>
        <v>819.6075</v>
      </c>
      <c r="G8" s="8"/>
      <c r="H8" s="8"/>
      <c r="I8" s="8">
        <f>F8*1.1</f>
        <v>901.56825</v>
      </c>
      <c r="K8" s="9"/>
    </row>
    <row r="9" spans="2:11" s="2" customFormat="1" ht="12" hidden="1">
      <c r="B9" s="2" t="s">
        <v>4</v>
      </c>
      <c r="D9" s="7">
        <v>11</v>
      </c>
      <c r="E9" s="8">
        <f t="shared" si="0"/>
        <v>32.85</v>
      </c>
      <c r="F9" s="8">
        <f t="shared" si="1"/>
        <v>361.35</v>
      </c>
      <c r="G9" s="8"/>
      <c r="H9" s="8"/>
      <c r="I9" s="8">
        <f aca="true" t="shared" si="2" ref="I9:I14">F9*1.15</f>
        <v>415.5525</v>
      </c>
      <c r="K9" s="9"/>
    </row>
    <row r="10" spans="2:11" s="2" customFormat="1" ht="12" hidden="1">
      <c r="B10" s="2" t="s">
        <v>5</v>
      </c>
      <c r="D10" s="7">
        <v>13.5</v>
      </c>
      <c r="E10" s="8">
        <f t="shared" si="0"/>
        <v>32.85</v>
      </c>
      <c r="F10" s="8">
        <v>443.52</v>
      </c>
      <c r="G10" s="8"/>
      <c r="H10" s="8"/>
      <c r="I10" s="8">
        <f t="shared" si="2"/>
        <v>510.04799999999994</v>
      </c>
      <c r="K10" s="9"/>
    </row>
    <row r="11" spans="2:11" s="2" customFormat="1" ht="12" hidden="1">
      <c r="B11" s="2" t="s">
        <v>6</v>
      </c>
      <c r="D11" s="7">
        <v>5.5</v>
      </c>
      <c r="E11" s="8">
        <f t="shared" si="0"/>
        <v>32.85</v>
      </c>
      <c r="F11" s="8">
        <f t="shared" si="1"/>
        <v>180.675</v>
      </c>
      <c r="G11" s="8"/>
      <c r="H11" s="8"/>
      <c r="I11" s="8">
        <f t="shared" si="2"/>
        <v>207.77625</v>
      </c>
      <c r="K11" s="9"/>
    </row>
    <row r="12" spans="2:11" s="2" customFormat="1" ht="12" hidden="1">
      <c r="B12" s="2" t="s">
        <v>7</v>
      </c>
      <c r="D12" s="7">
        <v>6</v>
      </c>
      <c r="E12" s="8">
        <f t="shared" si="0"/>
        <v>32.85</v>
      </c>
      <c r="F12" s="8">
        <v>197.12</v>
      </c>
      <c r="G12" s="8"/>
      <c r="H12" s="8"/>
      <c r="I12" s="8">
        <f t="shared" si="2"/>
        <v>226.688</v>
      </c>
      <c r="K12" s="9"/>
    </row>
    <row r="13" spans="2:11" s="2" customFormat="1" ht="12" hidden="1">
      <c r="B13" s="2" t="s">
        <v>8</v>
      </c>
      <c r="D13" s="7">
        <v>1.95</v>
      </c>
      <c r="E13" s="8">
        <f t="shared" si="0"/>
        <v>32.85</v>
      </c>
      <c r="F13" s="8">
        <f t="shared" si="1"/>
        <v>64.0575</v>
      </c>
      <c r="G13" s="8"/>
      <c r="H13" s="8"/>
      <c r="I13" s="8">
        <f t="shared" si="2"/>
        <v>73.666125</v>
      </c>
      <c r="K13" s="9"/>
    </row>
    <row r="14" spans="2:11" s="2" customFormat="1" ht="12" hidden="1">
      <c r="B14" s="2" t="s">
        <v>61</v>
      </c>
      <c r="D14" s="7">
        <v>9</v>
      </c>
      <c r="E14" s="8">
        <f t="shared" si="0"/>
        <v>32.85</v>
      </c>
      <c r="F14" s="8">
        <v>295.68</v>
      </c>
      <c r="G14" s="8"/>
      <c r="H14" s="8"/>
      <c r="I14" s="8">
        <f t="shared" si="2"/>
        <v>340.032</v>
      </c>
      <c r="K14" s="9"/>
    </row>
    <row r="15" spans="4:11" s="2" customFormat="1" ht="12" hidden="1">
      <c r="D15" s="7"/>
      <c r="E15" s="8"/>
      <c r="F15" s="8"/>
      <c r="G15" s="8"/>
      <c r="H15" s="8"/>
      <c r="I15" s="8"/>
      <c r="K15" s="9"/>
    </row>
    <row r="16" spans="1:11" ht="15">
      <c r="A16" s="1" t="s">
        <v>9</v>
      </c>
      <c r="B16" s="1" t="s">
        <v>10</v>
      </c>
      <c r="C16" s="1" t="s">
        <v>11</v>
      </c>
      <c r="D16" s="4" t="s">
        <v>12</v>
      </c>
      <c r="E16" s="4" t="s">
        <v>13</v>
      </c>
      <c r="F16" s="5" t="s">
        <v>14</v>
      </c>
      <c r="G16" s="5" t="s">
        <v>24</v>
      </c>
      <c r="H16" s="3" t="s">
        <v>20</v>
      </c>
      <c r="I16" s="3" t="s">
        <v>21</v>
      </c>
      <c r="J16" s="1" t="s">
        <v>15</v>
      </c>
      <c r="K16" s="6" t="s">
        <v>23</v>
      </c>
    </row>
    <row r="17" spans="1:12" ht="15">
      <c r="A17" s="1" t="s">
        <v>28</v>
      </c>
      <c r="C17" s="1" t="s">
        <v>79</v>
      </c>
      <c r="D17" s="4">
        <v>1</v>
      </c>
      <c r="E17" s="19">
        <v>1</v>
      </c>
      <c r="F17" s="5">
        <f>$F$3</f>
        <v>252.97</v>
      </c>
      <c r="G17" s="6">
        <f>E17*F17*$E$1</f>
        <v>6.425438</v>
      </c>
      <c r="H17" s="6">
        <f>F17*E17*1.15</f>
        <v>290.91549999999995</v>
      </c>
      <c r="I17" s="6">
        <f>H17+G17</f>
        <v>297.34093799999994</v>
      </c>
      <c r="L17" s="19">
        <f>E17*F17</f>
        <v>252.97</v>
      </c>
    </row>
    <row r="18" spans="1:12" ht="15">
      <c r="A18" s="22"/>
      <c r="B18" s="22"/>
      <c r="C18" s="22"/>
      <c r="D18" s="10"/>
      <c r="E18" s="10"/>
      <c r="F18" s="23"/>
      <c r="G18" s="24"/>
      <c r="H18" s="24"/>
      <c r="I18" s="24">
        <f>SUM(I17)</f>
        <v>297.34093799999994</v>
      </c>
      <c r="J18" s="25">
        <v>340</v>
      </c>
      <c r="K18" s="24">
        <f>J18-I18</f>
        <v>42.65906200000006</v>
      </c>
      <c r="L18" s="19"/>
    </row>
    <row r="19" spans="1:9" ht="15">
      <c r="A19" s="1" t="s">
        <v>70</v>
      </c>
      <c r="C19" s="1" t="s">
        <v>69</v>
      </c>
      <c r="D19" s="4">
        <v>3</v>
      </c>
      <c r="F19" s="5">
        <f>$F$4</f>
        <v>289.11</v>
      </c>
      <c r="G19" s="6">
        <f>E19*F19*$E$1</f>
        <v>0</v>
      </c>
      <c r="H19" s="6">
        <f>F19*E19*1.15</f>
        <v>0</v>
      </c>
      <c r="I19" s="6">
        <f>H19+G19</f>
        <v>0</v>
      </c>
    </row>
    <row r="20" spans="1:9" ht="15">
      <c r="A20" s="1" t="s">
        <v>70</v>
      </c>
      <c r="C20" s="1" t="s">
        <v>71</v>
      </c>
      <c r="D20" s="4">
        <v>1</v>
      </c>
      <c r="E20" s="4">
        <v>1</v>
      </c>
      <c r="F20" s="5">
        <f>$F$4</f>
        <v>289.11</v>
      </c>
      <c r="G20" s="6">
        <f>E20*F20*$E$1</f>
        <v>7.343394</v>
      </c>
      <c r="H20" s="6">
        <f>F20*E20*1.15</f>
        <v>332.4765</v>
      </c>
      <c r="I20" s="6">
        <f>H20+G20</f>
        <v>339.819894</v>
      </c>
    </row>
    <row r="21" spans="1:9" ht="15">
      <c r="A21" s="1" t="s">
        <v>70</v>
      </c>
      <c r="C21" s="1" t="s">
        <v>73</v>
      </c>
      <c r="D21" s="4">
        <v>1</v>
      </c>
      <c r="E21" s="4">
        <v>1</v>
      </c>
      <c r="F21" s="5">
        <f>$F$4</f>
        <v>289.11</v>
      </c>
      <c r="G21" s="6">
        <f>E21*F21*$E$1</f>
        <v>7.343394</v>
      </c>
      <c r="H21" s="6">
        <f>F21*E21*1.15</f>
        <v>332.4765</v>
      </c>
      <c r="I21" s="6">
        <f>H21+G21</f>
        <v>339.819894</v>
      </c>
    </row>
    <row r="22" spans="1:9" ht="15">
      <c r="A22" s="1" t="s">
        <v>70</v>
      </c>
      <c r="C22" s="1" t="s">
        <v>76</v>
      </c>
      <c r="D22" s="4">
        <v>1</v>
      </c>
      <c r="E22" s="4">
        <v>1</v>
      </c>
      <c r="F22" s="5">
        <f>$F$4</f>
        <v>289.11</v>
      </c>
      <c r="G22" s="6">
        <f>E22*F22*$E$1</f>
        <v>7.343394</v>
      </c>
      <c r="H22" s="6">
        <f>F22*E22*1.15</f>
        <v>332.4765</v>
      </c>
      <c r="I22" s="6">
        <f>H22+G22</f>
        <v>339.819894</v>
      </c>
    </row>
    <row r="23" spans="1:11" ht="15">
      <c r="A23" s="22"/>
      <c r="B23" s="22"/>
      <c r="C23" s="22"/>
      <c r="D23" s="10"/>
      <c r="E23" s="10"/>
      <c r="F23" s="23"/>
      <c r="G23" s="24"/>
      <c r="H23" s="24"/>
      <c r="I23" s="24">
        <f>SUM(I19:I22)</f>
        <v>1019.4596819999999</v>
      </c>
      <c r="J23" s="25">
        <v>1050</v>
      </c>
      <c r="K23" s="24">
        <f>J23-I23</f>
        <v>30.54031800000007</v>
      </c>
    </row>
    <row r="24" spans="1:9" ht="15">
      <c r="A24" s="1" t="s">
        <v>78</v>
      </c>
      <c r="C24" s="1" t="s">
        <v>79</v>
      </c>
      <c r="D24" s="4">
        <v>1</v>
      </c>
      <c r="E24" s="19">
        <v>1</v>
      </c>
      <c r="F24" s="5">
        <f>$F$3</f>
        <v>252.97</v>
      </c>
      <c r="G24" s="6">
        <f>E24*F24*$E$1</f>
        <v>6.425438</v>
      </c>
      <c r="H24" s="6">
        <f>F24*E24*1.15</f>
        <v>290.91549999999995</v>
      </c>
      <c r="I24" s="6">
        <f>H24+G24</f>
        <v>297.34093799999994</v>
      </c>
    </row>
    <row r="25" spans="1:9" ht="15">
      <c r="A25" s="1" t="s">
        <v>78</v>
      </c>
      <c r="C25" s="1" t="s">
        <v>79</v>
      </c>
      <c r="D25" s="4">
        <v>2</v>
      </c>
      <c r="E25" s="19">
        <v>1</v>
      </c>
      <c r="F25" s="5">
        <f>$F$3</f>
        <v>252.97</v>
      </c>
      <c r="G25" s="6">
        <f>E25*F25*$E$1</f>
        <v>6.425438</v>
      </c>
      <c r="H25" s="6">
        <f>F25*E25*1.15</f>
        <v>290.91549999999995</v>
      </c>
      <c r="I25" s="6">
        <f>H25+G25</f>
        <v>297.34093799999994</v>
      </c>
    </row>
    <row r="26" spans="1:9" ht="15">
      <c r="A26" s="1" t="s">
        <v>78</v>
      </c>
      <c r="C26" s="1" t="s">
        <v>79</v>
      </c>
      <c r="D26" s="4">
        <v>3</v>
      </c>
      <c r="E26" s="19"/>
      <c r="F26" s="5">
        <f>$F$3</f>
        <v>252.97</v>
      </c>
      <c r="G26" s="6">
        <f>E26*F26*$E$1</f>
        <v>0</v>
      </c>
      <c r="H26" s="6">
        <f>F26*E26*1.15</f>
        <v>0</v>
      </c>
      <c r="I26" s="6">
        <f>H26+G26</f>
        <v>0</v>
      </c>
    </row>
    <row r="27" spans="1:11" ht="15">
      <c r="A27" s="22"/>
      <c r="B27" s="22"/>
      <c r="C27" s="22"/>
      <c r="D27" s="10"/>
      <c r="E27" s="10"/>
      <c r="F27" s="23"/>
      <c r="G27" s="24"/>
      <c r="H27" s="24"/>
      <c r="I27" s="24">
        <f>SUM(I24:I26)</f>
        <v>594.6818759999999</v>
      </c>
      <c r="J27" s="25">
        <v>600</v>
      </c>
      <c r="K27" s="24">
        <f>J27-I27</f>
        <v>5.318124000000125</v>
      </c>
    </row>
    <row r="28" spans="1:11" ht="15">
      <c r="A28" t="s">
        <v>88</v>
      </c>
      <c r="C28" s="1" t="s">
        <v>79</v>
      </c>
      <c r="D28" s="4">
        <v>2</v>
      </c>
      <c r="E28" s="19">
        <v>1</v>
      </c>
      <c r="F28" s="5">
        <f>$F$3</f>
        <v>252.97</v>
      </c>
      <c r="G28" s="6">
        <f>E28*F28*$E$1</f>
        <v>6.425438</v>
      </c>
      <c r="H28" s="6">
        <f>F28*E28*1.15</f>
        <v>290.91549999999995</v>
      </c>
      <c r="I28" s="6">
        <f>H28+G28</f>
        <v>297.34093799999994</v>
      </c>
      <c r="K28" s="31"/>
    </row>
    <row r="29" spans="1:11" ht="35.25">
      <c r="A29" s="22"/>
      <c r="B29" s="22"/>
      <c r="C29" s="30" t="s">
        <v>89</v>
      </c>
      <c r="D29" s="10"/>
      <c r="E29" s="10"/>
      <c r="F29" s="23"/>
      <c r="G29" s="24"/>
      <c r="H29" s="24"/>
      <c r="I29" s="24">
        <f>SUM(I28:I28)</f>
        <v>297.34093799999994</v>
      </c>
      <c r="J29" s="25">
        <v>300</v>
      </c>
      <c r="K29" s="24">
        <f>J29-I29</f>
        <v>2.6590620000000627</v>
      </c>
    </row>
    <row r="30" spans="1:9" ht="15">
      <c r="A30" t="s">
        <v>87</v>
      </c>
      <c r="C30" s="1" t="s">
        <v>79</v>
      </c>
      <c r="D30" s="4">
        <v>5</v>
      </c>
      <c r="E30" s="19">
        <v>1</v>
      </c>
      <c r="F30" s="5">
        <f>$F$3</f>
        <v>252.97</v>
      </c>
      <c r="G30" s="6">
        <f>E30*F30*$E$1</f>
        <v>6.425438</v>
      </c>
      <c r="H30" s="6">
        <f>F30*E30*1.15</f>
        <v>290.91549999999995</v>
      </c>
      <c r="I30" s="6">
        <f>H30+G30</f>
        <v>297.34093799999994</v>
      </c>
    </row>
    <row r="31" spans="1:11" ht="15">
      <c r="A31" s="22"/>
      <c r="B31" s="22"/>
      <c r="C31" s="22"/>
      <c r="D31" s="10"/>
      <c r="E31" s="10"/>
      <c r="F31" s="23"/>
      <c r="G31" s="24"/>
      <c r="H31" s="24"/>
      <c r="I31" s="24">
        <f>SUM(I30:I30)</f>
        <v>297.34093799999994</v>
      </c>
      <c r="J31" s="25">
        <v>300</v>
      </c>
      <c r="K31" s="24">
        <f>J31-I31</f>
        <v>2.6590620000000627</v>
      </c>
    </row>
    <row r="32" spans="1:16" ht="15">
      <c r="A32" s="1" t="s">
        <v>85</v>
      </c>
      <c r="C32" s="1" t="s">
        <v>79</v>
      </c>
      <c r="D32" s="4">
        <v>5</v>
      </c>
      <c r="E32" s="19">
        <v>1</v>
      </c>
      <c r="F32" s="5">
        <f>$F$3</f>
        <v>252.97</v>
      </c>
      <c r="G32" s="6">
        <f>E32*F32*$E$1</f>
        <v>6.425438</v>
      </c>
      <c r="H32" s="6">
        <f>F32*E32*1.15</f>
        <v>290.91549999999995</v>
      </c>
      <c r="I32" s="6">
        <f>H32+G32</f>
        <v>297.34093799999994</v>
      </c>
      <c r="P32"/>
    </row>
    <row r="33" spans="1:11" ht="15">
      <c r="A33" s="22"/>
      <c r="B33" s="22"/>
      <c r="C33" s="22"/>
      <c r="D33" s="10"/>
      <c r="E33" s="10"/>
      <c r="F33" s="23"/>
      <c r="G33" s="24"/>
      <c r="H33" s="24"/>
      <c r="I33" s="24">
        <f>SUM(I32:I32)</f>
        <v>297.34093799999994</v>
      </c>
      <c r="J33" s="22">
        <v>297</v>
      </c>
      <c r="K33" s="24">
        <f>J33-I33</f>
        <v>-0.34093799999993735</v>
      </c>
    </row>
    <row r="34" spans="1:9" ht="15">
      <c r="A34" s="1" t="s">
        <v>77</v>
      </c>
      <c r="C34" s="1" t="s">
        <v>76</v>
      </c>
      <c r="D34" s="4">
        <v>5</v>
      </c>
      <c r="E34" s="4">
        <v>1</v>
      </c>
      <c r="F34" s="5">
        <f>$F$4</f>
        <v>289.11</v>
      </c>
      <c r="G34" s="6">
        <f>E34*F34*$E$1</f>
        <v>7.343394</v>
      </c>
      <c r="H34" s="6">
        <f>F34*E34*1.15</f>
        <v>332.4765</v>
      </c>
      <c r="I34" s="6">
        <f>H34+G34</f>
        <v>339.819894</v>
      </c>
    </row>
    <row r="35" spans="1:11" ht="15">
      <c r="A35" s="22"/>
      <c r="B35" s="22"/>
      <c r="C35" s="22"/>
      <c r="D35" s="10"/>
      <c r="E35" s="10"/>
      <c r="F35" s="23"/>
      <c r="G35" s="24"/>
      <c r="H35" s="24"/>
      <c r="I35" s="24">
        <f>SUM(I34:I34)</f>
        <v>339.819894</v>
      </c>
      <c r="J35" s="25">
        <v>340</v>
      </c>
      <c r="K35" s="24">
        <f>J35-I35</f>
        <v>0.18010600000002341</v>
      </c>
    </row>
    <row r="36" spans="1:9" ht="15">
      <c r="A36" s="1" t="s">
        <v>59</v>
      </c>
      <c r="C36" s="1" t="s">
        <v>60</v>
      </c>
      <c r="D36" s="4">
        <v>2</v>
      </c>
      <c r="E36" s="4">
        <v>1</v>
      </c>
      <c r="F36" s="5">
        <f>$F$12</f>
        <v>197.12</v>
      </c>
      <c r="G36" s="6">
        <f aca="true" t="shared" si="3" ref="G36:G47">E36*F36*$E$1</f>
        <v>5.006848</v>
      </c>
      <c r="H36" s="6">
        <f aca="true" t="shared" si="4" ref="H36:H47">F36*E36*1.15</f>
        <v>226.688</v>
      </c>
      <c r="I36" s="6">
        <f aca="true" t="shared" si="5" ref="I36:I47">H36+G36</f>
        <v>231.69484799999998</v>
      </c>
    </row>
    <row r="37" spans="1:9" ht="15">
      <c r="A37" s="1" t="s">
        <v>59</v>
      </c>
      <c r="C37" s="1" t="s">
        <v>60</v>
      </c>
      <c r="D37" s="4">
        <v>5</v>
      </c>
      <c r="E37" s="4">
        <v>1</v>
      </c>
      <c r="F37" s="5">
        <f>$F$12</f>
        <v>197.12</v>
      </c>
      <c r="G37" s="6">
        <f t="shared" si="3"/>
        <v>5.006848</v>
      </c>
      <c r="H37" s="6">
        <f t="shared" si="4"/>
        <v>226.688</v>
      </c>
      <c r="I37" s="6">
        <f t="shared" si="5"/>
        <v>231.69484799999998</v>
      </c>
    </row>
    <row r="38" spans="1:9" ht="15">
      <c r="A38" s="1" t="s">
        <v>59</v>
      </c>
      <c r="C38" s="1" t="s">
        <v>60</v>
      </c>
      <c r="D38" s="4">
        <v>10</v>
      </c>
      <c r="E38" s="4">
        <v>1</v>
      </c>
      <c r="F38" s="5">
        <f>$F$12</f>
        <v>197.12</v>
      </c>
      <c r="G38" s="6">
        <f t="shared" si="3"/>
        <v>5.006848</v>
      </c>
      <c r="H38" s="6">
        <f t="shared" si="4"/>
        <v>226.688</v>
      </c>
      <c r="I38" s="6">
        <f t="shared" si="5"/>
        <v>231.69484799999998</v>
      </c>
    </row>
    <row r="39" spans="1:9" ht="15">
      <c r="A39" s="1" t="s">
        <v>59</v>
      </c>
      <c r="C39" s="1" t="s">
        <v>16</v>
      </c>
      <c r="D39" s="4" t="s">
        <v>64</v>
      </c>
      <c r="E39" s="4">
        <v>5</v>
      </c>
      <c r="F39" s="5">
        <f>$F$6</f>
        <v>229.973</v>
      </c>
      <c r="G39" s="6">
        <f t="shared" si="3"/>
        <v>29.206571</v>
      </c>
      <c r="H39" s="6">
        <f t="shared" si="4"/>
        <v>1322.34475</v>
      </c>
      <c r="I39" s="6">
        <f t="shared" si="5"/>
        <v>1351.551321</v>
      </c>
    </row>
    <row r="40" spans="1:9" ht="15">
      <c r="A40" s="1" t="s">
        <v>59</v>
      </c>
      <c r="C40" s="1" t="s">
        <v>72</v>
      </c>
      <c r="D40" s="4">
        <v>3</v>
      </c>
      <c r="E40" s="4">
        <v>1</v>
      </c>
      <c r="F40" s="5">
        <f aca="true" t="shared" si="6" ref="F40:F47">$F$4</f>
        <v>289.11</v>
      </c>
      <c r="G40" s="6">
        <f t="shared" si="3"/>
        <v>7.343394</v>
      </c>
      <c r="H40" s="6">
        <f t="shared" si="4"/>
        <v>332.4765</v>
      </c>
      <c r="I40" s="6">
        <f t="shared" si="5"/>
        <v>339.819894</v>
      </c>
    </row>
    <row r="41" spans="1:9" ht="15">
      <c r="A41" s="1" t="s">
        <v>59</v>
      </c>
      <c r="C41" s="1" t="s">
        <v>72</v>
      </c>
      <c r="D41" s="4">
        <v>4</v>
      </c>
      <c r="E41" s="4">
        <v>1</v>
      </c>
      <c r="F41" s="5">
        <f t="shared" si="6"/>
        <v>289.11</v>
      </c>
      <c r="G41" s="6">
        <f t="shared" si="3"/>
        <v>7.343394</v>
      </c>
      <c r="H41" s="6">
        <f t="shared" si="4"/>
        <v>332.4765</v>
      </c>
      <c r="I41" s="6">
        <f t="shared" si="5"/>
        <v>339.819894</v>
      </c>
    </row>
    <row r="42" spans="1:9" ht="15">
      <c r="A42" s="1" t="s">
        <v>59</v>
      </c>
      <c r="C42" s="1" t="s">
        <v>73</v>
      </c>
      <c r="D42" s="4">
        <v>1</v>
      </c>
      <c r="E42" s="4">
        <v>1</v>
      </c>
      <c r="F42" s="5">
        <f t="shared" si="6"/>
        <v>289.11</v>
      </c>
      <c r="G42" s="6">
        <f t="shared" si="3"/>
        <v>7.343394</v>
      </c>
      <c r="H42" s="6">
        <f t="shared" si="4"/>
        <v>332.4765</v>
      </c>
      <c r="I42" s="6">
        <f t="shared" si="5"/>
        <v>339.819894</v>
      </c>
    </row>
    <row r="43" spans="1:9" ht="15">
      <c r="A43" s="1" t="s">
        <v>59</v>
      </c>
      <c r="C43" s="1" t="s">
        <v>76</v>
      </c>
      <c r="D43" s="4">
        <v>2</v>
      </c>
      <c r="E43" s="4">
        <v>1</v>
      </c>
      <c r="F43" s="5">
        <f t="shared" si="6"/>
        <v>289.11</v>
      </c>
      <c r="G43" s="6">
        <f t="shared" si="3"/>
        <v>7.343394</v>
      </c>
      <c r="H43" s="6">
        <f t="shared" si="4"/>
        <v>332.4765</v>
      </c>
      <c r="I43" s="6">
        <f t="shared" si="5"/>
        <v>339.819894</v>
      </c>
    </row>
    <row r="44" spans="1:9" ht="15">
      <c r="A44" s="1" t="s">
        <v>59</v>
      </c>
      <c r="C44" s="1" t="s">
        <v>80</v>
      </c>
      <c r="E44" s="4">
        <v>1</v>
      </c>
      <c r="F44" s="5">
        <f t="shared" si="6"/>
        <v>289.11</v>
      </c>
      <c r="G44" s="6">
        <f t="shared" si="3"/>
        <v>7.343394</v>
      </c>
      <c r="H44" s="6">
        <f t="shared" si="4"/>
        <v>332.4765</v>
      </c>
      <c r="I44" s="6">
        <f t="shared" si="5"/>
        <v>339.819894</v>
      </c>
    </row>
    <row r="45" spans="1:9" ht="15">
      <c r="A45" s="1" t="s">
        <v>59</v>
      </c>
      <c r="C45" s="1" t="s">
        <v>81</v>
      </c>
      <c r="E45" s="4">
        <v>1</v>
      </c>
      <c r="F45" s="5">
        <f t="shared" si="6"/>
        <v>289.11</v>
      </c>
      <c r="G45" s="6">
        <f t="shared" si="3"/>
        <v>7.343394</v>
      </c>
      <c r="H45" s="6">
        <f t="shared" si="4"/>
        <v>332.4765</v>
      </c>
      <c r="I45" s="6">
        <f t="shared" si="5"/>
        <v>339.819894</v>
      </c>
    </row>
    <row r="46" spans="1:9" ht="15">
      <c r="A46" s="1" t="s">
        <v>59</v>
      </c>
      <c r="C46" s="1" t="s">
        <v>83</v>
      </c>
      <c r="E46" s="4">
        <v>1</v>
      </c>
      <c r="F46" s="5">
        <f t="shared" si="6"/>
        <v>289.11</v>
      </c>
      <c r="G46" s="6">
        <f t="shared" si="3"/>
        <v>7.343394</v>
      </c>
      <c r="H46" s="6">
        <f t="shared" si="4"/>
        <v>332.4765</v>
      </c>
      <c r="I46" s="6">
        <f t="shared" si="5"/>
        <v>339.819894</v>
      </c>
    </row>
    <row r="47" spans="1:9" ht="15">
      <c r="A47" s="1" t="s">
        <v>59</v>
      </c>
      <c r="C47" s="1" t="s">
        <v>84</v>
      </c>
      <c r="E47" s="4">
        <v>1</v>
      </c>
      <c r="F47" s="5">
        <f t="shared" si="6"/>
        <v>289.11</v>
      </c>
      <c r="G47" s="6">
        <f t="shared" si="3"/>
        <v>7.343394</v>
      </c>
      <c r="H47" s="6">
        <f t="shared" si="4"/>
        <v>332.4765</v>
      </c>
      <c r="I47" s="6">
        <f t="shared" si="5"/>
        <v>339.819894</v>
      </c>
    </row>
    <row r="48" spans="1:11" ht="15">
      <c r="A48" s="22"/>
      <c r="B48" s="22"/>
      <c r="C48" s="22"/>
      <c r="D48" s="10"/>
      <c r="E48" s="10"/>
      <c r="F48" s="23"/>
      <c r="G48" s="24"/>
      <c r="H48" s="24"/>
      <c r="I48" s="24">
        <f>SUM(I36:I47)</f>
        <v>4765.195017000001</v>
      </c>
      <c r="J48" s="25">
        <v>4800</v>
      </c>
      <c r="K48" s="24">
        <f>J48-I48</f>
        <v>34.80498299999908</v>
      </c>
    </row>
    <row r="49" spans="1:9" ht="15">
      <c r="A49" s="1" t="s">
        <v>32</v>
      </c>
      <c r="C49" s="1" t="s">
        <v>16</v>
      </c>
      <c r="D49" s="4" t="s">
        <v>65</v>
      </c>
      <c r="E49" s="4">
        <v>15</v>
      </c>
      <c r="F49" s="5">
        <f>$F$6</f>
        <v>229.973</v>
      </c>
      <c r="G49" s="6">
        <f aca="true" t="shared" si="7" ref="G49:G56">E49*F49*$E$1</f>
        <v>87.619713</v>
      </c>
      <c r="H49" s="6">
        <f aca="true" t="shared" si="8" ref="H49:H56">F49*E49*1.15</f>
        <v>3967.03425</v>
      </c>
      <c r="I49" s="6">
        <f aca="true" t="shared" si="9" ref="I49:I56">H49+G49</f>
        <v>4054.653963</v>
      </c>
    </row>
    <row r="50" spans="1:9" ht="15">
      <c r="A50" s="1" t="s">
        <v>32</v>
      </c>
      <c r="C50" s="1" t="s">
        <v>66</v>
      </c>
      <c r="D50" s="4">
        <v>2</v>
      </c>
      <c r="E50" s="4">
        <v>1</v>
      </c>
      <c r="F50" s="5">
        <f aca="true" t="shared" si="10" ref="F50:F56">$F$4</f>
        <v>289.11</v>
      </c>
      <c r="G50" s="6">
        <f t="shared" si="7"/>
        <v>7.343394</v>
      </c>
      <c r="H50" s="6">
        <f t="shared" si="8"/>
        <v>332.4765</v>
      </c>
      <c r="I50" s="6">
        <f t="shared" si="9"/>
        <v>339.819894</v>
      </c>
    </row>
    <row r="51" spans="1:9" ht="15">
      <c r="A51" s="1" t="s">
        <v>32</v>
      </c>
      <c r="C51" s="1" t="s">
        <v>67</v>
      </c>
      <c r="D51" s="4">
        <v>1</v>
      </c>
      <c r="E51" s="4">
        <v>1</v>
      </c>
      <c r="F51" s="5">
        <f t="shared" si="10"/>
        <v>289.11</v>
      </c>
      <c r="G51" s="6">
        <f t="shared" si="7"/>
        <v>7.343394</v>
      </c>
      <c r="H51" s="6">
        <f t="shared" si="8"/>
        <v>332.4765</v>
      </c>
      <c r="I51" s="6">
        <f t="shared" si="9"/>
        <v>339.819894</v>
      </c>
    </row>
    <row r="52" spans="1:9" ht="15">
      <c r="A52" s="1" t="s">
        <v>32</v>
      </c>
      <c r="C52" s="1" t="s">
        <v>67</v>
      </c>
      <c r="D52" s="4">
        <v>3</v>
      </c>
      <c r="E52" s="4">
        <v>1</v>
      </c>
      <c r="F52" s="5">
        <f t="shared" si="10"/>
        <v>289.11</v>
      </c>
      <c r="G52" s="6">
        <f t="shared" si="7"/>
        <v>7.343394</v>
      </c>
      <c r="H52" s="6">
        <f t="shared" si="8"/>
        <v>332.4765</v>
      </c>
      <c r="I52" s="6">
        <f t="shared" si="9"/>
        <v>339.819894</v>
      </c>
    </row>
    <row r="53" spans="1:9" ht="15">
      <c r="A53" s="1" t="s">
        <v>32</v>
      </c>
      <c r="C53" s="1" t="s">
        <v>68</v>
      </c>
      <c r="D53" s="4">
        <v>1</v>
      </c>
      <c r="E53" s="4">
        <v>1</v>
      </c>
      <c r="F53" s="28">
        <f t="shared" si="10"/>
        <v>289.11</v>
      </c>
      <c r="G53" s="6">
        <f t="shared" si="7"/>
        <v>7.343394</v>
      </c>
      <c r="H53" s="6">
        <f t="shared" si="8"/>
        <v>332.4765</v>
      </c>
      <c r="I53" s="6">
        <f t="shared" si="9"/>
        <v>339.819894</v>
      </c>
    </row>
    <row r="54" spans="1:9" ht="15">
      <c r="A54" s="1" t="s">
        <v>32</v>
      </c>
      <c r="C54" s="1" t="s">
        <v>68</v>
      </c>
      <c r="D54" s="4">
        <v>4</v>
      </c>
      <c r="E54" s="4">
        <v>1</v>
      </c>
      <c r="F54" s="28">
        <f t="shared" si="10"/>
        <v>289.11</v>
      </c>
      <c r="G54" s="6">
        <f t="shared" si="7"/>
        <v>7.343394</v>
      </c>
      <c r="H54" s="6">
        <f t="shared" si="8"/>
        <v>332.4765</v>
      </c>
      <c r="I54" s="6">
        <f t="shared" si="9"/>
        <v>339.819894</v>
      </c>
    </row>
    <row r="55" spans="1:9" ht="15">
      <c r="A55" s="1" t="s">
        <v>32</v>
      </c>
      <c r="C55" s="1" t="s">
        <v>74</v>
      </c>
      <c r="D55" s="4">
        <v>5</v>
      </c>
      <c r="E55" s="4">
        <v>1</v>
      </c>
      <c r="F55" s="28">
        <f t="shared" si="10"/>
        <v>289.11</v>
      </c>
      <c r="G55" s="6">
        <f t="shared" si="7"/>
        <v>7.343394</v>
      </c>
      <c r="H55" s="6">
        <f t="shared" si="8"/>
        <v>332.4765</v>
      </c>
      <c r="I55" s="6">
        <f t="shared" si="9"/>
        <v>339.819894</v>
      </c>
    </row>
    <row r="56" spans="1:9" ht="15">
      <c r="A56" s="1" t="s">
        <v>32</v>
      </c>
      <c r="C56" s="1" t="s">
        <v>82</v>
      </c>
      <c r="E56" s="4">
        <v>1</v>
      </c>
      <c r="F56" s="5">
        <f t="shared" si="10"/>
        <v>289.11</v>
      </c>
      <c r="G56" s="6">
        <f t="shared" si="7"/>
        <v>7.343394</v>
      </c>
      <c r="H56" s="6">
        <f t="shared" si="8"/>
        <v>332.4765</v>
      </c>
      <c r="I56" s="6">
        <f t="shared" si="9"/>
        <v>339.819894</v>
      </c>
    </row>
    <row r="57" spans="1:11" ht="15">
      <c r="A57" s="22"/>
      <c r="B57" s="22"/>
      <c r="C57" s="22"/>
      <c r="D57" s="10"/>
      <c r="E57" s="10"/>
      <c r="F57" s="23"/>
      <c r="G57" s="24"/>
      <c r="H57" s="24"/>
      <c r="I57" s="24">
        <f>SUM(I49:I56)</f>
        <v>6433.393221000001</v>
      </c>
      <c r="J57" s="25">
        <v>6433</v>
      </c>
      <c r="K57" s="24">
        <f>J57-I57</f>
        <v>-0.39322100000117644</v>
      </c>
    </row>
    <row r="58" spans="1:9" ht="15">
      <c r="A58" s="1" t="s">
        <v>44</v>
      </c>
      <c r="C58" s="1" t="s">
        <v>58</v>
      </c>
      <c r="D58" s="4">
        <v>1</v>
      </c>
      <c r="E58" s="4">
        <v>1</v>
      </c>
      <c r="F58" s="5">
        <f>$F$10</f>
        <v>443.52</v>
      </c>
      <c r="G58" s="6">
        <f>E58*F58*$E$1</f>
        <v>11.265407999999999</v>
      </c>
      <c r="H58" s="6">
        <f>F58*E58*1.15</f>
        <v>510.04799999999994</v>
      </c>
      <c r="I58" s="6">
        <f>H58+G58</f>
        <v>521.313408</v>
      </c>
    </row>
    <row r="59" spans="1:9" ht="15">
      <c r="A59" s="1" t="s">
        <v>44</v>
      </c>
      <c r="C59" s="1" t="s">
        <v>75</v>
      </c>
      <c r="D59" s="4">
        <v>5</v>
      </c>
      <c r="E59" s="4">
        <v>1</v>
      </c>
      <c r="F59" s="5">
        <f>$F$4</f>
        <v>289.11</v>
      </c>
      <c r="G59" s="6">
        <f>E59*F59*$E$1</f>
        <v>7.343394</v>
      </c>
      <c r="H59" s="6">
        <f>F59*E59*1.15</f>
        <v>332.4765</v>
      </c>
      <c r="I59" s="6">
        <f>H59+G59</f>
        <v>339.819894</v>
      </c>
    </row>
    <row r="60" spans="1:9" ht="15">
      <c r="A60" s="1" t="s">
        <v>44</v>
      </c>
      <c r="C60" s="1" t="s">
        <v>84</v>
      </c>
      <c r="E60" s="4">
        <v>1</v>
      </c>
      <c r="F60" s="5">
        <f>$F$4</f>
        <v>289.11</v>
      </c>
      <c r="G60" s="6">
        <f>E60*F60*$E$1</f>
        <v>7.343394</v>
      </c>
      <c r="H60" s="6">
        <f>F60*E60*1.15</f>
        <v>332.4765</v>
      </c>
      <c r="I60" s="6">
        <f>H60+G60</f>
        <v>339.819894</v>
      </c>
    </row>
    <row r="61" spans="1:11" ht="15">
      <c r="A61" s="22"/>
      <c r="B61" s="22"/>
      <c r="C61" s="22"/>
      <c r="D61" s="10"/>
      <c r="E61" s="10"/>
      <c r="F61" s="23"/>
      <c r="G61" s="24"/>
      <c r="H61" s="24"/>
      <c r="I61" s="24">
        <f>SUM(I58:I60)</f>
        <v>1200.953196</v>
      </c>
      <c r="J61" s="25">
        <v>1200</v>
      </c>
      <c r="K61" s="24">
        <f>J61-I61</f>
        <v>-0.9531959999999344</v>
      </c>
    </row>
    <row r="62" spans="1:9" ht="15">
      <c r="A62" s="1" t="s">
        <v>30</v>
      </c>
      <c r="C62" s="1" t="s">
        <v>60</v>
      </c>
      <c r="D62" s="4">
        <v>3</v>
      </c>
      <c r="E62" s="4">
        <v>1</v>
      </c>
      <c r="F62" s="5">
        <f>$F$12</f>
        <v>197.12</v>
      </c>
      <c r="G62" s="6">
        <f>E62*F62*$E$1</f>
        <v>5.006848</v>
      </c>
      <c r="H62" s="6">
        <f>F62*E62*1.15</f>
        <v>226.688</v>
      </c>
      <c r="I62" s="6">
        <f>H62+G62</f>
        <v>231.69484799999998</v>
      </c>
    </row>
    <row r="63" spans="1:9" ht="15">
      <c r="A63" s="1" t="s">
        <v>30</v>
      </c>
      <c r="C63" s="1" t="s">
        <v>62</v>
      </c>
      <c r="E63" s="4">
        <v>1</v>
      </c>
      <c r="F63" s="5">
        <f>$F$14</f>
        <v>295.68</v>
      </c>
      <c r="G63" s="6">
        <f>E63*F63*$E$1</f>
        <v>7.510272</v>
      </c>
      <c r="H63" s="6">
        <f>F63*E63*1.15</f>
        <v>340.032</v>
      </c>
      <c r="I63" s="6">
        <f>H63+G63</f>
        <v>347.54227199999997</v>
      </c>
    </row>
    <row r="64" spans="1:9" ht="15">
      <c r="A64" s="1" t="s">
        <v>30</v>
      </c>
      <c r="C64" s="1" t="s">
        <v>63</v>
      </c>
      <c r="E64" s="4">
        <v>1</v>
      </c>
      <c r="F64" s="5">
        <f>$F$14</f>
        <v>295.68</v>
      </c>
      <c r="G64" s="6">
        <f>E64*F64*$E$1</f>
        <v>7.510272</v>
      </c>
      <c r="H64" s="6">
        <f>F64*E64*1.15</f>
        <v>340.032</v>
      </c>
      <c r="I64" s="6">
        <f>H64+G64</f>
        <v>347.54227199999997</v>
      </c>
    </row>
    <row r="65" spans="1:11" ht="15">
      <c r="A65" s="22"/>
      <c r="B65" s="22"/>
      <c r="C65" s="22"/>
      <c r="D65" s="10"/>
      <c r="E65" s="10"/>
      <c r="F65" s="23"/>
      <c r="G65" s="24"/>
      <c r="H65" s="24"/>
      <c r="I65" s="24">
        <f>SUM(I62:I64)</f>
        <v>926.7793919999999</v>
      </c>
      <c r="J65" s="25">
        <v>930</v>
      </c>
      <c r="K65" s="24">
        <f>J65-I65</f>
        <v>3.220608000000084</v>
      </c>
    </row>
    <row r="66" spans="5:11" ht="15">
      <c r="E66" s="13"/>
      <c r="G66" s="13"/>
      <c r="H66" s="13"/>
      <c r="I66" s="13"/>
      <c r="J66" s="13"/>
      <c r="K66" s="13"/>
    </row>
  </sheetData>
  <sheetProtection/>
  <autoFilter ref="A16:N67"/>
  <printOptions/>
  <pageMargins left="0.24" right="0.35433070866141736" top="0.31496062992125984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16.421875" style="4" customWidth="1"/>
    <col min="2" max="2" width="1.421875" style="4" customWidth="1"/>
    <col min="3" max="3" width="26.7109375" style="4" customWidth="1"/>
    <col min="4" max="4" width="3.140625" style="4" customWidth="1"/>
    <col min="5" max="5" width="5.00390625" style="4" customWidth="1"/>
    <col min="6" max="6" width="4.00390625" style="4" customWidth="1"/>
    <col min="7" max="7" width="6.00390625" style="13" customWidth="1"/>
    <col min="8" max="8" width="5.7109375" style="4" customWidth="1"/>
    <col min="9" max="10" width="6.57421875" style="4" customWidth="1"/>
    <col min="11" max="11" width="11.00390625" style="1" hidden="1" customWidth="1"/>
    <col min="12" max="12" width="0" style="1" hidden="1" customWidth="1"/>
    <col min="13" max="16384" width="9.140625" style="1" customWidth="1"/>
  </cols>
  <sheetData>
    <row r="1" spans="1:5" ht="15">
      <c r="A1" s="17"/>
      <c r="C1" s="4" t="s">
        <v>17</v>
      </c>
      <c r="E1" s="4">
        <v>0.075</v>
      </c>
    </row>
    <row r="2" spans="10:11" ht="15">
      <c r="J2" s="17"/>
      <c r="K2" s="12"/>
    </row>
    <row r="3" spans="1:10" ht="15">
      <c r="A3" s="10" t="s">
        <v>9</v>
      </c>
      <c r="B3" s="10" t="s">
        <v>18</v>
      </c>
      <c r="C3" s="10" t="s">
        <v>11</v>
      </c>
      <c r="D3" s="10" t="s">
        <v>13</v>
      </c>
      <c r="E3" s="10"/>
      <c r="F3" s="10" t="s">
        <v>19</v>
      </c>
      <c r="G3" s="15" t="s">
        <v>20</v>
      </c>
      <c r="H3" s="10" t="s">
        <v>21</v>
      </c>
      <c r="I3" s="10" t="s">
        <v>15</v>
      </c>
      <c r="J3" s="10" t="s">
        <v>22</v>
      </c>
    </row>
    <row r="4" spans="1:8" ht="15">
      <c r="A4" s="4" t="s">
        <v>49</v>
      </c>
      <c r="C4" s="4" t="s">
        <v>48</v>
      </c>
      <c r="D4" s="4">
        <v>1</v>
      </c>
      <c r="E4" s="4">
        <v>616</v>
      </c>
      <c r="F4" s="13">
        <f>D4*E4*$E$1</f>
        <v>46.199999999999996</v>
      </c>
      <c r="G4" s="14">
        <f>D4*E4*1.15</f>
        <v>708.4</v>
      </c>
      <c r="H4" s="13">
        <f>G4+F4</f>
        <v>754.6</v>
      </c>
    </row>
    <row r="5" spans="1:8" ht="15">
      <c r="A5" s="4" t="s">
        <v>49</v>
      </c>
      <c r="C5" s="20" t="s">
        <v>57</v>
      </c>
      <c r="D5" s="4">
        <v>1</v>
      </c>
      <c r="E5" s="4">
        <v>410</v>
      </c>
      <c r="F5" s="13">
        <f>D5*E5*$E$1</f>
        <v>30.75</v>
      </c>
      <c r="G5" s="14">
        <f>D5*E5*1.15</f>
        <v>471.49999999999994</v>
      </c>
      <c r="H5" s="13">
        <f>G5+F5</f>
        <v>502.24999999999994</v>
      </c>
    </row>
    <row r="6" spans="1:10" ht="15">
      <c r="A6" s="10"/>
      <c r="B6" s="10"/>
      <c r="C6" s="10"/>
      <c r="D6" s="10"/>
      <c r="E6" s="10"/>
      <c r="F6" s="15"/>
      <c r="G6" s="21"/>
      <c r="H6" s="15">
        <f>SUM(H4:H5)</f>
        <v>1256.85</v>
      </c>
      <c r="I6" s="26">
        <v>1250</v>
      </c>
      <c r="J6" s="15">
        <f>I6-H6</f>
        <v>-6.849999999999909</v>
      </c>
    </row>
    <row r="7" spans="1:8" ht="15">
      <c r="A7" s="4" t="s">
        <v>29</v>
      </c>
      <c r="C7" s="4" t="s">
        <v>35</v>
      </c>
      <c r="D7" s="4">
        <v>1</v>
      </c>
      <c r="E7" s="4">
        <v>195</v>
      </c>
      <c r="F7" s="13">
        <f>D7*E7*$E$1</f>
        <v>14.625</v>
      </c>
      <c r="G7" s="14">
        <f>D7*E7*1.15</f>
        <v>224.24999999999997</v>
      </c>
      <c r="H7" s="13">
        <f>G7+F7</f>
        <v>238.87499999999997</v>
      </c>
    </row>
    <row r="8" spans="1:8" ht="15">
      <c r="A8" s="4" t="s">
        <v>29</v>
      </c>
      <c r="C8" s="4" t="s">
        <v>38</v>
      </c>
      <c r="D8" s="4">
        <v>1</v>
      </c>
      <c r="E8" s="4">
        <v>195</v>
      </c>
      <c r="F8" s="13">
        <f>D8*E8*$E$1</f>
        <v>14.625</v>
      </c>
      <c r="G8" s="14">
        <f>D8*E8*1.15</f>
        <v>224.24999999999997</v>
      </c>
      <c r="H8" s="13">
        <f>G8+F8</f>
        <v>238.87499999999997</v>
      </c>
    </row>
    <row r="9" spans="1:8" ht="15">
      <c r="A9" s="4" t="s">
        <v>29</v>
      </c>
      <c r="C9" s="4" t="s">
        <v>52</v>
      </c>
      <c r="D9" s="4">
        <v>1</v>
      </c>
      <c r="E9" s="4">
        <v>220</v>
      </c>
      <c r="F9" s="13">
        <f>D9*E9*$E$1</f>
        <v>16.5</v>
      </c>
      <c r="G9" s="14">
        <f>D9*E9*1.15</f>
        <v>252.99999999999997</v>
      </c>
      <c r="H9" s="13">
        <f>G9+F9</f>
        <v>269.5</v>
      </c>
    </row>
    <row r="10" spans="1:8" ht="15">
      <c r="A10" s="4" t="s">
        <v>29</v>
      </c>
      <c r="C10" s="4" t="s">
        <v>56</v>
      </c>
      <c r="D10" s="4">
        <v>1</v>
      </c>
      <c r="E10" s="4">
        <v>252</v>
      </c>
      <c r="F10" s="13">
        <f>D10*E10*$E$1</f>
        <v>18.9</v>
      </c>
      <c r="G10" s="14">
        <f>D10*E10*1.15</f>
        <v>289.79999999999995</v>
      </c>
      <c r="H10" s="13">
        <f>G10+F10</f>
        <v>308.69999999999993</v>
      </c>
    </row>
    <row r="11" spans="1:10" ht="15">
      <c r="A11" s="10"/>
      <c r="B11" s="10"/>
      <c r="C11" s="10"/>
      <c r="D11" s="10"/>
      <c r="E11" s="10"/>
      <c r="F11" s="15"/>
      <c r="G11" s="21"/>
      <c r="H11" s="15">
        <f>SUM(H7:H10)</f>
        <v>1055.9499999999998</v>
      </c>
      <c r="I11" s="25">
        <v>1000</v>
      </c>
      <c r="J11" s="15">
        <f>I11-H11</f>
        <v>-55.94999999999982</v>
      </c>
    </row>
    <row r="12" spans="1:8" ht="15">
      <c r="A12" s="4" t="s">
        <v>54</v>
      </c>
      <c r="C12" s="4" t="s">
        <v>53</v>
      </c>
      <c r="D12" s="4">
        <v>1</v>
      </c>
      <c r="E12" s="4">
        <v>490</v>
      </c>
      <c r="F12" s="13">
        <f>D12*E12*$E$1</f>
        <v>36.75</v>
      </c>
      <c r="G12" s="14">
        <f>D12*E12*1.15</f>
        <v>563.5</v>
      </c>
      <c r="H12" s="13">
        <f>G12+F12</f>
        <v>600.25</v>
      </c>
    </row>
    <row r="13" spans="1:10" ht="15">
      <c r="A13" s="10"/>
      <c r="B13" s="10"/>
      <c r="C13" s="10"/>
      <c r="D13" s="10"/>
      <c r="E13" s="10"/>
      <c r="F13" s="15"/>
      <c r="G13" s="21"/>
      <c r="H13" s="15">
        <f>SUM(H12:H12)</f>
        <v>600.25</v>
      </c>
      <c r="I13" s="26">
        <v>600</v>
      </c>
      <c r="J13" s="15">
        <f>I13-H13</f>
        <v>-0.25</v>
      </c>
    </row>
    <row r="14" spans="1:8" ht="15">
      <c r="A14" s="4" t="s">
        <v>51</v>
      </c>
      <c r="C14" s="4" t="s">
        <v>50</v>
      </c>
      <c r="E14" s="4">
        <v>260</v>
      </c>
      <c r="F14" s="13">
        <f>D14*E14*$E$1</f>
        <v>0</v>
      </c>
      <c r="G14" s="14">
        <f>D14*E14*1.15</f>
        <v>0</v>
      </c>
      <c r="H14" s="13">
        <f>G14+F14</f>
        <v>0</v>
      </c>
    </row>
    <row r="15" spans="1:8" ht="15">
      <c r="A15" s="4" t="s">
        <v>51</v>
      </c>
      <c r="C15" s="4" t="s">
        <v>55</v>
      </c>
      <c r="D15" s="4">
        <v>1</v>
      </c>
      <c r="E15" s="4">
        <v>253</v>
      </c>
      <c r="F15" s="13">
        <f>D15*E15*$E$1</f>
        <v>18.974999999999998</v>
      </c>
      <c r="G15" s="14">
        <f>D15*E15*1.15</f>
        <v>290.95</v>
      </c>
      <c r="H15" s="13">
        <f>G15+F15</f>
        <v>309.925</v>
      </c>
    </row>
    <row r="16" spans="1:10" ht="15">
      <c r="A16" s="10"/>
      <c r="B16" s="10"/>
      <c r="C16" s="29" t="s">
        <v>86</v>
      </c>
      <c r="D16" s="10"/>
      <c r="E16" s="10"/>
      <c r="F16" s="15"/>
      <c r="G16" s="21"/>
      <c r="H16" s="15">
        <f>SUM(H14:H15)</f>
        <v>309.925</v>
      </c>
      <c r="I16" s="26">
        <v>310</v>
      </c>
      <c r="J16" s="15">
        <f>I16-H16</f>
        <v>0.07499999999998863</v>
      </c>
    </row>
    <row r="17" spans="1:8" ht="15">
      <c r="A17" s="4" t="s">
        <v>47</v>
      </c>
      <c r="C17" s="4" t="s">
        <v>46</v>
      </c>
      <c r="D17" s="4">
        <v>1</v>
      </c>
      <c r="E17" s="4">
        <v>1072</v>
      </c>
      <c r="F17" s="13">
        <f>D17*E17*$E$1</f>
        <v>80.39999999999999</v>
      </c>
      <c r="G17" s="14">
        <f>D17*E17*1.15</f>
        <v>1232.8</v>
      </c>
      <c r="H17" s="13">
        <f>G17+F17</f>
        <v>1313.2</v>
      </c>
    </row>
    <row r="18" spans="1:10" ht="15">
      <c r="A18" s="10"/>
      <c r="B18" s="10"/>
      <c r="C18" s="10"/>
      <c r="D18" s="10"/>
      <c r="E18" s="10"/>
      <c r="F18" s="15"/>
      <c r="G18" s="21"/>
      <c r="H18" s="15">
        <f>SUM(H17:H17)</f>
        <v>1313.2</v>
      </c>
      <c r="I18" s="26">
        <v>1312</v>
      </c>
      <c r="J18" s="15">
        <f>I18-H18</f>
        <v>-1.2000000000000455</v>
      </c>
    </row>
    <row r="19" spans="1:8" ht="15">
      <c r="A19" s="4" t="s">
        <v>45</v>
      </c>
      <c r="C19" s="4" t="s">
        <v>43</v>
      </c>
      <c r="D19" s="4">
        <v>1</v>
      </c>
      <c r="E19" s="4">
        <v>360</v>
      </c>
      <c r="F19" s="13">
        <f>D19*E19*$E$1</f>
        <v>27</v>
      </c>
      <c r="G19" s="14">
        <f>D19*E19*1.15</f>
        <v>413.99999999999994</v>
      </c>
      <c r="H19" s="13">
        <f>G19+F19</f>
        <v>440.99999999999994</v>
      </c>
    </row>
    <row r="20" spans="1:10" ht="15">
      <c r="A20" s="10"/>
      <c r="B20" s="10"/>
      <c r="C20" s="10"/>
      <c r="D20" s="10"/>
      <c r="E20" s="10"/>
      <c r="F20" s="15"/>
      <c r="G20" s="21"/>
      <c r="H20" s="15">
        <f>SUM(H19:H19)</f>
        <v>440.99999999999994</v>
      </c>
      <c r="I20" s="26">
        <v>441</v>
      </c>
      <c r="J20" s="15">
        <f>I20-H20</f>
        <v>0</v>
      </c>
    </row>
    <row r="21" spans="1:8" ht="15">
      <c r="A21" s="4" t="s">
        <v>32</v>
      </c>
      <c r="C21" s="4" t="s">
        <v>31</v>
      </c>
      <c r="D21" s="4">
        <v>1</v>
      </c>
      <c r="E21" s="4">
        <v>259</v>
      </c>
      <c r="F21" s="13">
        <f aca="true" t="shared" si="0" ref="F21:F28">D21*E21*$E$1</f>
        <v>19.425</v>
      </c>
      <c r="G21" s="14">
        <f aca="true" t="shared" si="1" ref="G21:G28">D21*E21*1.15</f>
        <v>297.84999999999997</v>
      </c>
      <c r="H21" s="13">
        <f aca="true" t="shared" si="2" ref="H21:H28">G21+F21</f>
        <v>317.275</v>
      </c>
    </row>
    <row r="22" spans="1:8" ht="15">
      <c r="A22" s="4" t="s">
        <v>32</v>
      </c>
      <c r="C22" s="4" t="s">
        <v>33</v>
      </c>
      <c r="D22" s="4">
        <v>1</v>
      </c>
      <c r="E22" s="4">
        <v>259</v>
      </c>
      <c r="F22" s="13">
        <f t="shared" si="0"/>
        <v>19.425</v>
      </c>
      <c r="G22" s="14">
        <f t="shared" si="1"/>
        <v>297.84999999999997</v>
      </c>
      <c r="H22" s="13">
        <f t="shared" si="2"/>
        <v>317.275</v>
      </c>
    </row>
    <row r="23" spans="1:8" ht="15">
      <c r="A23" s="4" t="s">
        <v>32</v>
      </c>
      <c r="C23" s="4" t="s">
        <v>36</v>
      </c>
      <c r="D23" s="4">
        <v>2</v>
      </c>
      <c r="E23" s="4">
        <v>195</v>
      </c>
      <c r="F23" s="13">
        <f t="shared" si="0"/>
        <v>29.25</v>
      </c>
      <c r="G23" s="14">
        <f t="shared" si="1"/>
        <v>448.49999999999994</v>
      </c>
      <c r="H23" s="13">
        <f t="shared" si="2"/>
        <v>477.74999999999994</v>
      </c>
    </row>
    <row r="24" spans="1:8" ht="15">
      <c r="A24" s="4" t="s">
        <v>32</v>
      </c>
      <c r="C24" s="4" t="s">
        <v>37</v>
      </c>
      <c r="D24" s="4">
        <v>1</v>
      </c>
      <c r="E24" s="4">
        <v>195</v>
      </c>
      <c r="F24" s="13">
        <f t="shared" si="0"/>
        <v>14.625</v>
      </c>
      <c r="G24" s="14">
        <f t="shared" si="1"/>
        <v>224.24999999999997</v>
      </c>
      <c r="H24" s="13">
        <f t="shared" si="2"/>
        <v>238.87499999999997</v>
      </c>
    </row>
    <row r="25" spans="1:8" ht="15">
      <c r="A25" s="4" t="s">
        <v>32</v>
      </c>
      <c r="C25" s="4" t="s">
        <v>39</v>
      </c>
      <c r="D25" s="4">
        <v>1</v>
      </c>
      <c r="E25" s="4">
        <v>195</v>
      </c>
      <c r="F25" s="13">
        <f t="shared" si="0"/>
        <v>14.625</v>
      </c>
      <c r="G25" s="14">
        <f t="shared" si="1"/>
        <v>224.24999999999997</v>
      </c>
      <c r="H25" s="13">
        <f t="shared" si="2"/>
        <v>238.87499999999997</v>
      </c>
    </row>
    <row r="26" spans="1:8" ht="15">
      <c r="A26" s="4" t="s">
        <v>32</v>
      </c>
      <c r="C26" s="4" t="s">
        <v>40</v>
      </c>
      <c r="E26" s="4">
        <v>195</v>
      </c>
      <c r="F26" s="13">
        <f t="shared" si="0"/>
        <v>0</v>
      </c>
      <c r="G26" s="14">
        <f t="shared" si="1"/>
        <v>0</v>
      </c>
      <c r="H26" s="13">
        <f t="shared" si="2"/>
        <v>0</v>
      </c>
    </row>
    <row r="27" spans="1:8" ht="15">
      <c r="A27" s="4" t="s">
        <v>32</v>
      </c>
      <c r="C27" s="4" t="s">
        <v>41</v>
      </c>
      <c r="E27" s="4">
        <v>270</v>
      </c>
      <c r="F27" s="13">
        <f t="shared" si="0"/>
        <v>0</v>
      </c>
      <c r="G27" s="14">
        <f t="shared" si="1"/>
        <v>0</v>
      </c>
      <c r="H27" s="13">
        <f t="shared" si="2"/>
        <v>0</v>
      </c>
    </row>
    <row r="28" spans="1:8" ht="15">
      <c r="A28" s="4" t="s">
        <v>32</v>
      </c>
      <c r="C28" s="4" t="s">
        <v>42</v>
      </c>
      <c r="E28" s="4">
        <v>270</v>
      </c>
      <c r="F28" s="13">
        <f t="shared" si="0"/>
        <v>0</v>
      </c>
      <c r="G28" s="14">
        <f t="shared" si="1"/>
        <v>0</v>
      </c>
      <c r="H28" s="13">
        <f t="shared" si="2"/>
        <v>0</v>
      </c>
    </row>
    <row r="29" spans="1:10" ht="15">
      <c r="A29" s="10"/>
      <c r="B29" s="10"/>
      <c r="C29" s="10"/>
      <c r="D29" s="10"/>
      <c r="E29" s="10"/>
      <c r="F29" s="15"/>
      <c r="G29" s="21"/>
      <c r="H29" s="15">
        <f>SUM(H21:H28)</f>
        <v>1590.05</v>
      </c>
      <c r="I29" s="27">
        <f>670+1018</f>
        <v>1688</v>
      </c>
      <c r="J29" s="15">
        <f>I29-H29</f>
        <v>97.95000000000005</v>
      </c>
    </row>
    <row r="30" spans="1:8" ht="15">
      <c r="A30" s="4" t="s">
        <v>44</v>
      </c>
      <c r="C30" s="4" t="s">
        <v>43</v>
      </c>
      <c r="D30" s="4">
        <v>1</v>
      </c>
      <c r="E30" s="4">
        <v>360</v>
      </c>
      <c r="F30" s="13">
        <f>D30*E30*$E$1</f>
        <v>27</v>
      </c>
      <c r="G30" s="14">
        <f>D30*E30*1.15</f>
        <v>413.99999999999994</v>
      </c>
      <c r="H30" s="13">
        <f>G30+F30</f>
        <v>440.99999999999994</v>
      </c>
    </row>
    <row r="31" spans="1:10" ht="15">
      <c r="A31" s="10"/>
      <c r="B31" s="10"/>
      <c r="C31" s="10"/>
      <c r="D31" s="10"/>
      <c r="E31" s="10"/>
      <c r="F31" s="15"/>
      <c r="G31" s="21"/>
      <c r="H31" s="15">
        <f>SUM(H30:H30)</f>
        <v>440.99999999999994</v>
      </c>
      <c r="I31" s="26">
        <v>500</v>
      </c>
      <c r="J31" s="15">
        <f>I31-H31</f>
        <v>59.00000000000006</v>
      </c>
    </row>
    <row r="32" spans="1:8" ht="15">
      <c r="A32" s="4" t="s">
        <v>30</v>
      </c>
      <c r="C32" s="4" t="s">
        <v>34</v>
      </c>
      <c r="D32" s="4">
        <v>1</v>
      </c>
      <c r="E32" s="4">
        <v>259</v>
      </c>
      <c r="F32" s="13">
        <f>D32*E32*$E$1</f>
        <v>19.425</v>
      </c>
      <c r="G32" s="14">
        <f>D32*E32*1.15</f>
        <v>297.84999999999997</v>
      </c>
      <c r="H32" s="13">
        <f>G32+F32</f>
        <v>317.275</v>
      </c>
    </row>
    <row r="33" spans="1:10" ht="15">
      <c r="A33" s="10"/>
      <c r="B33" s="10"/>
      <c r="C33" s="10"/>
      <c r="D33" s="10"/>
      <c r="E33" s="10"/>
      <c r="F33" s="15"/>
      <c r="G33" s="21"/>
      <c r="H33" s="15">
        <f>SUM(H32:H32)</f>
        <v>317.275</v>
      </c>
      <c r="I33" s="26">
        <v>317</v>
      </c>
      <c r="J33" s="15">
        <f>I33-H33</f>
        <v>-0.27499999999997726</v>
      </c>
    </row>
    <row r="34" spans="6:14" ht="15">
      <c r="F34" s="13"/>
      <c r="H34" s="13"/>
      <c r="I34" s="13"/>
      <c r="J34" s="13"/>
      <c r="N34" s="13"/>
    </row>
  </sheetData>
  <sheetProtection/>
  <autoFilter ref="A3:J3"/>
  <printOptions/>
  <pageMargins left="0.22" right="0.23" top="0.39" bottom="0.47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USER</cp:lastModifiedBy>
  <cp:lastPrinted>2012-04-11T16:18:24Z</cp:lastPrinted>
  <dcterms:created xsi:type="dcterms:W3CDTF">2010-07-14T04:16:13Z</dcterms:created>
  <dcterms:modified xsi:type="dcterms:W3CDTF">2012-08-27T10:24:02Z</dcterms:modified>
  <cp:category/>
  <cp:version/>
  <cp:contentType/>
  <cp:contentStatus/>
</cp:coreProperties>
</file>