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Энвиросакс и японские" sheetId="1" r:id="rId1"/>
    <sheet name="остальные" sheetId="2" r:id="rId2"/>
  </sheets>
  <definedNames>
    <definedName name="_xlnm._FilterDatabase" localSheetId="1" hidden="1">'остальные'!$A$3:$J$74</definedName>
    <definedName name="_xlnm._FilterDatabase" localSheetId="0" hidden="1">'Энвиросакс и японские'!$A$15:$N$52</definedName>
  </definedNames>
  <calcPr fullCalcOnLoad="1"/>
</workbook>
</file>

<file path=xl/sharedStrings.xml><?xml version="1.0" encoding="utf-8"?>
<sst xmlns="http://schemas.openxmlformats.org/spreadsheetml/2006/main" count="205" uniqueCount="119">
  <si>
    <t>Курс $+1р</t>
  </si>
  <si>
    <t>внутренний курс поставщика</t>
  </si>
  <si>
    <t>сумка в рядах</t>
  </si>
  <si>
    <t>сумка органик</t>
  </si>
  <si>
    <t>сумка слинг в ряду</t>
  </si>
  <si>
    <t>сумка слинг без ряда</t>
  </si>
  <si>
    <t>сумка мини в ряду</t>
  </si>
  <si>
    <t>сумка мини без ряда</t>
  </si>
  <si>
    <t>чехлы д/сумок</t>
  </si>
  <si>
    <t>ник</t>
  </si>
  <si>
    <t>прим</t>
  </si>
  <si>
    <t>наименование</t>
  </si>
  <si>
    <t>номер</t>
  </si>
  <si>
    <t>кол-во</t>
  </si>
  <si>
    <t>цена без орга</t>
  </si>
  <si>
    <t>оплата</t>
  </si>
  <si>
    <t>сумка путешественника</t>
  </si>
  <si>
    <t>транспортные</t>
  </si>
  <si>
    <t>примечание</t>
  </si>
  <si>
    <t>тр</t>
  </si>
  <si>
    <t>с орг</t>
  </si>
  <si>
    <t>с орг и тр</t>
  </si>
  <si>
    <t>сальдо</t>
  </si>
  <si>
    <t>Сальдо</t>
  </si>
  <si>
    <t>ТР</t>
  </si>
  <si>
    <t>сумка серфера</t>
  </si>
  <si>
    <t>malyska1020</t>
  </si>
  <si>
    <t>Мелена</t>
  </si>
  <si>
    <t>сумка графика без рядов</t>
  </si>
  <si>
    <t>сумка детская</t>
  </si>
  <si>
    <t>anna9om</t>
  </si>
  <si>
    <t>Сосенка</t>
  </si>
  <si>
    <t>сумка слинг</t>
  </si>
  <si>
    <t>VELENA2008</t>
  </si>
  <si>
    <t>один ряд</t>
  </si>
  <si>
    <r>
      <t>Uzbechka</t>
    </r>
    <r>
      <rPr>
        <sz val="9"/>
        <color indexed="8"/>
        <rFont val="Verdana"/>
        <family val="2"/>
      </rPr>
      <t xml:space="preserve"> </t>
    </r>
  </si>
  <si>
    <t>Лаванда</t>
  </si>
  <si>
    <t>май тай</t>
  </si>
  <si>
    <t>Aika</t>
  </si>
  <si>
    <t>роза</t>
  </si>
  <si>
    <t>Omede</t>
  </si>
  <si>
    <t>вишневая</t>
  </si>
  <si>
    <t>mila-401</t>
  </si>
  <si>
    <t>номанд</t>
  </si>
  <si>
    <t>оригами</t>
  </si>
  <si>
    <t>сафари</t>
  </si>
  <si>
    <t>богема</t>
  </si>
  <si>
    <t>Strekosenka</t>
  </si>
  <si>
    <t>Цирк В17</t>
  </si>
  <si>
    <t>МамаКлима</t>
  </si>
  <si>
    <t>Пираты В18</t>
  </si>
  <si>
    <t>колейдоскоп В14</t>
  </si>
  <si>
    <t>Vita tiffani</t>
  </si>
  <si>
    <t>самбука</t>
  </si>
  <si>
    <t>Vita balance</t>
  </si>
  <si>
    <t>Vita Larkspur</t>
  </si>
  <si>
    <t>oklen</t>
  </si>
  <si>
    <t>Daypack20 черный</t>
  </si>
  <si>
    <t>ChicoBag Messenger10 аметист</t>
  </si>
  <si>
    <t>ChicoBag слинг голубая</t>
  </si>
  <si>
    <t>ВАGGU ВАВY Hot Pink Dot</t>
  </si>
  <si>
    <t>Miranta</t>
  </si>
  <si>
    <t>ВАGGU ВАВY голубой слон</t>
  </si>
  <si>
    <t>ВАGGU ВАВY navy dot</t>
  </si>
  <si>
    <t>Joor</t>
  </si>
  <si>
    <t>komiksa</t>
  </si>
  <si>
    <t>ВАGGU ВАВY papaya dot</t>
  </si>
  <si>
    <t>ВАGGU ВАВY сине-белая полоска</t>
  </si>
  <si>
    <t>ВАGGU ВАВY синий с темно-синими полосками</t>
  </si>
  <si>
    <t>ВАGGU ВАВY минт</t>
  </si>
  <si>
    <t>ВАGGU ВАВY Saffron Dot</t>
  </si>
  <si>
    <t>ВАGGU ВАВY fox</t>
  </si>
  <si>
    <t>ВАGGU Fox</t>
  </si>
  <si>
    <t>Nanss</t>
  </si>
  <si>
    <t>ВАGGU черный</t>
  </si>
  <si>
    <t>ВАGGU белый в синюю полоску</t>
  </si>
  <si>
    <t>ВАGGU голубые цветы</t>
  </si>
  <si>
    <t>ВАGGU папайя с точками</t>
  </si>
  <si>
    <t>BAGGU Hot Pink Dot</t>
  </si>
  <si>
    <t>BAGGU Ocean Shapes</t>
  </si>
  <si>
    <t>BAGGU Cobalt</t>
  </si>
  <si>
    <t>BAGGU ZIPPER S Stripes (NEW)</t>
  </si>
  <si>
    <t>BAGGU ZIPPER M Greens</t>
  </si>
  <si>
    <t>BAGGU ZIPPER M Blues</t>
  </si>
  <si>
    <t>BAGGU ZIPPER L Stripes</t>
  </si>
  <si>
    <t>BAGGU ZIPPER L Greys</t>
  </si>
  <si>
    <t>сумка RuMe ALL Слива</t>
  </si>
  <si>
    <t>RuMe Metallic MINI - Purple</t>
  </si>
  <si>
    <t>Тарана</t>
  </si>
  <si>
    <t>макро RuMe черно-серые полоски в области</t>
  </si>
  <si>
    <t>RuMe mini Веселый Гринвич</t>
  </si>
  <si>
    <t>RuMe mini дерево</t>
  </si>
  <si>
    <t>RuMe mini Blossom</t>
  </si>
  <si>
    <t>RuMe mini Pinstripe</t>
  </si>
  <si>
    <t>RuMe mini Fall Avenue</t>
  </si>
  <si>
    <t>RuMe mini Keyboard</t>
  </si>
  <si>
    <t>RuMe Fall Avenue</t>
  </si>
  <si>
    <t>RuMe Fall Hamptons</t>
  </si>
  <si>
    <t>макро RuMe спринг гринвич</t>
  </si>
  <si>
    <t>макро RuMe стрелки</t>
  </si>
  <si>
    <t>чехол RuMe Pocket - Fall Hamptons</t>
  </si>
  <si>
    <t>Happy Smile (A) собака чер</t>
  </si>
  <si>
    <t>Elya</t>
  </si>
  <si>
    <t>Happy Smile (В) деревья зел</t>
  </si>
  <si>
    <t>ВАGGU ВАВY  Electric Purple</t>
  </si>
  <si>
    <t>ВАGGU ВАВY black</t>
  </si>
  <si>
    <t>ВАGGU Fuschia</t>
  </si>
  <si>
    <t>RuMe mini Butterflies</t>
  </si>
  <si>
    <t>RuMe Spring Hamptons</t>
  </si>
  <si>
    <t>сумка 502201</t>
  </si>
  <si>
    <t>ВАGGU оливковый</t>
  </si>
  <si>
    <t>Пристрой</t>
  </si>
  <si>
    <t>RuMe mini Spring Hamptons</t>
  </si>
  <si>
    <t>RuMe mini Fall Hamptons</t>
  </si>
  <si>
    <t>макро RuMe Downing</t>
  </si>
  <si>
    <t>саванна</t>
  </si>
  <si>
    <t>пристрой</t>
  </si>
  <si>
    <t>сумка 976002</t>
  </si>
  <si>
    <t>сумка 724901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</si>
</sst>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&quot;р.&quot;"/>
    <numFmt numFmtId="170" formatCode="000000000"/>
    <numFmt numFmtId="171" formatCode="0.0000"/>
    <numFmt numFmtId="172" formatCode="0.000000000000"/>
    <numFmt numFmtId="173" formatCode="dd/mm/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.5"/>
      <name val="Verdana"/>
      <family val="2"/>
    </font>
    <font>
      <sz val="9"/>
      <name val="Tahoma"/>
      <family val="2"/>
    </font>
    <font>
      <sz val="9"/>
      <name val="Courier New"/>
      <family val="3"/>
    </font>
    <font>
      <sz val="9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Courier New"/>
      <family val="3"/>
    </font>
    <font>
      <sz val="8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ourier New"/>
      <family val="3"/>
    </font>
    <font>
      <sz val="9"/>
      <color theme="1"/>
      <name val="Verdana"/>
      <family val="2"/>
    </font>
    <font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0" xfId="0" applyFont="1" applyFill="1" applyAlignment="1">
      <alignment/>
    </xf>
    <xf numFmtId="2" fontId="25" fillId="0" borderId="0" xfId="0" applyNumberFormat="1" applyFont="1" applyFill="1" applyAlignment="1">
      <alignment/>
    </xf>
    <xf numFmtId="1" fontId="25" fillId="0" borderId="0" xfId="0" applyNumberFormat="1" applyFont="1" applyAlignment="1">
      <alignment/>
    </xf>
    <xf numFmtId="0" fontId="26" fillId="0" borderId="0" xfId="0" applyFont="1" applyFill="1" applyAlignment="1">
      <alignment/>
    </xf>
    <xf numFmtId="2" fontId="26" fillId="0" borderId="0" xfId="0" applyNumberFormat="1" applyFont="1" applyFill="1" applyAlignment="1">
      <alignment/>
    </xf>
    <xf numFmtId="1" fontId="26" fillId="0" borderId="0" xfId="0" applyNumberFormat="1" applyFont="1" applyAlignment="1">
      <alignment/>
    </xf>
    <xf numFmtId="0" fontId="25" fillId="0" borderId="10" xfId="0" applyFont="1" applyFill="1" applyBorder="1" applyAlignment="1">
      <alignment/>
    </xf>
    <xf numFmtId="0" fontId="48" fillId="0" borderId="0" xfId="0" applyFont="1" applyAlignment="1">
      <alignment/>
    </xf>
    <xf numFmtId="14" fontId="25" fillId="0" borderId="0" xfId="0" applyNumberFormat="1" applyFont="1" applyAlignment="1">
      <alignment/>
    </xf>
    <xf numFmtId="1" fontId="25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1" fontId="4" fillId="0" borderId="0" xfId="0" applyNumberFormat="1" applyFont="1" applyFill="1" applyAlignment="1">
      <alignment horizontal="right" vertical="center" wrapText="1"/>
    </xf>
    <xf numFmtId="1" fontId="25" fillId="0" borderId="10" xfId="0" applyNumberFormat="1" applyFont="1" applyFill="1" applyBorder="1" applyAlignment="1">
      <alignment/>
    </xf>
    <xf numFmtId="2" fontId="26" fillId="0" borderId="0" xfId="0" applyNumberFormat="1" applyFont="1" applyAlignment="1">
      <alignment/>
    </xf>
    <xf numFmtId="0" fontId="49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5" fillId="33" borderId="0" xfId="0" applyFont="1" applyFill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0" fontId="25" fillId="0" borderId="10" xfId="0" applyFont="1" applyBorder="1" applyAlignment="1">
      <alignment/>
    </xf>
    <xf numFmtId="2" fontId="25" fillId="0" borderId="10" xfId="0" applyNumberFormat="1" applyFont="1" applyFill="1" applyBorder="1" applyAlignment="1">
      <alignment/>
    </xf>
    <xf numFmtId="1" fontId="25" fillId="0" borderId="10" xfId="0" applyNumberFormat="1" applyFont="1" applyBorder="1" applyAlignment="1">
      <alignment/>
    </xf>
    <xf numFmtId="0" fontId="50" fillId="0" borderId="0" xfId="0" applyFont="1" applyFill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Fill="1" applyBorder="1" applyAlignment="1">
      <alignment/>
    </xf>
    <xf numFmtId="1" fontId="46" fillId="0" borderId="10" xfId="0" applyNumberFormat="1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49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pane ySplit="15" topLeftCell="A16" activePane="bottomLeft" state="frozen"/>
      <selection pane="topLeft" activeCell="A1" sqref="A1"/>
      <selection pane="bottomLeft" activeCell="R26" sqref="R26"/>
    </sheetView>
  </sheetViews>
  <sheetFormatPr defaultColWidth="9.140625" defaultRowHeight="15"/>
  <cols>
    <col min="1" max="1" width="10.140625" style="1" customWidth="1"/>
    <col min="2" max="2" width="2.140625" style="1" customWidth="1"/>
    <col min="3" max="3" width="17.7109375" style="1" customWidth="1"/>
    <col min="4" max="4" width="6.28125" style="4" customWidth="1"/>
    <col min="5" max="5" width="4.7109375" style="4" customWidth="1"/>
    <col min="6" max="6" width="7.28125" style="4" customWidth="1"/>
    <col min="7" max="7" width="3.7109375" style="4" customWidth="1"/>
    <col min="8" max="8" width="5.8515625" style="4" customWidth="1"/>
    <col min="9" max="10" width="5.8515625" style="1" customWidth="1"/>
    <col min="11" max="11" width="6.57421875" style="6" customWidth="1"/>
    <col min="12" max="12" width="15.28125" style="1" hidden="1" customWidth="1"/>
    <col min="13" max="14" width="0" style="1" hidden="1" customWidth="1"/>
    <col min="15" max="16384" width="9.140625" style="1" customWidth="1"/>
  </cols>
  <sheetData>
    <row r="1" spans="1:11" ht="15">
      <c r="A1" s="12"/>
      <c r="C1" s="1" t="s">
        <v>24</v>
      </c>
      <c r="E1" s="4">
        <v>0.033</v>
      </c>
      <c r="K1" s="11"/>
    </row>
    <row r="2" spans="1:9" ht="15" hidden="1">
      <c r="A2" s="22"/>
      <c r="C2" s="4" t="s">
        <v>0</v>
      </c>
      <c r="D2" s="4">
        <v>32.39</v>
      </c>
      <c r="F2" s="5" t="s">
        <v>1</v>
      </c>
      <c r="G2" s="5"/>
      <c r="H2" s="5"/>
      <c r="I2" s="5"/>
    </row>
    <row r="3" spans="2:11" s="2" customFormat="1" ht="12" hidden="1">
      <c r="B3" s="2" t="s">
        <v>2</v>
      </c>
      <c r="D3" s="7">
        <v>7.3</v>
      </c>
      <c r="E3" s="8">
        <f>$D$2</f>
        <v>32.39</v>
      </c>
      <c r="F3" s="8">
        <v>249.42</v>
      </c>
      <c r="G3" s="8"/>
      <c r="H3" s="8">
        <v>230.62</v>
      </c>
      <c r="I3" s="8">
        <f>F3*1.15</f>
        <v>286.83299999999997</v>
      </c>
      <c r="K3" s="9"/>
    </row>
    <row r="4" spans="2:11" s="2" customFormat="1" ht="12" hidden="1">
      <c r="B4" s="2" t="s">
        <v>28</v>
      </c>
      <c r="D4" s="7">
        <v>8.3</v>
      </c>
      <c r="E4" s="8">
        <f aca="true" t="shared" si="0" ref="E4:E13">$D$2</f>
        <v>32.39</v>
      </c>
      <c r="F4" s="8">
        <v>285.05</v>
      </c>
      <c r="G4" s="8"/>
      <c r="H4" s="8"/>
      <c r="I4" s="8">
        <f>F4*1.15</f>
        <v>327.8075</v>
      </c>
      <c r="K4" s="9"/>
    </row>
    <row r="5" spans="2:11" s="2" customFormat="1" ht="12" hidden="1">
      <c r="B5" s="2" t="s">
        <v>29</v>
      </c>
      <c r="D5" s="7">
        <v>8.8</v>
      </c>
      <c r="E5" s="8">
        <f t="shared" si="0"/>
        <v>32.39</v>
      </c>
      <c r="F5" s="8">
        <v>285.05</v>
      </c>
      <c r="G5" s="8"/>
      <c r="H5" s="8"/>
      <c r="I5" s="8">
        <f>F5*1.15</f>
        <v>327.8075</v>
      </c>
      <c r="K5" s="9"/>
    </row>
    <row r="6" spans="2:11" s="2" customFormat="1" ht="12" hidden="1">
      <c r="B6" s="2" t="s">
        <v>16</v>
      </c>
      <c r="D6" s="7">
        <v>7</v>
      </c>
      <c r="E6" s="8">
        <f t="shared" si="0"/>
        <v>32.39</v>
      </c>
      <c r="F6" s="8">
        <v>226.74</v>
      </c>
      <c r="G6" s="8"/>
      <c r="H6" s="7">
        <v>209.65</v>
      </c>
      <c r="I6" s="8">
        <f>F6*1.3</f>
        <v>294.762</v>
      </c>
      <c r="K6" s="19"/>
    </row>
    <row r="7" spans="2:11" s="2" customFormat="1" ht="12" hidden="1">
      <c r="B7" s="2" t="s">
        <v>25</v>
      </c>
      <c r="D7" s="7">
        <v>9.3</v>
      </c>
      <c r="E7" s="8">
        <f t="shared" si="0"/>
        <v>32.39</v>
      </c>
      <c r="F7" s="8">
        <f>E7*D7</f>
        <v>301.22700000000003</v>
      </c>
      <c r="G7" s="8"/>
      <c r="H7" s="7"/>
      <c r="I7" s="8">
        <f>F7*1.3</f>
        <v>391.59510000000006</v>
      </c>
      <c r="K7" s="9"/>
    </row>
    <row r="8" spans="2:11" s="2" customFormat="1" ht="12" hidden="1">
      <c r="B8" s="2" t="s">
        <v>3</v>
      </c>
      <c r="D8" s="7">
        <v>24.95</v>
      </c>
      <c r="E8" s="8">
        <f t="shared" si="0"/>
        <v>32.39</v>
      </c>
      <c r="F8" s="8">
        <f aca="true" t="shared" si="1" ref="F8:F13">E8*D8</f>
        <v>808.1305</v>
      </c>
      <c r="G8" s="8"/>
      <c r="H8" s="8"/>
      <c r="I8" s="8">
        <f>F8*1.1</f>
        <v>888.9435500000001</v>
      </c>
      <c r="K8" s="9"/>
    </row>
    <row r="9" spans="2:11" s="2" customFormat="1" ht="12" hidden="1">
      <c r="B9" s="2" t="s">
        <v>4</v>
      </c>
      <c r="D9" s="7">
        <v>10.95</v>
      </c>
      <c r="E9" s="8">
        <f t="shared" si="0"/>
        <v>32.39</v>
      </c>
      <c r="F9" s="8">
        <f t="shared" si="1"/>
        <v>354.6705</v>
      </c>
      <c r="G9" s="8"/>
      <c r="H9" s="8"/>
      <c r="I9" s="8">
        <f>F9*1.15</f>
        <v>407.87107499999996</v>
      </c>
      <c r="K9" s="9"/>
    </row>
    <row r="10" spans="2:11" s="2" customFormat="1" ht="12" hidden="1">
      <c r="B10" s="2" t="s">
        <v>5</v>
      </c>
      <c r="D10" s="7">
        <v>13.95</v>
      </c>
      <c r="E10" s="8">
        <f t="shared" si="0"/>
        <v>32.39</v>
      </c>
      <c r="F10" s="8">
        <f t="shared" si="1"/>
        <v>451.84049999999996</v>
      </c>
      <c r="G10" s="8"/>
      <c r="H10" s="8"/>
      <c r="I10" s="8">
        <f>F10*1.15</f>
        <v>519.6165749999999</v>
      </c>
      <c r="K10" s="9"/>
    </row>
    <row r="11" spans="2:11" s="2" customFormat="1" ht="12" hidden="1">
      <c r="B11" s="2" t="s">
        <v>6</v>
      </c>
      <c r="D11" s="7">
        <v>5.5</v>
      </c>
      <c r="E11" s="8">
        <f t="shared" si="0"/>
        <v>32.39</v>
      </c>
      <c r="F11" s="8">
        <f t="shared" si="1"/>
        <v>178.145</v>
      </c>
      <c r="G11" s="8"/>
      <c r="H11" s="8"/>
      <c r="I11" s="8">
        <f>F11*1.15</f>
        <v>204.86675</v>
      </c>
      <c r="K11" s="9"/>
    </row>
    <row r="12" spans="2:11" s="2" customFormat="1" ht="12" hidden="1">
      <c r="B12" s="2" t="s">
        <v>7</v>
      </c>
      <c r="D12" s="7">
        <v>6</v>
      </c>
      <c r="E12" s="8">
        <f t="shared" si="0"/>
        <v>32.39</v>
      </c>
      <c r="F12" s="8">
        <f t="shared" si="1"/>
        <v>194.34</v>
      </c>
      <c r="G12" s="8"/>
      <c r="H12" s="8"/>
      <c r="I12" s="8">
        <f>F12*1.15</f>
        <v>223.49099999999999</v>
      </c>
      <c r="K12" s="9"/>
    </row>
    <row r="13" spans="2:11" s="2" customFormat="1" ht="12" hidden="1">
      <c r="B13" s="2" t="s">
        <v>8</v>
      </c>
      <c r="D13" s="7">
        <v>1.95</v>
      </c>
      <c r="E13" s="8">
        <f t="shared" si="0"/>
        <v>32.39</v>
      </c>
      <c r="F13" s="8">
        <f t="shared" si="1"/>
        <v>63.1605</v>
      </c>
      <c r="G13" s="8"/>
      <c r="H13" s="8"/>
      <c r="I13" s="8">
        <f>F13*1.15</f>
        <v>72.634575</v>
      </c>
      <c r="K13" s="9"/>
    </row>
    <row r="14" spans="4:11" s="2" customFormat="1" ht="12">
      <c r="D14" s="7"/>
      <c r="E14" s="8"/>
      <c r="F14" s="8"/>
      <c r="G14" s="8"/>
      <c r="H14" s="8"/>
      <c r="I14" s="8"/>
      <c r="K14" s="9"/>
    </row>
    <row r="15" spans="1:11" ht="15">
      <c r="A15" s="1" t="s">
        <v>9</v>
      </c>
      <c r="B15" s="1" t="s">
        <v>10</v>
      </c>
      <c r="C15" s="1" t="s">
        <v>11</v>
      </c>
      <c r="D15" s="4" t="s">
        <v>12</v>
      </c>
      <c r="E15" s="4" t="s">
        <v>13</v>
      </c>
      <c r="F15" s="5" t="s">
        <v>14</v>
      </c>
      <c r="G15" s="5" t="s">
        <v>24</v>
      </c>
      <c r="H15" s="3" t="s">
        <v>20</v>
      </c>
      <c r="I15" s="3" t="s">
        <v>21</v>
      </c>
      <c r="J15" s="1" t="s">
        <v>15</v>
      </c>
      <c r="K15" s="6" t="s">
        <v>23</v>
      </c>
    </row>
    <row r="16" spans="1:12" ht="15">
      <c r="A16" s="1" t="s">
        <v>38</v>
      </c>
      <c r="C16" s="1" t="s">
        <v>39</v>
      </c>
      <c r="D16" s="4">
        <v>1</v>
      </c>
      <c r="E16" s="4">
        <v>1</v>
      </c>
      <c r="F16" s="5">
        <f>$F$4</f>
        <v>285.05</v>
      </c>
      <c r="G16" s="6">
        <f>E16*F16*$E$1</f>
        <v>9.40665</v>
      </c>
      <c r="H16" s="6">
        <f>F16*E16*1.15</f>
        <v>327.8075</v>
      </c>
      <c r="I16" s="6">
        <f>H16+G16</f>
        <v>337.21415</v>
      </c>
      <c r="L16" s="23">
        <f>E16*F16</f>
        <v>285.05</v>
      </c>
    </row>
    <row r="17" spans="1:9" ht="15">
      <c r="A17" s="1" t="s">
        <v>38</v>
      </c>
      <c r="C17" s="1" t="s">
        <v>48</v>
      </c>
      <c r="D17" s="4">
        <v>1</v>
      </c>
      <c r="E17" s="4">
        <v>1</v>
      </c>
      <c r="F17" s="5">
        <f>$F$4</f>
        <v>285.05</v>
      </c>
      <c r="G17" s="6">
        <f>E17*F17*$E$1</f>
        <v>9.40665</v>
      </c>
      <c r="H17" s="6">
        <f>F17*E17*1.15</f>
        <v>327.8075</v>
      </c>
      <c r="I17" s="6">
        <f>H17+G17</f>
        <v>337.21415</v>
      </c>
    </row>
    <row r="18" spans="1:11" ht="15">
      <c r="A18" s="28"/>
      <c r="B18" s="28"/>
      <c r="C18" s="28"/>
      <c r="D18" s="10"/>
      <c r="E18" s="10"/>
      <c r="F18" s="29"/>
      <c r="G18" s="30"/>
      <c r="H18" s="30"/>
      <c r="I18" s="30">
        <f>SUM(I16:I17)</f>
        <v>674.4283</v>
      </c>
      <c r="J18" s="32">
        <v>678</v>
      </c>
      <c r="K18" s="30">
        <f>J18-I18</f>
        <v>3.5716999999999643</v>
      </c>
    </row>
    <row r="19" spans="1:9" ht="15">
      <c r="A19" s="1" t="s">
        <v>42</v>
      </c>
      <c r="C19" s="1" t="s">
        <v>43</v>
      </c>
      <c r="D19" s="4" t="s">
        <v>34</v>
      </c>
      <c r="E19" s="4">
        <v>5</v>
      </c>
      <c r="F19" s="5">
        <f>$F$3</f>
        <v>249.42</v>
      </c>
      <c r="G19" s="6">
        <f>E19*F19*$E$1</f>
        <v>41.1543</v>
      </c>
      <c r="H19" s="6">
        <f aca="true" t="shared" si="2" ref="H19:H42">F19*E19*1.15</f>
        <v>1434.1649999999997</v>
      </c>
      <c r="I19" s="6">
        <f>H19+G19</f>
        <v>1475.3192999999997</v>
      </c>
    </row>
    <row r="20" spans="1:9" ht="15">
      <c r="A20" s="1" t="s">
        <v>42</v>
      </c>
      <c r="C20" s="1" t="s">
        <v>44</v>
      </c>
      <c r="D20" s="4">
        <v>5</v>
      </c>
      <c r="E20" s="4">
        <v>1</v>
      </c>
      <c r="F20" s="5">
        <f>$F$4</f>
        <v>285.05</v>
      </c>
      <c r="G20" s="6">
        <f>E20*F20*$E$1</f>
        <v>9.40665</v>
      </c>
      <c r="H20" s="6">
        <f t="shared" si="2"/>
        <v>327.8075</v>
      </c>
      <c r="I20" s="6">
        <f>H20+G20</f>
        <v>337.21415</v>
      </c>
    </row>
    <row r="21" spans="1:11" ht="15">
      <c r="A21" s="28"/>
      <c r="B21" s="28"/>
      <c r="C21" s="28"/>
      <c r="D21" s="10"/>
      <c r="E21" s="10"/>
      <c r="F21" s="29"/>
      <c r="G21" s="30"/>
      <c r="H21" s="30"/>
      <c r="I21" s="30">
        <f>SUM(I19:I20)</f>
        <v>1812.5334499999997</v>
      </c>
      <c r="J21" s="32">
        <v>3000</v>
      </c>
      <c r="K21" s="30">
        <f>J21-I21</f>
        <v>1187.4665500000003</v>
      </c>
    </row>
    <row r="22" spans="1:9" ht="15">
      <c r="A22" s="1" t="s">
        <v>40</v>
      </c>
      <c r="C22" s="1" t="s">
        <v>115</v>
      </c>
      <c r="D22" s="4" t="s">
        <v>34</v>
      </c>
      <c r="E22" s="4">
        <v>5</v>
      </c>
      <c r="F22" s="5">
        <f>$F$3</f>
        <v>249.42</v>
      </c>
      <c r="G22" s="6">
        <f>E22*F22*$E$1</f>
        <v>41.1543</v>
      </c>
      <c r="H22" s="6">
        <f t="shared" si="2"/>
        <v>1434.1649999999997</v>
      </c>
      <c r="I22" s="6">
        <f>H22+G22</f>
        <v>1475.3192999999997</v>
      </c>
    </row>
    <row r="23" spans="1:11" ht="15">
      <c r="A23" s="28"/>
      <c r="B23" s="28"/>
      <c r="C23" s="28"/>
      <c r="D23" s="10"/>
      <c r="E23" s="10"/>
      <c r="F23" s="29"/>
      <c r="G23" s="30"/>
      <c r="H23" s="30"/>
      <c r="I23" s="30">
        <f>SUM(I22:I22)</f>
        <v>1475.3192999999997</v>
      </c>
      <c r="J23" s="32">
        <v>1350</v>
      </c>
      <c r="K23" s="30">
        <f>J23-I23</f>
        <v>-125.31929999999966</v>
      </c>
    </row>
    <row r="24" spans="1:9" ht="15">
      <c r="A24" s="1" t="s">
        <v>47</v>
      </c>
      <c r="C24" s="1" t="s">
        <v>46</v>
      </c>
      <c r="D24" s="4">
        <v>1</v>
      </c>
      <c r="E24" s="4">
        <v>1</v>
      </c>
      <c r="F24" s="5">
        <f>$F$4</f>
        <v>285.05</v>
      </c>
      <c r="G24" s="6">
        <f>E24*F24*$E$1</f>
        <v>9.40665</v>
      </c>
      <c r="H24" s="6">
        <f t="shared" si="2"/>
        <v>327.8075</v>
      </c>
      <c r="I24" s="6">
        <f>H24+G24</f>
        <v>337.21415</v>
      </c>
    </row>
    <row r="25" spans="1:11" ht="15">
      <c r="A25" s="28"/>
      <c r="B25" s="28"/>
      <c r="C25" s="28"/>
      <c r="D25" s="10"/>
      <c r="E25" s="10"/>
      <c r="F25" s="29"/>
      <c r="G25" s="30"/>
      <c r="H25" s="30"/>
      <c r="I25" s="30">
        <f>SUM(I24:I24)</f>
        <v>337.21415</v>
      </c>
      <c r="J25" s="32">
        <v>339</v>
      </c>
      <c r="K25" s="30">
        <f>J25-I25</f>
        <v>1.7858499999999822</v>
      </c>
    </row>
    <row r="26" spans="1:9" ht="15">
      <c r="A26" s="1" t="s">
        <v>35</v>
      </c>
      <c r="C26" s="1" t="s">
        <v>37</v>
      </c>
      <c r="D26" s="4">
        <v>1</v>
      </c>
      <c r="E26" s="4">
        <v>1</v>
      </c>
      <c r="F26" s="5">
        <f>$F$4</f>
        <v>285.05</v>
      </c>
      <c r="G26" s="6">
        <f aca="true" t="shared" si="3" ref="G26:G31">E26*F26*$E$1</f>
        <v>9.40665</v>
      </c>
      <c r="H26" s="6">
        <f t="shared" si="2"/>
        <v>327.8075</v>
      </c>
      <c r="I26" s="6">
        <f aca="true" t="shared" si="4" ref="I26:I31">H26+G26</f>
        <v>337.21415</v>
      </c>
    </row>
    <row r="27" spans="1:9" ht="15">
      <c r="A27" s="1" t="s">
        <v>35</v>
      </c>
      <c r="C27" s="1" t="s">
        <v>41</v>
      </c>
      <c r="D27" s="4">
        <v>3</v>
      </c>
      <c r="E27" s="4">
        <v>2</v>
      </c>
      <c r="F27" s="5">
        <f>$F$4</f>
        <v>285.05</v>
      </c>
      <c r="G27" s="6">
        <f t="shared" si="3"/>
        <v>18.8133</v>
      </c>
      <c r="H27" s="6">
        <f t="shared" si="2"/>
        <v>655.615</v>
      </c>
      <c r="I27" s="6">
        <f t="shared" si="4"/>
        <v>674.4283</v>
      </c>
    </row>
    <row r="28" spans="1:9" ht="15">
      <c r="A28" s="1" t="s">
        <v>35</v>
      </c>
      <c r="C28" s="1" t="s">
        <v>43</v>
      </c>
      <c r="D28" s="4">
        <v>2</v>
      </c>
      <c r="E28" s="4">
        <v>1</v>
      </c>
      <c r="F28" s="5">
        <f>$F$4</f>
        <v>285.05</v>
      </c>
      <c r="G28" s="6">
        <f t="shared" si="3"/>
        <v>9.40665</v>
      </c>
      <c r="H28" s="6">
        <f t="shared" si="2"/>
        <v>327.8075</v>
      </c>
      <c r="I28" s="6">
        <f t="shared" si="4"/>
        <v>337.21415</v>
      </c>
    </row>
    <row r="29" spans="1:9" ht="15">
      <c r="A29" s="1" t="s">
        <v>35</v>
      </c>
      <c r="C29" s="1" t="s">
        <v>46</v>
      </c>
      <c r="D29" s="4">
        <v>1</v>
      </c>
      <c r="E29" s="4">
        <v>1</v>
      </c>
      <c r="F29" s="5">
        <f>$F$3</f>
        <v>249.42</v>
      </c>
      <c r="G29" s="6">
        <f t="shared" si="3"/>
        <v>8.23086</v>
      </c>
      <c r="H29" s="6">
        <f t="shared" si="2"/>
        <v>286.83299999999997</v>
      </c>
      <c r="I29" s="6">
        <f t="shared" si="4"/>
        <v>295.06386</v>
      </c>
    </row>
    <row r="30" spans="1:9" ht="15">
      <c r="A30" s="1" t="s">
        <v>35</v>
      </c>
      <c r="C30" s="1" t="s">
        <v>46</v>
      </c>
      <c r="D30" s="4">
        <v>1</v>
      </c>
      <c r="E30" s="4">
        <v>2</v>
      </c>
      <c r="F30" s="5">
        <f>$F$4</f>
        <v>285.05</v>
      </c>
      <c r="G30" s="6">
        <f t="shared" si="3"/>
        <v>18.8133</v>
      </c>
      <c r="H30" s="6">
        <f t="shared" si="2"/>
        <v>655.615</v>
      </c>
      <c r="I30" s="6">
        <f t="shared" si="4"/>
        <v>674.4283</v>
      </c>
    </row>
    <row r="31" spans="1:9" ht="15">
      <c r="A31" s="1" t="s">
        <v>35</v>
      </c>
      <c r="C31" s="1" t="s">
        <v>46</v>
      </c>
      <c r="D31" s="4">
        <v>2</v>
      </c>
      <c r="E31" s="4">
        <v>1</v>
      </c>
      <c r="F31" s="5">
        <f>$F$3</f>
        <v>249.42</v>
      </c>
      <c r="G31" s="6">
        <f t="shared" si="3"/>
        <v>8.23086</v>
      </c>
      <c r="H31" s="6">
        <f t="shared" si="2"/>
        <v>286.83299999999997</v>
      </c>
      <c r="I31" s="6">
        <f t="shared" si="4"/>
        <v>295.06386</v>
      </c>
    </row>
    <row r="32" spans="1:11" ht="15">
      <c r="A32" s="28"/>
      <c r="B32" s="28"/>
      <c r="C32" s="28"/>
      <c r="D32" s="10"/>
      <c r="E32" s="10"/>
      <c r="F32" s="29"/>
      <c r="G32" s="30"/>
      <c r="H32" s="30"/>
      <c r="I32" s="30">
        <f>SUM(I26:I31)</f>
        <v>2613.41262</v>
      </c>
      <c r="J32" s="32">
        <v>2500</v>
      </c>
      <c r="K32" s="30">
        <f>J32-I32</f>
        <v>-113.41262000000006</v>
      </c>
    </row>
    <row r="33" spans="1:9" ht="15">
      <c r="A33" s="1" t="s">
        <v>33</v>
      </c>
      <c r="C33" s="1" t="s">
        <v>16</v>
      </c>
      <c r="D33" s="4" t="s">
        <v>34</v>
      </c>
      <c r="E33" s="4">
        <v>5</v>
      </c>
      <c r="F33" s="5">
        <f>$F$6</f>
        <v>226.74</v>
      </c>
      <c r="G33" s="6">
        <f>E33*F33*$E$1</f>
        <v>37.4121</v>
      </c>
      <c r="H33" s="6">
        <f t="shared" si="2"/>
        <v>1303.7549999999999</v>
      </c>
      <c r="I33" s="6">
        <f>H33+G33</f>
        <v>1341.1671</v>
      </c>
    </row>
    <row r="34" spans="1:9" ht="15">
      <c r="A34" s="1" t="s">
        <v>33</v>
      </c>
      <c r="C34" s="1" t="s">
        <v>45</v>
      </c>
      <c r="D34" s="4">
        <v>1</v>
      </c>
      <c r="E34" s="4">
        <v>1</v>
      </c>
      <c r="F34" s="5">
        <f>$F$4</f>
        <v>285.05</v>
      </c>
      <c r="G34" s="6">
        <f>E34*F34*$E$1</f>
        <v>9.40665</v>
      </c>
      <c r="H34" s="6">
        <f t="shared" si="2"/>
        <v>327.8075</v>
      </c>
      <c r="I34" s="6">
        <f>H34+G34</f>
        <v>337.21415</v>
      </c>
    </row>
    <row r="35" spans="1:11" ht="15">
      <c r="A35" s="28"/>
      <c r="B35" s="28"/>
      <c r="C35" s="28"/>
      <c r="D35" s="10"/>
      <c r="E35" s="10"/>
      <c r="F35" s="29"/>
      <c r="G35" s="30"/>
      <c r="H35" s="30"/>
      <c r="I35" s="30">
        <f>SUM(I33:I34)</f>
        <v>1678.38125</v>
      </c>
      <c r="J35" s="32">
        <v>1579</v>
      </c>
      <c r="K35" s="30">
        <f>J35-I35</f>
        <v>-99.38124999999991</v>
      </c>
    </row>
    <row r="36" spans="1:9" ht="15">
      <c r="A36" s="1" t="s">
        <v>36</v>
      </c>
      <c r="C36" s="1" t="s">
        <v>37</v>
      </c>
      <c r="D36" s="4">
        <v>1</v>
      </c>
      <c r="E36" s="4">
        <v>1</v>
      </c>
      <c r="F36" s="5">
        <f>$F$4</f>
        <v>285.05</v>
      </c>
      <c r="G36" s="6">
        <f>E36*F36*$E$1</f>
        <v>9.40665</v>
      </c>
      <c r="H36" s="6">
        <f t="shared" si="2"/>
        <v>327.8075</v>
      </c>
      <c r="I36" s="6">
        <f>H36+G36</f>
        <v>337.21415</v>
      </c>
    </row>
    <row r="37" spans="1:9" ht="15">
      <c r="A37" s="1" t="s">
        <v>36</v>
      </c>
      <c r="C37" s="1" t="s">
        <v>115</v>
      </c>
      <c r="D37" s="4">
        <v>4</v>
      </c>
      <c r="E37" s="4">
        <v>1</v>
      </c>
      <c r="F37" s="5">
        <f>$F$4</f>
        <v>285.05</v>
      </c>
      <c r="G37" s="6">
        <f>E37*F37*$E$1</f>
        <v>9.40665</v>
      </c>
      <c r="H37" s="6">
        <f t="shared" si="2"/>
        <v>327.8075</v>
      </c>
      <c r="I37" s="6">
        <f>H37+G37</f>
        <v>337.21415</v>
      </c>
    </row>
    <row r="38" spans="1:9" ht="15">
      <c r="A38" s="1" t="s">
        <v>36</v>
      </c>
      <c r="C38" s="1" t="s">
        <v>43</v>
      </c>
      <c r="D38" s="4">
        <v>3</v>
      </c>
      <c r="E38" s="4">
        <v>1</v>
      </c>
      <c r="F38" s="5">
        <f>$F$4</f>
        <v>285.05</v>
      </c>
      <c r="G38" s="6">
        <f>E38*F38*$E$1</f>
        <v>9.40665</v>
      </c>
      <c r="H38" s="6">
        <f t="shared" si="2"/>
        <v>327.8075</v>
      </c>
      <c r="I38" s="6">
        <f>H38+G38</f>
        <v>337.21415</v>
      </c>
    </row>
    <row r="39" spans="1:9" ht="15">
      <c r="A39" s="1" t="s">
        <v>36</v>
      </c>
      <c r="C39" s="1" t="s">
        <v>43</v>
      </c>
      <c r="D39" s="4">
        <v>4</v>
      </c>
      <c r="E39" s="4">
        <v>1</v>
      </c>
      <c r="F39" s="5">
        <f>$F$4</f>
        <v>285.05</v>
      </c>
      <c r="G39" s="6">
        <f>E39*F39*$E$1</f>
        <v>9.40665</v>
      </c>
      <c r="H39" s="6">
        <f t="shared" si="2"/>
        <v>327.8075</v>
      </c>
      <c r="I39" s="6">
        <f>H39+G39</f>
        <v>337.21415</v>
      </c>
    </row>
    <row r="40" spans="1:11" ht="15">
      <c r="A40" s="28"/>
      <c r="B40" s="28"/>
      <c r="C40" s="28"/>
      <c r="D40" s="10"/>
      <c r="E40" s="10"/>
      <c r="F40" s="29"/>
      <c r="G40" s="30"/>
      <c r="H40" s="30"/>
      <c r="I40" s="30">
        <f>SUM(I36:I39)</f>
        <v>1348.8566</v>
      </c>
      <c r="J40" s="32">
        <v>1349</v>
      </c>
      <c r="K40" s="30">
        <f>J40-I40</f>
        <v>0.1433999999999287</v>
      </c>
    </row>
    <row r="41" spans="1:9" ht="15">
      <c r="A41" s="1" t="s">
        <v>49</v>
      </c>
      <c r="C41" s="1" t="s">
        <v>50</v>
      </c>
      <c r="D41" s="4">
        <v>1</v>
      </c>
      <c r="E41" s="4">
        <v>1</v>
      </c>
      <c r="F41" s="5">
        <f>$F$4</f>
        <v>285.05</v>
      </c>
      <c r="G41" s="6">
        <f>E41*F41*$E$1</f>
        <v>9.40665</v>
      </c>
      <c r="H41" s="6">
        <f t="shared" si="2"/>
        <v>327.8075</v>
      </c>
      <c r="I41" s="6">
        <f>H41+G41</f>
        <v>337.21415</v>
      </c>
    </row>
    <row r="42" spans="1:9" ht="15">
      <c r="A42" s="1" t="s">
        <v>49</v>
      </c>
      <c r="C42" s="1" t="s">
        <v>51</v>
      </c>
      <c r="D42" s="4">
        <v>1</v>
      </c>
      <c r="E42" s="4">
        <v>1</v>
      </c>
      <c r="F42" s="5">
        <f>$F$4</f>
        <v>285.05</v>
      </c>
      <c r="G42" s="6">
        <f>E42*F42*$E$1</f>
        <v>9.40665</v>
      </c>
      <c r="H42" s="6">
        <f t="shared" si="2"/>
        <v>327.8075</v>
      </c>
      <c r="I42" s="6">
        <f>H42+G42</f>
        <v>337.21415</v>
      </c>
    </row>
    <row r="43" spans="1:11" ht="15">
      <c r="A43" s="28"/>
      <c r="B43" s="28"/>
      <c r="C43" s="28"/>
      <c r="D43" s="10"/>
      <c r="E43" s="10"/>
      <c r="F43" s="29"/>
      <c r="G43" s="30"/>
      <c r="H43" s="30"/>
      <c r="I43" s="30">
        <f>SUM(I41:I42)</f>
        <v>674.4283</v>
      </c>
      <c r="J43" s="32">
        <v>674</v>
      </c>
      <c r="K43" s="30">
        <f>J43-I43</f>
        <v>-0.42830000000003565</v>
      </c>
    </row>
    <row r="44" spans="1:9" ht="15">
      <c r="A44" s="1" t="s">
        <v>31</v>
      </c>
      <c r="C44" s="20" t="s">
        <v>32</v>
      </c>
      <c r="D44" s="4">
        <v>2</v>
      </c>
      <c r="F44" s="5">
        <f>$F$10</f>
        <v>451.84049999999996</v>
      </c>
      <c r="G44" s="6">
        <f>E44*F44*$E$1</f>
        <v>0</v>
      </c>
      <c r="H44" s="6">
        <f>F44*E44*1.15</f>
        <v>0</v>
      </c>
      <c r="I44" s="6">
        <f>H44+G44</f>
        <v>0</v>
      </c>
    </row>
    <row r="45" spans="1:9" ht="15">
      <c r="A45" s="1" t="s">
        <v>31</v>
      </c>
      <c r="C45" s="20" t="s">
        <v>109</v>
      </c>
      <c r="D45" s="4">
        <v>1</v>
      </c>
      <c r="E45" s="4">
        <v>1</v>
      </c>
      <c r="F45" s="5">
        <v>530</v>
      </c>
      <c r="G45" s="6">
        <f>E45*F45*$E$1</f>
        <v>17.490000000000002</v>
      </c>
      <c r="H45" s="6">
        <f>F45*E45*1.15</f>
        <v>609.5</v>
      </c>
      <c r="I45" s="6">
        <f>H45+G45</f>
        <v>626.99</v>
      </c>
    </row>
    <row r="46" spans="1:11" ht="15">
      <c r="A46" s="28"/>
      <c r="B46" s="28"/>
      <c r="C46" s="28"/>
      <c r="D46" s="10"/>
      <c r="E46" s="10"/>
      <c r="F46" s="29"/>
      <c r="G46" s="30"/>
      <c r="H46" s="30"/>
      <c r="I46" s="30">
        <f>SUM(I44:I45)</f>
        <v>626.99</v>
      </c>
      <c r="J46" s="32">
        <v>627</v>
      </c>
      <c r="K46" s="30">
        <f>J46-I46</f>
        <v>0.009999999999990905</v>
      </c>
    </row>
    <row r="47" spans="1:9" ht="15">
      <c r="A47" s="1" t="s">
        <v>116</v>
      </c>
      <c r="C47" s="1" t="s">
        <v>46</v>
      </c>
      <c r="D47" s="4">
        <v>3</v>
      </c>
      <c r="E47" s="4">
        <v>1</v>
      </c>
      <c r="F47" s="5">
        <f>$F$3</f>
        <v>249.42</v>
      </c>
      <c r="G47" s="6">
        <f>E47*F47*$E$1</f>
        <v>8.23086</v>
      </c>
      <c r="H47" s="6">
        <f>F47*E47*1.15</f>
        <v>286.83299999999997</v>
      </c>
      <c r="I47" s="6">
        <f>H47+G47</f>
        <v>295.06386</v>
      </c>
    </row>
    <row r="48" spans="1:9" ht="15">
      <c r="A48" s="1" t="s">
        <v>116</v>
      </c>
      <c r="C48" s="1" t="s">
        <v>117</v>
      </c>
      <c r="E48" s="4">
        <v>1</v>
      </c>
      <c r="F48" s="5">
        <v>430</v>
      </c>
      <c r="G48" s="6">
        <f>E48*F48*$E$1</f>
        <v>14.190000000000001</v>
      </c>
      <c r="H48" s="6">
        <f>F48*E48*1.15</f>
        <v>494.49999999999994</v>
      </c>
      <c r="I48" s="6">
        <f>H48+G48</f>
        <v>508.68999999999994</v>
      </c>
    </row>
    <row r="49" spans="1:9" ht="15">
      <c r="A49" s="1" t="s">
        <v>116</v>
      </c>
      <c r="C49" s="1" t="s">
        <v>118</v>
      </c>
      <c r="E49" s="4">
        <v>1</v>
      </c>
      <c r="F49" s="5">
        <v>350</v>
      </c>
      <c r="G49" s="6">
        <f>E49*F49*$E$1</f>
        <v>11.55</v>
      </c>
      <c r="H49" s="6">
        <f>F49*E49*1.15</f>
        <v>402.49999999999994</v>
      </c>
      <c r="I49" s="6">
        <f>H49+G49</f>
        <v>414.04999999999995</v>
      </c>
    </row>
    <row r="50" spans="1:11" ht="15">
      <c r="A50" s="28"/>
      <c r="B50" s="28"/>
      <c r="C50" s="28"/>
      <c r="D50" s="10"/>
      <c r="E50" s="10"/>
      <c r="F50" s="29"/>
      <c r="G50" s="30"/>
      <c r="H50" s="30"/>
      <c r="I50" s="30">
        <f>SUM(I47:I49)</f>
        <v>1217.80386</v>
      </c>
      <c r="J50" s="32">
        <v>1218</v>
      </c>
      <c r="K50" s="30">
        <f>J50-I50</f>
        <v>0.19614000000001397</v>
      </c>
    </row>
    <row r="51" spans="7:11" ht="15">
      <c r="G51" s="13"/>
      <c r="I51" s="6"/>
      <c r="J51" s="13"/>
      <c r="K51" s="13"/>
    </row>
  </sheetData>
  <sheetProtection/>
  <autoFilter ref="A15:N52"/>
  <printOptions/>
  <pageMargins left="0.24" right="0.35433070866141736" top="0.31496062992125984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A1">
      <selection activeCell="C63" sqref="C63"/>
    </sheetView>
  </sheetViews>
  <sheetFormatPr defaultColWidth="9.140625" defaultRowHeight="15"/>
  <cols>
    <col min="1" max="1" width="16.421875" style="4" customWidth="1"/>
    <col min="2" max="2" width="1.421875" style="4" customWidth="1"/>
    <col min="3" max="3" width="26.7109375" style="4" customWidth="1"/>
    <col min="4" max="4" width="3.140625" style="4" customWidth="1"/>
    <col min="5" max="5" width="5.00390625" style="4" customWidth="1"/>
    <col min="6" max="6" width="4.00390625" style="4" customWidth="1"/>
    <col min="7" max="7" width="6.00390625" style="13" customWidth="1"/>
    <col min="8" max="8" width="5.7109375" style="4" customWidth="1"/>
    <col min="9" max="10" width="6.57421875" style="4" customWidth="1"/>
    <col min="11" max="11" width="11.00390625" style="1" hidden="1" customWidth="1"/>
    <col min="12" max="12" width="0" style="1" hidden="1" customWidth="1"/>
    <col min="13" max="16384" width="9.140625" style="1" customWidth="1"/>
  </cols>
  <sheetData>
    <row r="1" spans="1:5" ht="15">
      <c r="A1" s="21"/>
      <c r="C1" s="4" t="s">
        <v>17</v>
      </c>
      <c r="E1" s="4">
        <v>0.042</v>
      </c>
    </row>
    <row r="2" spans="10:11" ht="15">
      <c r="J2" s="22"/>
      <c r="K2" s="12"/>
    </row>
    <row r="3" spans="1:10" ht="15">
      <c r="A3" s="10" t="s">
        <v>9</v>
      </c>
      <c r="B3" s="10" t="s">
        <v>18</v>
      </c>
      <c r="C3" s="10" t="s">
        <v>11</v>
      </c>
      <c r="D3" s="10" t="s">
        <v>13</v>
      </c>
      <c r="E3" s="10"/>
      <c r="F3" s="10" t="s">
        <v>19</v>
      </c>
      <c r="G3" s="18" t="s">
        <v>20</v>
      </c>
      <c r="H3" s="10" t="s">
        <v>21</v>
      </c>
      <c r="I3" s="10" t="s">
        <v>15</v>
      </c>
      <c r="J3" s="10" t="s">
        <v>22</v>
      </c>
    </row>
    <row r="4" spans="1:8" ht="15">
      <c r="A4" s="14" t="s">
        <v>38</v>
      </c>
      <c r="C4" s="31" t="s">
        <v>60</v>
      </c>
      <c r="D4" s="15"/>
      <c r="E4" s="16">
        <v>195</v>
      </c>
      <c r="F4" s="13">
        <f aca="true" t="shared" si="0" ref="F4:F10">D4*E4*$E$1</f>
        <v>0</v>
      </c>
      <c r="G4" s="17">
        <f aca="true" t="shared" si="1" ref="G4:G10">D4*E4*1.15</f>
        <v>0</v>
      </c>
      <c r="H4" s="13">
        <f aca="true" t="shared" si="2" ref="H4:H10">G4+F4</f>
        <v>0</v>
      </c>
    </row>
    <row r="5" spans="1:8" ht="15">
      <c r="A5" s="14" t="s">
        <v>38</v>
      </c>
      <c r="C5" s="31" t="s">
        <v>104</v>
      </c>
      <c r="D5" s="15">
        <v>1</v>
      </c>
      <c r="E5" s="16">
        <v>170</v>
      </c>
      <c r="F5" s="13">
        <f t="shared" si="0"/>
        <v>7.140000000000001</v>
      </c>
      <c r="G5" s="17">
        <f t="shared" si="1"/>
        <v>195.49999999999997</v>
      </c>
      <c r="H5" s="13">
        <f t="shared" si="2"/>
        <v>202.64</v>
      </c>
    </row>
    <row r="6" spans="1:8" ht="15">
      <c r="A6" s="14" t="s">
        <v>38</v>
      </c>
      <c r="C6" s="31" t="s">
        <v>68</v>
      </c>
      <c r="D6" s="15">
        <v>1</v>
      </c>
      <c r="E6" s="16">
        <v>170</v>
      </c>
      <c r="F6" s="13">
        <f t="shared" si="0"/>
        <v>7.140000000000001</v>
      </c>
      <c r="G6" s="17">
        <f t="shared" si="1"/>
        <v>195.49999999999997</v>
      </c>
      <c r="H6" s="13">
        <f t="shared" si="2"/>
        <v>202.64</v>
      </c>
    </row>
    <row r="7" spans="1:8" ht="15">
      <c r="A7" s="14" t="s">
        <v>38</v>
      </c>
      <c r="C7" s="31" t="s">
        <v>70</v>
      </c>
      <c r="D7" s="15"/>
      <c r="E7" s="16">
        <v>170</v>
      </c>
      <c r="F7" s="13">
        <f t="shared" si="0"/>
        <v>0</v>
      </c>
      <c r="G7" s="17">
        <f t="shared" si="1"/>
        <v>0</v>
      </c>
      <c r="H7" s="13">
        <f t="shared" si="2"/>
        <v>0</v>
      </c>
    </row>
    <row r="8" spans="1:8" ht="15">
      <c r="A8" s="14" t="s">
        <v>38</v>
      </c>
      <c r="C8" s="31" t="s">
        <v>90</v>
      </c>
      <c r="D8" s="15"/>
      <c r="E8" s="16">
        <v>220</v>
      </c>
      <c r="F8" s="13">
        <f t="shared" si="0"/>
        <v>0</v>
      </c>
      <c r="G8" s="17">
        <f t="shared" si="1"/>
        <v>0</v>
      </c>
      <c r="H8" s="13">
        <f t="shared" si="2"/>
        <v>0</v>
      </c>
    </row>
    <row r="9" spans="1:8" ht="15">
      <c r="A9" s="14" t="s">
        <v>38</v>
      </c>
      <c r="C9" s="31" t="s">
        <v>91</v>
      </c>
      <c r="D9" s="15">
        <v>1</v>
      </c>
      <c r="E9" s="16">
        <v>210</v>
      </c>
      <c r="F9" s="13">
        <f t="shared" si="0"/>
        <v>8.82</v>
      </c>
      <c r="G9" s="17">
        <f t="shared" si="1"/>
        <v>241.49999999999997</v>
      </c>
      <c r="H9" s="13">
        <f t="shared" si="2"/>
        <v>250.31999999999996</v>
      </c>
    </row>
    <row r="10" spans="1:8" ht="15">
      <c r="A10" s="14" t="s">
        <v>38</v>
      </c>
      <c r="C10" s="31" t="s">
        <v>94</v>
      </c>
      <c r="D10" s="15">
        <v>3</v>
      </c>
      <c r="E10" s="16">
        <v>210</v>
      </c>
      <c r="F10" s="13">
        <f t="shared" si="0"/>
        <v>26.46</v>
      </c>
      <c r="G10" s="17">
        <f t="shared" si="1"/>
        <v>724.5</v>
      </c>
      <c r="H10" s="13">
        <f t="shared" si="2"/>
        <v>750.96</v>
      </c>
    </row>
    <row r="11" spans="1:10" ht="15">
      <c r="A11" s="24"/>
      <c r="B11" s="10"/>
      <c r="C11" s="35"/>
      <c r="D11" s="25"/>
      <c r="E11" s="26"/>
      <c r="F11" s="18"/>
      <c r="G11" s="27"/>
      <c r="H11" s="18">
        <f>SUM(H4:H10)</f>
        <v>1406.56</v>
      </c>
      <c r="I11" s="34">
        <f>2129-'Энвиросакс и японские'!I18</f>
        <v>1454.5717</v>
      </c>
      <c r="J11" s="18">
        <f>I11-H11</f>
        <v>48.01170000000002</v>
      </c>
    </row>
    <row r="12" spans="1:8" ht="15">
      <c r="A12" s="14" t="s">
        <v>30</v>
      </c>
      <c r="C12" s="4" t="s">
        <v>54</v>
      </c>
      <c r="D12" s="15">
        <v>1</v>
      </c>
      <c r="E12" s="16">
        <v>250</v>
      </c>
      <c r="F12" s="13">
        <f>D12*E12*$E$1</f>
        <v>10.5</v>
      </c>
      <c r="G12" s="17">
        <f>D12*E12*1.15</f>
        <v>287.5</v>
      </c>
      <c r="H12" s="13">
        <f>G12+F12</f>
        <v>298</v>
      </c>
    </row>
    <row r="13" spans="1:10" ht="15">
      <c r="A13" s="24" t="s">
        <v>30</v>
      </c>
      <c r="B13" s="10"/>
      <c r="C13" s="10"/>
      <c r="D13" s="10"/>
      <c r="E13" s="10"/>
      <c r="F13" s="10"/>
      <c r="G13" s="18"/>
      <c r="H13" s="18">
        <f>SUM(H12:H12)</f>
        <v>298</v>
      </c>
      <c r="I13" s="33">
        <v>360</v>
      </c>
      <c r="J13" s="18">
        <f>I13-H13</f>
        <v>62</v>
      </c>
    </row>
    <row r="14" spans="1:8" ht="15" hidden="1">
      <c r="A14" s="14" t="s">
        <v>102</v>
      </c>
      <c r="C14" s="31" t="s">
        <v>101</v>
      </c>
      <c r="D14" s="15"/>
      <c r="E14" s="16">
        <v>240</v>
      </c>
      <c r="F14" s="13">
        <f>D14*E14*$E$1</f>
        <v>0</v>
      </c>
      <c r="G14" s="17">
        <f>D14*E14*1.15</f>
        <v>0</v>
      </c>
      <c r="H14" s="13">
        <f>G14+F14</f>
        <v>0</v>
      </c>
    </row>
    <row r="15" spans="1:10" ht="15" hidden="1">
      <c r="A15" s="24"/>
      <c r="B15" s="10"/>
      <c r="C15" s="35"/>
      <c r="D15" s="25"/>
      <c r="E15" s="26"/>
      <c r="F15" s="18"/>
      <c r="G15" s="27"/>
      <c r="H15" s="18">
        <f>SUM(H14:H14)</f>
        <v>0</v>
      </c>
      <c r="I15" s="10"/>
      <c r="J15" s="18">
        <f>I15-H15</f>
        <v>0</v>
      </c>
    </row>
    <row r="16" spans="1:8" ht="15">
      <c r="A16" s="14" t="s">
        <v>64</v>
      </c>
      <c r="C16" s="31" t="s">
        <v>63</v>
      </c>
      <c r="D16" s="15">
        <v>1</v>
      </c>
      <c r="E16" s="16">
        <v>170</v>
      </c>
      <c r="F16" s="13">
        <f>D16*E16*$E$1</f>
        <v>7.140000000000001</v>
      </c>
      <c r="G16" s="17">
        <f>D16*E16*1.15</f>
        <v>195.49999999999997</v>
      </c>
      <c r="H16" s="13">
        <f>G16+F16</f>
        <v>202.64</v>
      </c>
    </row>
    <row r="17" spans="1:8" ht="15">
      <c r="A17" s="14" t="s">
        <v>64</v>
      </c>
      <c r="C17" s="31" t="s">
        <v>107</v>
      </c>
      <c r="D17" s="15">
        <v>2</v>
      </c>
      <c r="E17" s="16">
        <v>210</v>
      </c>
      <c r="F17" s="13">
        <f>D17*E17*$E$1</f>
        <v>17.64</v>
      </c>
      <c r="G17" s="17">
        <f>D17*E17*1.15</f>
        <v>482.99999999999994</v>
      </c>
      <c r="H17" s="13">
        <f>G17+F17</f>
        <v>500.63999999999993</v>
      </c>
    </row>
    <row r="18" spans="1:8" ht="15">
      <c r="A18" s="14" t="s">
        <v>64</v>
      </c>
      <c r="C18" s="31" t="s">
        <v>95</v>
      </c>
      <c r="D18" s="15">
        <v>1</v>
      </c>
      <c r="E18" s="16">
        <v>210</v>
      </c>
      <c r="F18" s="13">
        <f>D18*E18*$E$1</f>
        <v>8.82</v>
      </c>
      <c r="G18" s="17">
        <f>D18*E18*1.15</f>
        <v>241.49999999999997</v>
      </c>
      <c r="H18" s="13">
        <f>G18+F18</f>
        <v>250.31999999999996</v>
      </c>
    </row>
    <row r="19" spans="1:10" ht="15">
      <c r="A19" s="24"/>
      <c r="B19" s="10"/>
      <c r="C19" s="35"/>
      <c r="D19" s="25"/>
      <c r="E19" s="26"/>
      <c r="F19" s="18"/>
      <c r="G19" s="27"/>
      <c r="H19" s="18">
        <f>SUM(H16:H18)</f>
        <v>953.5999999999999</v>
      </c>
      <c r="I19" s="33">
        <v>1050</v>
      </c>
      <c r="J19" s="18">
        <f>I19-H19</f>
        <v>96.40000000000009</v>
      </c>
    </row>
    <row r="20" spans="1:8" ht="15">
      <c r="A20" s="14" t="s">
        <v>65</v>
      </c>
      <c r="C20" s="31" t="s">
        <v>66</v>
      </c>
      <c r="D20" s="15"/>
      <c r="E20" s="16">
        <v>170</v>
      </c>
      <c r="F20" s="13">
        <f aca="true" t="shared" si="3" ref="F20:F28">D20*E20*$E$1</f>
        <v>0</v>
      </c>
      <c r="G20" s="17">
        <f aca="true" t="shared" si="4" ref="G20:G28">D20*E20*1.15</f>
        <v>0</v>
      </c>
      <c r="H20" s="13">
        <f aca="true" t="shared" si="5" ref="H20:H28">G20+F20</f>
        <v>0</v>
      </c>
    </row>
    <row r="21" spans="1:8" ht="15">
      <c r="A21" s="14" t="s">
        <v>65</v>
      </c>
      <c r="C21" s="31" t="s">
        <v>105</v>
      </c>
      <c r="D21" s="15">
        <v>1</v>
      </c>
      <c r="E21" s="16">
        <v>170</v>
      </c>
      <c r="F21" s="13">
        <f t="shared" si="3"/>
        <v>7.140000000000001</v>
      </c>
      <c r="G21" s="17">
        <f t="shared" si="4"/>
        <v>195.49999999999997</v>
      </c>
      <c r="H21" s="13">
        <f t="shared" si="5"/>
        <v>202.64</v>
      </c>
    </row>
    <row r="22" spans="1:8" ht="15">
      <c r="A22" s="14" t="s">
        <v>65</v>
      </c>
      <c r="C22" s="31" t="s">
        <v>71</v>
      </c>
      <c r="D22" s="15">
        <v>1</v>
      </c>
      <c r="E22" s="16">
        <v>170</v>
      </c>
      <c r="F22" s="13">
        <f t="shared" si="3"/>
        <v>7.140000000000001</v>
      </c>
      <c r="G22" s="17">
        <f t="shared" si="4"/>
        <v>195.49999999999997</v>
      </c>
      <c r="H22" s="13">
        <f t="shared" si="5"/>
        <v>202.64</v>
      </c>
    </row>
    <row r="23" spans="1:8" ht="15">
      <c r="A23" s="14" t="s">
        <v>65</v>
      </c>
      <c r="C23" s="31" t="s">
        <v>72</v>
      </c>
      <c r="D23" s="15">
        <v>1</v>
      </c>
      <c r="E23" s="16">
        <v>195</v>
      </c>
      <c r="F23" s="13">
        <f t="shared" si="3"/>
        <v>8.190000000000001</v>
      </c>
      <c r="G23" s="17">
        <f t="shared" si="4"/>
        <v>224.24999999999997</v>
      </c>
      <c r="H23" s="13">
        <f t="shared" si="5"/>
        <v>232.43999999999997</v>
      </c>
    </row>
    <row r="24" spans="1:8" ht="15">
      <c r="A24" s="14" t="s">
        <v>65</v>
      </c>
      <c r="C24" s="31" t="s">
        <v>74</v>
      </c>
      <c r="D24" s="15">
        <v>1</v>
      </c>
      <c r="E24" s="16">
        <v>195</v>
      </c>
      <c r="F24" s="13">
        <f t="shared" si="3"/>
        <v>8.190000000000001</v>
      </c>
      <c r="G24" s="17">
        <f t="shared" si="4"/>
        <v>224.24999999999997</v>
      </c>
      <c r="H24" s="13">
        <f t="shared" si="5"/>
        <v>232.43999999999997</v>
      </c>
    </row>
    <row r="25" spans="1:8" ht="15">
      <c r="A25" s="14" t="s">
        <v>65</v>
      </c>
      <c r="C25" s="31" t="s">
        <v>76</v>
      </c>
      <c r="D25" s="15"/>
      <c r="E25" s="16">
        <v>195</v>
      </c>
      <c r="F25" s="13">
        <f t="shared" si="3"/>
        <v>0</v>
      </c>
      <c r="G25" s="17">
        <f t="shared" si="4"/>
        <v>0</v>
      </c>
      <c r="H25" s="13">
        <f t="shared" si="5"/>
        <v>0</v>
      </c>
    </row>
    <row r="26" spans="1:8" ht="15">
      <c r="A26" s="14" t="s">
        <v>65</v>
      </c>
      <c r="C26" s="31" t="s">
        <v>77</v>
      </c>
      <c r="D26" s="15"/>
      <c r="E26" s="16">
        <v>195</v>
      </c>
      <c r="F26" s="13">
        <f t="shared" si="3"/>
        <v>0</v>
      </c>
      <c r="G26" s="17">
        <f t="shared" si="4"/>
        <v>0</v>
      </c>
      <c r="H26" s="13">
        <f t="shared" si="5"/>
        <v>0</v>
      </c>
    </row>
    <row r="27" spans="1:8" ht="15">
      <c r="A27" s="14" t="s">
        <v>65</v>
      </c>
      <c r="C27" s="31" t="s">
        <v>78</v>
      </c>
      <c r="D27" s="15"/>
      <c r="E27" s="16">
        <v>195</v>
      </c>
      <c r="F27" s="13">
        <f t="shared" si="3"/>
        <v>0</v>
      </c>
      <c r="G27" s="17">
        <f t="shared" si="4"/>
        <v>0</v>
      </c>
      <c r="H27" s="13">
        <f t="shared" si="5"/>
        <v>0</v>
      </c>
    </row>
    <row r="28" spans="1:8" ht="15">
      <c r="A28" s="14" t="s">
        <v>65</v>
      </c>
      <c r="C28" s="31" t="s">
        <v>80</v>
      </c>
      <c r="D28" s="15">
        <v>1</v>
      </c>
      <c r="E28" s="16">
        <v>195</v>
      </c>
      <c r="F28" s="13">
        <f t="shared" si="3"/>
        <v>8.190000000000001</v>
      </c>
      <c r="G28" s="17">
        <f t="shared" si="4"/>
        <v>224.24999999999997</v>
      </c>
      <c r="H28" s="13">
        <f t="shared" si="5"/>
        <v>232.43999999999997</v>
      </c>
    </row>
    <row r="29" spans="1:10" ht="15">
      <c r="A29" s="24"/>
      <c r="B29" s="10"/>
      <c r="C29" s="35"/>
      <c r="D29" s="25"/>
      <c r="E29" s="26"/>
      <c r="F29" s="18"/>
      <c r="G29" s="27"/>
      <c r="H29" s="18">
        <f>SUM(H20:H28)</f>
        <v>1102.6</v>
      </c>
      <c r="I29" s="33">
        <v>1332</v>
      </c>
      <c r="J29" s="18">
        <f>I29-H29</f>
        <v>229.4000000000001</v>
      </c>
    </row>
    <row r="30" spans="1:8" ht="15">
      <c r="A30" s="14" t="s">
        <v>26</v>
      </c>
      <c r="C30" s="31" t="s">
        <v>100</v>
      </c>
      <c r="D30" s="15">
        <v>1</v>
      </c>
      <c r="E30" s="16">
        <v>120</v>
      </c>
      <c r="F30" s="13">
        <f>D30*E30*$E$1</f>
        <v>5.04</v>
      </c>
      <c r="G30" s="17">
        <f>D30*E30*1.15</f>
        <v>138</v>
      </c>
      <c r="H30" s="13">
        <f>G30+F30</f>
        <v>143.04</v>
      </c>
    </row>
    <row r="31" spans="1:8" ht="15">
      <c r="A31" s="14" t="s">
        <v>26</v>
      </c>
      <c r="C31" s="31" t="s">
        <v>103</v>
      </c>
      <c r="D31" s="15">
        <v>1</v>
      </c>
      <c r="E31" s="16">
        <v>230</v>
      </c>
      <c r="F31" s="13">
        <f>D31*E31*$E$1</f>
        <v>9.66</v>
      </c>
      <c r="G31" s="17">
        <f>D31*E31*1.15</f>
        <v>264.5</v>
      </c>
      <c r="H31" s="13">
        <f>G31+F31</f>
        <v>274.16</v>
      </c>
    </row>
    <row r="32" spans="1:10" ht="15">
      <c r="A32" s="24"/>
      <c r="B32" s="10"/>
      <c r="C32" s="10"/>
      <c r="D32" s="10"/>
      <c r="E32" s="10"/>
      <c r="F32" s="10"/>
      <c r="G32" s="18"/>
      <c r="H32" s="18">
        <f>SUM(H30:H31)</f>
        <v>417.20000000000005</v>
      </c>
      <c r="I32" s="33">
        <v>500</v>
      </c>
      <c r="J32" s="18">
        <f>I32-H32</f>
        <v>82.79999999999995</v>
      </c>
    </row>
    <row r="33" spans="1:8" ht="15">
      <c r="A33" s="14" t="s">
        <v>61</v>
      </c>
      <c r="C33" s="31" t="s">
        <v>62</v>
      </c>
      <c r="D33" s="15">
        <v>1</v>
      </c>
      <c r="E33" s="16">
        <v>170</v>
      </c>
      <c r="F33" s="13">
        <f>D33*E33*$E$1</f>
        <v>7.140000000000001</v>
      </c>
      <c r="G33" s="17">
        <f>D33*E33*1.15</f>
        <v>195.49999999999997</v>
      </c>
      <c r="H33" s="13">
        <f>G33+F33</f>
        <v>202.64</v>
      </c>
    </row>
    <row r="34" spans="1:8" ht="15">
      <c r="A34" s="14" t="s">
        <v>61</v>
      </c>
      <c r="C34" s="31" t="s">
        <v>69</v>
      </c>
      <c r="D34" s="15"/>
      <c r="E34" s="16">
        <v>170</v>
      </c>
      <c r="F34" s="13">
        <f>D34*E34*$E$1</f>
        <v>0</v>
      </c>
      <c r="G34" s="17">
        <f>D34*E34*1.15</f>
        <v>0</v>
      </c>
      <c r="H34" s="13">
        <f>G34+F34</f>
        <v>0</v>
      </c>
    </row>
    <row r="35" spans="1:10" ht="15">
      <c r="A35" s="24"/>
      <c r="B35" s="10"/>
      <c r="C35" s="35"/>
      <c r="D35" s="25"/>
      <c r="E35" s="26"/>
      <c r="F35" s="18"/>
      <c r="G35" s="27"/>
      <c r="H35" s="18">
        <f>SUM(H33:H34)</f>
        <v>202.64</v>
      </c>
      <c r="I35" s="33">
        <v>234</v>
      </c>
      <c r="J35" s="18">
        <f>I35-H35</f>
        <v>31.360000000000014</v>
      </c>
    </row>
    <row r="36" spans="1:8" ht="15">
      <c r="A36" s="14" t="s">
        <v>73</v>
      </c>
      <c r="C36" s="31" t="s">
        <v>106</v>
      </c>
      <c r="D36" s="15">
        <v>1</v>
      </c>
      <c r="E36" s="16">
        <v>195</v>
      </c>
      <c r="F36" s="13">
        <f>D36*E36*$E$1</f>
        <v>8.190000000000001</v>
      </c>
      <c r="G36" s="17">
        <f>D36*E36*1.15</f>
        <v>224.24999999999997</v>
      </c>
      <c r="H36" s="13">
        <f>G36+F36</f>
        <v>232.43999999999997</v>
      </c>
    </row>
    <row r="37" spans="1:8" ht="15">
      <c r="A37" s="14" t="s">
        <v>73</v>
      </c>
      <c r="C37" s="31" t="s">
        <v>75</v>
      </c>
      <c r="D37" s="15">
        <v>1</v>
      </c>
      <c r="E37" s="16">
        <v>195</v>
      </c>
      <c r="F37" s="13">
        <f>D37*E37*$E$1</f>
        <v>8.190000000000001</v>
      </c>
      <c r="G37" s="17">
        <f>D37*E37*1.15</f>
        <v>224.24999999999997</v>
      </c>
      <c r="H37" s="13">
        <f>G37+F37</f>
        <v>232.43999999999997</v>
      </c>
    </row>
    <row r="38" spans="1:8" ht="15">
      <c r="A38" s="14" t="s">
        <v>73</v>
      </c>
      <c r="C38" s="31" t="s">
        <v>78</v>
      </c>
      <c r="D38" s="15"/>
      <c r="E38" s="16">
        <v>195</v>
      </c>
      <c r="F38" s="13">
        <f>D38*E38*$E$1</f>
        <v>0</v>
      </c>
      <c r="G38" s="17">
        <f>D38*E38*1.15</f>
        <v>0</v>
      </c>
      <c r="H38" s="13">
        <f>G38+F38</f>
        <v>0</v>
      </c>
    </row>
    <row r="39" spans="1:10" ht="15">
      <c r="A39" s="24"/>
      <c r="B39" s="10"/>
      <c r="C39" s="35"/>
      <c r="D39" s="25"/>
      <c r="E39" s="26"/>
      <c r="F39" s="18"/>
      <c r="G39" s="27"/>
      <c r="H39" s="18">
        <f>SUM(H36:H38)</f>
        <v>464.87999999999994</v>
      </c>
      <c r="I39" s="33">
        <v>576</v>
      </c>
      <c r="J39" s="18">
        <f>I39-H39</f>
        <v>111.12000000000006</v>
      </c>
    </row>
    <row r="40" spans="1:8" ht="15">
      <c r="A40" s="14" t="s">
        <v>56</v>
      </c>
      <c r="C40" s="31" t="s">
        <v>55</v>
      </c>
      <c r="D40" s="15">
        <v>1</v>
      </c>
      <c r="E40" s="16">
        <v>250</v>
      </c>
      <c r="F40" s="13">
        <f>D40*E40*$E$1</f>
        <v>10.5</v>
      </c>
      <c r="G40" s="17">
        <f>D40*E40*1.15</f>
        <v>287.5</v>
      </c>
      <c r="H40" s="13">
        <f>G40+F40</f>
        <v>298</v>
      </c>
    </row>
    <row r="41" spans="1:10" ht="15">
      <c r="A41" s="24"/>
      <c r="B41" s="10"/>
      <c r="C41" s="35"/>
      <c r="D41" s="25"/>
      <c r="E41" s="26"/>
      <c r="F41" s="18"/>
      <c r="G41" s="27"/>
      <c r="H41" s="18">
        <f>SUM(H40:H40)</f>
        <v>298</v>
      </c>
      <c r="I41" s="33">
        <v>300</v>
      </c>
      <c r="J41" s="18">
        <f>I41-H41</f>
        <v>2</v>
      </c>
    </row>
    <row r="42" spans="1:8" ht="15">
      <c r="A42" s="14" t="s">
        <v>47</v>
      </c>
      <c r="C42" s="31" t="s">
        <v>58</v>
      </c>
      <c r="D42" s="15">
        <v>1</v>
      </c>
      <c r="E42" s="16">
        <v>690</v>
      </c>
      <c r="F42" s="13">
        <f>D42*E42*$E$1</f>
        <v>28.98</v>
      </c>
      <c r="G42" s="17">
        <f>D42*E42*1.15</f>
        <v>793.4999999999999</v>
      </c>
      <c r="H42" s="13">
        <f>G42+F42</f>
        <v>822.4799999999999</v>
      </c>
    </row>
    <row r="43" spans="1:10" ht="15">
      <c r="A43" s="24"/>
      <c r="B43" s="10"/>
      <c r="C43" s="35"/>
      <c r="D43" s="25"/>
      <c r="E43" s="26"/>
      <c r="F43" s="18"/>
      <c r="G43" s="27"/>
      <c r="H43" s="18">
        <f>SUM(H42:H42)</f>
        <v>822.4799999999999</v>
      </c>
      <c r="I43" s="34">
        <f>1220-'Энвиросакс и японские'!I25</f>
        <v>882.78585</v>
      </c>
      <c r="J43" s="18">
        <f>I43-H43</f>
        <v>60.30585000000008</v>
      </c>
    </row>
    <row r="44" spans="1:8" ht="15">
      <c r="A44" s="14" t="s">
        <v>36</v>
      </c>
      <c r="C44" s="31" t="s">
        <v>57</v>
      </c>
      <c r="D44" s="15">
        <v>1</v>
      </c>
      <c r="E44" s="16">
        <v>690</v>
      </c>
      <c r="F44" s="13">
        <f>D44*E44*$E$1</f>
        <v>28.98</v>
      </c>
      <c r="G44" s="17">
        <f>D44*E44*1.15</f>
        <v>793.4999999999999</v>
      </c>
      <c r="H44" s="13">
        <f>G44+F44</f>
        <v>822.4799999999999</v>
      </c>
    </row>
    <row r="45" spans="1:8" ht="15">
      <c r="A45" s="14" t="s">
        <v>36</v>
      </c>
      <c r="C45" s="31" t="s">
        <v>89</v>
      </c>
      <c r="D45" s="15"/>
      <c r="E45" s="16">
        <v>380</v>
      </c>
      <c r="F45" s="13">
        <f>D45*E45*$E$1</f>
        <v>0</v>
      </c>
      <c r="G45" s="17">
        <f>D45*E45*1.15</f>
        <v>0</v>
      </c>
      <c r="H45" s="13">
        <f>G45+F45</f>
        <v>0</v>
      </c>
    </row>
    <row r="46" spans="1:10" ht="15">
      <c r="A46" s="24"/>
      <c r="B46" s="10"/>
      <c r="C46" s="35"/>
      <c r="D46" s="25"/>
      <c r="E46" s="26"/>
      <c r="F46" s="18"/>
      <c r="G46" s="27"/>
      <c r="H46" s="18">
        <f>SUM(H44:H45)</f>
        <v>822.4799999999999</v>
      </c>
      <c r="I46" s="34">
        <f>2472-'Энвиросакс и японские'!I40</f>
        <v>1123.1434</v>
      </c>
      <c r="J46" s="18">
        <f>I46-H46</f>
        <v>300.6634</v>
      </c>
    </row>
    <row r="47" spans="1:8" ht="15">
      <c r="A47" s="14" t="s">
        <v>49</v>
      </c>
      <c r="C47" s="31" t="s">
        <v>63</v>
      </c>
      <c r="D47" s="15">
        <v>1</v>
      </c>
      <c r="E47" s="16">
        <v>170</v>
      </c>
      <c r="F47" s="13">
        <f>D47*E47*$E$1</f>
        <v>7.140000000000001</v>
      </c>
      <c r="G47" s="17">
        <f>D47*E47*1.15</f>
        <v>195.49999999999997</v>
      </c>
      <c r="H47" s="13">
        <f>G47+F47</f>
        <v>202.64</v>
      </c>
    </row>
    <row r="48" spans="1:8" ht="15">
      <c r="A48" s="14" t="s">
        <v>49</v>
      </c>
      <c r="C48" s="31" t="s">
        <v>104</v>
      </c>
      <c r="D48" s="15">
        <v>1</v>
      </c>
      <c r="E48" s="16">
        <v>170</v>
      </c>
      <c r="F48" s="13">
        <f>D48*E48*$E$1</f>
        <v>7.140000000000001</v>
      </c>
      <c r="G48" s="17">
        <f>D48*E48*1.15</f>
        <v>195.49999999999997</v>
      </c>
      <c r="H48" s="13">
        <f>G48+F48</f>
        <v>202.64</v>
      </c>
    </row>
    <row r="49" spans="1:8" ht="15">
      <c r="A49" s="14" t="s">
        <v>49</v>
      </c>
      <c r="C49" s="31" t="s">
        <v>110</v>
      </c>
      <c r="D49" s="15">
        <v>1</v>
      </c>
      <c r="E49" s="16">
        <v>195</v>
      </c>
      <c r="F49" s="13">
        <f>D49*E49*$E$1</f>
        <v>8.190000000000001</v>
      </c>
      <c r="G49" s="17">
        <f>D49*E49*1.15</f>
        <v>224.24999999999997</v>
      </c>
      <c r="H49" s="13">
        <f>G49+F49</f>
        <v>232.43999999999997</v>
      </c>
    </row>
    <row r="50" spans="1:8" ht="15">
      <c r="A50" s="14" t="s">
        <v>49</v>
      </c>
      <c r="C50" s="31" t="s">
        <v>79</v>
      </c>
      <c r="D50" s="15">
        <v>1</v>
      </c>
      <c r="E50" s="16">
        <v>195</v>
      </c>
      <c r="F50" s="13">
        <f>D50*E50*$E$1</f>
        <v>8.190000000000001</v>
      </c>
      <c r="G50" s="17">
        <f>D50*E50*1.15</f>
        <v>224.24999999999997</v>
      </c>
      <c r="H50" s="13">
        <f>G50+F50</f>
        <v>232.43999999999997</v>
      </c>
    </row>
    <row r="51" spans="1:10" ht="15">
      <c r="A51" s="24"/>
      <c r="B51" s="10"/>
      <c r="C51" s="35"/>
      <c r="D51" s="25"/>
      <c r="E51" s="26"/>
      <c r="F51" s="18"/>
      <c r="G51" s="27"/>
      <c r="H51" s="18">
        <f>SUM(H47:H50)</f>
        <v>870.1599999999999</v>
      </c>
      <c r="I51" s="34">
        <f>1481-'Энвиросакс и японские'!I43</f>
        <v>806.5717</v>
      </c>
      <c r="J51" s="18">
        <f>I51-H51</f>
        <v>-63.58829999999989</v>
      </c>
    </row>
    <row r="52" spans="1:8" ht="15">
      <c r="A52" s="14" t="s">
        <v>27</v>
      </c>
      <c r="C52" s="31" t="s">
        <v>86</v>
      </c>
      <c r="D52" s="15">
        <v>1</v>
      </c>
      <c r="E52" s="16">
        <v>560</v>
      </c>
      <c r="F52" s="13">
        <f>D52*E52*$E$1</f>
        <v>23.520000000000003</v>
      </c>
      <c r="G52" s="17">
        <f>D52*E52*1.15</f>
        <v>644</v>
      </c>
      <c r="H52" s="13">
        <f>G52+F52</f>
        <v>667.52</v>
      </c>
    </row>
    <row r="53" spans="1:8" ht="15">
      <c r="A53" s="14" t="s">
        <v>27</v>
      </c>
      <c r="C53" s="31" t="s">
        <v>92</v>
      </c>
      <c r="D53" s="15"/>
      <c r="E53" s="16">
        <v>220</v>
      </c>
      <c r="F53" s="13">
        <f>D53*E53*$E$1</f>
        <v>0</v>
      </c>
      <c r="G53" s="17">
        <f>D53*E53*1.15</f>
        <v>0</v>
      </c>
      <c r="H53" s="13">
        <f>G53+F53</f>
        <v>0</v>
      </c>
    </row>
    <row r="54" spans="1:8" ht="15">
      <c r="A54" s="14" t="s">
        <v>27</v>
      </c>
      <c r="C54" s="31" t="s">
        <v>93</v>
      </c>
      <c r="D54" s="15">
        <v>2</v>
      </c>
      <c r="E54" s="16">
        <v>210</v>
      </c>
      <c r="F54" s="13">
        <f>D54*E54*$E$1</f>
        <v>17.64</v>
      </c>
      <c r="G54" s="17">
        <f>D54*E54*1.15</f>
        <v>482.99999999999994</v>
      </c>
      <c r="H54" s="13">
        <f>G54+F54</f>
        <v>500.63999999999993</v>
      </c>
    </row>
    <row r="55" spans="1:8" ht="15">
      <c r="A55" s="14" t="s">
        <v>27</v>
      </c>
      <c r="C55" s="31" t="s">
        <v>108</v>
      </c>
      <c r="D55" s="15">
        <v>1</v>
      </c>
      <c r="E55" s="16">
        <v>250</v>
      </c>
      <c r="F55" s="13">
        <f>D55*E55*$E$1</f>
        <v>10.5</v>
      </c>
      <c r="G55" s="17">
        <f>D55*E55*1.15</f>
        <v>287.5</v>
      </c>
      <c r="H55" s="13">
        <f>G55+F55</f>
        <v>298</v>
      </c>
    </row>
    <row r="56" spans="1:10" ht="15">
      <c r="A56" s="24"/>
      <c r="B56" s="10"/>
      <c r="C56" s="10"/>
      <c r="D56" s="10"/>
      <c r="E56" s="10"/>
      <c r="F56" s="10"/>
      <c r="G56" s="18"/>
      <c r="H56" s="18">
        <f>SUM(H52:H55)</f>
        <v>1466.1599999999999</v>
      </c>
      <c r="I56" s="33">
        <f>285+315+1050</f>
        <v>1650</v>
      </c>
      <c r="J56" s="18">
        <f>I56-H56</f>
        <v>183.84000000000015</v>
      </c>
    </row>
    <row r="57" spans="1:8" ht="15">
      <c r="A57" s="14" t="s">
        <v>53</v>
      </c>
      <c r="C57" s="36" t="s">
        <v>52</v>
      </c>
      <c r="D57" s="15">
        <v>1</v>
      </c>
      <c r="E57" s="16">
        <v>250</v>
      </c>
      <c r="F57" s="13">
        <f>D57*E57*$E$1</f>
        <v>10.5</v>
      </c>
      <c r="G57" s="17">
        <f>D57*E57*1.15</f>
        <v>287.5</v>
      </c>
      <c r="H57" s="13">
        <f>G57+F57</f>
        <v>298</v>
      </c>
    </row>
    <row r="58" spans="1:8" ht="15">
      <c r="A58" s="14" t="s">
        <v>53</v>
      </c>
      <c r="C58" s="31" t="s">
        <v>67</v>
      </c>
      <c r="D58" s="15">
        <v>1</v>
      </c>
      <c r="E58" s="16">
        <v>170</v>
      </c>
      <c r="F58" s="13">
        <f>D58*E58*$E$1</f>
        <v>7.140000000000001</v>
      </c>
      <c r="G58" s="17">
        <f>D58*E58*1.15</f>
        <v>195.49999999999997</v>
      </c>
      <c r="H58" s="13">
        <f>G58+F58</f>
        <v>202.64</v>
      </c>
    </row>
    <row r="59" spans="1:10" ht="15">
      <c r="A59" s="24"/>
      <c r="B59" s="10"/>
      <c r="C59" s="35"/>
      <c r="D59" s="25"/>
      <c r="E59" s="26"/>
      <c r="F59" s="18"/>
      <c r="G59" s="27"/>
      <c r="H59" s="18">
        <f>SUM(H57:H58)</f>
        <v>500.64</v>
      </c>
      <c r="I59" s="33">
        <f>30+70+488</f>
        <v>588</v>
      </c>
      <c r="J59" s="18">
        <f>I59-H59</f>
        <v>87.36000000000001</v>
      </c>
    </row>
    <row r="60" spans="1:8" ht="15">
      <c r="A60" s="14" t="s">
        <v>31</v>
      </c>
      <c r="C60" s="31" t="s">
        <v>59</v>
      </c>
      <c r="D60" s="15">
        <v>1</v>
      </c>
      <c r="E60" s="16">
        <v>290</v>
      </c>
      <c r="F60" s="13">
        <f aca="true" t="shared" si="6" ref="F60:F72">D60*E60*$E$1</f>
        <v>12.180000000000001</v>
      </c>
      <c r="G60" s="17">
        <f aca="true" t="shared" si="7" ref="G60:G72">D60*E60*1.15</f>
        <v>333.5</v>
      </c>
      <c r="H60" s="13">
        <f aca="true" t="shared" si="8" ref="H60:H72">G60+F60</f>
        <v>345.68</v>
      </c>
    </row>
    <row r="61" spans="1:8" ht="15">
      <c r="A61" s="14" t="s">
        <v>31</v>
      </c>
      <c r="C61" s="31" t="s">
        <v>81</v>
      </c>
      <c r="D61" s="15">
        <v>1</v>
      </c>
      <c r="E61" s="16">
        <v>340</v>
      </c>
      <c r="F61" s="13">
        <f t="shared" si="6"/>
        <v>14.280000000000001</v>
      </c>
      <c r="G61" s="17">
        <f t="shared" si="7"/>
        <v>390.99999999999994</v>
      </c>
      <c r="H61" s="13">
        <f t="shared" si="8"/>
        <v>405.28</v>
      </c>
    </row>
    <row r="62" spans="1:8" ht="15">
      <c r="A62" s="14" t="s">
        <v>31</v>
      </c>
      <c r="C62" s="37" t="s">
        <v>82</v>
      </c>
      <c r="D62" s="15">
        <v>1</v>
      </c>
      <c r="E62" s="16">
        <v>340</v>
      </c>
      <c r="F62" s="13">
        <f t="shared" si="6"/>
        <v>14.280000000000001</v>
      </c>
      <c r="G62" s="17">
        <f t="shared" si="7"/>
        <v>390.99999999999994</v>
      </c>
      <c r="H62" s="13">
        <f t="shared" si="8"/>
        <v>405.28</v>
      </c>
    </row>
    <row r="63" spans="1:8" ht="15">
      <c r="A63" s="14" t="s">
        <v>31</v>
      </c>
      <c r="C63" s="37" t="s">
        <v>83</v>
      </c>
      <c r="D63" s="15">
        <v>1</v>
      </c>
      <c r="E63" s="16">
        <v>340</v>
      </c>
      <c r="F63" s="13">
        <f t="shared" si="6"/>
        <v>14.280000000000001</v>
      </c>
      <c r="G63" s="17">
        <f t="shared" si="7"/>
        <v>390.99999999999994</v>
      </c>
      <c r="H63" s="13">
        <f t="shared" si="8"/>
        <v>405.28</v>
      </c>
    </row>
    <row r="64" spans="1:8" ht="15">
      <c r="A64" s="14" t="s">
        <v>31</v>
      </c>
      <c r="C64" s="37" t="s">
        <v>84</v>
      </c>
      <c r="D64" s="15">
        <v>1</v>
      </c>
      <c r="E64" s="16">
        <v>340</v>
      </c>
      <c r="F64" s="13">
        <f t="shared" si="6"/>
        <v>14.280000000000001</v>
      </c>
      <c r="G64" s="17">
        <f t="shared" si="7"/>
        <v>390.99999999999994</v>
      </c>
      <c r="H64" s="13">
        <f t="shared" si="8"/>
        <v>405.28</v>
      </c>
    </row>
    <row r="65" spans="1:8" ht="15">
      <c r="A65" s="14" t="s">
        <v>31</v>
      </c>
      <c r="C65" s="37" t="s">
        <v>85</v>
      </c>
      <c r="D65" s="15">
        <v>1</v>
      </c>
      <c r="E65" s="16">
        <v>340</v>
      </c>
      <c r="F65" s="13">
        <f t="shared" si="6"/>
        <v>14.280000000000001</v>
      </c>
      <c r="G65" s="17">
        <f t="shared" si="7"/>
        <v>390.99999999999994</v>
      </c>
      <c r="H65" s="13">
        <f t="shared" si="8"/>
        <v>405.28</v>
      </c>
    </row>
    <row r="66" spans="1:8" ht="15">
      <c r="A66" s="14" t="s">
        <v>31</v>
      </c>
      <c r="C66" s="31" t="s">
        <v>92</v>
      </c>
      <c r="D66" s="15"/>
      <c r="E66" s="16">
        <v>220</v>
      </c>
      <c r="F66" s="13">
        <f t="shared" si="6"/>
        <v>0</v>
      </c>
      <c r="G66" s="17">
        <f t="shared" si="7"/>
        <v>0</v>
      </c>
      <c r="H66" s="13">
        <f t="shared" si="8"/>
        <v>0</v>
      </c>
    </row>
    <row r="67" spans="1:8" ht="15">
      <c r="A67" s="14" t="s">
        <v>31</v>
      </c>
      <c r="C67" s="31" t="s">
        <v>93</v>
      </c>
      <c r="D67" s="15">
        <v>1</v>
      </c>
      <c r="E67" s="16">
        <v>210</v>
      </c>
      <c r="F67" s="13">
        <f t="shared" si="6"/>
        <v>8.82</v>
      </c>
      <c r="G67" s="17">
        <f t="shared" si="7"/>
        <v>241.49999999999997</v>
      </c>
      <c r="H67" s="13">
        <f t="shared" si="8"/>
        <v>250.31999999999996</v>
      </c>
    </row>
    <row r="68" spans="1:8" ht="15">
      <c r="A68" s="14" t="s">
        <v>31</v>
      </c>
      <c r="C68" s="31" t="s">
        <v>96</v>
      </c>
      <c r="D68" s="15">
        <v>2</v>
      </c>
      <c r="E68" s="16">
        <v>250</v>
      </c>
      <c r="F68" s="13">
        <f t="shared" si="6"/>
        <v>21</v>
      </c>
      <c r="G68" s="17">
        <f t="shared" si="7"/>
        <v>575</v>
      </c>
      <c r="H68" s="13">
        <f t="shared" si="8"/>
        <v>596</v>
      </c>
    </row>
    <row r="69" spans="1:8" ht="15">
      <c r="A69" s="14" t="s">
        <v>31</v>
      </c>
      <c r="C69" s="31" t="s">
        <v>97</v>
      </c>
      <c r="D69" s="15">
        <v>1</v>
      </c>
      <c r="E69" s="16">
        <v>250</v>
      </c>
      <c r="F69" s="13">
        <f t="shared" si="6"/>
        <v>10.5</v>
      </c>
      <c r="G69" s="17">
        <f t="shared" si="7"/>
        <v>287.5</v>
      </c>
      <c r="H69" s="13">
        <f t="shared" si="8"/>
        <v>298</v>
      </c>
    </row>
    <row r="70" spans="1:8" ht="15">
      <c r="A70" s="14" t="s">
        <v>31</v>
      </c>
      <c r="C70" s="31" t="s">
        <v>98</v>
      </c>
      <c r="D70" s="15"/>
      <c r="E70" s="16">
        <v>380</v>
      </c>
      <c r="F70" s="13">
        <f t="shared" si="6"/>
        <v>0</v>
      </c>
      <c r="G70" s="17">
        <f t="shared" si="7"/>
        <v>0</v>
      </c>
      <c r="H70" s="13">
        <f t="shared" si="8"/>
        <v>0</v>
      </c>
    </row>
    <row r="71" spans="1:8" ht="15">
      <c r="A71" s="14" t="s">
        <v>31</v>
      </c>
      <c r="C71" s="31" t="s">
        <v>99</v>
      </c>
      <c r="D71" s="15">
        <v>1</v>
      </c>
      <c r="E71" s="16">
        <v>310</v>
      </c>
      <c r="F71" s="13">
        <f t="shared" si="6"/>
        <v>13.020000000000001</v>
      </c>
      <c r="G71" s="17">
        <f t="shared" si="7"/>
        <v>356.5</v>
      </c>
      <c r="H71" s="13">
        <f t="shared" si="8"/>
        <v>369.52</v>
      </c>
    </row>
    <row r="72" spans="1:8" ht="15">
      <c r="A72" s="14" t="s">
        <v>31</v>
      </c>
      <c r="C72" s="31" t="s">
        <v>114</v>
      </c>
      <c r="D72" s="15">
        <v>2</v>
      </c>
      <c r="E72" s="16">
        <v>310</v>
      </c>
      <c r="F72" s="13">
        <f t="shared" si="6"/>
        <v>26.040000000000003</v>
      </c>
      <c r="G72" s="17">
        <f t="shared" si="7"/>
        <v>713</v>
      </c>
      <c r="H72" s="13">
        <f t="shared" si="8"/>
        <v>739.04</v>
      </c>
    </row>
    <row r="73" spans="1:10" ht="15">
      <c r="A73" s="24"/>
      <c r="B73" s="10"/>
      <c r="C73" s="35"/>
      <c r="D73" s="25"/>
      <c r="E73" s="26"/>
      <c r="F73" s="18"/>
      <c r="G73" s="27"/>
      <c r="H73" s="18">
        <f>SUM(H60:H72)</f>
        <v>4624.96</v>
      </c>
      <c r="I73" s="34">
        <f>5769-'Энвиросакс и японские'!I46</f>
        <v>5142.01</v>
      </c>
      <c r="J73" s="18">
        <f>I73-H73</f>
        <v>517.0500000000002</v>
      </c>
    </row>
    <row r="74" spans="1:8" ht="15" hidden="1">
      <c r="A74" s="14" t="s">
        <v>88</v>
      </c>
      <c r="C74" s="37" t="s">
        <v>87</v>
      </c>
      <c r="D74" s="15"/>
      <c r="E74" s="16">
        <v>490</v>
      </c>
      <c r="F74" s="13">
        <f>D74*E74*$E$1</f>
        <v>0</v>
      </c>
      <c r="G74" s="17">
        <f>D74*E74*1.15</f>
        <v>0</v>
      </c>
      <c r="H74" s="13">
        <f>G74+F74</f>
        <v>0</v>
      </c>
    </row>
    <row r="75" spans="1:10" ht="15" hidden="1">
      <c r="A75" s="24"/>
      <c r="B75" s="10"/>
      <c r="C75" s="35"/>
      <c r="D75" s="25"/>
      <c r="E75" s="26"/>
      <c r="F75" s="18"/>
      <c r="G75" s="27"/>
      <c r="H75" s="18">
        <f>SUM(H74:H74)</f>
        <v>0</v>
      </c>
      <c r="I75" s="10"/>
      <c r="J75" s="18">
        <f>I75-H75</f>
        <v>0</v>
      </c>
    </row>
    <row r="76" spans="1:8" ht="15">
      <c r="A76" s="14" t="s">
        <v>111</v>
      </c>
      <c r="C76" s="31" t="s">
        <v>112</v>
      </c>
      <c r="D76" s="15">
        <v>1</v>
      </c>
      <c r="E76" s="16">
        <v>210</v>
      </c>
      <c r="F76" s="13">
        <f>D76*E76*$E$1</f>
        <v>8.82</v>
      </c>
      <c r="G76" s="17">
        <f>D76*E76*1.15</f>
        <v>241.49999999999997</v>
      </c>
      <c r="H76" s="13">
        <f>G76+F76</f>
        <v>250.31999999999996</v>
      </c>
    </row>
    <row r="77" spans="1:8" ht="15">
      <c r="A77" s="14" t="s">
        <v>111</v>
      </c>
      <c r="C77" s="31" t="s">
        <v>113</v>
      </c>
      <c r="D77" s="15">
        <v>1</v>
      </c>
      <c r="E77" s="16">
        <v>250</v>
      </c>
      <c r="F77" s="13">
        <f>D77*E77*$E$1</f>
        <v>10.5</v>
      </c>
      <c r="G77" s="17">
        <f>D77*E77*1.15</f>
        <v>287.5</v>
      </c>
      <c r="H77" s="13">
        <f>G77+F77</f>
        <v>298</v>
      </c>
    </row>
    <row r="78" spans="1:10" ht="15">
      <c r="A78" s="24"/>
      <c r="B78" s="10"/>
      <c r="C78" s="35"/>
      <c r="D78" s="25"/>
      <c r="E78" s="26"/>
      <c r="F78" s="18"/>
      <c r="G78" s="27"/>
      <c r="H78" s="18">
        <f>SUM(H76:H77)</f>
        <v>548.3199999999999</v>
      </c>
      <c r="I78" s="33">
        <v>548</v>
      </c>
      <c r="J78" s="18">
        <f>I78-H78</f>
        <v>-0.31999999999993634</v>
      </c>
    </row>
    <row r="79" spans="6:10" ht="15">
      <c r="F79" s="13"/>
      <c r="H79" s="13"/>
      <c r="I79" s="13"/>
      <c r="J79" s="13"/>
    </row>
  </sheetData>
  <sheetProtection/>
  <autoFilter ref="A3:J74"/>
  <printOptions/>
  <pageMargins left="0.22" right="0.23" top="0.39" bottom="0.47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USER</cp:lastModifiedBy>
  <cp:lastPrinted>2012-04-11T16:18:24Z</cp:lastPrinted>
  <dcterms:created xsi:type="dcterms:W3CDTF">2010-07-14T04:16:13Z</dcterms:created>
  <dcterms:modified xsi:type="dcterms:W3CDTF">2012-05-23T07:24:29Z</dcterms:modified>
  <cp:category/>
  <cp:version/>
  <cp:contentType/>
  <cp:contentStatus/>
</cp:coreProperties>
</file>