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  <sheet name="57" sheetId="58" r:id="rId57"/>
    <sheet name="58" sheetId="59" r:id="rId58"/>
    <sheet name="59" sheetId="60" r:id="rId59"/>
  </sheets>
  <calcPr calcId="162913"/>
</workbook>
</file>

<file path=xl/calcChain.xml><?xml version="1.0" encoding="utf-8"?>
<calcChain xmlns="http://schemas.openxmlformats.org/spreadsheetml/2006/main">
  <c r="B35" i="6" l="1"/>
  <c r="B103" i="6"/>
  <c r="B137" i="6"/>
  <c r="J7" i="60"/>
  <c r="I7" i="60"/>
  <c r="F7" i="60"/>
  <c r="H13" i="60"/>
  <c r="I13" i="60" s="1"/>
  <c r="D13" i="60"/>
  <c r="H12" i="60"/>
  <c r="H11" i="60"/>
  <c r="I11" i="60" s="1"/>
  <c r="D11" i="60"/>
  <c r="H10" i="60"/>
  <c r="H9" i="60"/>
  <c r="I9" i="60" s="1"/>
  <c r="D9" i="60"/>
  <c r="H8" i="60"/>
  <c r="H7" i="60"/>
  <c r="D7" i="60"/>
  <c r="E7" i="60" s="1"/>
  <c r="H6" i="60"/>
  <c r="E11" i="60" l="1"/>
  <c r="J11" i="60" s="1"/>
  <c r="J10" i="60" s="1"/>
  <c r="L10" i="60" s="1"/>
  <c r="E9" i="60"/>
  <c r="J9" i="60" s="1"/>
  <c r="J8" i="60" s="1"/>
  <c r="L8" i="60" s="1"/>
  <c r="J6" i="60"/>
  <c r="L6" i="60" s="1"/>
  <c r="E13" i="60"/>
  <c r="J13" i="60" s="1"/>
  <c r="J12" i="60" s="1"/>
  <c r="L12" i="60" s="1"/>
  <c r="B141" i="6" s="1"/>
  <c r="K9" i="59"/>
  <c r="K22" i="59" l="1"/>
  <c r="K24" i="59"/>
  <c r="K20" i="59"/>
  <c r="K6" i="59"/>
  <c r="M11" i="59" l="1"/>
  <c r="M10" i="59"/>
  <c r="G11" i="59" l="1"/>
  <c r="G21" i="59"/>
  <c r="G23" i="59"/>
  <c r="G25" i="59"/>
  <c r="K16" i="59" l="1"/>
  <c r="H25" i="59" l="1"/>
  <c r="I25" i="59" s="1"/>
  <c r="C25" i="59"/>
  <c r="D25" i="59" s="1"/>
  <c r="H23" i="59"/>
  <c r="I23" i="59" s="1"/>
  <c r="D23" i="59"/>
  <c r="C23" i="59"/>
  <c r="H21" i="59"/>
  <c r="I21" i="59" s="1"/>
  <c r="C21" i="59"/>
  <c r="D21" i="59" s="1"/>
  <c r="H15" i="59"/>
  <c r="I15" i="59" s="1"/>
  <c r="H11" i="59"/>
  <c r="I11" i="59" s="1"/>
  <c r="H10" i="59"/>
  <c r="I10" i="59" s="1"/>
  <c r="C11" i="59"/>
  <c r="D11" i="59" s="1"/>
  <c r="E11" i="59" s="1"/>
  <c r="H14" i="59"/>
  <c r="I14" i="59" s="1"/>
  <c r="D14" i="59"/>
  <c r="E14" i="59" s="1"/>
  <c r="D15" i="59"/>
  <c r="H13" i="59"/>
  <c r="I13" i="59" s="1"/>
  <c r="D13" i="59"/>
  <c r="E13" i="59" s="1"/>
  <c r="H12" i="59"/>
  <c r="H8" i="59"/>
  <c r="I8" i="59" s="1"/>
  <c r="H9" i="59"/>
  <c r="H16" i="59"/>
  <c r="H18" i="59"/>
  <c r="H19" i="59"/>
  <c r="I19" i="59" s="1"/>
  <c r="H20" i="59"/>
  <c r="H22" i="59"/>
  <c r="H24" i="59"/>
  <c r="H7" i="59"/>
  <c r="I7" i="59" s="1"/>
  <c r="D19" i="59"/>
  <c r="D17" i="59"/>
  <c r="E17" i="59" s="1"/>
  <c r="D10" i="59"/>
  <c r="E10" i="59" s="1"/>
  <c r="D8" i="59"/>
  <c r="E8" i="59" s="1"/>
  <c r="D7" i="59"/>
  <c r="E25" i="59" l="1"/>
  <c r="J25" i="59" s="1"/>
  <c r="J24" i="59" s="1"/>
  <c r="L24" i="59" s="1"/>
  <c r="E23" i="59"/>
  <c r="J23" i="59" s="1"/>
  <c r="J22" i="59" s="1"/>
  <c r="L22" i="59" s="1"/>
  <c r="B74" i="6" s="1"/>
  <c r="E21" i="59"/>
  <c r="J21" i="59" s="1"/>
  <c r="J20" i="59" s="1"/>
  <c r="L20" i="59" s="1"/>
  <c r="B203" i="6" s="1"/>
  <c r="E15" i="59"/>
  <c r="J15" i="59" s="1"/>
  <c r="J14" i="59"/>
  <c r="J13" i="59"/>
  <c r="J10" i="59"/>
  <c r="J8" i="59"/>
  <c r="J11" i="59"/>
  <c r="E7" i="59"/>
  <c r="J7" i="59" s="1"/>
  <c r="E19" i="59"/>
  <c r="J19" i="59" s="1"/>
  <c r="J18" i="59" s="1"/>
  <c r="L18" i="59" s="1"/>
  <c r="B182" i="6" s="1"/>
  <c r="J12" i="59" l="1"/>
  <c r="L12" i="59" s="1"/>
  <c r="B117" i="6" s="1"/>
  <c r="J9" i="59"/>
  <c r="L9" i="59" s="1"/>
  <c r="B222" i="6" s="1"/>
  <c r="J6" i="59"/>
  <c r="L6" i="59" s="1"/>
  <c r="B22" i="6" s="1"/>
  <c r="K16" i="58" l="1"/>
  <c r="K26" i="58"/>
  <c r="K22" i="58"/>
  <c r="K20" i="58" l="1"/>
  <c r="I19" i="58" l="1"/>
  <c r="F13" i="58"/>
  <c r="C7" i="58"/>
  <c r="D7" i="58" s="1"/>
  <c r="E7" i="58" s="1"/>
  <c r="I11" i="58"/>
  <c r="D11" i="58"/>
  <c r="E11" i="58" s="1"/>
  <c r="I10" i="58"/>
  <c r="D10" i="58"/>
  <c r="E10" i="58" s="1"/>
  <c r="I8" i="58"/>
  <c r="D8" i="58"/>
  <c r="E8" i="58" s="1"/>
  <c r="I27" i="58"/>
  <c r="D27" i="58"/>
  <c r="I25" i="58"/>
  <c r="D25" i="58"/>
  <c r="I23" i="58"/>
  <c r="D23" i="58"/>
  <c r="E23" i="58" s="1"/>
  <c r="I21" i="58"/>
  <c r="D21" i="58"/>
  <c r="E21" i="58" s="1"/>
  <c r="I17" i="58"/>
  <c r="I15" i="58"/>
  <c r="I7" i="58"/>
  <c r="D19" i="58"/>
  <c r="E19" i="58" s="1"/>
  <c r="D17" i="58"/>
  <c r="E17" i="58" s="1"/>
  <c r="D15" i="58"/>
  <c r="E15" i="58" s="1"/>
  <c r="I13" i="58"/>
  <c r="D13" i="58"/>
  <c r="J8" i="58" l="1"/>
  <c r="E27" i="58"/>
  <c r="J27" i="58" s="1"/>
  <c r="J26" i="58" s="1"/>
  <c r="L26" i="58" s="1"/>
  <c r="B193" i="6" s="1"/>
  <c r="J11" i="58"/>
  <c r="J10" i="58"/>
  <c r="J23" i="58"/>
  <c r="J22" i="58" s="1"/>
  <c r="L22" i="58" s="1"/>
  <c r="E25" i="58"/>
  <c r="J25" i="58" s="1"/>
  <c r="J24" i="58" s="1"/>
  <c r="L24" i="58" s="1"/>
  <c r="B100" i="6" s="1"/>
  <c r="J21" i="58"/>
  <c r="J20" i="58" s="1"/>
  <c r="L20" i="58" s="1"/>
  <c r="J17" i="58"/>
  <c r="J16" i="58" s="1"/>
  <c r="L16" i="58" s="1"/>
  <c r="B24" i="6" s="1"/>
  <c r="J7" i="58"/>
  <c r="J19" i="58"/>
  <c r="J18" i="58" s="1"/>
  <c r="L18" i="58" s="1"/>
  <c r="L14" i="58"/>
  <c r="E13" i="58"/>
  <c r="J13" i="58" s="1"/>
  <c r="J12" i="58" s="1"/>
  <c r="L12" i="58" s="1"/>
  <c r="B194" i="6" s="1"/>
  <c r="K8" i="56"/>
  <c r="K10" i="57"/>
  <c r="K6" i="57"/>
  <c r="K8" i="57"/>
  <c r="J6" i="58" l="1"/>
  <c r="L6" i="58" s="1"/>
  <c r="J9" i="58"/>
  <c r="L9" i="58" s="1"/>
  <c r="F15" i="57"/>
  <c r="D15" i="57" l="1"/>
  <c r="E15" i="57" s="1"/>
  <c r="I13" i="57"/>
  <c r="D13" i="57"/>
  <c r="I11" i="57"/>
  <c r="D11" i="57"/>
  <c r="E11" i="57" s="1"/>
  <c r="I9" i="57"/>
  <c r="D9" i="57"/>
  <c r="E9" i="57" s="1"/>
  <c r="I7" i="57"/>
  <c r="D7" i="57"/>
  <c r="J11" i="57" l="1"/>
  <c r="J10" i="57" s="1"/>
  <c r="L10" i="57" s="1"/>
  <c r="J9" i="57"/>
  <c r="J8" i="57" s="1"/>
  <c r="L8" i="57" s="1"/>
  <c r="B77" i="6" s="1"/>
  <c r="E7" i="57"/>
  <c r="E13" i="57"/>
  <c r="J13" i="57" s="1"/>
  <c r="J12" i="57" s="1"/>
  <c r="L12" i="57" s="1"/>
  <c r="B47" i="6" s="1"/>
  <c r="J7" i="57" l="1"/>
  <c r="J6" i="57" s="1"/>
  <c r="L6" i="57" s="1"/>
  <c r="F13" i="56"/>
  <c r="H13" i="56"/>
  <c r="H11" i="56"/>
  <c r="H9" i="56"/>
  <c r="I9" i="56" s="1"/>
  <c r="H7" i="56"/>
  <c r="I7" i="56" s="1"/>
  <c r="I13" i="56"/>
  <c r="D13" i="56"/>
  <c r="E13" i="56" s="1"/>
  <c r="I11" i="56"/>
  <c r="D11" i="56"/>
  <c r="E11" i="56" s="1"/>
  <c r="D9" i="56"/>
  <c r="E9" i="56" s="1"/>
  <c r="D7" i="56"/>
  <c r="E7" i="56" s="1"/>
  <c r="J9" i="56" l="1"/>
  <c r="J8" i="56" s="1"/>
  <c r="J13" i="56"/>
  <c r="J12" i="56" s="1"/>
  <c r="L12" i="56" s="1"/>
  <c r="J7" i="56"/>
  <c r="J6" i="56" s="1"/>
  <c r="L6" i="56" s="1"/>
  <c r="J11" i="56"/>
  <c r="J10" i="56" s="1"/>
  <c r="L10" i="56" s="1"/>
  <c r="L8" i="56"/>
  <c r="K20" i="55"/>
  <c r="K18" i="55"/>
  <c r="K24" i="55"/>
  <c r="K6" i="55"/>
  <c r="I29" i="55" l="1"/>
  <c r="D32" i="55" l="1"/>
  <c r="E32" i="55" s="1"/>
  <c r="J32" i="55" s="1"/>
  <c r="D31" i="55"/>
  <c r="E31" i="55" s="1"/>
  <c r="J31" i="55" s="1"/>
  <c r="D30" i="55"/>
  <c r="D29" i="55"/>
  <c r="E30" i="55" l="1"/>
  <c r="J30" i="55" s="1"/>
  <c r="E29" i="55"/>
  <c r="J29" i="55" s="1"/>
  <c r="J28" i="55" s="1"/>
  <c r="I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l="1"/>
  <c r="J7" i="55"/>
  <c r="E17" i="55"/>
  <c r="J17" i="55" s="1"/>
  <c r="J16" i="55" s="1"/>
  <c r="L16" i="55" s="1"/>
  <c r="J12" i="55"/>
  <c r="J11" i="55"/>
  <c r="E27" i="55"/>
  <c r="J27" i="55" s="1"/>
  <c r="J26" i="55" s="1"/>
  <c r="L26" i="55" s="1"/>
  <c r="B143" i="6" s="1"/>
  <c r="J25" i="55"/>
  <c r="J24" i="55" s="1"/>
  <c r="L24" i="55" s="1"/>
  <c r="B54" i="6" s="1"/>
  <c r="J23" i="55"/>
  <c r="J22" i="55" s="1"/>
  <c r="L22" i="55" s="1"/>
  <c r="B37" i="6" s="1"/>
  <c r="J21" i="55"/>
  <c r="J20" i="55" s="1"/>
  <c r="L20" i="55" s="1"/>
  <c r="B39" i="6" s="1"/>
  <c r="J8" i="55"/>
  <c r="J9" i="55"/>
  <c r="E19" i="55"/>
  <c r="J19" i="55" s="1"/>
  <c r="J18" i="55" s="1"/>
  <c r="L18" i="55" s="1"/>
  <c r="E14" i="55"/>
  <c r="J14" i="55" s="1"/>
  <c r="E15" i="55"/>
  <c r="J15" i="55" s="1"/>
  <c r="J10" i="55" l="1"/>
  <c r="L10" i="55" s="1"/>
  <c r="J6" i="55"/>
  <c r="L6" i="55" s="1"/>
  <c r="J13" i="55"/>
  <c r="L13" i="55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40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207" i="6" s="1"/>
  <c r="J15" i="54"/>
  <c r="J14" i="54" s="1"/>
  <c r="L14" i="54" s="1"/>
  <c r="J20" i="54"/>
  <c r="J8" i="54"/>
  <c r="K12" i="53"/>
  <c r="J18" i="54" l="1"/>
  <c r="L18" i="54" s="1"/>
  <c r="B104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F21" i="53" l="1"/>
  <c r="F20" i="53"/>
  <c r="F36" i="53"/>
  <c r="F34" i="53"/>
  <c r="D42" i="53"/>
  <c r="I40" i="53"/>
  <c r="D40" i="53"/>
  <c r="E40" i="53" s="1"/>
  <c r="I39" i="53"/>
  <c r="D39" i="53"/>
  <c r="E39" i="53" s="1"/>
  <c r="I37" i="53"/>
  <c r="I36" i="53"/>
  <c r="D36" i="53"/>
  <c r="E36" i="53" s="1"/>
  <c r="I34" i="53"/>
  <c r="C37" i="53"/>
  <c r="D37" i="53" s="1"/>
  <c r="E37" i="53" s="1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D9" i="53"/>
  <c r="E9" i="53" s="1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E42" i="53" l="1"/>
  <c r="J42" i="53"/>
  <c r="J20" i="53"/>
  <c r="J40" i="53"/>
  <c r="E34" i="53"/>
  <c r="J34" i="53" s="1"/>
  <c r="J33" i="53" s="1"/>
  <c r="L33" i="53" s="1"/>
  <c r="B98" i="6" s="1"/>
  <c r="J36" i="53"/>
  <c r="J37" i="53"/>
  <c r="J24" i="53"/>
  <c r="J23" i="53" s="1"/>
  <c r="L23" i="53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E14" i="53"/>
  <c r="J18" i="53"/>
  <c r="J17" i="53" s="1"/>
  <c r="L17" i="53" s="1"/>
  <c r="E26" i="53"/>
  <c r="J26" i="53" s="1"/>
  <c r="J25" i="53" s="1"/>
  <c r="L25" i="53" s="1"/>
  <c r="B171" i="6" s="1"/>
  <c r="E28" i="53"/>
  <c r="J28" i="53" s="1"/>
  <c r="J27" i="53" s="1"/>
  <c r="L27" i="53" s="1"/>
  <c r="B105" i="6" s="1"/>
  <c r="J22" i="53"/>
  <c r="E30" i="53"/>
  <c r="J30" i="53" s="1"/>
  <c r="J29" i="53" s="1"/>
  <c r="L29" i="53" s="1"/>
  <c r="B228" i="6" s="1"/>
  <c r="J11" i="53"/>
  <c r="J7" i="53"/>
  <c r="J8" i="53"/>
  <c r="J13" i="53"/>
  <c r="J38" i="53" l="1"/>
  <c r="L38" i="53" s="1"/>
  <c r="B223" i="6" s="1"/>
  <c r="J35" i="53"/>
  <c r="L35" i="53" s="1"/>
  <c r="J41" i="53"/>
  <c r="L41" i="53" s="1"/>
  <c r="J19" i="53"/>
  <c r="L19" i="53" s="1"/>
  <c r="B73" i="6" s="1"/>
  <c r="J6" i="53"/>
  <c r="L6" i="53" s="1"/>
  <c r="K20" i="52" l="1"/>
  <c r="K16" i="52" l="1"/>
  <c r="K18" i="52"/>
  <c r="K12" i="52"/>
  <c r="K8" i="52" l="1"/>
  <c r="K8" i="50" l="1"/>
  <c r="C23" i="52" l="1"/>
  <c r="I7" i="52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E21" i="52"/>
  <c r="J21" i="52" s="1"/>
  <c r="J20" i="52" s="1"/>
  <c r="L20" i="52" s="1"/>
  <c r="B72" i="6" s="1"/>
  <c r="J9" i="52"/>
  <c r="J8" i="52" s="1"/>
  <c r="L8" i="52" s="1"/>
  <c r="E11" i="52"/>
  <c r="J11" i="52" s="1"/>
  <c r="J10" i="52" s="1"/>
  <c r="L10" i="52" s="1"/>
  <c r="B174" i="6" s="1"/>
  <c r="E19" i="52"/>
  <c r="J19" i="52" s="1"/>
  <c r="J18" i="52" s="1"/>
  <c r="L18" i="52" s="1"/>
  <c r="E7" i="52"/>
  <c r="J15" i="52"/>
  <c r="J14" i="52" s="1"/>
  <c r="L14" i="52" s="1"/>
  <c r="B155" i="6" s="1"/>
  <c r="E17" i="52"/>
  <c r="J17" i="52" s="1"/>
  <c r="J16" i="52" s="1"/>
  <c r="L16" i="52" s="1"/>
  <c r="K32" i="51"/>
  <c r="K18" i="51"/>
  <c r="K24" i="51"/>
  <c r="K35" i="51"/>
  <c r="K42" i="51"/>
  <c r="K10" i="51"/>
  <c r="J13" i="52" l="1"/>
  <c r="J12" i="52" s="1"/>
  <c r="L12" i="52" s="1"/>
  <c r="B162" i="6" s="1"/>
  <c r="J7" i="52"/>
  <c r="J6" i="52" s="1"/>
  <c r="L6" i="52" s="1"/>
  <c r="B121" i="6" s="1"/>
  <c r="K20" i="5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53" i="6" s="1"/>
  <c r="J25" i="51"/>
  <c r="J24" i="51" s="1"/>
  <c r="L24" i="51" s="1"/>
  <c r="B221" i="6" s="1"/>
  <c r="J33" i="51"/>
  <c r="J34" i="51"/>
  <c r="E21" i="51"/>
  <c r="J21" i="51" s="1"/>
  <c r="J20" i="51" s="1"/>
  <c r="L20" i="51" s="1"/>
  <c r="B71" i="6" s="1"/>
  <c r="E40" i="51"/>
  <c r="J40" i="51" s="1"/>
  <c r="E39" i="51"/>
  <c r="J39" i="51" s="1"/>
  <c r="J41" i="51"/>
  <c r="J17" i="51"/>
  <c r="J16" i="51" s="1"/>
  <c r="L16" i="51" s="1"/>
  <c r="B102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B67" i="6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B134" i="6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9" i="6" s="1"/>
  <c r="J29" i="48"/>
  <c r="J7" i="48"/>
  <c r="J6" i="48" s="1"/>
  <c r="L6" i="48" s="1"/>
  <c r="B218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B229" i="6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61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35" i="6" s="1"/>
  <c r="J17" i="46"/>
  <c r="J14" i="46"/>
  <c r="J18" i="46"/>
  <c r="J7" i="46"/>
  <c r="J6" i="46" s="1"/>
  <c r="L6" i="46" s="1"/>
  <c r="B9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9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6" i="6"/>
  <c r="B181" i="44"/>
  <c r="B225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80" i="6" l="1"/>
  <c r="B65" i="44"/>
  <c r="B110" i="44"/>
  <c r="B135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77" i="6" s="1"/>
  <c r="J34" i="43"/>
  <c r="J33" i="43" s="1"/>
  <c r="L33" i="43" s="1"/>
  <c r="B59" i="6" s="1"/>
  <c r="B69" i="6"/>
  <c r="D14" i="43"/>
  <c r="E14" i="43" s="1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99" i="6" s="1"/>
  <c r="J19" i="43"/>
  <c r="J13" i="43"/>
  <c r="E30" i="43"/>
  <c r="J30" i="43" s="1"/>
  <c r="J29" i="43" s="1"/>
  <c r="L29" i="43" s="1"/>
  <c r="B191" i="6" s="1"/>
  <c r="J26" i="43"/>
  <c r="J25" i="43" s="1"/>
  <c r="L25" i="43" s="1"/>
  <c r="B62" i="6" s="1"/>
  <c r="J22" i="43"/>
  <c r="J21" i="43" s="1"/>
  <c r="L21" i="43" s="1"/>
  <c r="J24" i="43"/>
  <c r="J23" i="43" s="1"/>
  <c r="L23" i="43" s="1"/>
  <c r="B224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8" i="6" s="1"/>
  <c r="J18" i="43"/>
  <c r="L18" i="43" s="1"/>
  <c r="B120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42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9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48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204" i="6" s="1"/>
  <c r="E23" i="41"/>
  <c r="J23" i="41" s="1"/>
  <c r="J22" i="41" s="1"/>
  <c r="L22" i="41" s="1"/>
  <c r="J19" i="41"/>
  <c r="J18" i="41" s="1"/>
  <c r="L18" i="41" s="1"/>
  <c r="B133" i="6" s="1"/>
  <c r="J21" i="41"/>
  <c r="J20" i="41" s="1"/>
  <c r="L20" i="41" s="1"/>
  <c r="B28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63" i="6" s="1"/>
  <c r="E9" i="40"/>
  <c r="J9" i="40" s="1"/>
  <c r="J8" i="40" s="1"/>
  <c r="L8" i="40" s="1"/>
  <c r="B26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47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12" i="6" s="1"/>
  <c r="J11" i="39"/>
  <c r="J10" i="39" s="1"/>
  <c r="L10" i="39" s="1"/>
  <c r="B38" i="6" s="1"/>
  <c r="J12" i="39"/>
  <c r="L12" i="39" s="1"/>
  <c r="J14" i="39"/>
  <c r="L14" i="39" s="1"/>
  <c r="J17" i="39"/>
  <c r="J16" i="39" s="1"/>
  <c r="L16" i="39" s="1"/>
  <c r="B198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30" i="6" s="1"/>
  <c r="E9" i="38"/>
  <c r="J9" i="38" s="1"/>
  <c r="J8" i="38" s="1"/>
  <c r="L8" i="38" s="1"/>
  <c r="E11" i="38"/>
  <c r="J11" i="38" s="1"/>
  <c r="J10" i="38" s="1"/>
  <c r="L10" i="38" s="1"/>
  <c r="B167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6" i="6" s="1"/>
  <c r="J15" i="37"/>
  <c r="J14" i="37" s="1"/>
  <c r="L14" i="37" s="1"/>
  <c r="B32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11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3" i="6" s="1"/>
  <c r="J27" i="36"/>
  <c r="J26" i="36" s="1"/>
  <c r="L26" i="36" s="1"/>
  <c r="B184" i="6" s="1"/>
  <c r="J25" i="36"/>
  <c r="J24" i="36" s="1"/>
  <c r="L24" i="36" s="1"/>
  <c r="B192" i="6" s="1"/>
  <c r="J19" i="36"/>
  <c r="J18" i="36" s="1"/>
  <c r="L18" i="36" s="1"/>
  <c r="B211" i="6" s="1"/>
  <c r="J21" i="36"/>
  <c r="J20" i="36" s="1"/>
  <c r="L20" i="36" s="1"/>
  <c r="B97" i="6" s="1"/>
  <c r="E23" i="36"/>
  <c r="J23" i="36" s="1"/>
  <c r="J22" i="36" s="1"/>
  <c r="L22" i="36" s="1"/>
  <c r="J37" i="36"/>
  <c r="J36" i="36" s="1"/>
  <c r="L36" i="36" s="1"/>
  <c r="B33" i="6" s="1"/>
  <c r="E29" i="36"/>
  <c r="J29" i="36" s="1"/>
  <c r="J15" i="36"/>
  <c r="J14" i="36" s="1"/>
  <c r="L14" i="36" s="1"/>
  <c r="B140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1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8" i="6" s="1"/>
  <c r="J25" i="35"/>
  <c r="J30" i="35"/>
  <c r="J9" i="35"/>
  <c r="J8" i="35" s="1"/>
  <c r="L8" i="35" s="1"/>
  <c r="B213" i="6" s="1"/>
  <c r="J11" i="35"/>
  <c r="J10" i="35" s="1"/>
  <c r="L10" i="35" s="1"/>
  <c r="B122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8" i="6"/>
  <c r="J28" i="36"/>
  <c r="L28" i="36" s="1"/>
  <c r="B231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9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200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8" i="6" s="1"/>
  <c r="E15" i="33"/>
  <c r="J15" i="33" s="1"/>
  <c r="J14" i="33" s="1"/>
  <c r="L14" i="33" s="1"/>
  <c r="B227" i="6" s="1"/>
  <c r="E11" i="33"/>
  <c r="J11" i="33" s="1"/>
  <c r="J10" i="33" s="1"/>
  <c r="L10" i="33" s="1"/>
  <c r="J13" i="33"/>
  <c r="J12" i="33" s="1"/>
  <c r="L12" i="33" s="1"/>
  <c r="B237" i="6" s="1"/>
  <c r="J9" i="33"/>
  <c r="J8" i="33" s="1"/>
  <c r="L8" i="33" s="1"/>
  <c r="J7" i="33"/>
  <c r="J6" i="33" s="1"/>
  <c r="L6" i="33" s="1"/>
  <c r="B51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5" i="6" s="1"/>
  <c r="J39" i="31"/>
  <c r="J38" i="31" s="1"/>
  <c r="L38" i="31" s="1"/>
  <c r="B94" i="6" s="1"/>
  <c r="E43" i="31"/>
  <c r="J43" i="31" s="1"/>
  <c r="J42" i="31" s="1"/>
  <c r="L42" i="31" s="1"/>
  <c r="J45" i="31"/>
  <c r="J44" i="31" s="1"/>
  <c r="L44" i="31" s="1"/>
  <c r="B173" i="6" s="1"/>
  <c r="J35" i="31"/>
  <c r="J34" i="31" s="1"/>
  <c r="L34" i="31" s="1"/>
  <c r="B166" i="6" s="1"/>
  <c r="J37" i="31"/>
  <c r="J36" i="31" s="1"/>
  <c r="L36" i="31" s="1"/>
  <c r="B172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45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30" i="6" s="1"/>
  <c r="J21" i="34"/>
  <c r="L21" i="34" s="1"/>
  <c r="B53" i="6" s="1"/>
  <c r="J18" i="34"/>
  <c r="L18" i="34" s="1"/>
  <c r="J12" i="34"/>
  <c r="L12" i="34" s="1"/>
  <c r="B43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9" i="6" s="1"/>
  <c r="J12" i="32"/>
  <c r="L12" i="32" s="1"/>
  <c r="J17" i="32"/>
  <c r="L17" i="32" s="1"/>
  <c r="J25" i="32"/>
  <c r="L25" i="32" s="1"/>
  <c r="B210" i="6" s="1"/>
  <c r="J28" i="32"/>
  <c r="L28" i="32" s="1"/>
  <c r="B92" i="6" s="1"/>
  <c r="J21" i="32"/>
  <c r="L21" i="32" s="1"/>
  <c r="B8" i="6" s="1"/>
  <c r="J31" i="32"/>
  <c r="L31" i="32" s="1"/>
  <c r="J6" i="32"/>
  <c r="L6" i="32" s="1"/>
  <c r="B8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205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70" i="6" s="1"/>
  <c r="J16" i="28"/>
  <c r="J19" i="28"/>
  <c r="J18" i="28"/>
  <c r="J14" i="28"/>
  <c r="J13" i="28"/>
  <c r="J15" i="28" l="1"/>
  <c r="L15" i="28" s="1"/>
  <c r="J24" i="28"/>
  <c r="L24" i="28" s="1"/>
  <c r="B82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31" i="6" s="1"/>
  <c r="E9" i="28"/>
  <c r="J9" i="28" s="1"/>
  <c r="J10" i="28"/>
  <c r="J12" i="28"/>
  <c r="J21" i="28"/>
  <c r="J20" i="28" s="1"/>
  <c r="L20" i="28" s="1"/>
  <c r="B185" i="6" s="1"/>
  <c r="K13" i="27"/>
  <c r="K6" i="13"/>
  <c r="J11" i="28" l="1"/>
  <c r="L11" i="28" s="1"/>
  <c r="B234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5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5" i="6" s="1"/>
  <c r="K47" i="24"/>
  <c r="J6" i="27" l="1"/>
  <c r="L6" i="27" s="1"/>
  <c r="B142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4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39" i="6" s="1"/>
  <c r="J26" i="24"/>
  <c r="E50" i="24"/>
  <c r="J50" i="24" s="1"/>
  <c r="J49" i="24" s="1"/>
  <c r="L49" i="24" s="1"/>
  <c r="B89" i="6" s="1"/>
  <c r="J46" i="24"/>
  <c r="J45" i="24" s="1"/>
  <c r="L45" i="24" s="1"/>
  <c r="J19" i="24"/>
  <c r="E42" i="24"/>
  <c r="J42" i="24" s="1"/>
  <c r="J41" i="24" s="1"/>
  <c r="L41" i="24" s="1"/>
  <c r="B125" i="6" s="1"/>
  <c r="E40" i="24"/>
  <c r="J40" i="24" s="1"/>
  <c r="J39" i="24" s="1"/>
  <c r="L39" i="24" s="1"/>
  <c r="B19" i="6" s="1"/>
  <c r="J38" i="24"/>
  <c r="J37" i="24" s="1"/>
  <c r="L37" i="24" s="1"/>
  <c r="B48" i="6" s="1"/>
  <c r="J36" i="24"/>
  <c r="J35" i="24" s="1"/>
  <c r="L35" i="24" s="1"/>
  <c r="B49" i="6" s="1"/>
  <c r="E34" i="24"/>
  <c r="J34" i="24" s="1"/>
  <c r="J33" i="24" s="1"/>
  <c r="L33" i="24" s="1"/>
  <c r="B168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9" i="6" s="1"/>
  <c r="J7" i="24"/>
  <c r="J28" i="24"/>
  <c r="J27" i="24" s="1"/>
  <c r="L27" i="24" s="1"/>
  <c r="E9" i="24"/>
  <c r="J9" i="24" s="1"/>
  <c r="J8" i="24"/>
  <c r="J32" i="24"/>
  <c r="J31" i="24" s="1"/>
  <c r="L31" i="24" s="1"/>
  <c r="B61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41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6" i="6" s="1"/>
  <c r="E15" i="23"/>
  <c r="J15" i="23" s="1"/>
  <c r="J14" i="23" s="1"/>
  <c r="L14" i="23" s="1"/>
  <c r="B150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36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70" i="6" s="1"/>
  <c r="J7" i="22"/>
  <c r="J16" i="22"/>
  <c r="E8" i="22"/>
  <c r="J8" i="22" s="1"/>
  <c r="E21" i="22"/>
  <c r="J21" i="22" s="1"/>
  <c r="J20" i="22" s="1"/>
  <c r="L20" i="22" s="1"/>
  <c r="B202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23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32" i="6" s="1"/>
  <c r="J14" i="20"/>
  <c r="J13" i="20" s="1"/>
  <c r="L13" i="20" s="1"/>
  <c r="J8" i="20"/>
  <c r="J7" i="20"/>
  <c r="E10" i="20"/>
  <c r="J10" i="20" s="1"/>
  <c r="J9" i="20" s="1"/>
  <c r="L9" i="20" s="1"/>
  <c r="B209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5" i="6" s="1"/>
  <c r="J26" i="19"/>
  <c r="J25" i="19" s="1"/>
  <c r="L25" i="19" s="1"/>
  <c r="B183" i="6" s="1"/>
  <c r="J12" i="19"/>
  <c r="E30" i="19"/>
  <c r="J30" i="19" s="1"/>
  <c r="J29" i="19" s="1"/>
  <c r="L29" i="19" s="1"/>
  <c r="B19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81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44" i="6" s="1"/>
  <c r="J11" i="17"/>
  <c r="J10" i="17" s="1"/>
  <c r="L10" i="17" s="1"/>
  <c r="B8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40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4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95" i="6" s="1"/>
  <c r="J17" i="16"/>
  <c r="L17" i="16" s="1"/>
  <c r="J26" i="16"/>
  <c r="L26" i="16" s="1"/>
  <c r="B146" i="6" s="1"/>
  <c r="J12" i="16"/>
  <c r="L12" i="16" s="1"/>
  <c r="B219" i="6" s="1"/>
  <c r="J30" i="16"/>
  <c r="L30" i="16" s="1"/>
  <c r="B127" i="44" l="1"/>
  <c r="B157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5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6" i="6" s="1"/>
  <c r="J28" i="14"/>
  <c r="J31" i="14"/>
  <c r="J24" i="14"/>
  <c r="E25" i="14"/>
  <c r="J25" i="14" s="1"/>
  <c r="J9" i="14"/>
  <c r="J42" i="14"/>
  <c r="J41" i="14" s="1"/>
  <c r="L41" i="14" s="1"/>
  <c r="B186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93" i="6" s="1"/>
  <c r="J6" i="14"/>
  <c r="L6" i="14" s="1"/>
  <c r="B118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1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6" i="6" s="1"/>
  <c r="J16" i="12"/>
  <c r="J18" i="12"/>
  <c r="J20" i="12"/>
  <c r="J13" i="12"/>
  <c r="J7" i="12"/>
  <c r="J6" i="12" s="1"/>
  <c r="L6" i="12" s="1"/>
  <c r="B187" i="6" s="1"/>
  <c r="J15" i="12"/>
  <c r="J19" i="12"/>
  <c r="E22" i="12"/>
  <c r="J22" i="12" s="1"/>
  <c r="J21" i="12" l="1"/>
  <c r="L21" i="12" s="1"/>
  <c r="J12" i="12"/>
  <c r="L12" i="12" s="1"/>
  <c r="B138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54" i="6" s="1"/>
  <c r="J7" i="11"/>
  <c r="J6" i="11" s="1"/>
  <c r="L6" i="11" s="1"/>
  <c r="B232" i="6" s="1"/>
  <c r="J49" i="11"/>
  <c r="E38" i="11"/>
  <c r="J38" i="11" s="1"/>
  <c r="J26" i="11" l="1"/>
  <c r="L26" i="11" s="1"/>
  <c r="B164" i="6" s="1"/>
  <c r="J23" i="11"/>
  <c r="L23" i="11" s="1"/>
  <c r="J17" i="11"/>
  <c r="L17" i="11" s="1"/>
  <c r="B99" i="6" s="1"/>
  <c r="J10" i="11"/>
  <c r="L10" i="11" s="1"/>
  <c r="B108" i="6" s="1"/>
  <c r="J42" i="11"/>
  <c r="L42" i="11" s="1"/>
  <c r="J32" i="11"/>
  <c r="L32" i="11" s="1"/>
  <c r="J35" i="11"/>
  <c r="L35" i="11" s="1"/>
  <c r="B11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76" i="6" s="1"/>
  <c r="J13" i="9"/>
  <c r="J12" i="9" s="1"/>
  <c r="L12" i="9" s="1"/>
  <c r="J11" i="9"/>
  <c r="J10" i="9" s="1"/>
  <c r="L10" i="9" s="1"/>
  <c r="B8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51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6" i="6" s="1"/>
  <c r="J29" i="9"/>
  <c r="J22" i="9"/>
  <c r="L22" i="9" s="1"/>
  <c r="B206" i="6" s="1"/>
  <c r="J33" i="9"/>
  <c r="L33" i="9" s="1"/>
  <c r="B16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75" i="6" s="1"/>
  <c r="J17" i="8"/>
  <c r="J16" i="8" s="1"/>
  <c r="L16" i="8" s="1"/>
  <c r="J19" i="8"/>
  <c r="J15" i="8"/>
  <c r="J14" i="8" s="1"/>
  <c r="L14" i="8" s="1"/>
  <c r="J22" i="8"/>
  <c r="L8" i="8"/>
  <c r="B60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5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26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7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1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90" i="6" s="1"/>
  <c r="J85" i="5"/>
  <c r="J84" i="5" s="1"/>
  <c r="L84" i="5" s="1"/>
  <c r="B85" i="6" s="1"/>
  <c r="J46" i="5"/>
  <c r="J50" i="5"/>
  <c r="J18" i="5"/>
  <c r="L18" i="5" s="1"/>
  <c r="B233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31" i="6" s="1"/>
  <c r="J25" i="5"/>
  <c r="L25" i="5" s="1"/>
  <c r="B7" i="6" s="1"/>
  <c r="E98" i="5"/>
  <c r="J98" i="5" s="1"/>
  <c r="J63" i="5"/>
  <c r="J60" i="5" s="1"/>
  <c r="J12" i="5"/>
  <c r="L12" i="5" s="1"/>
  <c r="B101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9" i="6" s="1"/>
  <c r="L31" i="5"/>
  <c r="B208" i="6" s="1"/>
  <c r="J65" i="5"/>
  <c r="L65" i="5" s="1"/>
  <c r="L20" i="5"/>
  <c r="L27" i="5"/>
  <c r="B159" i="6" s="1"/>
  <c r="J44" i="5"/>
  <c r="L44" i="5" s="1"/>
  <c r="L14" i="5"/>
  <c r="L60" i="5"/>
  <c r="J97" i="5"/>
  <c r="K51" i="3"/>
  <c r="K15" i="3"/>
  <c r="K61" i="3"/>
  <c r="L97" i="5" l="1"/>
  <c r="B217" i="6" s="1"/>
  <c r="K20" i="4"/>
  <c r="K41" i="4"/>
  <c r="H99" i="4" l="1"/>
  <c r="I99" i="4" s="1"/>
  <c r="F99" i="4"/>
  <c r="D99" i="4"/>
  <c r="E99" i="4" l="1"/>
  <c r="J99" i="4" s="1"/>
  <c r="J98" i="4" s="1"/>
  <c r="L98" i="4" s="1"/>
  <c r="B139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80" i="6" s="1"/>
  <c r="J48" i="4"/>
  <c r="J73" i="4"/>
  <c r="J77" i="4"/>
  <c r="J76" i="4" s="1"/>
  <c r="L76" i="4" s="1"/>
  <c r="B50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38" i="6" s="1"/>
  <c r="J13" i="4"/>
  <c r="J46" i="4"/>
  <c r="J14" i="4"/>
  <c r="J72" i="4"/>
  <c r="J45" i="4"/>
  <c r="J28" i="4"/>
  <c r="J52" i="4"/>
  <c r="J87" i="4"/>
  <c r="J86" i="4" s="1"/>
  <c r="L86" i="4" s="1"/>
  <c r="B152" i="6" s="1"/>
  <c r="J93" i="4"/>
  <c r="J92" i="4" s="1"/>
  <c r="L92" i="4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3" i="6" s="1"/>
  <c r="J41" i="4"/>
  <c r="L41" i="4" s="1"/>
  <c r="B21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8" i="6" s="1"/>
  <c r="L20" i="4"/>
  <c r="J82" i="4"/>
  <c r="L82" i="4" s="1"/>
  <c r="B29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83" i="6" s="1"/>
  <c r="I11" i="3"/>
  <c r="J11" i="3" s="1"/>
  <c r="I73" i="3"/>
  <c r="J73" i="3" s="1"/>
  <c r="J72" i="3" s="1"/>
  <c r="L72" i="3" s="1"/>
  <c r="B215" i="6" s="1"/>
  <c r="I75" i="3"/>
  <c r="J75" i="3" s="1"/>
  <c r="J74" i="3" s="1"/>
  <c r="L74" i="3" s="1"/>
  <c r="B197" i="6" s="1"/>
  <c r="I77" i="3"/>
  <c r="J77" i="3" s="1"/>
  <c r="J76" i="3" s="1"/>
  <c r="L76" i="3" s="1"/>
  <c r="B30" i="6" s="1"/>
  <c r="I79" i="3"/>
  <c r="J79" i="3" s="1"/>
  <c r="J78" i="3" s="1"/>
  <c r="L78" i="3" s="1"/>
  <c r="B57" i="6" s="1"/>
  <c r="I81" i="3"/>
  <c r="J81" i="3" s="1"/>
  <c r="J80" i="3" s="1"/>
  <c r="L80" i="3" s="1"/>
  <c r="B52" i="6" s="1"/>
  <c r="I83" i="3"/>
  <c r="J83" i="3" s="1"/>
  <c r="J82" i="3" s="1"/>
  <c r="L82" i="3" s="1"/>
  <c r="B90" i="6" s="1"/>
  <c r="I85" i="3"/>
  <c r="J85" i="3" s="1"/>
  <c r="J84" i="3" s="1"/>
  <c r="L84" i="3" s="1"/>
  <c r="B68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6" i="6" s="1"/>
  <c r="J61" i="3"/>
  <c r="L61" i="3" s="1"/>
  <c r="B124" i="6" s="1"/>
  <c r="J33" i="3"/>
  <c r="L33" i="3" s="1"/>
  <c r="B64" i="6" s="1"/>
  <c r="J26" i="3"/>
  <c r="L26" i="3" s="1"/>
  <c r="B127" i="6" s="1"/>
  <c r="J65" i="3"/>
  <c r="L65" i="3" s="1"/>
  <c r="B56" i="6" s="1"/>
  <c r="J51" i="3"/>
  <c r="L51" i="3" s="1"/>
  <c r="B214" i="6" s="1"/>
  <c r="J30" i="3"/>
  <c r="L30" i="3" s="1"/>
  <c r="B220" i="6" s="1"/>
  <c r="J42" i="3"/>
  <c r="L42" i="3" s="1"/>
  <c r="B165" i="6" s="1"/>
  <c r="J15" i="3"/>
  <c r="L15" i="3" s="1"/>
  <c r="B66" i="6" s="1"/>
  <c r="J45" i="3"/>
  <c r="L45" i="3" s="1"/>
  <c r="B58" i="6" s="1"/>
  <c r="J55" i="3"/>
  <c r="L55" i="3" s="1"/>
  <c r="B46" i="6" s="1"/>
  <c r="J10" i="3"/>
  <c r="L10" i="3" s="1"/>
  <c r="B11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6" i="6" s="1"/>
  <c r="I15" i="57" l="1"/>
  <c r="J15" i="57" s="1"/>
  <c r="J14" i="57" s="1"/>
  <c r="L14" i="57" s="1"/>
  <c r="B178" i="6" s="1"/>
  <c r="H17" i="59"/>
  <c r="I17" i="59" s="1"/>
  <c r="J17" i="59" s="1"/>
  <c r="J16" i="59" s="1"/>
  <c r="L16" i="59" s="1"/>
  <c r="B95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<sst xmlns="http://schemas.openxmlformats.org/spreadsheetml/2006/main" count="2905" uniqueCount="1125">
  <si>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</si>
  <si>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</si>
  <si>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</si>
  <si>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</si>
  <si>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</si>
  <si>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</si>
  <si>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</si>
  <si>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</si>
  <si>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</si>
  <si>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</si>
  <si>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</si>
  <si>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</si>
  <si>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</si>
  <si>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</si>
  <si>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</si>
  <si>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</si>
  <si>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</si>
  <si>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</si>
  <si>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</si>
  <si>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</si>
  <si>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</si>
  <si>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</si>
  <si>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</si>
  <si>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</si>
  <si>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</si>
  <si>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</si>
  <si>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</si>
  <si>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</si>
  <si>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</si>
  <si>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</si>
  <si>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</si>
  <si>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</si>
  <si>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</si>
  <si>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</si>
  <si>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</si>
  <si>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</si>
  <si>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</si>
  <si>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</si>
  <si>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</si>
  <si>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</si>
  <si>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</si>
  <si>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</si>
  <si>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</si>
  <si>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</si>
  <si>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</si>
  <si>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</si>
  <si>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</si>
  <si>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</si>
  <si>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</si>
  <si>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</si>
  <si>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</si>
  <si>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</si>
  <si>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</si>
  <si>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</si>
  <si>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</si>
  <si>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</si>
  <si>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</si>
  <si>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</si>
  <si>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</si>
  <si>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</si>
  <si>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</si>
  <si>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</si>
  <si>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</si>
  <si>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</si>
  <si>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</si>
  <si>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</si>
  <si>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</si>
  <si>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</si>
  <si>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</si>
  <si>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</si>
  <si>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</si>
  <si>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</si>
  <si>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</si>
  <si>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</si>
  <si>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</si>
  <si>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</si>
  <si>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</si>
  <si>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</si>
  <si>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</si>
  <si>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</si>
  <si>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</si>
  <si>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</si>
  <si>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</si>
  <si>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</si>
  <si>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</si>
  <si>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</si>
  <si>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</si>
  <si>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</si>
  <si>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</si>
  <si>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</si>
  <si>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</si>
  <si>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</si>
  <si>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</si>
  <si>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</si>
  <si>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</si>
  <si>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</si>
  <si>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</si>
  <si>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</si>
  <si>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</si>
  <si>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</si>
  <si>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</si>
  <si>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</si>
  <si>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</si>
  <si>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</si>
  <si>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</si>
  <si>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</si>
  <si>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</si>
  <si>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</si>
  <si>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</si>
  <si>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</si>
  <si>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</si>
  <si>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</si>
  <si>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</si>
  <si>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</si>
  <si>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</si>
  <si>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</si>
  <si>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</si>
  <si>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</si>
  <si>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</si>
  <si>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</si>
  <si>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</si>
  <si>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</si>
  <si>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</si>
  <si>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</si>
  <si>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</si>
  <si>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</si>
  <si>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</si>
  <si>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</si>
  <si>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</si>
  <si>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</si>
  <si>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</si>
  <si>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</si>
  <si>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</si>
  <si>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</si>
  <si>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</si>
  <si>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</si>
  <si>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</si>
  <si>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</si>
  <si>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</si>
  <si>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</si>
  <si>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</si>
  <si>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</si>
  <si>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</si>
  <si>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</si>
  <si>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</si>
  <si>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</si>
  <si>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</si>
  <si>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</si>
  <si>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</si>
  <si>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</si>
  <si>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</si>
  <si>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</si>
  <si>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</si>
  <si>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</si>
  <si>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</si>
  <si>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</si>
  <si>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</si>
  <si>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</si>
  <si>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</si>
  <si>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</si>
  <si>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</si>
  <si>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</si>
  <si>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</si>
  <si>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</si>
  <si>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</si>
  <si>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</si>
  <si>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</si>
  <si>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</si>
  <si>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</si>
  <si>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</si>
  <si>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</si>
  <si>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</si>
  <si>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</si>
  <si>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</si>
  <si>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</si>
  <si>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</si>
  <si>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</si>
  <si>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</si>
  <si>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</si>
  <si>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</si>
  <si>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</si>
  <si>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</si>
  <si>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</si>
  <si>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</si>
  <si>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</si>
  <si>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</si>
  <si>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</si>
  <si>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</si>
  <si>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</si>
  <si>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</si>
  <si>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</si>
  <si>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</si>
  <si>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</si>
  <si>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</si>
  <si>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</si>
  <si>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</si>
  <si>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</si>
  <si>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</si>
  <si>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</si>
  <si>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</si>
  <si>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</si>
  <si>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</si>
  <si>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</si>
  <si>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</si>
  <si>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</si>
  <si>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</si>
  <si>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</si>
  <si>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</si>
  <si>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</si>
  <si>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</si>
  <si>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</si>
  <si>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</si>
  <si>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</si>
  <si>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</si>
  <si>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</si>
  <si>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</si>
  <si>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</si>
  <si>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</si>
  <si>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</si>
  <si>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</si>
  <si>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</si>
  <si>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</si>
  <si>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</si>
  <si>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</si>
  <si>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</si>
  <si>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</si>
  <si>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</si>
  <si>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</si>
  <si>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</si>
  <si>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</si>
  <si>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</si>
  <si>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</si>
  <si>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</si>
  <si>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</si>
  <si>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</si>
  <si>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</si>
  <si>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</si>
  <si>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</si>
  <si>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</si>
  <si>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</si>
  <si>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</si>
  <si>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</si>
  <si>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</si>
  <si>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</si>
  <si>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</si>
  <si>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</si>
  <si>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</si>
  <si>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</si>
  <si>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</si>
  <si>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</si>
  <si>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</si>
  <si>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</si>
  <si>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</si>
  <si>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</si>
  <si>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</si>
  <si>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</si>
  <si>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</si>
  <si>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</si>
  <si>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</si>
  <si>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</si>
  <si>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</si>
  <si>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</si>
  <si>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</si>
  <si>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</si>
  <si>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</si>
  <si>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</si>
  <si>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</si>
  <si>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</si>
  <si>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</si>
  <si>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</si>
  <si>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</si>
  <si>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</si>
  <si>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</si>
  <si>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</si>
  <si>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</si>
  <si>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</si>
  <si>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</si>
  <si>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</si>
  <si>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</si>
  <si>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</si>
  <si>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</si>
  <si>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</si>
  <si>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</si>
  <si>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</si>
  <si>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</si>
  <si>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</si>
  <si>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</si>
  <si>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</si>
  <si>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</si>
  <si>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</si>
  <si>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</si>
  <si>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</si>
  <si>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</si>
  <si>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</si>
  <si>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</si>
  <si>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</si>
  <si>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</si>
  <si>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</si>
  <si>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</si>
  <si>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</si>
  <si>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</si>
  <si>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</si>
  <si>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</si>
  <si>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</si>
  <si>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</si>
  <si>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</si>
  <si>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</si>
  <si>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</si>
  <si>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</si>
  <si>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</si>
  <si>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</si>
  <si>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</si>
  <si>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</si>
  <si>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</si>
  <si>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</si>
  <si>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</si>
  <si>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</si>
  <si>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</si>
  <si>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</si>
  <si>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</si>
  <si>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</si>
  <si>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</si>
  <si>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</si>
  <si>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</si>
  <si>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</si>
  <si>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</si>
  <si>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</si>
  <si>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</si>
  <si>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</si>
  <si>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</si>
  <si>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</si>
  <si>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</si>
  <si>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</si>
  <si>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</si>
  <si>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</si>
  <si>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</si>
  <si>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</si>
  <si>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</si>
  <si>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</si>
  <si>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</si>
  <si>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</si>
  <si>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</si>
  <si>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</si>
  <si>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</si>
  <si>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</si>
  <si>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</si>
  <si>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</si>
  <si>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</si>
  <si>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</si>
  <si>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</si>
  <si>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</si>
  <si>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</si>
  <si>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</si>
  <si>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</si>
  <si>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</si>
  <si>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</si>
  <si>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</si>
  <si>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</si>
  <si>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</si>
  <si>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</si>
  <si>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</si>
  <si>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</si>
  <si>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</si>
  <si>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</si>
  <si>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</si>
  <si>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</si>
  <si>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</si>
  <si>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</si>
  <si>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</si>
  <si>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</si>
  <si>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</si>
  <si>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</si>
  <si>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</si>
  <si>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</si>
  <si>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</si>
  <si>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</si>
  <si>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</si>
  <si>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</si>
  <si>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</si>
  <si>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</si>
  <si>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</si>
  <si>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</si>
  <si>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</si>
  <si>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</si>
  <si>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</si>
  <si>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</si>
  <si>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</si>
  <si>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</si>
  <si>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</si>
  <si>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</si>
  <si>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</si>
  <si>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</si>
  <si>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</si>
  <si>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</si>
  <si>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</si>
  <si>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</si>
  <si>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</si>
  <si>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</si>
  <si>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</si>
  <si>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</si>
  <si>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</si>
  <si>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</si>
  <si>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</si>
  <si>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</si>
  <si>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</si>
  <si>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</si>
  <si>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</si>
  <si>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</si>
  <si>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</si>
  <si>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</si>
  <si>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</si>
  <si>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</si>
  <si>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</si>
  <si>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</si>
  <si>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</si>
  <si>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</si>
  <si>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</si>
  <si>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</si>
  <si>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</si>
  <si>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</si>
  <si>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</si>
  <si>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</si>
  <si>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</si>
  <si>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</si>
  <si>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</si>
  <si>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</si>
  <si>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</si>
  <si>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</si>
  <si>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</si>
  <si>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</si>
  <si>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</si>
  <si>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</si>
  <si>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</si>
  <si>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</si>
  <si>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</si>
  <si>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</si>
  <si>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</si>
  <si>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</si>
  <si>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</si>
  <si>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</si>
  <si>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</si>
  <si>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</si>
  <si>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</si>
  <si>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</si>
  <si>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</si>
  <si>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</si>
  <si>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</si>
  <si>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</si>
  <si>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</si>
  <si>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</si>
  <si>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</si>
  <si>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</si>
  <si>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</si>
  <si>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</si>
  <si>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</si>
  <si>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</si>
  <si>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</si>
  <si>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</si>
  <si>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</si>
  <si>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</si>
  <si>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</si>
  <si>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</si>
  <si>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</si>
  <si>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</si>
  <si>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</si>
  <si>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</si>
  <si>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</si>
  <si>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</si>
  <si>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</si>
  <si>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</si>
  <si>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</si>
  <si>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</si>
  <si>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</si>
  <si>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</si>
  <si>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</si>
  <si>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</si>
  <si>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</si>
  <si>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</si>
  <si>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</si>
  <si>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</si>
  <si>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</si>
  <si>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</si>
  <si>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</si>
  <si>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</si>
  <si>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</si>
  <si>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</si>
  <si>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</si>
  <si>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</si>
  <si>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</si>
  <si>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</si>
  <si>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</si>
  <si>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</si>
  <si>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</si>
  <si>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</si>
  <si>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</si>
  <si>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</si>
  <si>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</si>
  <si>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</si>
  <si>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</si>
  <si>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</si>
  <si>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</si>
  <si>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</si>
  <si>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</si>
  <si>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</si>
  <si>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</si>
  <si>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</si>
  <si>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</si>
  <si>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</si>
  <si>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</si>
  <si>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</si>
  <si>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</si>
  <si>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</si>
  <si>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</si>
  <si>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</si>
  <si>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</si>
  <si>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</si>
  <si>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</si>
  <si>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</si>
  <si>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</si>
  <si>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</si>
  <si>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</si>
  <si>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</si>
  <si>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</si>
  <si>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</si>
  <si>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</si>
  <si>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</si>
  <si>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</si>
  <si>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</si>
  <si>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</si>
  <si>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</si>
  <si>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</si>
  <si>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</si>
  <si>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</si>
  <si>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</si>
  <si>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</si>
  <si>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</si>
  <si>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</si>
  <si>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</si>
  <si>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</si>
  <si>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</si>
  <si>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</si>
  <si>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</si>
  <si>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</si>
  <si>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</si>
  <si>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</si>
  <si>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</si>
  <si>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</si>
  <si>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</si>
  <si>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</si>
  <si>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</si>
  <si>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</si>
  <si>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</si>
  <si>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</si>
  <si>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</si>
  <si>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</si>
  <si>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</si>
  <si>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</si>
  <si>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</si>
  <si>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</si>
  <si>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</si>
  <si>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</si>
  <si>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</si>
  <si>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</si>
  <si>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</si>
  <si>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</si>
  <si>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</si>
  <si>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</si>
  <si>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</si>
  <si>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</si>
  <si>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</si>
  <si>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</si>
  <si>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</si>
  <si>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</si>
  <si>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</si>
  <si>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</si>
  <si>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</si>
  <si>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</si>
  <si>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</si>
  <si>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</si>
  <si>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</si>
  <si>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</si>
  <si>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</si>
  <si>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</si>
  <si>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</si>
  <si>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</si>
  <si>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</si>
  <si>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</si>
  <si>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</si>
  <si>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</si>
  <si>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</si>
  <si>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</si>
  <si>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</si>
  <si>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</si>
  <si>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</si>
  <si>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</si>
  <si>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</si>
  <si>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</si>
  <si>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</si>
  <si>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</si>
  <si>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</si>
  <si>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</si>
  <si>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</si>
  <si>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</si>
  <si>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</si>
  <si>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</si>
  <si>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</si>
  <si>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</si>
  <si>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</si>
  <si>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</si>
  <si>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</si>
  <si>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</si>
  <si>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</si>
  <si>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</si>
  <si>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</si>
  <si>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</si>
  <si>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</si>
  <si>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</si>
  <si>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</si>
  <si>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</si>
  <si>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</si>
  <si>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</si>
  <si>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</si>
  <si>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</si>
  <si>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</si>
  <si>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</si>
  <si>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</si>
  <si>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</si>
  <si>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</si>
  <si>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</si>
  <si>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</si>
  <si>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</si>
  <si>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</si>
  <si>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</si>
  <si>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</si>
  <si>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</si>
  <si>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</si>
  <si>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</si>
  <si>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</si>
  <si>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</si>
  <si>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</si>
  <si>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</si>
  <si>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</si>
  <si>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</si>
  <si>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</si>
  <si>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</si>
  <si>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</si>
  <si>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</si>
  <si>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</si>
  <si>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</si>
  <si>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</si>
  <si>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</si>
  <si>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</si>
  <si>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</si>
  <si>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</si>
  <si>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</si>
  <si>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</si>
  <si>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</si>
  <si>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</si>
  <si>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</si>
  <si>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</si>
  <si>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</si>
  <si>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</si>
  <si>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</si>
  <si>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</si>
  <si>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</si>
  <si>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</si>
  <si>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</si>
  <si>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</si>
  <si>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</si>
  <si>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</si>
  <si>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</si>
  <si>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</si>
  <si>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</si>
  <si>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</si>
  <si>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</si>
  <si>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</si>
  <si>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</si>
  <si>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</si>
  <si>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</si>
  <si>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</si>
  <si>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</si>
  <si>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</si>
  <si>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</si>
  <si>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</si>
  <si>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</si>
  <si>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</si>
  <si>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</si>
  <si>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</si>
  <si>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</si>
  <si>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</si>
  <si>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</si>
  <si>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</si>
  <si>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</si>
  <si>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</si>
  <si>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</si>
  <si>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</si>
  <si>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</si>
  <si>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</si>
  <si>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</si>
  <si>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</si>
  <si>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</si>
  <si>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</si>
  <si>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</si>
  <si>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</si>
  <si>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</si>
  <si>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</si>
  <si>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</si>
  <si>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</si>
  <si>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</si>
  <si>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</si>
  <si>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</si>
  <si>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</si>
  <si>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</si>
  <si>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</si>
  <si>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</si>
  <si>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</si>
  <si>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</si>
  <si>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</si>
  <si>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</si>
  <si>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</si>
  <si>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</si>
  <si>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</si>
  <si>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</si>
  <si>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</si>
  <si>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</si>
  <si>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</si>
  <si>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</si>
  <si>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</si>
  <si>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</si>
  <si>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</si>
  <si>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</si>
  <si>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</si>
  <si>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</si>
  <si>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</si>
  <si>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</si>
  <si>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</si>
  <si>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</si>
  <si>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</si>
  <si>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</si>
  <si>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</si>
  <si>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</si>
  <si>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</si>
  <si>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</si>
  <si>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</si>
  <si>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</si>
  <si>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</si>
  <si>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</si>
  <si>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</si>
  <si>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</si>
  <si>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</si>
  <si>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</si>
  <si>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</si>
  <si>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</si>
  <si>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</si>
  <si>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</si>
  <si>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</si>
  <si>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</si>
  <si>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</si>
  <si>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</si>
  <si>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</si>
  <si>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</si>
  <si>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</si>
  <si>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</si>
  <si>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</si>
  <si>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</si>
  <si>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</si>
  <si>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</si>
  <si>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</si>
  <si>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</si>
  <si>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</si>
  <si>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</si>
  <si>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</si>
  <si>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</si>
  <si>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</si>
  <si>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</si>
  <si>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</si>
  <si>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</si>
  <si>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</si>
  <si>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</si>
  <si>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</si>
  <si>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</si>
  <si>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</si>
  <si>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</si>
  <si>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</si>
  <si>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</si>
  <si>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</si>
  <si>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</si>
  <si>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</si>
  <si>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</si>
  <si>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</si>
  <si>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</si>
  <si>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</si>
  <si>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</si>
  <si>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</si>
  <si>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</si>
  <si>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</si>
  <si>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</si>
  <si>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</si>
  <si>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</si>
  <si>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</si>
  <si>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</si>
  <si>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</si>
  <si>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</si>
  <si>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</si>
  <si>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</si>
  <si>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</si>
  <si>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</si>
  <si>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</si>
  <si>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</si>
  <si>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</si>
  <si>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</si>
  <si>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</si>
  <si>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</si>
  <si>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</si>
  <si>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</si>
  <si>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</si>
  <si>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</si>
  <si>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</si>
  <si>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</si>
  <si>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</si>
  <si>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</si>
  <si>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</si>
  <si>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</si>
  <si>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</si>
  <si>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</si>
  <si>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</si>
  <si>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</si>
  <si>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</si>
  <si>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</si>
  <si>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</si>
  <si>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</si>
  <si>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</si>
  <si>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</si>
  <si>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</si>
  <si>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</si>
  <si>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</si>
  <si>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</si>
  <si>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</si>
  <si>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</si>
  <si>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</si>
  <si>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</si>
  <si>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</si>
  <si>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</si>
  <si>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</si>
  <si>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</si>
  <si>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</si>
  <si>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</si>
  <si>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</si>
  <si>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</si>
  <si>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</si>
  <si>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</si>
  <si>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</si>
  <si>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</si>
  <si>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</si>
  <si>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</si>
  <si>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</si>
  <si>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</si>
  <si>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</si>
  <si>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</si>
  <si>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</si>
  <si>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</si>
  <si>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</si>
  <si>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</si>
  <si>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</si>
  <si>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</si>
  <si>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</si>
  <si>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</si>
  <si>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</si>
  <si>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</si>
  <si>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</si>
  <si>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</si>
  <si>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</si>
  <si>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</si>
  <si>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</si>
  <si>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</si>
  <si>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</si>
  <si>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</si>
  <si>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</si>
  <si>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</si>
  <si>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</si>
  <si>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</si>
  <si>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</si>
  <si>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</si>
  <si>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</si>
  <si>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</si>
  <si>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</si>
  <si>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</si>
  <si>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</si>
  <si>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</si>
  <si>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</si>
  <si>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</si>
  <si>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</si>
  <si>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</si>
  <si>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</si>
  <si>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</si>
  <si>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</si>
  <si>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</si>
  <si>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</si>
  <si>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</si>
  <si>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</si>
  <si>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</si>
  <si>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</si>
  <si>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</si>
  <si>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</si>
  <si>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</si>
  <si>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</si>
  <si>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</si>
  <si>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</si>
  <si>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</si>
  <si>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</si>
  <si>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</si>
  <si>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</si>
  <si>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</si>
  <si>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</si>
  <si>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</si>
  <si>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</si>
  <si>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</si>
  <si>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</si>
  <si>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</si>
  <si>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</si>
  <si>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</si>
  <si>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</si>
  <si>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</si>
  <si>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</si>
  <si>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</si>
  <si>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</si>
  <si>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</si>
  <si>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</si>
  <si>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</si>
  <si>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</si>
  <si>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</si>
  <si>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</si>
  <si>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</si>
  <si>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</si>
  <si>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</si>
  <si>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</si>
  <si>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</si>
  <si>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</si>
  <si>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</si>
  <si>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</si>
  <si>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</si>
  <si>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</si>
  <si>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</si>
  <si>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</si>
  <si>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</si>
  <si>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</si>
  <si>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</si>
  <si>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</si>
  <si>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</si>
  <si>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</si>
  <si>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</si>
  <si>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</si>
  <si>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</si>
  <si>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</si>
  <si>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</si>
  <si>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</si>
  <si>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</si>
  <si>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</si>
  <si>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</si>
  <si>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</si>
  <si>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</si>
  <si>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</si>
  <si>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</si>
  <si>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</si>
  <si>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</si>
  <si>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</si>
  <si>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</si>
  <si>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</si>
  <si>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</si>
  <si>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</si>
  <si>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</si>
  <si>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</si>
  <si>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</si>
  <si>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</si>
  <si>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</si>
  <si>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</si>
  <si>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</si>
  <si>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</si>
  <si>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</si>
  <si>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</si>
  <si>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</si>
  <si>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</si>
  <si>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</si>
  <si>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</si>
  <si>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</si>
  <si>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</si>
  <si>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</si>
  <si>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</si>
  <si>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</si>
  <si>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</si>
  <si>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</si>
  <si>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</si>
  <si>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</si>
  <si>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</si>
  <si>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</si>
  <si>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</si>
  <si>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</si>
  <si>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</si>
  <si>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</si>
  <si>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</si>
  <si>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</si>
  <si>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</si>
  <si>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</si>
  <si>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</si>
  <si>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</si>
  <si>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</si>
  <si>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</si>
  <si>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</si>
  <si>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</si>
  <si>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</si>
  <si>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</si>
  <si>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</si>
  <si>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</si>
  <si>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</si>
  <si>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</si>
  <si>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</si>
  <si>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</si>
  <si>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</si>
  <si>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</si>
  <si>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</si>
  <si>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</si>
  <si>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</si>
  <si>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</si>
  <si>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</si>
  <si>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</si>
  <si>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</si>
  <si>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</si>
  <si>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</si>
  <si>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</si>
  <si>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</si>
  <si>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</si>
  <si>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</si>
  <si>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</si>
  <si>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</si>
  <si>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</si>
  <si>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</si>
  <si>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</si>
  <si>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</si>
  <si>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</si>
  <si>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</si>
  <si>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</si>
  <si>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</si>
  <si>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</si>
  <si>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</si>
  <si>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</si>
  <si>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</si>
  <si>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</si>
  <si>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</si>
  <si>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</si>
  <si>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</si>
  <si>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</si>
  <si>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</si>
  <si>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</si>
  <si>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</si>
  <si>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</si>
  <si>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</si>
  <si>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</si>
  <si>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</si>
  <si>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</si>
  <si>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</si>
  <si>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</si>
  <si>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</si>
  <si>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</si>
  <si>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</si>
  <si>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</si>
  <si>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</si>
  <si>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</si>
  <si>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</si>
  <si>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</si>
  <si>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</si>
  <si>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</si>
  <si>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</si>
  <si>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</si>
  <si>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</si>
  <si>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</si>
  <si>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</si>
  <si>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</si>
  <si>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</si>
  <si>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</si>
  <si>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</si>
  <si>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</si>
  <si>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</si>
  <si>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</si>
  <si>
    <t>желтый крем</t>
  </si>
  <si>
    <t>опция номер 3 (real snail 3шт + пробники)</t>
  </si>
  <si>
    <t>тон2</t>
  </si>
  <si>
    <t>тон1</t>
  </si>
  <si>
    <t>Кролик</t>
  </si>
  <si>
    <t>сет2шт крем для век</t>
  </si>
  <si>
    <t>Bliss</t>
  </si>
  <si>
    <t>оливковое масло</t>
  </si>
  <si>
    <t>Wrinkle Collagen cream сет3</t>
  </si>
  <si>
    <t>опция 4 (только по акции) </t>
  </si>
  <si>
    <t>olesyansk</t>
  </si>
  <si>
    <t>The History of WHOO Luxury Sun Base SPF 45 *26</t>
  </si>
  <si>
    <t>КочерЁжка</t>
  </si>
  <si>
    <t>крем для лица оливковый</t>
  </si>
  <si>
    <t>53, 57</t>
  </si>
  <si>
    <t>56, 57</t>
  </si>
  <si>
    <t>33, 36, 38, 40, 43, 47, 50, 57</t>
  </si>
  <si>
    <t>30, 42, 50, 53, 57</t>
  </si>
  <si>
    <t>35, 57</t>
  </si>
  <si>
    <t>Ber Ta</t>
  </si>
  <si>
    <t>АЛЬГИНАТНЫЕ МАСКИ FRANKO BARONI 
Витамин С , Женьшень, Коллаген-2 шт, Водоросли, всего 5 штук по 500 гр. </t>
  </si>
  <si>
    <t>синяя паста</t>
  </si>
  <si>
    <t>Мама Фета</t>
  </si>
  <si>
    <t>Love.ru</t>
  </si>
  <si>
    <t>Ultra215</t>
  </si>
  <si>
    <t>Matte</t>
  </si>
  <si>
    <t>Цвет 01, 03</t>
  </si>
  <si>
    <t>Nata Morozova</t>
  </si>
  <si>
    <t>3 улитки</t>
  </si>
  <si>
    <t>депозит</t>
  </si>
  <si>
    <t>36, 53, 58</t>
  </si>
  <si>
    <t>48, 57, 58</t>
  </si>
  <si>
    <t>36, 38, 44, 46, 50, 58</t>
  </si>
  <si>
    <t>вычла за кератин и вернула переплату на карту</t>
  </si>
  <si>
    <t>Elison</t>
  </si>
  <si>
    <t>масло гидрофильное олива</t>
  </si>
  <si>
    <t>tomila</t>
  </si>
  <si>
    <t>эссенция</t>
  </si>
  <si>
    <t xml:space="preserve">позиция 2 крем Cloud 9 50 ml </t>
  </si>
  <si>
    <t>курс списания и стоимость доставки буду уточнены по приходу</t>
  </si>
  <si>
    <t>58, 59</t>
  </si>
  <si>
    <t>3, 4, 22, 23, 25, 59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</si>
</sst>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0" fillId="2" borderId="1" xfId="0" applyFill="1" applyBorder="1"/>
    <xf numFmtId="0" fontId="41" fillId="0" borderId="1" xfId="0" applyFont="1" applyBorder="1"/>
    <xf numFmtId="0" fontId="0" fillId="3" borderId="7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2" fillId="0" borderId="1" xfId="0" applyFont="1" applyBorder="1" applyAlignment="1">
      <alignment horizontal="right" wrapText="1"/>
    </xf>
    <xf numFmtId="0" fontId="11" fillId="17" borderId="1" xfId="0" applyFont="1" applyFill="1" applyBorder="1"/>
    <xf numFmtId="0" fontId="0" fillId="2" borderId="3" xfId="0" applyFill="1" applyBorder="1"/>
    <xf numFmtId="0" fontId="26" fillId="12" borderId="7" xfId="0" applyFont="1" applyFill="1" applyBorder="1" applyAlignment="1"/>
    <xf numFmtId="0" fontId="4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um.sibmama.ru/viewtopic.php?t=715424&amp;start=33525" TargetMode="External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525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abSelected="1" topLeftCell="A10" zoomScale="80" zoomScaleNormal="80" workbookViewId="0">
      <selection activeCell="B36" sqref="B36"/>
    </sheetView>
  </sheetViews>
  <sheetFormatPr defaultRowHeight="15" x14ac:dyDescent="0.25"/>
  <cols>
    <col min="1" max="1" width="28" style="239" customWidth="1"/>
    <col min="2" max="2" width="16.7109375" style="160" customWidth="1"/>
    <col min="3" max="3" width="31.85546875" customWidth="1"/>
  </cols>
  <sheetData>
    <row r="1" spans="1:4" ht="46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815</v>
      </c>
    </row>
    <row r="4" spans="1:4" ht="21" x14ac:dyDescent="0.35">
      <c r="A4" s="65" t="s">
        <v>704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636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674</v>
      </c>
      <c r="B11" s="51">
        <f>'31'!L41+'33'!L24</f>
        <v>-0.44236000000000786</v>
      </c>
      <c r="C11" s="70" t="s">
        <v>720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853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65" t="s">
        <v>982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65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1102</v>
      </c>
      <c r="B22" s="51">
        <f>'58'!L6</f>
        <v>-0.1856159999999818</v>
      </c>
      <c r="C22" s="70">
        <v>58</v>
      </c>
    </row>
    <row r="23" spans="1:3" x14ac:dyDescent="0.25">
      <c r="A23" s="65" t="s">
        <v>736</v>
      </c>
      <c r="B23" s="51">
        <f>'34'!L38</f>
        <v>0.43110000000001492</v>
      </c>
      <c r="C23" s="70">
        <v>35</v>
      </c>
    </row>
    <row r="24" spans="1:3" x14ac:dyDescent="0.25">
      <c r="A24" s="65" t="s">
        <v>1089</v>
      </c>
      <c r="B24" s="51">
        <f>'57'!L16</f>
        <v>-9.9999999997635314E-4</v>
      </c>
      <c r="C24" s="70">
        <v>57</v>
      </c>
    </row>
    <row r="25" spans="1:3" x14ac:dyDescent="0.25">
      <c r="A25" s="65" t="s">
        <v>441</v>
      </c>
      <c r="B25" s="51">
        <f>'17'!L19</f>
        <v>1.4999999999872671E-2</v>
      </c>
      <c r="C25" s="70">
        <v>18</v>
      </c>
    </row>
    <row r="26" spans="1:3" x14ac:dyDescent="0.25">
      <c r="A26" s="65" t="s">
        <v>811</v>
      </c>
      <c r="B26" s="51">
        <f>'38'!L8</f>
        <v>0.47559999999975844</v>
      </c>
      <c r="C26" s="70">
        <v>39</v>
      </c>
    </row>
    <row r="27" spans="1:3" x14ac:dyDescent="0.25">
      <c r="A27" s="65" t="s">
        <v>198</v>
      </c>
      <c r="B27" s="51">
        <f>'5'!L20</f>
        <v>0.12885999999997466</v>
      </c>
      <c r="C27" s="70">
        <v>5</v>
      </c>
    </row>
    <row r="28" spans="1:3" x14ac:dyDescent="0.25">
      <c r="A28" s="65" t="s">
        <v>826</v>
      </c>
      <c r="B28" s="51">
        <f>'39'!L20+'45'!L8</f>
        <v>4.8746580000000677</v>
      </c>
      <c r="C28" s="70" t="s">
        <v>927</v>
      </c>
    </row>
    <row r="29" spans="1:3" x14ac:dyDescent="0.25">
      <c r="A29" s="65" t="s">
        <v>123</v>
      </c>
      <c r="B29" s="51">
        <f>'3'!L82+'5'!L27+'39'!L22</f>
        <v>0.44867999999995334</v>
      </c>
      <c r="C29" s="70" t="s">
        <v>833</v>
      </c>
    </row>
    <row r="30" spans="1:3" x14ac:dyDescent="0.25">
      <c r="A30" s="65" t="s">
        <v>38</v>
      </c>
      <c r="B30" s="51">
        <f>'2итог'!L76</f>
        <v>3.6608099999999695</v>
      </c>
      <c r="C30" s="70">
        <v>2</v>
      </c>
    </row>
    <row r="31" spans="1:3" x14ac:dyDescent="0.25">
      <c r="A31" s="65" t="s">
        <v>548</v>
      </c>
      <c r="B31" s="51">
        <f>'26'!L6</f>
        <v>-873.08860000000004</v>
      </c>
      <c r="C31" s="70">
        <v>27</v>
      </c>
    </row>
    <row r="32" spans="1:3" x14ac:dyDescent="0.25">
      <c r="A32" s="65" t="s">
        <v>758</v>
      </c>
      <c r="B32" s="51">
        <f>'35'!L14</f>
        <v>0.46999999999997044</v>
      </c>
      <c r="C32" s="70">
        <v>36</v>
      </c>
    </row>
    <row r="33" spans="1:3" x14ac:dyDescent="0.25">
      <c r="A33" s="65" t="s">
        <v>735</v>
      </c>
      <c r="B33" s="51">
        <f>'34'!L36</f>
        <v>0.43110000000001492</v>
      </c>
      <c r="C33" s="70">
        <v>35</v>
      </c>
    </row>
    <row r="34" spans="1:3" x14ac:dyDescent="0.25">
      <c r="A34" s="65" t="s">
        <v>377</v>
      </c>
      <c r="B34" s="51">
        <f>'14'!L45</f>
        <v>-0.11673999999999296</v>
      </c>
      <c r="C34" s="70">
        <v>14</v>
      </c>
    </row>
    <row r="35" spans="1:3" x14ac:dyDescent="0.25">
      <c r="A35" s="249" t="s">
        <v>1117</v>
      </c>
      <c r="B35" s="51">
        <f>'59'!L6</f>
        <v>-510.49599999999998</v>
      </c>
      <c r="C35" s="70">
        <v>59</v>
      </c>
    </row>
    <row r="36" spans="1:3" x14ac:dyDescent="0.25">
      <c r="A36" s="65" t="s">
        <v>493</v>
      </c>
      <c r="B36" s="51">
        <f>'21'!L16</f>
        <v>-6.2821500000000015</v>
      </c>
      <c r="C36" s="70">
        <v>22</v>
      </c>
    </row>
    <row r="37" spans="1:3" x14ac:dyDescent="0.25">
      <c r="A37" s="65" t="s">
        <v>1063</v>
      </c>
      <c r="B37" s="51">
        <f>'53'!L22</f>
        <v>9.0045966666666573</v>
      </c>
      <c r="C37" s="70">
        <v>53</v>
      </c>
    </row>
    <row r="38" spans="1:3" x14ac:dyDescent="0.25">
      <c r="A38" s="65" t="s">
        <v>780</v>
      </c>
      <c r="B38" s="51">
        <f>'37'!L10</f>
        <v>-0.39253366666667944</v>
      </c>
      <c r="C38" s="70">
        <v>38</v>
      </c>
    </row>
    <row r="39" spans="1:3" x14ac:dyDescent="0.25">
      <c r="A39" s="65" t="s">
        <v>1061</v>
      </c>
      <c r="B39" s="51">
        <f>'53'!L20+'57'!L20</f>
        <v>-0.32817500000010114</v>
      </c>
      <c r="C39" s="70" t="s">
        <v>1097</v>
      </c>
    </row>
    <row r="40" spans="1:3" x14ac:dyDescent="0.25">
      <c r="A40" s="65" t="s">
        <v>410</v>
      </c>
      <c r="B40" s="51">
        <f>'15'!L14+'19'!L12</f>
        <v>-9.8799999999528154E-3</v>
      </c>
      <c r="C40" s="70" t="s">
        <v>469</v>
      </c>
    </row>
    <row r="41" spans="1:3" x14ac:dyDescent="0.25">
      <c r="A41" s="238" t="s">
        <v>508</v>
      </c>
      <c r="B41" s="51">
        <f>'22'!L14</f>
        <v>-0.39499999999998181</v>
      </c>
      <c r="C41" s="70">
        <v>23</v>
      </c>
    </row>
    <row r="42" spans="1:3" x14ac:dyDescent="0.25">
      <c r="A42" s="238" t="s">
        <v>860</v>
      </c>
      <c r="B42" s="51">
        <f>'41'!L12</f>
        <v>0.26933000000008178</v>
      </c>
      <c r="C42" s="70">
        <v>42</v>
      </c>
    </row>
    <row r="43" spans="1:3" x14ac:dyDescent="0.25">
      <c r="A43" s="238" t="s">
        <v>681</v>
      </c>
      <c r="B43" s="51">
        <f>'32'!L12+'33'!L12+'37'!L14</f>
        <v>-5.8059100000001536</v>
      </c>
      <c r="C43" s="70" t="s">
        <v>804</v>
      </c>
    </row>
    <row r="44" spans="1:3" x14ac:dyDescent="0.25">
      <c r="A44" s="238" t="s">
        <v>534</v>
      </c>
      <c r="B44" s="51">
        <f>'23'!L14</f>
        <v>0.17160000000001219</v>
      </c>
      <c r="C44" s="70">
        <v>24</v>
      </c>
    </row>
    <row r="45" spans="1:3" x14ac:dyDescent="0.25">
      <c r="A45" s="238" t="s">
        <v>537</v>
      </c>
      <c r="B45" s="51">
        <f>'24'!L8</f>
        <v>3.8900000000012369E-2</v>
      </c>
      <c r="C45" s="70">
        <v>25</v>
      </c>
    </row>
    <row r="46" spans="1:3" x14ac:dyDescent="0.25">
      <c r="A46" s="65" t="s">
        <v>28</v>
      </c>
      <c r="B46" s="51">
        <f>'2итог'!L55+'3'!L8+'4'!L86+'20'!L15</f>
        <v>-0.3080000000002201</v>
      </c>
      <c r="C46" s="70" t="s">
        <v>485</v>
      </c>
    </row>
    <row r="47" spans="1:3" x14ac:dyDescent="0.25">
      <c r="A47" s="65" t="s">
        <v>1079</v>
      </c>
      <c r="B47" s="51">
        <f>'56'!L12</f>
        <v>12.072159999999997</v>
      </c>
      <c r="C47" s="70">
        <v>56</v>
      </c>
    </row>
    <row r="48" spans="1:3" x14ac:dyDescent="0.25">
      <c r="A48" s="238" t="s">
        <v>518</v>
      </c>
      <c r="B48" s="51">
        <f>'22'!L37+'31'!L10</f>
        <v>2.7462333333332367</v>
      </c>
      <c r="C48" s="70" t="s">
        <v>677</v>
      </c>
    </row>
    <row r="49" spans="1:3" x14ac:dyDescent="0.25">
      <c r="A49" s="238" t="s">
        <v>517</v>
      </c>
      <c r="B49" s="51">
        <f>'22'!L35</f>
        <v>5.7899999999904139E-2</v>
      </c>
      <c r="C49" s="70">
        <v>23</v>
      </c>
    </row>
    <row r="50" spans="1:3" x14ac:dyDescent="0.25">
      <c r="A50" s="65" t="s">
        <v>133</v>
      </c>
      <c r="B50" s="51">
        <f>'3'!L76+'4'!L72</f>
        <v>34.322133333333426</v>
      </c>
      <c r="C50" s="70" t="s">
        <v>186</v>
      </c>
    </row>
    <row r="51" spans="1:3" x14ac:dyDescent="0.25">
      <c r="A51" s="65" t="s">
        <v>654</v>
      </c>
      <c r="B51" s="51">
        <f>'31'!L6</f>
        <v>3.1850000000000023</v>
      </c>
      <c r="C51" s="70">
        <v>32</v>
      </c>
    </row>
    <row r="52" spans="1:3" x14ac:dyDescent="0.25">
      <c r="A52" s="65" t="s">
        <v>40</v>
      </c>
      <c r="B52" s="51">
        <f>'2итог'!L80+'3'!L88+'4'!L44+'5'!L18+'6'!L18</f>
        <v>-13.151913333333596</v>
      </c>
      <c r="C52" s="70" t="s">
        <v>234</v>
      </c>
    </row>
    <row r="53" spans="1:3" x14ac:dyDescent="0.25">
      <c r="A53" s="65" t="s">
        <v>687</v>
      </c>
      <c r="B53" s="51">
        <f>'32'!L21+'37'!L40</f>
        <v>-0.57717700000011973</v>
      </c>
      <c r="C53" s="70" t="s">
        <v>807</v>
      </c>
    </row>
    <row r="54" spans="1:3" x14ac:dyDescent="0.25">
      <c r="A54" s="65" t="s">
        <v>1065</v>
      </c>
      <c r="B54" s="51">
        <f>'53'!L24</f>
        <v>13.847361666666529</v>
      </c>
      <c r="C54" s="70">
        <v>53</v>
      </c>
    </row>
    <row r="55" spans="1:3" x14ac:dyDescent="0.25">
      <c r="A55" s="65" t="s">
        <v>616</v>
      </c>
      <c r="B55" s="51">
        <f>'29'!L40</f>
        <v>0.34900000000004638</v>
      </c>
      <c r="C55" s="70">
        <v>30</v>
      </c>
    </row>
    <row r="56" spans="1:3" x14ac:dyDescent="0.25">
      <c r="A56" s="65" t="s">
        <v>30</v>
      </c>
      <c r="B56" s="51">
        <f>'2итог'!L65+'3'!L67+'4'!L14</f>
        <v>6.1778753333333043</v>
      </c>
      <c r="C56" s="70" t="s">
        <v>184</v>
      </c>
    </row>
    <row r="57" spans="1:3" x14ac:dyDescent="0.25">
      <c r="A57" s="238" t="s">
        <v>39</v>
      </c>
      <c r="B57" s="51">
        <f>'2итог'!L78+'3'!L20+'3'!L23+'5'!L48+'6'!L6+'12'!L29+'14'!L47+'16'!L12+'18'!L11+'21'!L12+'22'!L45</f>
        <v>0.2988050000000726</v>
      </c>
      <c r="C57" s="70" t="s">
        <v>528</v>
      </c>
    </row>
    <row r="58" spans="1:3" ht="30" x14ac:dyDescent="0.25">
      <c r="A58" s="238" t="s">
        <v>2</v>
      </c>
      <c r="B58" s="51">
        <f>'2итог'!L45+'3'!L30+'4'!L55+'5'!L44+'6'!L14+'8'!L12+'10'!L21+'12'!L34+'15'!L8+'16'!L10+'20'!L11+'22'!L6+'23'!L8+'27'!L13+'30'!L31+'31'!L37+'32'!L18+'34'!L16+'35'!L18+'42'!L6+'55'!L10</f>
        <v>-7.4996858333342971</v>
      </c>
      <c r="C58" s="70" t="s">
        <v>1076</v>
      </c>
    </row>
    <row r="59" spans="1:3" x14ac:dyDescent="0.25">
      <c r="A59" s="238" t="s">
        <v>877</v>
      </c>
      <c r="B59" s="51">
        <f>'41'!L33</f>
        <v>1.3550000000009277E-2</v>
      </c>
      <c r="C59" s="70">
        <v>42</v>
      </c>
    </row>
    <row r="60" spans="1:3" x14ac:dyDescent="0.25">
      <c r="A60" s="238" t="s">
        <v>515</v>
      </c>
      <c r="B60" s="51">
        <f>'6'!L8+'7'!L6+'17'!L23</f>
        <v>-0.17543333333333067</v>
      </c>
      <c r="C60" s="70" t="s">
        <v>527</v>
      </c>
    </row>
    <row r="61" spans="1:3" x14ac:dyDescent="0.25">
      <c r="A61" s="238" t="s">
        <v>515</v>
      </c>
      <c r="B61" s="51">
        <f>'22'!L31</f>
        <v>5.7899999999904139E-2</v>
      </c>
      <c r="C61" s="70">
        <v>23</v>
      </c>
    </row>
    <row r="62" spans="1:3" x14ac:dyDescent="0.25">
      <c r="A62" s="238" t="s">
        <v>875</v>
      </c>
      <c r="B62" s="51">
        <f>'41'!L25</f>
        <v>-10.476200000000063</v>
      </c>
      <c r="C62" s="70">
        <v>42</v>
      </c>
    </row>
    <row r="63" spans="1:3" x14ac:dyDescent="0.25">
      <c r="A63" s="65" t="s">
        <v>124</v>
      </c>
      <c r="B63" s="51">
        <f>'3'!L71+'5'!L30</f>
        <v>-13.888610000000085</v>
      </c>
      <c r="C63" s="70" t="s">
        <v>214</v>
      </c>
    </row>
    <row r="64" spans="1:3" x14ac:dyDescent="0.25">
      <c r="A64" s="65" t="s">
        <v>24</v>
      </c>
      <c r="B64" s="51">
        <f>'2итог'!L33+'3'!L33+'7'!L29</f>
        <v>-18.222000000000207</v>
      </c>
      <c r="C64" s="70" t="s">
        <v>270</v>
      </c>
    </row>
    <row r="65" spans="1:3" x14ac:dyDescent="0.25">
      <c r="A65" s="65" t="s">
        <v>538</v>
      </c>
      <c r="B65" s="51">
        <f>'24'!L10</f>
        <v>5.4800000000000182E-2</v>
      </c>
      <c r="C65" s="70">
        <v>25</v>
      </c>
    </row>
    <row r="66" spans="1:3" x14ac:dyDescent="0.25">
      <c r="A66" s="65" t="s">
        <v>20</v>
      </c>
      <c r="B66" s="51">
        <f>'2итог'!L15+'4'!L88+'7'!L14+'15'!L6+'19'!L17</f>
        <v>0.1099366666660444</v>
      </c>
      <c r="C66" s="70" t="s">
        <v>470</v>
      </c>
    </row>
    <row r="67" spans="1:3" x14ac:dyDescent="0.25">
      <c r="A67" s="238" t="s">
        <v>988</v>
      </c>
      <c r="B67" s="51">
        <f>'49'!L42+'50'!L18</f>
        <v>-6.0069999999882384E-2</v>
      </c>
      <c r="C67" s="70" t="s">
        <v>1007</v>
      </c>
    </row>
    <row r="68" spans="1:3" x14ac:dyDescent="0.25">
      <c r="A68" s="65" t="s">
        <v>42</v>
      </c>
      <c r="B68" s="51">
        <f>'2итог'!L84+'3'!L96</f>
        <v>3.2574099999999362</v>
      </c>
      <c r="C68" s="70" t="s">
        <v>185</v>
      </c>
    </row>
    <row r="69" spans="1:3" x14ac:dyDescent="0.25">
      <c r="A69" s="65" t="s">
        <v>876</v>
      </c>
      <c r="B69" s="51" t="e">
        <f>'41'!#REF!</f>
        <v>#REF!</v>
      </c>
      <c r="C69" s="70">
        <v>42</v>
      </c>
    </row>
    <row r="70" spans="1:3" x14ac:dyDescent="0.25">
      <c r="A70" s="65" t="s">
        <v>559</v>
      </c>
      <c r="B70" s="51">
        <f>'26'!L22+'31'!L25</f>
        <v>0.30173333333345909</v>
      </c>
      <c r="C70" s="70" t="s">
        <v>678</v>
      </c>
    </row>
    <row r="71" spans="1:3" x14ac:dyDescent="0.25">
      <c r="A71" s="238" t="s">
        <v>972</v>
      </c>
      <c r="B71" s="51">
        <f>'49'!L20</f>
        <v>-5.5000000000291038E-2</v>
      </c>
      <c r="C71" s="70">
        <v>49</v>
      </c>
    </row>
    <row r="72" spans="1:3" x14ac:dyDescent="0.25">
      <c r="A72" s="238" t="s">
        <v>1003</v>
      </c>
      <c r="B72" s="51">
        <f>'50'!L20</f>
        <v>0.44139999999993051</v>
      </c>
      <c r="C72" s="70">
        <v>50</v>
      </c>
    </row>
    <row r="73" spans="1:3" x14ac:dyDescent="0.25">
      <c r="A73" s="238" t="s">
        <v>1013</v>
      </c>
      <c r="B73" s="51">
        <f>'51'!L19</f>
        <v>-0.33796266666649899</v>
      </c>
      <c r="C73" s="70">
        <v>51</v>
      </c>
    </row>
    <row r="74" spans="1:3" x14ac:dyDescent="0.25">
      <c r="A74" s="249" t="s">
        <v>1106</v>
      </c>
      <c r="B74" s="51">
        <f>'58'!L22</f>
        <v>0.21270044444446512</v>
      </c>
      <c r="C74" s="70">
        <v>58</v>
      </c>
    </row>
    <row r="75" spans="1:3" x14ac:dyDescent="0.25">
      <c r="A75" s="65" t="s">
        <v>191</v>
      </c>
      <c r="B75" s="51">
        <f>'5'!L8+'8'!L8+'12'!L32</f>
        <v>-1.2971199999999641</v>
      </c>
      <c r="C75" s="70" t="s">
        <v>353</v>
      </c>
    </row>
    <row r="76" spans="1:3" x14ac:dyDescent="0.25">
      <c r="A76" s="65" t="s">
        <v>0</v>
      </c>
      <c r="B76" s="51">
        <f>'2итог'!L23+'4'!L22</f>
        <v>16.694627999999966</v>
      </c>
      <c r="C76" s="70">
        <v>2.4</v>
      </c>
    </row>
    <row r="77" spans="1:3" x14ac:dyDescent="0.25">
      <c r="A77" s="65" t="s">
        <v>1077</v>
      </c>
      <c r="B77" s="51">
        <f>'56'!L8+'57'!L22</f>
        <v>-0.19271999999989475</v>
      </c>
      <c r="C77" s="70" t="s">
        <v>1098</v>
      </c>
    </row>
    <row r="78" spans="1:3" x14ac:dyDescent="0.25">
      <c r="A78" s="65" t="s">
        <v>749</v>
      </c>
      <c r="B78" s="51">
        <f>'34'!L32+'36'!L15+'42'!L21</f>
        <v>-12.330452166666532</v>
      </c>
      <c r="C78" s="70" t="s">
        <v>899</v>
      </c>
    </row>
    <row r="79" spans="1:3" x14ac:dyDescent="0.25">
      <c r="A79" s="65" t="s">
        <v>930</v>
      </c>
      <c r="B79" s="51">
        <f>'46'!L8</f>
        <v>-9.2895999999996093E-2</v>
      </c>
      <c r="C79" s="70">
        <v>47</v>
      </c>
    </row>
    <row r="80" spans="1:3" x14ac:dyDescent="0.25">
      <c r="A80" s="65" t="s">
        <v>886</v>
      </c>
      <c r="B80" s="51">
        <f>'42'!L13</f>
        <v>0.45487199999979566</v>
      </c>
      <c r="C80" s="70">
        <v>43</v>
      </c>
    </row>
    <row r="81" spans="1:3" x14ac:dyDescent="0.25">
      <c r="A81" s="65" t="s">
        <v>610</v>
      </c>
      <c r="B81" s="51">
        <f>'29'!L32+'30'!L6</f>
        <v>319.11960000000045</v>
      </c>
      <c r="C81" s="70" t="s">
        <v>648</v>
      </c>
    </row>
    <row r="82" spans="1:3" x14ac:dyDescent="0.25">
      <c r="A82" s="65" t="s">
        <v>561</v>
      </c>
      <c r="B82" s="51">
        <f>'26'!L24</f>
        <v>-0.12247999999999593</v>
      </c>
      <c r="C82" s="70">
        <v>27</v>
      </c>
    </row>
    <row r="83" spans="1:3" x14ac:dyDescent="0.25">
      <c r="A83" s="65" t="s">
        <v>32</v>
      </c>
      <c r="B83" s="51">
        <f>'2итог'!L70+'3'!L57+'4'!L33+'5'!L51+'13'!L16</f>
        <v>-8.3208633333331932</v>
      </c>
      <c r="C83" s="70" t="s">
        <v>369</v>
      </c>
    </row>
    <row r="84" spans="1:3" x14ac:dyDescent="0.25">
      <c r="A84" s="65" t="s">
        <v>242</v>
      </c>
      <c r="B84" s="51">
        <f>'7'!L10</f>
        <v>0.34850000000000136</v>
      </c>
      <c r="C84" s="70">
        <v>7</v>
      </c>
    </row>
    <row r="85" spans="1:3" x14ac:dyDescent="0.25">
      <c r="A85" s="65" t="s">
        <v>151</v>
      </c>
      <c r="B85" s="51">
        <f>'4'!L84</f>
        <v>15.043000000000006</v>
      </c>
      <c r="C85" s="70">
        <v>4</v>
      </c>
    </row>
    <row r="86" spans="1:3" x14ac:dyDescent="0.25">
      <c r="A86" s="238" t="s">
        <v>267</v>
      </c>
      <c r="B86" s="51">
        <f>'7'!L37</f>
        <v>-38.592800000000352</v>
      </c>
      <c r="C86" s="70">
        <v>7</v>
      </c>
    </row>
    <row r="87" spans="1:3" x14ac:dyDescent="0.25">
      <c r="A87" s="238" t="s">
        <v>407</v>
      </c>
      <c r="B87" s="51">
        <f>'15'!L10+'29'!L42</f>
        <v>10.796320000000094</v>
      </c>
      <c r="C87" s="70" t="s">
        <v>627</v>
      </c>
    </row>
    <row r="88" spans="1:3" x14ac:dyDescent="0.25">
      <c r="A88" s="238" t="s">
        <v>710</v>
      </c>
      <c r="B88" s="51">
        <f>'33'!L14+'36'!L8</f>
        <v>7.4962400000000571</v>
      </c>
      <c r="C88" s="70" t="s">
        <v>773</v>
      </c>
    </row>
    <row r="89" spans="1:3" x14ac:dyDescent="0.25">
      <c r="A89" s="238" t="s">
        <v>524</v>
      </c>
      <c r="B89" s="51">
        <f>'22'!L49</f>
        <v>0.36810000000002674</v>
      </c>
      <c r="C89" s="70">
        <v>23</v>
      </c>
    </row>
    <row r="90" spans="1:3" x14ac:dyDescent="0.25">
      <c r="A90" s="65" t="s">
        <v>41</v>
      </c>
      <c r="B90" s="51">
        <f>'2итог'!L82+'4'!L16</f>
        <v>6.7462099999999623</v>
      </c>
      <c r="C90" s="70">
        <v>2.4</v>
      </c>
    </row>
    <row r="91" spans="1:3" x14ac:dyDescent="0.25">
      <c r="A91" s="65" t="s">
        <v>905</v>
      </c>
      <c r="B91" s="51">
        <f>'44'!L6</f>
        <v>1.6312500000000227</v>
      </c>
      <c r="C91" s="70">
        <v>45</v>
      </c>
    </row>
    <row r="92" spans="1:3" x14ac:dyDescent="0.25">
      <c r="A92" s="65" t="s">
        <v>643</v>
      </c>
      <c r="B92" s="51">
        <f>'30'!L28+'43'!L6+'53'!L18</f>
        <v>-0.38903500000014901</v>
      </c>
      <c r="C92" s="70" t="s">
        <v>1070</v>
      </c>
    </row>
    <row r="93" spans="1:3" x14ac:dyDescent="0.25">
      <c r="A93" s="65" t="s">
        <v>354</v>
      </c>
      <c r="B93" s="51">
        <f>'12'!L38+'13'!L22+'16'!L16+'22'!L11+'31'!L34+'34'!L44</f>
        <v>0.30054599999994025</v>
      </c>
      <c r="C93" s="70" t="s">
        <v>750</v>
      </c>
    </row>
    <row r="94" spans="1:3" x14ac:dyDescent="0.25">
      <c r="A94" s="65" t="s">
        <v>615</v>
      </c>
      <c r="B94" s="51">
        <f>'29'!L38+'40'!L31+'44'!L12</f>
        <v>1.975949999999898</v>
      </c>
      <c r="C94" s="70" t="s">
        <v>915</v>
      </c>
    </row>
    <row r="95" spans="1:3" x14ac:dyDescent="0.25">
      <c r="A95" s="65" t="s">
        <v>1110</v>
      </c>
      <c r="B95" s="51">
        <f>'58'!L16</f>
        <v>0.22235999999998057</v>
      </c>
      <c r="C95" s="70">
        <v>58</v>
      </c>
    </row>
    <row r="96" spans="1:3" x14ac:dyDescent="0.25">
      <c r="A96" s="65" t="s">
        <v>322</v>
      </c>
      <c r="B96" s="51">
        <f>'10'!L8</f>
        <v>-0.73066666666665014</v>
      </c>
      <c r="C96" s="70">
        <v>10</v>
      </c>
    </row>
    <row r="97" spans="1:3" x14ac:dyDescent="0.25">
      <c r="A97" s="65" t="s">
        <v>728</v>
      </c>
      <c r="B97" s="51">
        <f>'34'!L20</f>
        <v>-0.38751000000002023</v>
      </c>
      <c r="C97" s="70">
        <v>35</v>
      </c>
    </row>
    <row r="98" spans="1:3" x14ac:dyDescent="0.25">
      <c r="A98" s="65" t="s">
        <v>1028</v>
      </c>
      <c r="B98" s="51">
        <f>'51'!L33</f>
        <v>6.5792000000044482E-2</v>
      </c>
      <c r="C98" s="70">
        <v>51</v>
      </c>
    </row>
    <row r="99" spans="1:3" x14ac:dyDescent="0.25">
      <c r="A99" s="238" t="s">
        <v>297</v>
      </c>
      <c r="B99" s="51">
        <f>'9'!L17+'10'!L17+'12'!L26</f>
        <v>0.41207499999973152</v>
      </c>
      <c r="C99" s="70" t="s">
        <v>352</v>
      </c>
    </row>
    <row r="100" spans="1:3" x14ac:dyDescent="0.25">
      <c r="A100" s="238" t="s">
        <v>1093</v>
      </c>
      <c r="B100" s="51">
        <f>'57'!L24</f>
        <v>2.435799999999972</v>
      </c>
      <c r="C100" s="70">
        <v>57</v>
      </c>
    </row>
    <row r="101" spans="1:3" x14ac:dyDescent="0.25">
      <c r="A101" s="238" t="s">
        <v>181</v>
      </c>
      <c r="B101" s="51">
        <f>'4'!L12+'5'!L34+'6'!L21+'10'!L17+'33'!L18+'34'!L22</f>
        <v>0.28793000000018765</v>
      </c>
      <c r="C101" s="70" t="s">
        <v>745</v>
      </c>
    </row>
    <row r="102" spans="1:3" x14ac:dyDescent="0.25">
      <c r="A102" s="238" t="s">
        <v>970</v>
      </c>
      <c r="B102" s="51">
        <f>'49'!L16</f>
        <v>30.736899999999991</v>
      </c>
      <c r="C102" s="70">
        <v>50</v>
      </c>
    </row>
    <row r="103" spans="1:3" x14ac:dyDescent="0.25">
      <c r="A103" s="249" t="s">
        <v>160</v>
      </c>
      <c r="B103" s="51">
        <f>'3'!L92+'4'!L60+'21'!L10+'22'!L24+'24'!L16+'59'!L10</f>
        <v>-1744.4123000000004</v>
      </c>
      <c r="C103" s="70" t="s">
        <v>1124</v>
      </c>
    </row>
    <row r="104" spans="1:3" x14ac:dyDescent="0.25">
      <c r="A104" s="238" t="s">
        <v>1045</v>
      </c>
      <c r="B104" s="51">
        <f>'52'!L18</f>
        <v>0.49219999999968422</v>
      </c>
      <c r="C104" s="70">
        <v>52</v>
      </c>
    </row>
    <row r="105" spans="1:3" x14ac:dyDescent="0.25">
      <c r="A105" s="238" t="s">
        <v>1019</v>
      </c>
      <c r="B105" s="51">
        <f>'51'!L27</f>
        <v>-0.40679199999999582</v>
      </c>
      <c r="C105" s="70">
        <v>51</v>
      </c>
    </row>
    <row r="106" spans="1:3" x14ac:dyDescent="0.25">
      <c r="A106" s="238" t="s">
        <v>891</v>
      </c>
      <c r="B106" s="51">
        <f>'42'!L26+'43'!L8+'46'!L24+'51'!L12</f>
        <v>-0.75860699999986991</v>
      </c>
      <c r="C106" s="70" t="s">
        <v>1035</v>
      </c>
    </row>
    <row r="107" spans="1:3" x14ac:dyDescent="0.25">
      <c r="A107" s="65" t="s">
        <v>271</v>
      </c>
      <c r="B107" s="51">
        <f>'8'!L10</f>
        <v>-513.98759999999993</v>
      </c>
      <c r="C107" s="70">
        <v>8</v>
      </c>
    </row>
    <row r="108" spans="1:3" x14ac:dyDescent="0.25">
      <c r="A108" s="65" t="s">
        <v>302</v>
      </c>
      <c r="B108" s="51">
        <f>'9'!L10+'10'!L10+'27'!L10</f>
        <v>-0.39733333333361998</v>
      </c>
      <c r="C108" s="70" t="s">
        <v>577</v>
      </c>
    </row>
    <row r="109" spans="1:3" x14ac:dyDescent="0.25">
      <c r="A109" s="65" t="s">
        <v>169</v>
      </c>
      <c r="B109" s="51">
        <f>'4'!L40+'12'!L13+'20'!L32+'21'!L6+'32'!L15</f>
        <v>2.4106666666625642E-2</v>
      </c>
      <c r="C109" s="70" t="s">
        <v>698</v>
      </c>
    </row>
    <row r="110" spans="1:3" x14ac:dyDescent="0.25">
      <c r="A110" s="245" t="s">
        <v>725</v>
      </c>
      <c r="B110" s="126">
        <f>'34'!L10</f>
        <v>-0.38751000000002023</v>
      </c>
      <c r="C110" s="127">
        <v>35</v>
      </c>
    </row>
    <row r="111" spans="1:3" x14ac:dyDescent="0.25">
      <c r="A111" s="245" t="s">
        <v>768</v>
      </c>
      <c r="B111" s="126">
        <f>'36'!L12+'37'!L32</f>
        <v>21.110982666666587</v>
      </c>
      <c r="C111" s="127" t="s">
        <v>806</v>
      </c>
    </row>
    <row r="112" spans="1:3" x14ac:dyDescent="0.25">
      <c r="A112" s="245" t="s">
        <v>19</v>
      </c>
      <c r="B112" s="126">
        <f>'2итог'!L10+'3'!L26</f>
        <v>0.39273999999977605</v>
      </c>
      <c r="C112" s="127" t="s">
        <v>185</v>
      </c>
    </row>
    <row r="113" spans="1:3" x14ac:dyDescent="0.25">
      <c r="A113" s="65" t="s">
        <v>325</v>
      </c>
      <c r="B113" s="126">
        <f>'11'!L15</f>
        <v>-26.911399999999958</v>
      </c>
      <c r="C113" s="127">
        <v>11</v>
      </c>
    </row>
    <row r="114" spans="1:3" x14ac:dyDescent="0.25">
      <c r="A114" s="65" t="s">
        <v>288</v>
      </c>
      <c r="B114" s="51">
        <f>'9'!L35+'11'!L6+'13'!L24+'25'!L8+'29'!L19</f>
        <v>235.05027000000041</v>
      </c>
      <c r="C114" s="70" t="s">
        <v>625</v>
      </c>
    </row>
    <row r="115" spans="1:3" x14ac:dyDescent="0.25">
      <c r="A115" s="65" t="s">
        <v>204</v>
      </c>
      <c r="B115" s="110">
        <f>'5'!L38</f>
        <v>-0.15830500000015491</v>
      </c>
      <c r="C115" s="111">
        <v>5</v>
      </c>
    </row>
    <row r="116" spans="1:3" x14ac:dyDescent="0.25">
      <c r="A116" s="65" t="s">
        <v>888</v>
      </c>
      <c r="B116" s="110">
        <f>'42'!L19</f>
        <v>-0.23391800000001695</v>
      </c>
      <c r="C116" s="111">
        <v>43</v>
      </c>
    </row>
    <row r="117" spans="1:3" x14ac:dyDescent="0.25">
      <c r="A117" s="65" t="s">
        <v>762</v>
      </c>
      <c r="B117" s="110">
        <f>'35'!L21+'37'!L36+'43'!L13+'45'!L20+'49'!L38+'58'!L12</f>
        <v>131.02856999999949</v>
      </c>
      <c r="C117" s="111" t="s">
        <v>1115</v>
      </c>
    </row>
    <row r="118" spans="1:3" ht="30" x14ac:dyDescent="0.25">
      <c r="A118" s="65" t="s">
        <v>331</v>
      </c>
      <c r="B118" s="51">
        <f>'12'!L6+'13'!L6+'14'!L17+'16'!L21+'17'!L13+'20'!L24+'21'!L22+'22'!L27+'26'!L8+'28'!L10+'29'!L27+'30'!L17+'31'!L31+'33'!L20+'37'!L24+'39'!L6+'40'!L27+'42'!L23+'49'!L32</f>
        <v>1.59678333334341E-2</v>
      </c>
      <c r="C118" s="70" t="s">
        <v>995</v>
      </c>
    </row>
    <row r="119" spans="1:3" x14ac:dyDescent="0.25">
      <c r="A119" s="238" t="s">
        <v>900</v>
      </c>
      <c r="B119" s="51">
        <f>'43'!L11</f>
        <v>-0.25829399999997804</v>
      </c>
      <c r="C119" s="70">
        <v>44</v>
      </c>
    </row>
    <row r="120" spans="1:3" x14ac:dyDescent="0.25">
      <c r="A120" s="238" t="s">
        <v>867</v>
      </c>
      <c r="B120" s="51">
        <f>'41'!L18+'49'!L46</f>
        <v>52.627929999999651</v>
      </c>
      <c r="C120" s="70" t="s">
        <v>994</v>
      </c>
    </row>
    <row r="121" spans="1:3" x14ac:dyDescent="0.25">
      <c r="A121" s="238" t="s">
        <v>998</v>
      </c>
      <c r="B121" s="51">
        <f>'50'!L6</f>
        <v>22.172085714285686</v>
      </c>
      <c r="C121" s="70">
        <v>50</v>
      </c>
    </row>
    <row r="122" spans="1:3" x14ac:dyDescent="0.25">
      <c r="A122" s="238" t="s">
        <v>708</v>
      </c>
      <c r="B122" s="51">
        <f>'33'!L10</f>
        <v>-0.37227999999993244</v>
      </c>
      <c r="C122" s="70">
        <v>34</v>
      </c>
    </row>
    <row r="123" spans="1:3" x14ac:dyDescent="0.25">
      <c r="A123" s="65" t="s">
        <v>466</v>
      </c>
      <c r="B123" s="51">
        <f>'19'!L15</f>
        <v>-0.17499999999995453</v>
      </c>
      <c r="C123" s="70">
        <v>20</v>
      </c>
    </row>
    <row r="124" spans="1:3" x14ac:dyDescent="0.25">
      <c r="A124" s="65" t="s">
        <v>29</v>
      </c>
      <c r="B124" s="51">
        <f>'2итог'!L61+'3'!L47+'4'!L70+'5'!L10+'7'!L25+'8'!L16+'9'!L45+'11'!L11+'19'!L9</f>
        <v>-0.18192700000054174</v>
      </c>
      <c r="C124" s="70" t="s">
        <v>468</v>
      </c>
    </row>
    <row r="125" spans="1:3" x14ac:dyDescent="0.25">
      <c r="A125" s="238" t="s">
        <v>520</v>
      </c>
      <c r="B125" s="51">
        <f>'22'!L41</f>
        <v>5.7899999999904139E-2</v>
      </c>
      <c r="C125" s="70">
        <v>23</v>
      </c>
    </row>
    <row r="126" spans="1:3" x14ac:dyDescent="0.25">
      <c r="A126" s="238" t="s">
        <v>756</v>
      </c>
      <c r="B126" s="51">
        <f>'35'!L12</f>
        <v>-1.0000000000331966E-3</v>
      </c>
      <c r="C126" s="70">
        <v>36</v>
      </c>
    </row>
    <row r="127" spans="1:3" x14ac:dyDescent="0.25">
      <c r="A127" s="238" t="s">
        <v>22</v>
      </c>
      <c r="B127" s="51">
        <f>'2итог'!L26+'14'!L37+'29'!L13+'44'!L10+'45'!L12+'50'!L16+'55'!L6</f>
        <v>-11.717720000000071</v>
      </c>
      <c r="C127" s="70" t="s">
        <v>1074</v>
      </c>
    </row>
    <row r="128" spans="1:3" x14ac:dyDescent="0.25">
      <c r="A128" s="238" t="s">
        <v>660</v>
      </c>
      <c r="B128" s="51">
        <f>'31'!L16</f>
        <v>134.9849999999999</v>
      </c>
      <c r="C128" s="70">
        <v>32</v>
      </c>
    </row>
    <row r="129" spans="1:3" x14ac:dyDescent="0.25">
      <c r="A129" s="238" t="s">
        <v>679</v>
      </c>
      <c r="B129" s="51">
        <f>'32'!L8+'35'!L16+'37'!L28+'39'!L13+'42'!L11+'46'!L18+'49'!L18+'57'!L18</f>
        <v>8.3988359999998465</v>
      </c>
      <c r="C129" s="70" t="s">
        <v>1099</v>
      </c>
    </row>
    <row r="130" spans="1:3" x14ac:dyDescent="0.25">
      <c r="A130" s="238" t="s">
        <v>765</v>
      </c>
      <c r="B130" s="51">
        <f>'36'!L6+'49'!L22+'51'!L35</f>
        <v>-10.27467466666667</v>
      </c>
      <c r="C130" s="70" t="s">
        <v>1038</v>
      </c>
    </row>
    <row r="131" spans="1:3" x14ac:dyDescent="0.25">
      <c r="A131" s="238" t="s">
        <v>145</v>
      </c>
      <c r="B131" s="51">
        <f>'4'!L100</f>
        <v>7.1284999999999741</v>
      </c>
      <c r="C131" s="70">
        <v>4</v>
      </c>
    </row>
    <row r="132" spans="1:3" x14ac:dyDescent="0.25">
      <c r="A132" s="65" t="s">
        <v>460</v>
      </c>
      <c r="B132" s="51">
        <f>'19'!L6+'20'!L22</f>
        <v>0.45680000000004384</v>
      </c>
      <c r="C132" s="70" t="s">
        <v>486</v>
      </c>
    </row>
    <row r="133" spans="1:3" x14ac:dyDescent="0.25">
      <c r="A133" s="65" t="s">
        <v>824</v>
      </c>
      <c r="B133" s="51">
        <f>'39'!L18+'40'!L10+'41'!L37</f>
        <v>-13.193450000000041</v>
      </c>
      <c r="C133" s="70" t="s">
        <v>879</v>
      </c>
    </row>
    <row r="134" spans="1:3" x14ac:dyDescent="0.25">
      <c r="A134" s="65" t="s">
        <v>955</v>
      </c>
      <c r="B134" s="51">
        <f>'47'!L17+'49'!L10+'51'!L41+'53'!L16</f>
        <v>836.98155499999984</v>
      </c>
      <c r="C134" s="70" t="s">
        <v>1069</v>
      </c>
    </row>
    <row r="135" spans="1:3" x14ac:dyDescent="0.25">
      <c r="A135" s="65" t="s">
        <v>887</v>
      </c>
      <c r="B135" s="51">
        <f>'42'!L16</f>
        <v>158.62328600000001</v>
      </c>
      <c r="C135" s="70">
        <v>43</v>
      </c>
    </row>
    <row r="136" spans="1:3" x14ac:dyDescent="0.25">
      <c r="A136" s="238" t="s">
        <v>344</v>
      </c>
      <c r="B136" s="51">
        <f>'12'!L36+'16'!L14+'17'!L7+'24'!L14+'25'!L11+'27'!L8+'49'!L26</f>
        <v>3.7127519999999095</v>
      </c>
      <c r="C136" s="70" t="s">
        <v>993</v>
      </c>
    </row>
    <row r="137" spans="1:3" x14ac:dyDescent="0.25">
      <c r="A137" s="238" t="s">
        <v>1119</v>
      </c>
      <c r="B137" s="51">
        <f>'59'!L8</f>
        <v>-1071.444</v>
      </c>
      <c r="C137" s="70">
        <v>59</v>
      </c>
    </row>
    <row r="138" spans="1:3" x14ac:dyDescent="0.25">
      <c r="A138" s="65" t="s">
        <v>315</v>
      </c>
      <c r="B138" s="51">
        <f>'10'!L12</f>
        <v>-0.33226666666632809</v>
      </c>
      <c r="C138" s="70">
        <v>10</v>
      </c>
    </row>
    <row r="139" spans="1:3" x14ac:dyDescent="0.25">
      <c r="A139" s="65" t="s">
        <v>373</v>
      </c>
      <c r="B139" s="51">
        <f>'3'!L98+'7'!L12+'14'!L39+'34'!L8</f>
        <v>-3.236686666666742</v>
      </c>
      <c r="C139" s="70" t="s">
        <v>744</v>
      </c>
    </row>
    <row r="140" spans="1:3" x14ac:dyDescent="0.25">
      <c r="A140" s="65" t="s">
        <v>726</v>
      </c>
      <c r="B140" s="51">
        <f>'34'!L14</f>
        <v>-0.38751000000002023</v>
      </c>
      <c r="C140" s="70">
        <v>35</v>
      </c>
    </row>
    <row r="141" spans="1:3" x14ac:dyDescent="0.25">
      <c r="A141" s="249" t="s">
        <v>1107</v>
      </c>
      <c r="B141" s="51">
        <f>'58'!L24+'59'!L12</f>
        <v>-37.091299555555622</v>
      </c>
      <c r="C141" s="70" t="s">
        <v>1123</v>
      </c>
    </row>
    <row r="142" spans="1:3" x14ac:dyDescent="0.25">
      <c r="A142" s="65" t="s">
        <v>545</v>
      </c>
      <c r="B142" s="51">
        <f>'25'!L6+'29'!L23+'31'!L20+'34'!L6</f>
        <v>-2.8495100000000093</v>
      </c>
      <c r="C142" s="70" t="s">
        <v>743</v>
      </c>
    </row>
    <row r="143" spans="1:3" x14ac:dyDescent="0.25">
      <c r="A143" s="65" t="s">
        <v>545</v>
      </c>
      <c r="B143" s="51">
        <f>'53'!L26</f>
        <v>-33.369710000000168</v>
      </c>
      <c r="C143" s="70">
        <v>53</v>
      </c>
    </row>
    <row r="144" spans="1:3" x14ac:dyDescent="0.25">
      <c r="A144" s="65" t="s">
        <v>412</v>
      </c>
      <c r="B144" s="51">
        <f>'15'!L16+'24'!L6</f>
        <v>-0.16707999999994172</v>
      </c>
      <c r="C144" s="70" t="s">
        <v>544</v>
      </c>
    </row>
    <row r="145" spans="1:3" x14ac:dyDescent="0.25">
      <c r="A145" s="65" t="s">
        <v>608</v>
      </c>
      <c r="B145" s="51">
        <f>'29'!L30</f>
        <v>-0.12299999999999045</v>
      </c>
      <c r="C145" s="70">
        <v>30</v>
      </c>
    </row>
    <row r="146" spans="1:3" x14ac:dyDescent="0.25">
      <c r="A146" s="65" t="s">
        <v>384</v>
      </c>
      <c r="B146" s="51">
        <f>'14'!L26</f>
        <v>0.30554000000006454</v>
      </c>
      <c r="C146" s="70">
        <v>14</v>
      </c>
    </row>
    <row r="147" spans="1:3" x14ac:dyDescent="0.25">
      <c r="A147" s="65" t="s">
        <v>777</v>
      </c>
      <c r="B147" s="51">
        <f>'37'!L6+'39'!L16</f>
        <v>-0.42564666666675066</v>
      </c>
      <c r="C147" s="70" t="s">
        <v>832</v>
      </c>
    </row>
    <row r="148" spans="1:3" x14ac:dyDescent="0.25">
      <c r="A148" s="65" t="s">
        <v>845</v>
      </c>
      <c r="B148" s="51">
        <f>'40'!L24+'53'!L6</f>
        <v>0.1094540000001416</v>
      </c>
      <c r="C148" s="70" t="s">
        <v>1068</v>
      </c>
    </row>
    <row r="149" spans="1:3" x14ac:dyDescent="0.25">
      <c r="A149" s="238" t="s">
        <v>513</v>
      </c>
      <c r="B149" s="51">
        <f>'22'!L29</f>
        <v>-0.1440000000000623</v>
      </c>
      <c r="C149" s="70">
        <v>23</v>
      </c>
    </row>
    <row r="150" spans="1:3" x14ac:dyDescent="0.25">
      <c r="A150" s="65" t="s">
        <v>492</v>
      </c>
      <c r="B150" s="51">
        <f>'21'!L14+'28'!L6</f>
        <v>-4.7300000000063847E-2</v>
      </c>
      <c r="C150" s="70" t="s">
        <v>586</v>
      </c>
    </row>
    <row r="151" spans="1:3" x14ac:dyDescent="0.25">
      <c r="A151" s="65" t="s">
        <v>399</v>
      </c>
      <c r="B151" s="51">
        <f>'7'!L18</f>
        <v>-1.4548666666666747</v>
      </c>
      <c r="C151" s="70">
        <v>7</v>
      </c>
    </row>
    <row r="152" spans="1:3" x14ac:dyDescent="0.25">
      <c r="A152" s="65" t="s">
        <v>119</v>
      </c>
      <c r="B152" s="51">
        <f>'3'!L86</f>
        <v>0.19479999999995812</v>
      </c>
      <c r="C152" s="70">
        <v>3</v>
      </c>
    </row>
    <row r="153" spans="1:3" x14ac:dyDescent="0.25">
      <c r="A153" s="238" t="s">
        <v>977</v>
      </c>
      <c r="B153" s="51">
        <f>'49'!L28+'55'!L12</f>
        <v>-0.88440000000014152</v>
      </c>
      <c r="C153" s="70" t="s">
        <v>1075</v>
      </c>
    </row>
    <row r="154" spans="1:3" x14ac:dyDescent="0.25">
      <c r="A154" s="65" t="s">
        <v>294</v>
      </c>
      <c r="B154" s="51">
        <f>'9'!L30</f>
        <v>-464.01600000000002</v>
      </c>
      <c r="C154" s="70">
        <v>9</v>
      </c>
    </row>
    <row r="155" spans="1:3" x14ac:dyDescent="0.25">
      <c r="A155" s="238" t="s">
        <v>1002</v>
      </c>
      <c r="B155" s="51">
        <f>'50'!L14</f>
        <v>-3.4265200000000391</v>
      </c>
      <c r="C155" s="70">
        <v>50</v>
      </c>
    </row>
    <row r="156" spans="1:3" x14ac:dyDescent="0.25">
      <c r="A156" s="238" t="s">
        <v>364</v>
      </c>
      <c r="B156" s="51">
        <f>'13'!L26+'20'!L30+'22'!L47+'23'!L6+'25'!L13+'45'!L14+'46'!L27</f>
        <v>18.869788600000106</v>
      </c>
      <c r="C156" s="70" t="s">
        <v>945</v>
      </c>
    </row>
    <row r="157" spans="1:3" ht="30" x14ac:dyDescent="0.25">
      <c r="A157" s="238" t="s">
        <v>382</v>
      </c>
      <c r="B157" s="51">
        <f>'14'!L22+'15'!L24+'18'!L6+'21'!L18+'22'!L20+'23'!L12+'24'!L18+'27'!L17+'29'!L16+'31'!L22+'32'!L6+'33'!L16+'35'!L8+'40'!L18+'42'!L8</f>
        <v>0.3627319999993972</v>
      </c>
      <c r="C157" s="70" t="s">
        <v>896</v>
      </c>
    </row>
    <row r="158" spans="1:3" x14ac:dyDescent="0.25">
      <c r="A158" s="238" t="s">
        <v>131</v>
      </c>
      <c r="B158" s="51">
        <f>'3'!L80+'4'!L91+'9'!L32+'12'!L20+'13'!L10+'14'!L43+'22'!L22</f>
        <v>-0.45483333333339715</v>
      </c>
      <c r="C158" s="70" t="s">
        <v>526</v>
      </c>
    </row>
    <row r="159" spans="1:3" x14ac:dyDescent="0.25">
      <c r="A159" s="65" t="s">
        <v>177</v>
      </c>
      <c r="B159" s="51">
        <f>'4'!L27+'5'!L55</f>
        <v>-6.702649999999835</v>
      </c>
      <c r="C159" s="70" t="s">
        <v>212</v>
      </c>
    </row>
    <row r="160" spans="1:3" x14ac:dyDescent="0.25">
      <c r="A160" s="65" t="s">
        <v>260</v>
      </c>
      <c r="B160" s="51">
        <f>'7'!L33+'9'!L42+'21'!L26</f>
        <v>-1.8000000002302841E-3</v>
      </c>
      <c r="C160" s="70" t="s">
        <v>502</v>
      </c>
    </row>
    <row r="161" spans="1:3" x14ac:dyDescent="0.25">
      <c r="A161" s="65" t="s">
        <v>925</v>
      </c>
      <c r="B161" s="51">
        <f>'45'!L23</f>
        <v>0.32263499999999112</v>
      </c>
      <c r="C161" s="70">
        <v>46</v>
      </c>
    </row>
    <row r="162" spans="1:3" x14ac:dyDescent="0.25">
      <c r="A162" s="238" t="s">
        <v>1001</v>
      </c>
      <c r="B162" s="51">
        <f>'50'!L12</f>
        <v>-0.42652000000003909</v>
      </c>
      <c r="C162" s="70">
        <v>50</v>
      </c>
    </row>
    <row r="163" spans="1:3" x14ac:dyDescent="0.25">
      <c r="A163" s="65" t="s">
        <v>809</v>
      </c>
      <c r="B163" s="51">
        <f>'38'!L6</f>
        <v>0.24300000000005184</v>
      </c>
      <c r="C163" s="70">
        <v>39</v>
      </c>
    </row>
    <row r="164" spans="1:3" x14ac:dyDescent="0.25">
      <c r="A164" s="65" t="s">
        <v>311</v>
      </c>
      <c r="B164" s="51">
        <f>'9'!L26</f>
        <v>30.248000000000047</v>
      </c>
      <c r="C164" s="70">
        <v>9</v>
      </c>
    </row>
    <row r="165" spans="1:3" x14ac:dyDescent="0.25">
      <c r="A165" s="65" t="s">
        <v>26</v>
      </c>
      <c r="B165" s="51">
        <f>'2итог'!L42+'4'!L20+'5'!L24+'14'!L33</f>
        <v>1.8727999999999554</v>
      </c>
      <c r="C165" s="70" t="s">
        <v>400</v>
      </c>
    </row>
    <row r="166" spans="1:3" x14ac:dyDescent="0.25">
      <c r="A166" s="65" t="s">
        <v>612</v>
      </c>
      <c r="B166" s="51">
        <f>'29'!L34</f>
        <v>7.6499999999999773</v>
      </c>
      <c r="C166" s="70">
        <v>30</v>
      </c>
    </row>
    <row r="167" spans="1:3" x14ac:dyDescent="0.25">
      <c r="A167" s="238" t="s">
        <v>774</v>
      </c>
      <c r="B167" s="51">
        <f>'36'!L10+'46'!L21</f>
        <v>-2.2423786666666956</v>
      </c>
      <c r="C167" s="70" t="s">
        <v>944</v>
      </c>
    </row>
    <row r="168" spans="1:3" x14ac:dyDescent="0.25">
      <c r="A168" s="238" t="s">
        <v>516</v>
      </c>
      <c r="B168" s="51">
        <f>'22'!L33</f>
        <v>5.7899999999904139E-2</v>
      </c>
      <c r="C168" s="70">
        <v>23</v>
      </c>
    </row>
    <row r="169" spans="1:3" x14ac:dyDescent="0.25">
      <c r="A169" s="65" t="s">
        <v>500</v>
      </c>
      <c r="B169" s="51">
        <f>'21'!L28+'24'!L12+'27'!L6+'28'!L8+'31'!L28+'32'!L10+'33'!L27+'34'!L34+'37'!L21</f>
        <v>-129.20393700000136</v>
      </c>
      <c r="C169" s="70" t="s">
        <v>805</v>
      </c>
    </row>
    <row r="170" spans="1:3" x14ac:dyDescent="0.25">
      <c r="A170" s="65" t="s">
        <v>479</v>
      </c>
      <c r="B170" s="51">
        <f>'20'!L18+'30'!L12</f>
        <v>66.089624999999955</v>
      </c>
      <c r="C170" s="70" t="s">
        <v>649</v>
      </c>
    </row>
    <row r="171" spans="1:3" x14ac:dyDescent="0.25">
      <c r="A171" s="65" t="s">
        <v>1017</v>
      </c>
      <c r="B171" s="51">
        <f>'51'!L25</f>
        <v>-0.40679199999999582</v>
      </c>
      <c r="C171" s="70">
        <v>51</v>
      </c>
    </row>
    <row r="172" spans="1:3" x14ac:dyDescent="0.25">
      <c r="A172" s="65" t="s">
        <v>626</v>
      </c>
      <c r="B172" s="51">
        <f>'29'!L36</f>
        <v>0.14750000000003638</v>
      </c>
      <c r="C172" s="70">
        <v>30</v>
      </c>
    </row>
    <row r="173" spans="1:3" x14ac:dyDescent="0.25">
      <c r="A173" s="65" t="s">
        <v>618</v>
      </c>
      <c r="B173" s="51">
        <f>'29'!L44+'41'!L27+'50'!L8+'53'!L10+'57'!L9</f>
        <v>-0.37583578571442899</v>
      </c>
      <c r="C173" s="70" t="s">
        <v>1100</v>
      </c>
    </row>
    <row r="174" spans="1:3" x14ac:dyDescent="0.25">
      <c r="A174" s="65" t="s">
        <v>1000</v>
      </c>
      <c r="B174" s="51">
        <f>'50'!L10</f>
        <v>-10.211700000000008</v>
      </c>
      <c r="C174" s="70">
        <v>50</v>
      </c>
    </row>
    <row r="175" spans="1:3" x14ac:dyDescent="0.25">
      <c r="A175" s="65" t="s">
        <v>458</v>
      </c>
      <c r="B175" s="51">
        <f>'6'!L12+'18'!L13+'22'!L17+'31'!L8+'34'!L40</f>
        <v>-0.73690000000016198</v>
      </c>
      <c r="C175" s="70" t="s">
        <v>746</v>
      </c>
    </row>
    <row r="176" spans="1:3" x14ac:dyDescent="0.25">
      <c r="A176" s="65" t="s">
        <v>268</v>
      </c>
      <c r="B176" s="51">
        <f>'7'!L8</f>
        <v>-5.2999999999883585E-2</v>
      </c>
      <c r="C176" s="70">
        <v>7</v>
      </c>
    </row>
    <row r="177" spans="1:3" x14ac:dyDescent="0.25">
      <c r="A177" s="65" t="s">
        <v>878</v>
      </c>
      <c r="B177" s="51">
        <f>'41'!L35</f>
        <v>1.0135500000000093</v>
      </c>
      <c r="C177" s="70">
        <v>42</v>
      </c>
    </row>
    <row r="178" spans="1:3" x14ac:dyDescent="0.25">
      <c r="A178" s="65" t="s">
        <v>1071</v>
      </c>
      <c r="B178" s="51">
        <f>'55'!L8+'56'!L14</f>
        <v>-0.14498499999996284</v>
      </c>
      <c r="C178" s="70" t="s">
        <v>1082</v>
      </c>
    </row>
    <row r="179" spans="1:3" x14ac:dyDescent="0.25">
      <c r="A179" s="65" t="s">
        <v>587</v>
      </c>
      <c r="B179" s="51">
        <f>'28'!L14+'29'!L6</f>
        <v>0.3159899999998288</v>
      </c>
      <c r="C179" s="70" t="s">
        <v>624</v>
      </c>
    </row>
    <row r="180" spans="1:3" x14ac:dyDescent="0.25">
      <c r="A180" s="65" t="s">
        <v>132</v>
      </c>
      <c r="B180" s="51">
        <f>'3'!L74</f>
        <v>0.20140000000000668</v>
      </c>
      <c r="C180" s="70">
        <v>3</v>
      </c>
    </row>
    <row r="181" spans="1:3" x14ac:dyDescent="0.25">
      <c r="A181" s="65" t="s">
        <v>429</v>
      </c>
      <c r="B181" s="51">
        <f>'16'!L18+'17'!L31</f>
        <v>2.072428000000059</v>
      </c>
      <c r="C181" s="70" t="s">
        <v>451</v>
      </c>
    </row>
    <row r="182" spans="1:3" x14ac:dyDescent="0.25">
      <c r="A182" s="249" t="s">
        <v>951</v>
      </c>
      <c r="B182" s="51">
        <f>'47'!L10+'57'!L14+'58'!L18</f>
        <v>-7.4252199999998538</v>
      </c>
      <c r="C182" s="70" t="s">
        <v>1114</v>
      </c>
    </row>
    <row r="183" spans="1:3" x14ac:dyDescent="0.25">
      <c r="A183" s="65" t="s">
        <v>447</v>
      </c>
      <c r="B183" s="51">
        <f>'17'!L25+'20'!L6+'41'!L39</f>
        <v>-0.36147500000004129</v>
      </c>
      <c r="C183" s="70" t="s">
        <v>880</v>
      </c>
    </row>
    <row r="184" spans="1:3" x14ac:dyDescent="0.25">
      <c r="A184" s="65" t="s">
        <v>730</v>
      </c>
      <c r="B184" s="51">
        <f>'34'!L26</f>
        <v>-48.345210000000066</v>
      </c>
      <c r="C184" s="70">
        <v>35</v>
      </c>
    </row>
    <row r="185" spans="1:3" x14ac:dyDescent="0.25">
      <c r="A185" s="65" t="s">
        <v>557</v>
      </c>
      <c r="B185" s="51">
        <f>'26'!L20+'46'!L15</f>
        <v>13.509439999999813</v>
      </c>
      <c r="C185" s="70" t="s">
        <v>943</v>
      </c>
    </row>
    <row r="186" spans="1:3" x14ac:dyDescent="0.25">
      <c r="A186" s="65" t="s">
        <v>346</v>
      </c>
      <c r="B186" s="51">
        <f>'12'!L41+'14'!L30+'15'!L21+'16'!L8</f>
        <v>1.9577440000000479</v>
      </c>
      <c r="C186" s="70" t="s">
        <v>436</v>
      </c>
    </row>
    <row r="187" spans="1:3" x14ac:dyDescent="0.25">
      <c r="A187" s="65" t="s">
        <v>314</v>
      </c>
      <c r="B187" s="51">
        <f>'10'!L6+'17'!L21</f>
        <v>-0.46703333333331898</v>
      </c>
      <c r="C187" s="70" t="s">
        <v>452</v>
      </c>
    </row>
    <row r="188" spans="1:3" x14ac:dyDescent="0.25">
      <c r="A188" s="65" t="s">
        <v>855</v>
      </c>
      <c r="B188" s="51">
        <f>'41'!L6</f>
        <v>0.49729999999999563</v>
      </c>
      <c r="C188" s="70">
        <v>42</v>
      </c>
    </row>
    <row r="189" spans="1:3" x14ac:dyDescent="0.25">
      <c r="A189" s="65" t="s">
        <v>840</v>
      </c>
      <c r="B189" s="51">
        <f>'40'!L14+'45'!L10+'47'!L12</f>
        <v>-6.6975949999998647</v>
      </c>
      <c r="C189" s="70" t="s">
        <v>961</v>
      </c>
    </row>
    <row r="190" spans="1:3" x14ac:dyDescent="0.25">
      <c r="A190" s="65" t="s">
        <v>158</v>
      </c>
      <c r="B190" s="51">
        <f>'4'!L67</f>
        <v>10.197400000000016</v>
      </c>
      <c r="C190" s="70">
        <v>4</v>
      </c>
    </row>
    <row r="191" spans="1:3" x14ac:dyDescent="0.25">
      <c r="A191" s="65" t="s">
        <v>869</v>
      </c>
      <c r="B191" s="51">
        <f>'41'!L29+'47'!L6+'52'!L14</f>
        <v>41.263512000000446</v>
      </c>
      <c r="C191" s="70" t="s">
        <v>1048</v>
      </c>
    </row>
    <row r="192" spans="1:3" x14ac:dyDescent="0.25">
      <c r="A192" s="65" t="s">
        <v>729</v>
      </c>
      <c r="B192" s="51">
        <f>'34'!L24+'57'!L6</f>
        <v>138.82497999999987</v>
      </c>
      <c r="C192" s="70" t="s">
        <v>1101</v>
      </c>
    </row>
    <row r="193" spans="1:3" x14ac:dyDescent="0.25">
      <c r="A193" s="65" t="s">
        <v>1095</v>
      </c>
      <c r="B193" s="51">
        <f>'57'!L26</f>
        <v>-0.1682999999999879</v>
      </c>
      <c r="C193" s="70">
        <v>57</v>
      </c>
    </row>
    <row r="194" spans="1:3" x14ac:dyDescent="0.25">
      <c r="A194" s="65" t="s">
        <v>1087</v>
      </c>
      <c r="B194" s="51">
        <f>'57'!L12</f>
        <v>52.458539999999971</v>
      </c>
      <c r="C194" s="70">
        <v>57</v>
      </c>
    </row>
    <row r="195" spans="1:3" x14ac:dyDescent="0.25">
      <c r="A195" s="65" t="s">
        <v>398</v>
      </c>
      <c r="B195" s="51">
        <f>'14'!L6+'39'!L26+'40'!L6</f>
        <v>1.3850766666666345</v>
      </c>
      <c r="C195" s="70" t="s">
        <v>851</v>
      </c>
    </row>
    <row r="196" spans="1:3" x14ac:dyDescent="0.25">
      <c r="A196" s="65" t="s">
        <v>443</v>
      </c>
      <c r="B196" s="51">
        <f>'17'!L29</f>
        <v>0.23699999999996635</v>
      </c>
      <c r="C196" s="70">
        <v>18</v>
      </c>
    </row>
    <row r="197" spans="1:3" x14ac:dyDescent="0.25">
      <c r="A197" s="65" t="s">
        <v>37</v>
      </c>
      <c r="B197" s="51">
        <f>'2итог'!L74</f>
        <v>3.6608099999999695</v>
      </c>
      <c r="C197" s="70">
        <v>2</v>
      </c>
    </row>
    <row r="198" spans="1:3" x14ac:dyDescent="0.25">
      <c r="A198" s="65" t="s">
        <v>785</v>
      </c>
      <c r="B198" s="51">
        <f>'37'!L16+'41'!L21</f>
        <v>126.37200333333328</v>
      </c>
      <c r="C198" s="70" t="s">
        <v>874</v>
      </c>
    </row>
    <row r="199" spans="1:3" x14ac:dyDescent="0.25">
      <c r="A199" s="65" t="s">
        <v>871</v>
      </c>
      <c r="B199" s="51">
        <f>'41'!L31</f>
        <v>-8.8054500000000644</v>
      </c>
      <c r="C199" s="70">
        <v>42</v>
      </c>
    </row>
    <row r="200" spans="1:3" x14ac:dyDescent="0.25">
      <c r="A200" s="65" t="s">
        <v>662</v>
      </c>
      <c r="B200" s="51">
        <f>'31'!L18</f>
        <v>73.960000000000036</v>
      </c>
      <c r="C200" s="70">
        <v>32</v>
      </c>
    </row>
    <row r="201" spans="1:3" x14ac:dyDescent="0.25">
      <c r="A201" s="65" t="s">
        <v>1021</v>
      </c>
      <c r="B201" s="51"/>
      <c r="C201" s="70">
        <v>51</v>
      </c>
    </row>
    <row r="202" spans="1:3" x14ac:dyDescent="0.25">
      <c r="A202" s="65" t="s">
        <v>480</v>
      </c>
      <c r="B202" s="51">
        <f>'20'!L20+'51'!L23</f>
        <v>0.30985799999996289</v>
      </c>
      <c r="C202" s="70" t="s">
        <v>1037</v>
      </c>
    </row>
    <row r="203" spans="1:3" x14ac:dyDescent="0.25">
      <c r="A203" s="249" t="s">
        <v>1105</v>
      </c>
      <c r="B203" s="51">
        <f>'58'!L20</f>
        <v>0.21270044444446512</v>
      </c>
      <c r="C203" s="70">
        <v>58</v>
      </c>
    </row>
    <row r="204" spans="1:3" x14ac:dyDescent="0.25">
      <c r="A204" s="65" t="s">
        <v>829</v>
      </c>
      <c r="B204" s="51">
        <f>'39'!L24+'40'!L8</f>
        <v>2.1206666666666365</v>
      </c>
      <c r="C204" s="70" t="s">
        <v>852</v>
      </c>
    </row>
    <row r="205" spans="1:3" x14ac:dyDescent="0.25">
      <c r="A205" s="65" t="s">
        <v>584</v>
      </c>
      <c r="B205" s="51">
        <f>'28'!L12</f>
        <v>-0.14359999999999218</v>
      </c>
      <c r="C205" s="70">
        <v>29</v>
      </c>
    </row>
    <row r="206" spans="1:3" x14ac:dyDescent="0.25">
      <c r="A206" s="65" t="s">
        <v>251</v>
      </c>
      <c r="B206" s="51">
        <f>'7'!L22</f>
        <v>0.30279999999993379</v>
      </c>
      <c r="C206" s="70">
        <v>7</v>
      </c>
    </row>
    <row r="207" spans="1:3" x14ac:dyDescent="0.25">
      <c r="A207" s="65" t="s">
        <v>1043</v>
      </c>
      <c r="B207" s="51">
        <f>'52'!L16</f>
        <v>-20.531469999999956</v>
      </c>
      <c r="C207" s="70">
        <v>52</v>
      </c>
    </row>
    <row r="208" spans="1:3" x14ac:dyDescent="0.25">
      <c r="A208" s="238" t="s">
        <v>1005</v>
      </c>
      <c r="B208" s="51">
        <f>'4'!L31+'5'!L22+'6'!L10+'14'!L35+'21'!L24+'40'!L16+'50'!L22</f>
        <v>6.8398573333333275</v>
      </c>
      <c r="C208" s="70" t="s">
        <v>1008</v>
      </c>
    </row>
    <row r="209" spans="1:3" x14ac:dyDescent="0.25">
      <c r="A209" s="65" t="s">
        <v>455</v>
      </c>
      <c r="B209" s="51">
        <f>'18'!L9</f>
        <v>0.20499999999992724</v>
      </c>
      <c r="C209" s="70">
        <v>19</v>
      </c>
    </row>
    <row r="210" spans="1:3" x14ac:dyDescent="0.25">
      <c r="A210" s="65" t="s">
        <v>640</v>
      </c>
      <c r="B210" s="51">
        <f>'30'!L25</f>
        <v>-0.40159999999991669</v>
      </c>
      <c r="C210" s="70">
        <v>31</v>
      </c>
    </row>
    <row r="211" spans="1:3" x14ac:dyDescent="0.25">
      <c r="A211" s="65" t="s">
        <v>727</v>
      </c>
      <c r="B211" s="51">
        <f>'34'!L18</f>
        <v>0.22497999999995955</v>
      </c>
      <c r="C211" s="70">
        <v>35</v>
      </c>
    </row>
    <row r="212" spans="1:3" x14ac:dyDescent="0.25">
      <c r="A212" s="65" t="s">
        <v>779</v>
      </c>
      <c r="B212" s="51">
        <f>'37'!L8</f>
        <v>-6.0313333333340324E-2</v>
      </c>
      <c r="C212" s="70">
        <v>38</v>
      </c>
    </row>
    <row r="213" spans="1:3" x14ac:dyDescent="0.25">
      <c r="A213" s="238" t="s">
        <v>706</v>
      </c>
      <c r="B213" s="51">
        <f>'33'!L8+'37'!L12+'40'!L21+'49'!L30</f>
        <v>188.54347666666672</v>
      </c>
      <c r="C213" s="70" t="s">
        <v>992</v>
      </c>
    </row>
    <row r="214" spans="1:3" x14ac:dyDescent="0.25">
      <c r="A214" s="65" t="s">
        <v>27</v>
      </c>
      <c r="B214" s="51">
        <f>'2итог'!L51+'3'!L18+'3'!L15+'4'!L65</f>
        <v>14.655219999999872</v>
      </c>
      <c r="C214" s="70" t="s">
        <v>184</v>
      </c>
    </row>
    <row r="215" spans="1:3" x14ac:dyDescent="0.25">
      <c r="A215" s="65" t="s">
        <v>36</v>
      </c>
      <c r="B215" s="51">
        <f>'2итог'!L72+'3'!L78</f>
        <v>6.7244199999999523</v>
      </c>
      <c r="C215" s="70" t="s">
        <v>185</v>
      </c>
    </row>
    <row r="216" spans="1:3" x14ac:dyDescent="0.25">
      <c r="A216" s="65" t="s">
        <v>104</v>
      </c>
      <c r="B216" s="51">
        <f>'3'!L41+'4'!L77+'5'!L14+'8'!L19+'9'!L8+'15'!L18+'21'!L20</f>
        <v>0.72930000000025075</v>
      </c>
      <c r="C216" s="70" t="s">
        <v>501</v>
      </c>
    </row>
    <row r="217" spans="1:3" x14ac:dyDescent="0.25">
      <c r="A217" s="65" t="s">
        <v>146</v>
      </c>
      <c r="B217" s="51">
        <f>'4'!L97</f>
        <v>0.31649999999990541</v>
      </c>
      <c r="C217" s="70">
        <v>4</v>
      </c>
    </row>
    <row r="218" spans="1:3" x14ac:dyDescent="0.25">
      <c r="A218" s="65" t="s">
        <v>928</v>
      </c>
      <c r="B218" s="51">
        <f>'46'!L6+'47'!L14</f>
        <v>-63.913825999999972</v>
      </c>
      <c r="C218" s="70" t="s">
        <v>962</v>
      </c>
    </row>
    <row r="219" spans="1:3" x14ac:dyDescent="0.25">
      <c r="A219" s="65" t="s">
        <v>385</v>
      </c>
      <c r="B219" s="51">
        <f>'14'!L12</f>
        <v>0.47583400000030451</v>
      </c>
      <c r="C219" s="70">
        <v>14</v>
      </c>
    </row>
    <row r="220" spans="1:3" x14ac:dyDescent="0.25">
      <c r="A220" s="65" t="s">
        <v>23</v>
      </c>
      <c r="B220" s="51">
        <f>'2итог'!L30+'3'!L94+'4'!L10+'20'!L28+'38'!L10</f>
        <v>-3.048000000006823E-2</v>
      </c>
      <c r="C220" s="70" t="s">
        <v>814</v>
      </c>
    </row>
    <row r="221" spans="1:3" x14ac:dyDescent="0.25">
      <c r="A221" s="238" t="s">
        <v>975</v>
      </c>
      <c r="B221" s="51">
        <f>'49'!L24</f>
        <v>-0.25070000000005166</v>
      </c>
      <c r="C221" s="70">
        <v>50</v>
      </c>
    </row>
    <row r="222" spans="1:3" x14ac:dyDescent="0.25">
      <c r="A222" s="249" t="s">
        <v>754</v>
      </c>
      <c r="B222" s="51">
        <f>'35'!L10+'53'!L13+'58'!L9</f>
        <v>0.20133242222186709</v>
      </c>
      <c r="C222" s="70" t="s">
        <v>1113</v>
      </c>
    </row>
    <row r="223" spans="1:3" x14ac:dyDescent="0.25">
      <c r="A223" s="65" t="s">
        <v>1032</v>
      </c>
      <c r="B223" s="51">
        <f>'51'!L38</f>
        <v>-9.2799999997623672E-3</v>
      </c>
      <c r="C223" s="70">
        <v>51</v>
      </c>
    </row>
    <row r="224" spans="1:3" x14ac:dyDescent="0.25">
      <c r="A224" s="65" t="s">
        <v>917</v>
      </c>
      <c r="B224" s="51">
        <f>'41'!L23+'45'!L6+'56'!L6</f>
        <v>-0.41873999999995704</v>
      </c>
      <c r="C224" s="70" t="s">
        <v>1081</v>
      </c>
    </row>
    <row r="225" spans="1:3" x14ac:dyDescent="0.25">
      <c r="A225" s="65" t="s">
        <v>892</v>
      </c>
      <c r="B225" s="51">
        <f>'42'!L28</f>
        <v>3.5413959999996223</v>
      </c>
      <c r="C225" s="70">
        <v>43</v>
      </c>
    </row>
    <row r="226" spans="1:3" x14ac:dyDescent="0.25">
      <c r="A226" s="65" t="s">
        <v>195</v>
      </c>
      <c r="B226" s="51">
        <f>'5'!L16+'6'!L16+'14'!L41+'39'!L10</f>
        <v>84.023439999999937</v>
      </c>
      <c r="C226" s="70" t="s">
        <v>834</v>
      </c>
    </row>
    <row r="227" spans="1:3" x14ac:dyDescent="0.25">
      <c r="A227" s="65" t="s">
        <v>659</v>
      </c>
      <c r="B227" s="51">
        <f>'31'!L14</f>
        <v>2.6883333333333326</v>
      </c>
      <c r="C227" s="70">
        <v>32</v>
      </c>
    </row>
    <row r="228" spans="1:3" x14ac:dyDescent="0.25">
      <c r="A228" s="65" t="s">
        <v>1020</v>
      </c>
      <c r="B228" s="51">
        <f>'51'!L29</f>
        <v>-0.40679199999999582</v>
      </c>
      <c r="C228" s="70">
        <v>51</v>
      </c>
    </row>
    <row r="229" spans="1:3" x14ac:dyDescent="0.25">
      <c r="A229" s="65" t="s">
        <v>932</v>
      </c>
      <c r="B229" s="51">
        <f>'46'!L10+'51'!L17</f>
        <v>0.51918399999993881</v>
      </c>
      <c r="C229" s="70" t="s">
        <v>1036</v>
      </c>
    </row>
    <row r="230" spans="1:3" x14ac:dyDescent="0.25">
      <c r="A230" s="65" t="s">
        <v>692</v>
      </c>
      <c r="B230" s="51">
        <f>'32'!L26</f>
        <v>-12.987500000000182</v>
      </c>
      <c r="C230" s="70">
        <v>33</v>
      </c>
    </row>
    <row r="231" spans="1:3" x14ac:dyDescent="0.25">
      <c r="A231" s="65" t="s">
        <v>731</v>
      </c>
      <c r="B231" s="51">
        <f>'34'!L28+'35'!L6</f>
        <v>27.733160000000225</v>
      </c>
      <c r="C231" s="70" t="s">
        <v>764</v>
      </c>
    </row>
    <row r="232" spans="1:3" x14ac:dyDescent="0.25">
      <c r="A232" s="65" t="s">
        <v>296</v>
      </c>
      <c r="B232" s="51">
        <f>'9'!L6</f>
        <v>0.37600000000000477</v>
      </c>
      <c r="C232" s="70">
        <v>9</v>
      </c>
    </row>
    <row r="233" spans="1:3" x14ac:dyDescent="0.25">
      <c r="A233" s="65" t="s">
        <v>180</v>
      </c>
      <c r="B233" s="51">
        <f>'4'!L18</f>
        <v>4.1119999999999948</v>
      </c>
      <c r="C233" s="70">
        <v>4</v>
      </c>
    </row>
    <row r="234" spans="1:3" x14ac:dyDescent="0.25">
      <c r="A234" s="65" t="s">
        <v>551</v>
      </c>
      <c r="B234" s="51">
        <f>'26'!L11</f>
        <v>0.17039999999997235</v>
      </c>
      <c r="C234" s="70">
        <v>27</v>
      </c>
    </row>
    <row r="235" spans="1:3" x14ac:dyDescent="0.25">
      <c r="A235" s="65" t="s">
        <v>912</v>
      </c>
      <c r="B235" s="51">
        <f>'44'!L8</f>
        <v>2.6502500000000282</v>
      </c>
      <c r="C235" s="70">
        <v>45</v>
      </c>
    </row>
    <row r="236" spans="1:3" x14ac:dyDescent="0.25">
      <c r="A236" s="65" t="s">
        <v>482</v>
      </c>
      <c r="B236" s="51">
        <f>'20'!L26+'37'!L18+'41'!L15+'47'!L8+'56'!L10</f>
        <v>-0.36035633333369788</v>
      </c>
      <c r="C236" s="70" t="s">
        <v>1080</v>
      </c>
    </row>
    <row r="237" spans="1:3" x14ac:dyDescent="0.25">
      <c r="A237" s="65" t="s">
        <v>658</v>
      </c>
      <c r="B237" s="51">
        <f>'31'!L12</f>
        <v>2.6883333333333326</v>
      </c>
      <c r="C237" s="70">
        <v>32</v>
      </c>
    </row>
    <row r="238" spans="1:3" x14ac:dyDescent="0.25">
      <c r="A238" s="65" t="s">
        <v>117</v>
      </c>
      <c r="B238" s="51">
        <f>'3'!L84</f>
        <v>0.38571999999993523</v>
      </c>
      <c r="C238" s="70">
        <v>3</v>
      </c>
    </row>
    <row r="239" spans="1:3" x14ac:dyDescent="0.25">
      <c r="A239" s="238" t="s">
        <v>525</v>
      </c>
      <c r="B239" s="51">
        <f>'22'!L51</f>
        <v>0.36810000000002674</v>
      </c>
      <c r="C239" s="70">
        <v>23</v>
      </c>
    </row>
    <row r="240" spans="1:3" x14ac:dyDescent="0.25">
      <c r="A240" s="238" t="s">
        <v>1041</v>
      </c>
      <c r="B240" s="51">
        <f>'52'!L12</f>
        <v>6.2092000000000098</v>
      </c>
      <c r="C240" s="70">
        <v>52</v>
      </c>
    </row>
  </sheetData>
  <sortState ref="A2:D241">
    <sortCondition ref="A2:A241"/>
  </sortState>
  <hyperlinks>
    <hyperlink ref="A198" r:id="rId1"/>
    <hyperlink ref="A194" r:id="rId2" display="https://forum.sibmama.ru/viewtopic.php?t=715424&amp;start=33525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545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25">
      <c r="A7" s="4" t="s">
        <v>546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25">
      <c r="A9" s="4" t="s">
        <v>546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25">
      <c r="A14" s="4" t="s">
        <v>547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548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25">
      <c r="A7" s="4" t="s">
        <v>549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567</v>
      </c>
    </row>
    <row r="9" spans="1:13" x14ac:dyDescent="0.25">
      <c r="A9" s="4" t="s">
        <v>550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564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551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25">
      <c r="A12" s="169" t="s">
        <v>565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552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553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25">
      <c r="A16" s="4" t="s">
        <v>554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564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556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557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566</v>
      </c>
    </row>
    <row r="21" spans="1:13" x14ac:dyDescent="0.25">
      <c r="A21" s="4" t="s">
        <v>558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559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25">
      <c r="A23" s="4" t="s">
        <v>560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561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25">
      <c r="A25" s="4" t="s">
        <v>562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563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588</v>
      </c>
    </row>
    <row r="9" spans="1:13" x14ac:dyDescent="0.25">
      <c r="A9" s="5" t="s">
        <v>568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579</v>
      </c>
    </row>
    <row r="11" spans="1:13" x14ac:dyDescent="0.25">
      <c r="A11" s="4" t="s">
        <v>569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570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580</v>
      </c>
    </row>
    <row r="14" spans="1:13" x14ac:dyDescent="0.25">
      <c r="A14" s="4" t="s">
        <v>571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572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573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578</v>
      </c>
    </row>
    <row r="18" spans="1:13" x14ac:dyDescent="0.25">
      <c r="A18" s="17" t="s">
        <v>574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576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575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25">
      <c r="A7" s="4" t="s">
        <v>581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582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25">
      <c r="A11" s="4" t="s">
        <v>583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584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25">
      <c r="A13" s="4" t="s">
        <v>585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587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646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647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587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653</v>
      </c>
    </row>
    <row r="7" spans="1:13" x14ac:dyDescent="0.25">
      <c r="A7" s="130" t="s">
        <v>589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25">
      <c r="A8" s="130" t="s">
        <v>590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25">
      <c r="A9" s="130" t="s">
        <v>591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25">
      <c r="A10" s="130" t="s">
        <v>592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25">
      <c r="A11" s="130" t="s">
        <v>593</v>
      </c>
      <c r="B11" s="186" t="s">
        <v>650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594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25">
      <c r="A14" s="39" t="s">
        <v>595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596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25">
      <c r="A17" s="39" t="s">
        <v>597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598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25">
      <c r="A20" s="39" t="s">
        <v>599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600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603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25">
      <c r="A24" s="178" t="s">
        <v>604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605</v>
      </c>
      <c r="B26" s="186" t="s">
        <v>650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25">
      <c r="A28" s="130" t="s">
        <v>606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607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608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25">
      <c r="A31" s="178" t="s">
        <v>609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610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25">
      <c r="A33" s="178" t="s">
        <v>611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612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613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25">
      <c r="A37" s="130" t="s">
        <v>614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615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616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25">
      <c r="A41" t="s">
        <v>617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618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651</v>
      </c>
    </row>
    <row r="45" spans="1:13" ht="15.75" thickBot="1" x14ac:dyDescent="0.3">
      <c r="A45" s="39" t="s">
        <v>619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601</v>
      </c>
    </row>
    <row r="51" spans="1:6" ht="31.5" x14ac:dyDescent="0.5">
      <c r="A51" s="152" t="s">
        <v>587</v>
      </c>
    </row>
    <row r="52" spans="1:6" x14ac:dyDescent="0.25">
      <c r="A52" s="36" t="s">
        <v>602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615</v>
      </c>
    </row>
    <row r="56" spans="1:6" x14ac:dyDescent="0.25">
      <c r="A56" s="36" t="s">
        <v>620</v>
      </c>
      <c r="F56" s="133" t="s">
        <v>623</v>
      </c>
    </row>
    <row r="57" spans="1:6" ht="31.5" x14ac:dyDescent="0.5">
      <c r="A57" s="152" t="s">
        <v>618</v>
      </c>
      <c r="F57" s="133"/>
    </row>
    <row r="58" spans="1:6" x14ac:dyDescent="0.25">
      <c r="A58" s="36" t="s">
        <v>621</v>
      </c>
      <c r="F58" s="133" t="s">
        <v>622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610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25">
      <c r="A7" s="39" t="s">
        <v>630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25">
      <c r="A8" s="39" t="s">
        <v>631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25">
      <c r="A9" s="39" t="s">
        <v>631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25">
      <c r="A10" s="39" t="s">
        <v>631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25">
      <c r="A13" s="39" t="s">
        <v>632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631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631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631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25">
      <c r="A18" s="130" t="s">
        <v>633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634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635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636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854</v>
      </c>
    </row>
    <row r="22" spans="1:13" x14ac:dyDescent="0.25">
      <c r="A22" s="39" t="s">
        <v>637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638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639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640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652</v>
      </c>
    </row>
    <row r="26" spans="1:13" x14ac:dyDescent="0.25">
      <c r="A26" s="39" t="s">
        <v>641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642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643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25">
      <c r="A29" s="39" t="s">
        <v>644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645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628</v>
      </c>
    </row>
    <row r="36" spans="1:12" ht="31.5" x14ac:dyDescent="0.5">
      <c r="A36" s="152" t="s">
        <v>610</v>
      </c>
    </row>
    <row r="37" spans="1:12" x14ac:dyDescent="0.25">
      <c r="A37" s="36" t="s">
        <v>629</v>
      </c>
    </row>
    <row r="38" spans="1:12" ht="31.5" x14ac:dyDescent="0.5">
      <c r="A38" s="152" t="s">
        <v>479</v>
      </c>
    </row>
    <row r="39" spans="1:12" x14ac:dyDescent="0.25">
      <c r="A39" s="36" t="s">
        <v>629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654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25">
      <c r="A9" s="4" t="s">
        <v>655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656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25">
      <c r="A11" s="4" t="s">
        <v>657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658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25">
      <c r="A13" s="4" t="s">
        <v>657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659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25">
      <c r="A15" s="4" t="s">
        <v>657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660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25">
      <c r="A17" s="76" t="s">
        <v>661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662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25">
      <c r="A19" s="4" t="s">
        <v>663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603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25">
      <c r="A23" s="4" t="s">
        <v>664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665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666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657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25">
      <c r="A29" s="4" t="s">
        <v>667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668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25">
      <c r="A32" s="187" t="s">
        <v>669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670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25">
      <c r="A35" s="18" t="s">
        <v>701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25">
      <c r="A36" s="4" t="s">
        <v>671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25">
      <c r="A38" s="4" t="s">
        <v>672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673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670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674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25">
      <c r="A42" s="18" t="s">
        <v>702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675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676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679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25">
      <c r="A9" s="21" t="s">
        <v>680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25">
      <c r="A11" s="4" t="s">
        <v>667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681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25">
      <c r="A13" s="4" t="s">
        <v>682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699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25">
      <c r="A16" s="21" t="s">
        <v>683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684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700</v>
      </c>
    </row>
    <row r="19" spans="1:13" x14ac:dyDescent="0.25">
      <c r="A19" s="17" t="s">
        <v>685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686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687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25">
      <c r="A22" s="4" t="s">
        <v>688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689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690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691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692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25">
      <c r="A27" s="17" t="s">
        <v>693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694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695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696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697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722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704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25">
      <c r="A7" s="4" t="s">
        <v>705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706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25">
      <c r="A9" s="4" t="s">
        <v>707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708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25">
      <c r="A11" s="169" t="s">
        <v>635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681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25">
      <c r="A13" s="6" t="s">
        <v>709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710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25">
      <c r="A15" s="5" t="s">
        <v>719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25">
      <c r="A17" s="4" t="s">
        <v>711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25">
      <c r="A21" s="17" t="s">
        <v>712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713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714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674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25">
      <c r="A25" s="4" t="s">
        <v>715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716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717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25">
      <c r="A28" s="5" t="s">
        <v>721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718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667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545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25">
      <c r="A7" s="39" t="s">
        <v>724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25">
      <c r="A9" s="39" t="s">
        <v>724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25">
      <c r="A11" s="39" t="s">
        <v>724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25">
      <c r="A13" s="39" t="s">
        <v>724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726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25">
      <c r="A15" s="39" t="s">
        <v>724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25">
      <c r="A17" s="39" t="s">
        <v>724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727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25">
      <c r="A19" s="39" t="s">
        <v>724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728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25">
      <c r="A21" s="39" t="s">
        <v>724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729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730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731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25">
      <c r="A29" s="194" t="s">
        <v>732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733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749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25">
      <c r="A33" s="39" t="s">
        <v>667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25">
      <c r="A35" s="130" t="s">
        <v>734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735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736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751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747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25">
      <c r="A43" s="195" t="s">
        <v>748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.75" thickBot="1" x14ac:dyDescent="0.3">
      <c r="A45" s="164" t="s">
        <v>732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737</v>
      </c>
    </row>
    <row r="48" spans="1:13" ht="31.5" x14ac:dyDescent="0.5">
      <c r="A48" s="152" t="s">
        <v>730</v>
      </c>
      <c r="B48" s="36" t="s">
        <v>741</v>
      </c>
    </row>
    <row r="49" spans="1:2" x14ac:dyDescent="0.25">
      <c r="A49" t="s">
        <v>738</v>
      </c>
    </row>
    <row r="50" spans="1:2" ht="31.5" x14ac:dyDescent="0.5">
      <c r="A50" s="152" t="s">
        <v>729</v>
      </c>
    </row>
    <row r="51" spans="1:2" x14ac:dyDescent="0.25">
      <c r="A51" t="s">
        <v>742</v>
      </c>
      <c r="B51" s="36" t="s">
        <v>739</v>
      </c>
    </row>
    <row r="52" spans="1:2" x14ac:dyDescent="0.25">
      <c r="A52" t="s">
        <v>742</v>
      </c>
      <c r="B52" s="36" t="s">
        <v>740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723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703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731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25">
      <c r="A7" s="39" t="s">
        <v>752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25">
      <c r="A9" s="130" t="s">
        <v>753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754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25">
      <c r="A11" s="39" t="s">
        <v>755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756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25">
      <c r="A13" s="39" t="s">
        <v>757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758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775</v>
      </c>
    </row>
    <row r="15" spans="1:13" x14ac:dyDescent="0.25">
      <c r="A15" s="39" t="s">
        <v>759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679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25">
      <c r="A17" s="39" t="s">
        <v>760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776</v>
      </c>
    </row>
    <row r="19" spans="1:13" x14ac:dyDescent="0.25">
      <c r="A19" s="39" t="s">
        <v>761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761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762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.75" thickBot="1" x14ac:dyDescent="0.3">
      <c r="A22" s="39" t="s">
        <v>763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723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703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765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710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25">
      <c r="A9" s="4" t="s">
        <v>772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766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25">
      <c r="A11" s="4" t="s">
        <v>767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768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25">
      <c r="A13" s="17" t="s">
        <v>769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749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25">
      <c r="A16" s="4" t="s">
        <v>770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771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777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25">
      <c r="A7" s="4" t="s">
        <v>778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779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25">
      <c r="A9" s="4" t="s">
        <v>778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780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25">
      <c r="A11" s="4" t="s">
        <v>781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782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25">
      <c r="A13" s="18" t="s">
        <v>783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808</v>
      </c>
    </row>
    <row r="14" spans="1:13" ht="31.5" x14ac:dyDescent="0.5">
      <c r="A14" s="152" t="s">
        <v>681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25">
      <c r="A15" s="18" t="s">
        <v>784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816</v>
      </c>
    </row>
    <row r="16" spans="1:13" ht="31.5" x14ac:dyDescent="0.5">
      <c r="A16" s="152" t="s">
        <v>785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25">
      <c r="A17" s="4" t="s">
        <v>786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25" x14ac:dyDescent="0.35">
      <c r="A19" s="4" t="s">
        <v>778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787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25">
      <c r="A22" s="4" t="s">
        <v>667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788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25">
      <c r="A25" s="18" t="s">
        <v>789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790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791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679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25">
      <c r="A29" s="17" t="s">
        <v>792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793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794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768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25">
      <c r="A33" s="17" t="s">
        <v>795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778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796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762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25">
      <c r="A37" s="4" t="s">
        <v>797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798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799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687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25">
      <c r="A41" s="17" t="s">
        <v>800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801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802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803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723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703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809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25">
      <c r="A7" s="5" t="s">
        <v>810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811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25">
      <c r="A9" s="41" t="s">
        <v>812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25">
      <c r="A11" s="5" t="s">
        <v>813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25">
      <c r="A7" s="214" t="s">
        <v>817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818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819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25">
      <c r="A11" s="4" t="s">
        <v>820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821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679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25">
      <c r="A14" s="17" t="s">
        <v>822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823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777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25">
      <c r="A17" s="4" t="s">
        <v>778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824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25">
      <c r="A19" s="4" t="s">
        <v>825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826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25">
      <c r="A21" s="4" t="s">
        <v>827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828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835</v>
      </c>
    </row>
    <row r="23" spans="1:13" x14ac:dyDescent="0.25">
      <c r="A23" s="4" t="s">
        <v>820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829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25">
      <c r="A25" s="6" t="s">
        <v>830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836</v>
      </c>
    </row>
    <row r="27" spans="1:13" ht="15.75" thickBot="1" x14ac:dyDescent="0.3">
      <c r="A27" s="17" t="s">
        <v>831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25">
      <c r="A7" s="136" t="s">
        <v>837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829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25">
      <c r="A9" s="136" t="s">
        <v>837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824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25">
      <c r="A11" s="98" t="s">
        <v>838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25">
      <c r="A13" s="136" t="s">
        <v>839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840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25">
      <c r="A15" s="98" t="s">
        <v>841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25">
      <c r="A17" s="98" t="s">
        <v>850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25">
      <c r="A19" s="136" t="s">
        <v>842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843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706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25">
      <c r="A22" s="136" t="s">
        <v>837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844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845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846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25">
      <c r="A28" s="136" t="s">
        <v>847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848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790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615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25">
      <c r="A32" s="98" t="s">
        <v>849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723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703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855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25">
      <c r="A7" s="230" t="s">
        <v>856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857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25">
      <c r="A9" s="98" t="s">
        <v>858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25">
      <c r="A10" s="98" t="s">
        <v>859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575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860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25">
      <c r="A13" s="98" t="s">
        <v>861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881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867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25">
      <c r="A19" s="98" t="s">
        <v>868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785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25">
      <c r="A22" s="98" t="s">
        <v>863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862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864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25">
      <c r="A26" s="98" t="s">
        <v>865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618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882</v>
      </c>
    </row>
    <row r="28" spans="1:13" x14ac:dyDescent="0.25">
      <c r="A28" s="98" t="s">
        <v>866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869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25">
      <c r="A30" s="98" t="s">
        <v>870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871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.75" thickBot="1" x14ac:dyDescent="0.3">
      <c r="A32" s="138" t="s">
        <v>872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877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.75" thickBot="1" x14ac:dyDescent="0.3">
      <c r="A34" s="4" t="s">
        <v>724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878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.75" thickBot="1" x14ac:dyDescent="0.3">
      <c r="A36" s="4" t="s">
        <v>724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824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.75" thickBot="1" x14ac:dyDescent="0.3">
      <c r="A38" s="4" t="s">
        <v>724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.75" thickBot="1" x14ac:dyDescent="0.3">
      <c r="A40" s="4" t="s">
        <v>724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30" x14ac:dyDescent="0.25">
      <c r="A9" s="7" t="s">
        <v>883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884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.5" x14ac:dyDescent="0.5">
      <c r="A11" s="152" t="s">
        <v>679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25">
      <c r="A12" s="17" t="s">
        <v>885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886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887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894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888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749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25">
      <c r="A22" s="4" t="s">
        <v>760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25">
      <c r="A24" s="17" t="s">
        <v>889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890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891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892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25">
      <c r="A29" s="4" t="s">
        <v>893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895</v>
      </c>
    </row>
    <row r="64" spans="2:3" x14ac:dyDescent="0.25">
      <c r="B64" s="233">
        <f>'34'!L32+'36'!L15+'42'!L21</f>
        <v>-12.330452166666532</v>
      </c>
      <c r="C64" t="s">
        <v>899</v>
      </c>
    </row>
    <row r="65" spans="1:3" x14ac:dyDescent="0.25">
      <c r="A65" t="s">
        <v>886</v>
      </c>
      <c r="B65" s="233">
        <f>'42'!L13</f>
        <v>0.45487199999979566</v>
      </c>
      <c r="C65">
        <v>43</v>
      </c>
    </row>
    <row r="84" spans="1:3" x14ac:dyDescent="0.25">
      <c r="A84" t="s">
        <v>891</v>
      </c>
      <c r="B84" s="233">
        <f>'42'!L26</f>
        <v>-0.23391800000001695</v>
      </c>
      <c r="C84">
        <v>43</v>
      </c>
    </row>
    <row r="94" spans="1:3" x14ac:dyDescent="0.25">
      <c r="A94" t="s">
        <v>888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898</v>
      </c>
    </row>
    <row r="105" spans="1:3" x14ac:dyDescent="0.25">
      <c r="B105" s="233">
        <f>'32'!L8+'35'!L16+'37'!L28+'39'!L13+'42'!L11</f>
        <v>6.0097999999998137</v>
      </c>
      <c r="C105" t="s">
        <v>897</v>
      </c>
    </row>
    <row r="110" spans="1:3" x14ac:dyDescent="0.25">
      <c r="A110" t="s">
        <v>887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896</v>
      </c>
    </row>
    <row r="181" spans="1:3" x14ac:dyDescent="0.25">
      <c r="A181" t="s">
        <v>892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643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891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.5" x14ac:dyDescent="0.5">
      <c r="A11" s="152" t="s">
        <v>900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762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25">
      <c r="A15" s="4" t="s">
        <v>901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25">
      <c r="A16" s="4" t="s">
        <v>901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25">
      <c r="A18" s="18" t="s">
        <v>902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25">
      <c r="A20" s="18" t="s">
        <v>903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25">
      <c r="A21" s="4" t="s">
        <v>904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905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25">
      <c r="A7" s="4" t="s">
        <v>906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912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25">
      <c r="A9" s="4" t="s">
        <v>913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615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25">
      <c r="A13" s="4" t="s">
        <v>914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25">
      <c r="A14" s="4" t="s">
        <v>907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25">
      <c r="A15" s="4" t="s">
        <v>908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25">
      <c r="A16" s="4" t="s">
        <v>909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25">
      <c r="A17" s="4" t="s">
        <v>910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25">
      <c r="A18" s="18" t="s">
        <v>916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911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917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25">
      <c r="A7" s="4" t="s">
        <v>918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826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25">
      <c r="A9" s="4" t="s">
        <v>919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840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25">
      <c r="A11" s="4" t="s">
        <v>920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25">
      <c r="A15" s="4" t="s">
        <v>921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25">
      <c r="A16" s="4" t="s">
        <v>920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25">
      <c r="A17" s="4" t="s">
        <v>619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25">
      <c r="A19" s="4" t="s">
        <v>922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.5" x14ac:dyDescent="0.5">
      <c r="A20" s="152" t="s">
        <v>762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25">
      <c r="A21" s="4" t="s">
        <v>923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25">
      <c r="A22" s="4" t="s">
        <v>924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925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25">
      <c r="A24" s="4" t="s">
        <v>926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928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25">
      <c r="A7" s="4" t="s">
        <v>929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946</v>
      </c>
    </row>
    <row r="8" spans="1:13" ht="31.5" x14ac:dyDescent="0.5">
      <c r="A8" s="152" t="s">
        <v>930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25">
      <c r="A9" s="4" t="s">
        <v>931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932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25">
      <c r="A11" s="4" t="s">
        <v>933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947</v>
      </c>
    </row>
    <row r="12" spans="1:13" x14ac:dyDescent="0.25">
      <c r="A12" s="4" t="s">
        <v>942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557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25">
      <c r="A17" s="21" t="s">
        <v>934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.5" x14ac:dyDescent="0.5">
      <c r="A18" s="152" t="s">
        <v>679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25">
      <c r="A19" s="4" t="s">
        <v>935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25">
      <c r="A20" s="4" t="s">
        <v>936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766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25">
      <c r="A22" s="4" t="s">
        <v>937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25">
      <c r="A23" s="4" t="s">
        <v>938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891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25">
      <c r="A25" s="37" t="s">
        <v>939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25">
      <c r="A26" t="s">
        <v>940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948</v>
      </c>
    </row>
    <row r="29" spans="1:13" x14ac:dyDescent="0.25">
      <c r="A29" s="4" t="s">
        <v>941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869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949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25">
      <c r="A9" s="4" t="s">
        <v>950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25">
      <c r="A11" s="21" t="s">
        <v>952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840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953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954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955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956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957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958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959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960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869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949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25">
      <c r="A9" s="4" t="s">
        <v>950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25">
      <c r="A11" s="21" t="s">
        <v>952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840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953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954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955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956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957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958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959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960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963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25">
      <c r="A7" s="4" t="s">
        <v>964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25">
      <c r="A9" s="4" t="s">
        <v>965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.5" x14ac:dyDescent="0.5">
      <c r="A10" s="152" t="s">
        <v>955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997</v>
      </c>
    </row>
    <row r="11" spans="1:13" x14ac:dyDescent="0.25">
      <c r="A11" s="4" t="s">
        <v>966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25">
      <c r="A12" s="4" t="s">
        <v>967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25">
      <c r="A13" s="4" t="s">
        <v>968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25">
      <c r="A14" s="4" t="s">
        <v>902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25">
      <c r="A15" s="4" t="s">
        <v>969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970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679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25">
      <c r="A19" s="4" t="s">
        <v>971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972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25">
      <c r="A21" s="4" t="s">
        <v>973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765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25">
      <c r="A23" s="4" t="s">
        <v>974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975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25">
      <c r="A25" s="4" t="s">
        <v>976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25">
      <c r="A27" s="4" t="s">
        <v>575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977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25">
      <c r="A29" s="4" t="s">
        <v>978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706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25">
      <c r="A31" s="4" t="s">
        <v>979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25">
      <c r="A33" s="4" t="s">
        <v>980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25">
      <c r="A34" s="4" t="s">
        <v>981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.5" x14ac:dyDescent="0.5">
      <c r="A35" s="152" t="s">
        <v>982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25">
      <c r="A36" s="4" t="s">
        <v>983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25">
      <c r="A37" s="4" t="s">
        <v>984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.5" x14ac:dyDescent="0.5">
      <c r="A38" s="152" t="s">
        <v>762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25">
      <c r="A39" s="4" t="s">
        <v>985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25">
      <c r="A40" s="4" t="s">
        <v>986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25">
      <c r="A41" s="4" t="s">
        <v>987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.5" x14ac:dyDescent="0.5">
      <c r="A42" s="152" t="s">
        <v>988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.5" x14ac:dyDescent="0.5">
      <c r="A46" s="152" t="s">
        <v>867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25">
      <c r="A47" s="4" t="s">
        <v>989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25">
      <c r="A48" s="4" t="s">
        <v>990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25">
      <c r="A49" s="4" t="s">
        <v>991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998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25">
      <c r="A7" s="4" t="s">
        <v>1006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618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1009</v>
      </c>
    </row>
    <row r="9" spans="1:13" x14ac:dyDescent="0.25">
      <c r="A9" s="4" t="s">
        <v>999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1000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25">
      <c r="A11" s="4" t="s">
        <v>575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1001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1002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988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1003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25">
      <c r="A21" s="4" t="s">
        <v>1004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1005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963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0">
        <f>K6-J6</f>
        <v>-0.10191999999915424</v>
      </c>
    </row>
    <row r="7" spans="1:12" x14ac:dyDescent="0.25">
      <c r="A7" s="234" t="s">
        <v>1023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1024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1025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1026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1027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891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0">
        <f>K12-J12</f>
        <v>-0.4596400000000358</v>
      </c>
    </row>
    <row r="13" spans="1:12" x14ac:dyDescent="0.25">
      <c r="A13" s="234" t="s">
        <v>1010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1011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0">
        <f>K15-J15</f>
        <v>-8.363239999999962</v>
      </c>
    </row>
    <row r="16" spans="1:12" x14ac:dyDescent="0.25">
      <c r="A16" s="4" t="s">
        <v>1012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932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0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1013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0">
        <f>K19-J19</f>
        <v>-0.33796266666649899</v>
      </c>
    </row>
    <row r="20" spans="1:12" x14ac:dyDescent="0.25">
      <c r="A20" s="5" t="s">
        <v>1014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1015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0">
        <f>K23-J23</f>
        <v>0.46740799999997762</v>
      </c>
    </row>
    <row r="24" spans="1:12" x14ac:dyDescent="0.25">
      <c r="A24" s="4" t="s">
        <v>1016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1017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0">
        <f>K25-J25</f>
        <v>-0.40679199999999582</v>
      </c>
    </row>
    <row r="26" spans="1:12" x14ac:dyDescent="0.25">
      <c r="A26" s="4" t="s">
        <v>1018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1019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0">
        <f>K27-J27</f>
        <v>-0.40679199999999582</v>
      </c>
    </row>
    <row r="28" spans="1:12" x14ac:dyDescent="0.25">
      <c r="A28" s="4" t="s">
        <v>1018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1020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0">
        <f>K29-J29</f>
        <v>-0.40679199999999582</v>
      </c>
    </row>
    <row r="30" spans="1:12" x14ac:dyDescent="0.25">
      <c r="A30" s="4" t="s">
        <v>1018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1021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0">
        <f>K31-J31</f>
        <v>8.0160000000091713E-2</v>
      </c>
    </row>
    <row r="32" spans="1:12" x14ac:dyDescent="0.25">
      <c r="A32" s="4" t="s">
        <v>1022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1028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0">
        <f>K33-J33</f>
        <v>6.5792000000044482E-2</v>
      </c>
    </row>
    <row r="34" spans="1:13" x14ac:dyDescent="0.25">
      <c r="A34" s="4" t="s">
        <v>1029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.5" x14ac:dyDescent="0.5">
      <c r="A35" s="152" t="s">
        <v>765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0">
        <f>K35-J35</f>
        <v>-38.059074666666675</v>
      </c>
    </row>
    <row r="36" spans="1:13" x14ac:dyDescent="0.25">
      <c r="A36" s="4" t="s">
        <v>1030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25">
      <c r="A37" s="4" t="s">
        <v>1031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.5" x14ac:dyDescent="0.5">
      <c r="A38" s="152" t="s">
        <v>1032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0">
        <f>K38-J38</f>
        <v>-9.2799999997623672E-3</v>
      </c>
      <c r="M38" t="s">
        <v>1039</v>
      </c>
    </row>
    <row r="39" spans="1:13" x14ac:dyDescent="0.25">
      <c r="A39" s="4" t="s">
        <v>575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25">
      <c r="A40" s="4" t="s">
        <v>575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.5" x14ac:dyDescent="0.5">
      <c r="A41" s="152" t="s">
        <v>955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0">
        <f>K41-J41</f>
        <v>659.49412000000007</v>
      </c>
      <c r="M41" t="s">
        <v>1040</v>
      </c>
    </row>
    <row r="42" spans="1:13" x14ac:dyDescent="0.25">
      <c r="A42" s="4" t="s">
        <v>1033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963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0">
        <f>K6-J6</f>
        <v>0.14664999999968131</v>
      </c>
    </row>
    <row r="7" spans="1:12" x14ac:dyDescent="0.25">
      <c r="A7" s="234" t="s">
        <v>1049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1050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1051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1052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2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.5" x14ac:dyDescent="0.5">
      <c r="A12" s="152" t="s">
        <v>1041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0">
        <f>K12-J12</f>
        <v>6.2092000000000098</v>
      </c>
    </row>
    <row r="13" spans="1:12" x14ac:dyDescent="0.25">
      <c r="A13" s="4" t="s">
        <v>1042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.5" x14ac:dyDescent="0.5">
      <c r="A14" s="152" t="s">
        <v>869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0">
        <f>K14-J14</f>
        <v>-0.48983999999973094</v>
      </c>
    </row>
    <row r="15" spans="1:12" x14ac:dyDescent="0.25">
      <c r="A15" s="4" t="s">
        <v>949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.5" x14ac:dyDescent="0.5">
      <c r="A16" s="152" t="s">
        <v>1043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0">
        <f>K16-J16</f>
        <v>-20.531469999999956</v>
      </c>
    </row>
    <row r="17" spans="1:12" x14ac:dyDescent="0.25">
      <c r="A17" s="4" t="s">
        <v>1044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.5" x14ac:dyDescent="0.5">
      <c r="A18" s="152" t="s">
        <v>1045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0">
        <f>K18-J18</f>
        <v>0.49219999999968422</v>
      </c>
    </row>
    <row r="19" spans="1:12" x14ac:dyDescent="0.25">
      <c r="A19" s="5" t="s">
        <v>1046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25">
      <c r="A21" s="4" t="s">
        <v>1047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42877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5.2810000000000003E-2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845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0">
        <f>K6-J6</f>
        <v>0.1538540000001376</v>
      </c>
    </row>
    <row r="7" spans="1:12" x14ac:dyDescent="0.25">
      <c r="A7" s="4" t="s">
        <v>1053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25">
      <c r="A8" s="17" t="s">
        <v>1054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25">
      <c r="A9" s="17" t="s">
        <v>1055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.5" x14ac:dyDescent="0.5">
      <c r="A10" s="152" t="s">
        <v>618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0">
        <f>K10-J10</f>
        <v>53.43177849999995</v>
      </c>
    </row>
    <row r="11" spans="1:12" x14ac:dyDescent="0.25">
      <c r="A11" s="4" t="s">
        <v>1056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25">
      <c r="A12" s="4" t="s">
        <v>1057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.5" x14ac:dyDescent="0.5">
      <c r="A13" s="152" t="s">
        <v>754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0">
        <f>K13-J13</f>
        <v>52.125330200000008</v>
      </c>
    </row>
    <row r="14" spans="1:12" x14ac:dyDescent="0.25">
      <c r="A14" s="17" t="s">
        <v>1058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2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.5" x14ac:dyDescent="0.5">
      <c r="A16" s="152" t="s">
        <v>955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0">
        <f>K16-J16</f>
        <v>177.78869499999996</v>
      </c>
    </row>
    <row r="17" spans="1:12" x14ac:dyDescent="0.25">
      <c r="A17" s="4" t="s">
        <v>1059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.5" x14ac:dyDescent="0.5">
      <c r="A18" s="152" t="s">
        <v>643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0">
        <f>K18-J18</f>
        <v>-0.18127500000014152</v>
      </c>
    </row>
    <row r="19" spans="1:12" x14ac:dyDescent="0.25">
      <c r="A19" s="17" t="s">
        <v>1060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.5" x14ac:dyDescent="0.5">
      <c r="A20" s="152" t="s">
        <v>1061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0">
        <f>K20-J20</f>
        <v>-0.3551750000000311</v>
      </c>
    </row>
    <row r="21" spans="1:12" x14ac:dyDescent="0.25">
      <c r="A21" s="17" t="s">
        <v>1062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.5" x14ac:dyDescent="0.5">
      <c r="A22" s="152" t="s">
        <v>1063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0">
        <f>K22-J22</f>
        <v>9.0045966666666573</v>
      </c>
    </row>
    <row r="23" spans="1:12" x14ac:dyDescent="0.25">
      <c r="A23" s="4" t="s">
        <v>1064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.5" x14ac:dyDescent="0.5">
      <c r="A24" s="152" t="s">
        <v>1065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0">
        <f>K24-J24</f>
        <v>13.847361666666529</v>
      </c>
    </row>
    <row r="25" spans="1:12" x14ac:dyDescent="0.25">
      <c r="A25" s="4" t="s">
        <v>1066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.5" x14ac:dyDescent="0.5">
      <c r="A26" s="152" t="s">
        <v>545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0">
        <f>K26-J26</f>
        <v>-33.369710000000168</v>
      </c>
    </row>
    <row r="27" spans="1:12" x14ac:dyDescent="0.25">
      <c r="A27" s="4" t="s">
        <v>1067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.5" x14ac:dyDescent="0.5">
      <c r="A28" s="152" t="s">
        <v>963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0"/>
    </row>
    <row r="29" spans="1:12" x14ac:dyDescent="0.2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2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2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2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H7" sqref="H7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43029</v>
      </c>
      <c r="D1" s="30"/>
    </row>
    <row r="2" spans="1:12" ht="21" x14ac:dyDescent="0.35">
      <c r="A2" s="55" t="s">
        <v>239</v>
      </c>
      <c r="B2" s="4"/>
      <c r="C2" s="16">
        <v>10800</v>
      </c>
      <c r="D2" s="30"/>
    </row>
    <row r="3" spans="1:12" ht="21" x14ac:dyDescent="0.35">
      <c r="A3" s="55" t="s">
        <v>240</v>
      </c>
      <c r="B3" s="4"/>
      <c r="C3" s="170">
        <v>5.1999999999999998E-2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0">
        <f>K6-J6</f>
        <v>-14.639999999999873</v>
      </c>
    </row>
    <row r="7" spans="1:12" x14ac:dyDescent="0.25">
      <c r="A7" s="4" t="s">
        <v>67</v>
      </c>
      <c r="B7" s="241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.5" x14ac:dyDescent="0.5">
      <c r="A8" s="152" t="s">
        <v>1071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f>346+6</f>
        <v>352</v>
      </c>
      <c r="L8" s="240">
        <f>K8-J8</f>
        <v>-1.5999999999999659</v>
      </c>
    </row>
    <row r="9" spans="1:12" x14ac:dyDescent="0.25">
      <c r="A9" s="4" t="s">
        <v>903</v>
      </c>
      <c r="B9" s="241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.5" x14ac:dyDescent="0.5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0">
        <f>K10-J10</f>
        <v>-18.720000000000027</v>
      </c>
    </row>
    <row r="11" spans="1:12" x14ac:dyDescent="0.25">
      <c r="A11" s="4" t="s">
        <v>1072</v>
      </c>
      <c r="B11" s="241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.5" x14ac:dyDescent="0.5">
      <c r="A12" s="152" t="s">
        <v>977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0">
        <f>K12-J12</f>
        <v>-8.7559999999999718</v>
      </c>
    </row>
    <row r="13" spans="1:12" x14ac:dyDescent="0.25">
      <c r="A13" s="17" t="s">
        <v>1073</v>
      </c>
      <c r="B13" s="241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0" zoomScaleNormal="80" workbookViewId="0">
      <selection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43059</v>
      </c>
      <c r="D1" s="30"/>
    </row>
    <row r="2" spans="1:12" ht="21" x14ac:dyDescent="0.35">
      <c r="A2" s="55" t="s">
        <v>239</v>
      </c>
      <c r="B2" s="4"/>
      <c r="C2" s="16">
        <v>10090</v>
      </c>
      <c r="D2" s="30"/>
    </row>
    <row r="3" spans="1:12" ht="21" x14ac:dyDescent="0.35">
      <c r="A3" s="55" t="s">
        <v>240</v>
      </c>
      <c r="B3" s="4"/>
      <c r="C3" s="170">
        <v>5.5649999999999998E-2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917</v>
      </c>
      <c r="B6" s="242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f>1887+262</f>
        <v>2149</v>
      </c>
      <c r="L6" s="240">
        <f>K6-J6</f>
        <v>-43.354010000000017</v>
      </c>
    </row>
    <row r="7" spans="1:12" x14ac:dyDescent="0.25">
      <c r="A7" s="234" t="s">
        <v>74</v>
      </c>
      <c r="B7" s="241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3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.5" x14ac:dyDescent="0.5">
      <c r="A8" s="152" t="s">
        <v>1077</v>
      </c>
      <c r="B8" s="242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f>1295+52</f>
        <v>1347</v>
      </c>
      <c r="L8" s="240">
        <f>K8-J8</f>
        <v>-0.21971999999982472</v>
      </c>
    </row>
    <row r="9" spans="1:12" x14ac:dyDescent="0.25">
      <c r="A9" s="234" t="s">
        <v>984</v>
      </c>
      <c r="B9" s="241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3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.5" x14ac:dyDescent="0.5">
      <c r="A10" s="152" t="s">
        <v>482</v>
      </c>
      <c r="B10" s="242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f>1237+45</f>
        <v>1282</v>
      </c>
      <c r="L10" s="240">
        <f>K10-J10</f>
        <v>17.248014999999896</v>
      </c>
    </row>
    <row r="11" spans="1:12" x14ac:dyDescent="0.25">
      <c r="A11" s="4" t="s">
        <v>1078</v>
      </c>
      <c r="B11" s="241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3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.5" x14ac:dyDescent="0.5">
      <c r="A12" s="152" t="s">
        <v>1079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0">
        <f>K12-J12</f>
        <v>12.072159999999997</v>
      </c>
    </row>
    <row r="13" spans="1:12" x14ac:dyDescent="0.25">
      <c r="A13" s="4" t="s">
        <v>49</v>
      </c>
      <c r="B13" s="241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3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.5" x14ac:dyDescent="0.5">
      <c r="A14" s="152" t="s">
        <v>1071</v>
      </c>
      <c r="B14" s="242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0">
        <f>K14-J14</f>
        <v>1.4550150000000031</v>
      </c>
    </row>
    <row r="15" spans="1:12" x14ac:dyDescent="0.25">
      <c r="A15" s="5" t="s">
        <v>256</v>
      </c>
      <c r="B15" s="241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3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50" zoomScaleNormal="50" workbookViewId="0">
      <selection activeCell="M16" sqref="M1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3" ht="21" x14ac:dyDescent="0.35">
      <c r="A1" s="55" t="s">
        <v>281</v>
      </c>
      <c r="B1" s="4"/>
      <c r="C1" s="189">
        <v>43110</v>
      </c>
      <c r="D1" s="30"/>
    </row>
    <row r="2" spans="1:13" ht="21" x14ac:dyDescent="0.35">
      <c r="A2" s="55" t="s">
        <v>239</v>
      </c>
      <c r="B2" s="4"/>
      <c r="C2" s="16">
        <v>11165</v>
      </c>
      <c r="D2" s="30"/>
    </row>
    <row r="3" spans="1:13" ht="21" x14ac:dyDescent="0.35">
      <c r="A3" s="55" t="s">
        <v>240</v>
      </c>
      <c r="B3" s="4"/>
      <c r="C3" s="170">
        <v>5.4800000000000001E-2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729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1256.9887000000001</v>
      </c>
      <c r="K6" s="152">
        <v>1396</v>
      </c>
      <c r="L6" s="240">
        <f>K6-J6</f>
        <v>139.01129999999989</v>
      </c>
    </row>
    <row r="7" spans="1:13" x14ac:dyDescent="0.25">
      <c r="A7" s="4" t="s">
        <v>1083</v>
      </c>
      <c r="B7" s="4">
        <v>1</v>
      </c>
      <c r="C7" s="4">
        <f>12800/2</f>
        <v>6400</v>
      </c>
      <c r="D7" s="4">
        <f>B7*C7</f>
        <v>6400</v>
      </c>
      <c r="E7" s="4">
        <f>D7*0.1</f>
        <v>640</v>
      </c>
      <c r="F7" s="4">
        <v>0</v>
      </c>
      <c r="G7" s="4">
        <v>0.2</v>
      </c>
      <c r="H7" s="243">
        <v>0.13</v>
      </c>
      <c r="I7" s="4">
        <f>H7*$C$2</f>
        <v>1451.45</v>
      </c>
      <c r="J7" s="4">
        <f>(D7+E7+F7+I7)*$C$3</f>
        <v>465.33146000000005</v>
      </c>
      <c r="K7" s="4"/>
      <c r="L7" s="9"/>
    </row>
    <row r="8" spans="1:13" x14ac:dyDescent="0.25">
      <c r="A8" s="17" t="s">
        <v>1084</v>
      </c>
      <c r="B8" s="4">
        <v>1</v>
      </c>
      <c r="C8" s="4">
        <v>10900</v>
      </c>
      <c r="D8" s="4">
        <f>B8*C8</f>
        <v>10900</v>
      </c>
      <c r="E8" s="4">
        <f>D8*0.1</f>
        <v>1090</v>
      </c>
      <c r="F8" s="4">
        <v>0</v>
      </c>
      <c r="G8" s="4">
        <v>0.4</v>
      </c>
      <c r="H8" s="243">
        <v>0.22</v>
      </c>
      <c r="I8" s="4">
        <f>H8*$C$2</f>
        <v>2456.3000000000002</v>
      </c>
      <c r="J8" s="4">
        <f>(D8+E8+F8+I8)*$C$3</f>
        <v>791.65724</v>
      </c>
      <c r="K8" s="4"/>
      <c r="L8" s="9"/>
    </row>
    <row r="9" spans="1:13" ht="31.5" x14ac:dyDescent="0.5">
      <c r="A9" s="152" t="s">
        <v>618</v>
      </c>
      <c r="B9" s="242"/>
      <c r="C9" s="152"/>
      <c r="D9" s="152"/>
      <c r="E9" s="152"/>
      <c r="F9" s="152"/>
      <c r="G9" s="152"/>
      <c r="H9" s="152"/>
      <c r="I9" s="152"/>
      <c r="J9" s="152">
        <f>J10+J11</f>
        <v>763.30920000000003</v>
      </c>
      <c r="K9" s="152">
        <v>710</v>
      </c>
      <c r="L9" s="240">
        <f>K9-J9</f>
        <v>-53.309200000000033</v>
      </c>
    </row>
    <row r="10" spans="1:13" x14ac:dyDescent="0.25">
      <c r="A10" s="4" t="s">
        <v>1085</v>
      </c>
      <c r="B10" s="4">
        <v>2</v>
      </c>
      <c r="C10" s="21">
        <v>2090</v>
      </c>
      <c r="D10" s="4">
        <f>B10*C10</f>
        <v>4180</v>
      </c>
      <c r="E10" s="4">
        <f>D10*0.1</f>
        <v>418</v>
      </c>
      <c r="F10" s="4">
        <v>1250</v>
      </c>
      <c r="G10" s="4">
        <v>0.1</v>
      </c>
      <c r="H10" s="243">
        <v>0.1</v>
      </c>
      <c r="I10" s="4">
        <f>H10*$C$2</f>
        <v>1116.5</v>
      </c>
      <c r="J10" s="4">
        <f>(D10+E10+F10+I10)*$C$3</f>
        <v>381.65460000000002</v>
      </c>
      <c r="K10" s="4"/>
      <c r="L10" s="9"/>
    </row>
    <row r="11" spans="1:13" x14ac:dyDescent="0.25">
      <c r="A11" s="4" t="s">
        <v>1086</v>
      </c>
      <c r="B11" s="4">
        <v>2</v>
      </c>
      <c r="C11" s="21">
        <v>2090</v>
      </c>
      <c r="D11" s="4">
        <f>B11*C11</f>
        <v>4180</v>
      </c>
      <c r="E11" s="4">
        <f>D11*0.1</f>
        <v>418</v>
      </c>
      <c r="F11" s="4">
        <v>1250</v>
      </c>
      <c r="G11" s="4">
        <v>0.1</v>
      </c>
      <c r="H11" s="243">
        <v>0.1</v>
      </c>
      <c r="I11" s="4">
        <f>H11*$C$2</f>
        <v>1116.5</v>
      </c>
      <c r="J11" s="4">
        <f>(D11+E11+F11+I11)*$C$3</f>
        <v>381.65460000000002</v>
      </c>
      <c r="K11" s="4"/>
      <c r="L11" s="9"/>
    </row>
    <row r="12" spans="1:13" ht="31.5" x14ac:dyDescent="0.5">
      <c r="A12" s="152" t="s">
        <v>1087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921.54146000000003</v>
      </c>
      <c r="K12" s="152">
        <v>974</v>
      </c>
      <c r="L12" s="240">
        <f>K12-J12</f>
        <v>52.458539999999971</v>
      </c>
    </row>
    <row r="13" spans="1:13" x14ac:dyDescent="0.25">
      <c r="A13" s="17" t="s">
        <v>1073</v>
      </c>
      <c r="B13" s="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243">
        <v>0.13</v>
      </c>
      <c r="I13" s="4">
        <f>H13*$C$2</f>
        <v>1451.45</v>
      </c>
      <c r="J13" s="4">
        <f>(D13+E13+F13+I13)*$C$3</f>
        <v>921.54146000000003</v>
      </c>
      <c r="K13" s="4"/>
      <c r="L13" s="9"/>
    </row>
    <row r="14" spans="1:13" ht="31.5" x14ac:dyDescent="0.5">
      <c r="A14" s="152" t="s">
        <v>951</v>
      </c>
      <c r="B14" s="242"/>
      <c r="C14" s="152"/>
      <c r="D14" s="152"/>
      <c r="E14" s="152"/>
      <c r="F14" s="152"/>
      <c r="G14" s="152"/>
      <c r="H14" s="152"/>
      <c r="I14" s="152"/>
      <c r="J14" s="152"/>
      <c r="K14" s="152">
        <v>911</v>
      </c>
      <c r="L14" s="240">
        <f>K14-J14</f>
        <v>911</v>
      </c>
    </row>
    <row r="15" spans="1:13" x14ac:dyDescent="0.25">
      <c r="A15" s="4" t="s">
        <v>1088</v>
      </c>
      <c r="B15" s="4">
        <v>1</v>
      </c>
      <c r="C15" s="21">
        <v>12900</v>
      </c>
      <c r="D15" s="4">
        <f>B15*C15</f>
        <v>12900</v>
      </c>
      <c r="E15" s="4">
        <f>D15*0.1</f>
        <v>1290</v>
      </c>
      <c r="F15" s="4">
        <v>0</v>
      </c>
      <c r="G15" s="4">
        <v>0.2</v>
      </c>
      <c r="H15" s="243">
        <v>0.2</v>
      </c>
      <c r="I15" s="4">
        <f>H15*$C$2</f>
        <v>2233</v>
      </c>
      <c r="J15" s="4"/>
      <c r="K15" s="4"/>
      <c r="L15" s="9"/>
      <c r="M15" t="s">
        <v>1112</v>
      </c>
    </row>
    <row r="16" spans="1:13" ht="31.5" x14ac:dyDescent="0.5">
      <c r="A16" s="152" t="s">
        <v>1089</v>
      </c>
      <c r="B16" s="242"/>
      <c r="C16" s="152"/>
      <c r="D16" s="152"/>
      <c r="E16" s="152"/>
      <c r="F16" s="152"/>
      <c r="G16" s="152"/>
      <c r="H16" s="152"/>
      <c r="I16" s="152"/>
      <c r="J16" s="152">
        <f>J17</f>
        <v>1106.001</v>
      </c>
      <c r="K16" s="152">
        <f>1093+13</f>
        <v>1106</v>
      </c>
      <c r="L16" s="240">
        <f>K16-J16</f>
        <v>-9.9999999997635314E-4</v>
      </c>
    </row>
    <row r="17" spans="1:12" x14ac:dyDescent="0.25">
      <c r="A17" s="4" t="s">
        <v>1090</v>
      </c>
      <c r="B17" s="4">
        <v>2</v>
      </c>
      <c r="C17" s="21">
        <v>5500</v>
      </c>
      <c r="D17" s="4">
        <f>B17*C17</f>
        <v>11000</v>
      </c>
      <c r="E17" s="4">
        <f>D17*0.1</f>
        <v>1100</v>
      </c>
      <c r="F17" s="4">
        <v>2500</v>
      </c>
      <c r="G17" s="4">
        <v>0.5</v>
      </c>
      <c r="H17" s="243">
        <v>0.5</v>
      </c>
      <c r="I17" s="4">
        <f>H17*$C$2</f>
        <v>5582.5</v>
      </c>
      <c r="J17" s="4">
        <f>(D17+E17+F17+I17)*$C$3</f>
        <v>1106.001</v>
      </c>
      <c r="K17" s="4"/>
      <c r="L17" s="9"/>
    </row>
    <row r="18" spans="1:12" ht="31.5" x14ac:dyDescent="0.5">
      <c r="A18" s="152" t="s">
        <v>679</v>
      </c>
      <c r="B18" s="242"/>
      <c r="C18" s="152"/>
      <c r="D18" s="152"/>
      <c r="E18" s="152"/>
      <c r="F18" s="152"/>
      <c r="G18" s="152"/>
      <c r="H18" s="152"/>
      <c r="I18" s="152"/>
      <c r="J18" s="152">
        <f>J19</f>
        <v>1152.7947200000001</v>
      </c>
      <c r="K18" s="152">
        <v>1161</v>
      </c>
      <c r="L18" s="240">
        <f>K18-J18</f>
        <v>8.2052799999999024</v>
      </c>
    </row>
    <row r="19" spans="1:12" x14ac:dyDescent="0.25">
      <c r="A19" s="17" t="s">
        <v>1096</v>
      </c>
      <c r="B19" s="4">
        <v>1</v>
      </c>
      <c r="C19" s="4">
        <v>17500</v>
      </c>
      <c r="D19" s="4">
        <f>B19*C19</f>
        <v>17500</v>
      </c>
      <c r="E19" s="4">
        <f>D19*0.1</f>
        <v>1750</v>
      </c>
      <c r="F19" s="4">
        <v>0</v>
      </c>
      <c r="G19" s="4">
        <v>0.16</v>
      </c>
      <c r="H19" s="243">
        <v>0.16</v>
      </c>
      <c r="I19" s="4">
        <f>H19*$C$2</f>
        <v>1786.4</v>
      </c>
      <c r="J19" s="4">
        <f>(D19+E19+F19+I19)*$C$3</f>
        <v>1152.7947200000001</v>
      </c>
      <c r="K19" s="4"/>
      <c r="L19" s="4"/>
    </row>
    <row r="20" spans="1:12" ht="31.5" x14ac:dyDescent="0.5">
      <c r="A20" s="152" t="s">
        <v>1061</v>
      </c>
      <c r="B20" s="242"/>
      <c r="C20" s="152"/>
      <c r="D20" s="152"/>
      <c r="E20" s="152"/>
      <c r="F20" s="152"/>
      <c r="G20" s="152"/>
      <c r="H20" s="152"/>
      <c r="I20" s="152"/>
      <c r="J20" s="152">
        <f>J21</f>
        <v>962.97300000000007</v>
      </c>
      <c r="K20" s="152">
        <f>948+15</f>
        <v>963</v>
      </c>
      <c r="L20" s="240">
        <f>K20-J20</f>
        <v>2.6999999999929969E-2</v>
      </c>
    </row>
    <row r="21" spans="1:12" x14ac:dyDescent="0.25">
      <c r="A21" s="17" t="s">
        <v>1091</v>
      </c>
      <c r="B21" s="4">
        <v>1</v>
      </c>
      <c r="C21" s="4">
        <v>10900</v>
      </c>
      <c r="D21" s="4">
        <f>B21*C21</f>
        <v>10900</v>
      </c>
      <c r="E21" s="4">
        <f>D21*0.1</f>
        <v>1090</v>
      </c>
      <c r="F21" s="4">
        <v>0</v>
      </c>
      <c r="G21" s="4">
        <v>0.5</v>
      </c>
      <c r="H21" s="243">
        <v>0.5</v>
      </c>
      <c r="I21" s="4">
        <f>H21*$C$2</f>
        <v>5582.5</v>
      </c>
      <c r="J21" s="4">
        <f>(D21+E21+F21+I21)*$C$3</f>
        <v>962.97300000000007</v>
      </c>
      <c r="K21" s="4"/>
      <c r="L21" s="9"/>
    </row>
    <row r="22" spans="1:12" ht="31.5" x14ac:dyDescent="0.5">
      <c r="A22" s="152" t="s">
        <v>1077</v>
      </c>
      <c r="B22" s="242"/>
      <c r="C22" s="152"/>
      <c r="D22" s="152"/>
      <c r="E22" s="152"/>
      <c r="F22" s="152"/>
      <c r="G22" s="152"/>
      <c r="H22" s="152"/>
      <c r="I22" s="152"/>
      <c r="J22" s="152">
        <f>J23</f>
        <v>962.97300000000007</v>
      </c>
      <c r="K22" s="152">
        <f>948+15</f>
        <v>963</v>
      </c>
      <c r="L22" s="240">
        <f>K22-J22</f>
        <v>2.6999999999929969E-2</v>
      </c>
    </row>
    <row r="23" spans="1:12" x14ac:dyDescent="0.25">
      <c r="A23" s="17" t="s">
        <v>1092</v>
      </c>
      <c r="B23" s="4">
        <v>1</v>
      </c>
      <c r="C23" s="4">
        <v>10900</v>
      </c>
      <c r="D23" s="4">
        <f>B23*C23</f>
        <v>10900</v>
      </c>
      <c r="E23" s="4">
        <f>D23*0.1</f>
        <v>1090</v>
      </c>
      <c r="F23" s="4">
        <v>0</v>
      </c>
      <c r="G23" s="4">
        <v>0.5</v>
      </c>
      <c r="H23" s="243">
        <v>0.5</v>
      </c>
      <c r="I23" s="4">
        <f>H23*$C$2</f>
        <v>5582.5</v>
      </c>
      <c r="J23" s="4">
        <f>(D23+E23+F23+I23)*$C$3</f>
        <v>962.97300000000007</v>
      </c>
      <c r="K23" s="4"/>
      <c r="L23" s="9"/>
    </row>
    <row r="24" spans="1:12" ht="31.5" x14ac:dyDescent="0.5">
      <c r="A24" s="152" t="s">
        <v>1093</v>
      </c>
      <c r="B24" s="242"/>
      <c r="C24" s="152"/>
      <c r="D24" s="152"/>
      <c r="E24" s="152"/>
      <c r="F24" s="152"/>
      <c r="G24" s="152"/>
      <c r="H24" s="152"/>
      <c r="I24" s="152"/>
      <c r="J24" s="152">
        <f>J25</f>
        <v>573.56420000000003</v>
      </c>
      <c r="K24" s="152">
        <v>576</v>
      </c>
      <c r="L24" s="240">
        <f>K24-J24</f>
        <v>2.435799999999972</v>
      </c>
    </row>
    <row r="25" spans="1:12" x14ac:dyDescent="0.25">
      <c r="A25" s="244" t="s">
        <v>1094</v>
      </c>
      <c r="B25" s="21">
        <v>1</v>
      </c>
      <c r="C25" s="4">
        <v>8500</v>
      </c>
      <c r="D25" s="4">
        <f>B25*C25</f>
        <v>8500</v>
      </c>
      <c r="E25" s="4">
        <f>D25*0.1</f>
        <v>850</v>
      </c>
      <c r="F25" s="4">
        <v>0</v>
      </c>
      <c r="G25" s="4">
        <v>0.1</v>
      </c>
      <c r="H25" s="243">
        <v>0.1</v>
      </c>
      <c r="I25" s="4">
        <f>H25*$C$2</f>
        <v>1116.5</v>
      </c>
      <c r="J25" s="4">
        <f>(D25+E25+F25+I25)*$C$3</f>
        <v>573.56420000000003</v>
      </c>
      <c r="K25" s="4"/>
      <c r="L25" s="9"/>
    </row>
    <row r="26" spans="1:12" ht="31.5" x14ac:dyDescent="0.5">
      <c r="A26" s="152" t="s">
        <v>1095</v>
      </c>
      <c r="B26" s="242"/>
      <c r="C26" s="152"/>
      <c r="D26" s="152"/>
      <c r="E26" s="152"/>
      <c r="F26" s="152"/>
      <c r="G26" s="152"/>
      <c r="H26" s="152"/>
      <c r="I26" s="152"/>
      <c r="J26" s="152">
        <f>J27</f>
        <v>313.16829999999999</v>
      </c>
      <c r="K26" s="152">
        <f>309+4</f>
        <v>313</v>
      </c>
      <c r="L26" s="240">
        <f>K26-J26</f>
        <v>-0.1682999999999879</v>
      </c>
    </row>
    <row r="27" spans="1:12" x14ac:dyDescent="0.25">
      <c r="A27" s="4" t="s">
        <v>575</v>
      </c>
      <c r="B27" s="21">
        <v>1</v>
      </c>
      <c r="C27" s="4">
        <v>1400</v>
      </c>
      <c r="D27" s="4">
        <f>B27*C27</f>
        <v>1400</v>
      </c>
      <c r="E27" s="4">
        <f>D27*0.1</f>
        <v>140</v>
      </c>
      <c r="F27" s="21">
        <v>2500</v>
      </c>
      <c r="G27" s="21">
        <v>0.15</v>
      </c>
      <c r="H27" s="243">
        <v>0.15</v>
      </c>
      <c r="I27" s="4">
        <f>H27*$C$2</f>
        <v>1674.75</v>
      </c>
      <c r="J27" s="4">
        <f>(D27+E27+F27+I27)*$C$3</f>
        <v>313.16829999999999</v>
      </c>
      <c r="K27" s="4"/>
      <c r="L27" s="4"/>
    </row>
  </sheetData>
  <hyperlinks>
    <hyperlink ref="A12" r:id="rId1" display="https://forum.sibmama.ru/viewtopic.php?t=715424&amp;start=33525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60" zoomScaleNormal="60" workbookViewId="0">
      <selection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3" ht="21" x14ac:dyDescent="0.35">
      <c r="A1" s="55" t="s">
        <v>281</v>
      </c>
      <c r="B1" s="4"/>
      <c r="C1" s="189">
        <v>43183</v>
      </c>
      <c r="D1" s="30"/>
    </row>
    <row r="2" spans="1:13" ht="21" x14ac:dyDescent="0.35">
      <c r="A2" s="55" t="s">
        <v>239</v>
      </c>
      <c r="B2" s="4"/>
      <c r="C2" s="16">
        <v>10780</v>
      </c>
      <c r="D2" s="30"/>
    </row>
    <row r="3" spans="1:13" ht="21" x14ac:dyDescent="0.35">
      <c r="A3" s="55" t="s">
        <v>240</v>
      </c>
      <c r="B3" s="4"/>
      <c r="C3" s="170">
        <v>5.561E-2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1102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1347.185616</v>
      </c>
      <c r="K6" s="152">
        <f>1300+47</f>
        <v>1347</v>
      </c>
      <c r="L6" s="240">
        <f>K6-J6</f>
        <v>-0.1856159999999818</v>
      </c>
    </row>
    <row r="7" spans="1:13" x14ac:dyDescent="0.25">
      <c r="A7" s="4" t="s">
        <v>261</v>
      </c>
      <c r="B7" s="4">
        <v>1</v>
      </c>
      <c r="C7" s="4">
        <v>6780</v>
      </c>
      <c r="D7" s="4">
        <f>B7*C7</f>
        <v>6780</v>
      </c>
      <c r="E7" s="4">
        <f>D7*0.1</f>
        <v>678</v>
      </c>
      <c r="F7" s="21">
        <v>500</v>
      </c>
      <c r="G7" s="21">
        <v>0.37</v>
      </c>
      <c r="H7" s="243">
        <f>G7</f>
        <v>0.37</v>
      </c>
      <c r="I7" s="4">
        <f>H7*$C$2</f>
        <v>3988.6</v>
      </c>
      <c r="J7" s="4">
        <f>(D7+E7+F7+I7)*$C$3</f>
        <v>664.35042599999997</v>
      </c>
      <c r="K7" s="4"/>
      <c r="L7" s="9"/>
    </row>
    <row r="8" spans="1:13" x14ac:dyDescent="0.25">
      <c r="A8" s="4" t="s">
        <v>57</v>
      </c>
      <c r="B8" s="4">
        <v>1</v>
      </c>
      <c r="C8" s="4">
        <v>6930</v>
      </c>
      <c r="D8" s="4">
        <f>B8*C8</f>
        <v>6930</v>
      </c>
      <c r="E8" s="4">
        <f>D8*0.1</f>
        <v>693</v>
      </c>
      <c r="F8" s="21">
        <v>2500</v>
      </c>
      <c r="G8" s="21">
        <v>0.2</v>
      </c>
      <c r="H8" s="243">
        <f t="shared" ref="H8:H24" si="0">G8</f>
        <v>0.2</v>
      </c>
      <c r="I8" s="4">
        <f>H8*$C$2</f>
        <v>2156</v>
      </c>
      <c r="J8" s="4">
        <f>(D8+E8+F8+I8)*$C$3</f>
        <v>682.83519000000001</v>
      </c>
      <c r="K8" s="4"/>
      <c r="L8" s="9"/>
    </row>
    <row r="9" spans="1:13" ht="31.5" x14ac:dyDescent="0.5">
      <c r="A9" s="152" t="s">
        <v>754</v>
      </c>
      <c r="B9" s="242"/>
      <c r="C9" s="152"/>
      <c r="D9" s="152"/>
      <c r="E9" s="152"/>
      <c r="F9" s="152"/>
      <c r="G9" s="152"/>
      <c r="H9" s="243">
        <f t="shared" si="0"/>
        <v>0</v>
      </c>
      <c r="I9" s="152"/>
      <c r="J9" s="152">
        <f>J10+J11</f>
        <v>5256.4919977777781</v>
      </c>
      <c r="K9" s="152">
        <f>6000-1902</f>
        <v>4098</v>
      </c>
      <c r="L9" s="240">
        <f>K9-J9</f>
        <v>-1158.4919977777781</v>
      </c>
      <c r="M9" s="212" t="s">
        <v>1116</v>
      </c>
    </row>
    <row r="10" spans="1:13" ht="35.25" x14ac:dyDescent="0.25">
      <c r="A10" s="247" t="s">
        <v>1103</v>
      </c>
      <c r="B10" s="4">
        <v>1</v>
      </c>
      <c r="C10" s="4">
        <v>31300</v>
      </c>
      <c r="D10" s="4">
        <f>B10*C10</f>
        <v>31300</v>
      </c>
      <c r="E10" s="4">
        <f>D10*0.1</f>
        <v>3130</v>
      </c>
      <c r="F10" s="4">
        <v>0</v>
      </c>
      <c r="G10" s="4">
        <v>4</v>
      </c>
      <c r="H10" s="243">
        <f t="shared" si="0"/>
        <v>4</v>
      </c>
      <c r="I10" s="4">
        <f>H10*$C$2</f>
        <v>43120</v>
      </c>
      <c r="J10" s="4">
        <f>(D10+E10+F10+I10)*$C$3</f>
        <v>4312.5555000000004</v>
      </c>
      <c r="K10" s="4"/>
      <c r="L10" s="9"/>
      <c r="M10">
        <f>J10/5</f>
        <v>862.51110000000006</v>
      </c>
    </row>
    <row r="11" spans="1:13" x14ac:dyDescent="0.25">
      <c r="A11" s="17" t="s">
        <v>1104</v>
      </c>
      <c r="B11" s="4">
        <v>5</v>
      </c>
      <c r="C11" s="4">
        <f>11900/9</f>
        <v>1322.2222222222222</v>
      </c>
      <c r="D11" s="4">
        <f>B11*C11</f>
        <v>6611.1111111111113</v>
      </c>
      <c r="E11" s="4">
        <f>D11*0.1</f>
        <v>661.1111111111112</v>
      </c>
      <c r="F11" s="4">
        <v>0</v>
      </c>
      <c r="G11" s="4">
        <f>0.18</f>
        <v>0.18</v>
      </c>
      <c r="H11" s="243">
        <f>G11*B11</f>
        <v>0.89999999999999991</v>
      </c>
      <c r="I11" s="4">
        <f>H11*$C$2</f>
        <v>9701.9999999999982</v>
      </c>
      <c r="J11" s="4">
        <f>(D11+E11+F11+I11)*$C$3</f>
        <v>943.93649777777762</v>
      </c>
      <c r="K11" s="4"/>
      <c r="L11" s="9"/>
      <c r="M11">
        <f>J11/5</f>
        <v>188.78729955555553</v>
      </c>
    </row>
    <row r="12" spans="1:13" ht="31.5" x14ac:dyDescent="0.5">
      <c r="A12" s="152" t="s">
        <v>762</v>
      </c>
      <c r="B12" s="242"/>
      <c r="C12" s="152"/>
      <c r="D12" s="152"/>
      <c r="E12" s="152"/>
      <c r="F12" s="152"/>
      <c r="G12" s="251"/>
      <c r="H12" s="243">
        <f t="shared" si="0"/>
        <v>0</v>
      </c>
      <c r="I12" s="152"/>
      <c r="J12" s="152">
        <f>J13+J15</f>
        <v>939.95358600000009</v>
      </c>
      <c r="K12" s="152">
        <v>1010</v>
      </c>
      <c r="L12" s="240">
        <f>K12-J12</f>
        <v>70.046413999999913</v>
      </c>
    </row>
    <row r="13" spans="1:13" ht="15.95" customHeight="1" x14ac:dyDescent="0.25">
      <c r="A13" s="4" t="s">
        <v>1108</v>
      </c>
      <c r="B13" s="4">
        <v>1</v>
      </c>
      <c r="C13" s="4">
        <v>5900</v>
      </c>
      <c r="D13" s="4">
        <f>B13*C13</f>
        <v>5900</v>
      </c>
      <c r="E13" s="4">
        <f>D13*0.1</f>
        <v>590</v>
      </c>
      <c r="F13" s="39">
        <v>0</v>
      </c>
      <c r="G13" s="248">
        <v>0.05</v>
      </c>
      <c r="H13" s="250">
        <f t="shared" si="0"/>
        <v>0.05</v>
      </c>
      <c r="I13" s="4">
        <f>H13*$C$2</f>
        <v>539</v>
      </c>
      <c r="J13" s="4">
        <f>(D13+E13+F13+I13)*$C$3</f>
        <v>390.88269000000003</v>
      </c>
      <c r="K13" s="4"/>
      <c r="L13" s="9"/>
    </row>
    <row r="14" spans="1:13" ht="15.95" customHeight="1" x14ac:dyDescent="0.25">
      <c r="A14" s="4" t="s">
        <v>261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39">
        <v>0</v>
      </c>
      <c r="G14" s="248">
        <v>0.21</v>
      </c>
      <c r="H14" s="250">
        <f t="shared" si="0"/>
        <v>0.21</v>
      </c>
      <c r="I14" s="4">
        <f>H14*$C$2</f>
        <v>2263.7999999999997</v>
      </c>
      <c r="J14" s="4">
        <f>(D14+E14+F14+I14)*$C$3</f>
        <v>486.79881799999998</v>
      </c>
      <c r="K14" s="4"/>
      <c r="L14" s="9"/>
    </row>
    <row r="15" spans="1:13" ht="15.95" customHeight="1" x14ac:dyDescent="0.25">
      <c r="A15" s="4" t="s">
        <v>1109</v>
      </c>
      <c r="B15" s="4">
        <v>2</v>
      </c>
      <c r="C15" s="4">
        <v>3900</v>
      </c>
      <c r="D15" s="4">
        <f>B15*C15</f>
        <v>7800</v>
      </c>
      <c r="E15" s="4">
        <f>D15*0.1</f>
        <v>780</v>
      </c>
      <c r="F15" s="39">
        <v>0</v>
      </c>
      <c r="G15" s="248">
        <v>0.06</v>
      </c>
      <c r="H15" s="250">
        <f>G15*B15</f>
        <v>0.12</v>
      </c>
      <c r="I15" s="4">
        <f>H15*$C$2</f>
        <v>1293.5999999999999</v>
      </c>
      <c r="J15" s="4">
        <f>(D15+E15+F15+I15)*$C$3</f>
        <v>549.07089600000006</v>
      </c>
      <c r="K15" s="4"/>
      <c r="L15" s="9"/>
    </row>
    <row r="16" spans="1:13" ht="31.5" x14ac:dyDescent="0.5">
      <c r="A16" s="152" t="s">
        <v>1110</v>
      </c>
      <c r="B16" s="242"/>
      <c r="C16" s="152"/>
      <c r="D16" s="152"/>
      <c r="E16" s="152"/>
      <c r="F16" s="152"/>
      <c r="G16" s="203"/>
      <c r="H16" s="243">
        <f t="shared" si="0"/>
        <v>0</v>
      </c>
      <c r="I16" s="152"/>
      <c r="J16" s="152">
        <f>J17</f>
        <v>907.77764000000002</v>
      </c>
      <c r="K16" s="152">
        <f>908</f>
        <v>908</v>
      </c>
      <c r="L16" s="240">
        <f>K16-J16</f>
        <v>0.22235999999998057</v>
      </c>
    </row>
    <row r="17" spans="1:12" x14ac:dyDescent="0.25">
      <c r="A17" s="4" t="s">
        <v>1111</v>
      </c>
      <c r="B17" s="246">
        <v>1</v>
      </c>
      <c r="C17" s="7">
        <v>11900</v>
      </c>
      <c r="D17" s="4">
        <f>B17*C17</f>
        <v>11900</v>
      </c>
      <c r="E17" s="4">
        <f>D17*0.1</f>
        <v>1190</v>
      </c>
      <c r="F17" s="5">
        <v>0</v>
      </c>
      <c r="G17" s="4">
        <v>0.3</v>
      </c>
      <c r="H17" s="243">
        <f>G17</f>
        <v>0.3</v>
      </c>
      <c r="I17" s="4">
        <f>H17*$C$2</f>
        <v>3234</v>
      </c>
      <c r="J17" s="4">
        <f>(D17+E17+F17+I17)*$C$3</f>
        <v>907.77764000000002</v>
      </c>
      <c r="K17" s="4"/>
      <c r="L17" s="9"/>
    </row>
    <row r="18" spans="1:12" ht="31.5" x14ac:dyDescent="0.5">
      <c r="A18" s="152" t="s">
        <v>951</v>
      </c>
      <c r="B18" s="242"/>
      <c r="C18" s="152"/>
      <c r="D18" s="152"/>
      <c r="E18" s="152"/>
      <c r="F18" s="152"/>
      <c r="G18" s="152"/>
      <c r="H18" s="243">
        <f t="shared" si="0"/>
        <v>0</v>
      </c>
      <c r="I18" s="152"/>
      <c r="J18" s="152">
        <f>J19</f>
        <v>909.00105999999994</v>
      </c>
      <c r="K18" s="152"/>
      <c r="L18" s="240">
        <f>K18-J18</f>
        <v>-909.00105999999994</v>
      </c>
    </row>
    <row r="19" spans="1:12" x14ac:dyDescent="0.25">
      <c r="A19" s="4" t="s">
        <v>1088</v>
      </c>
      <c r="B19" s="4">
        <v>1</v>
      </c>
      <c r="C19" s="21">
        <v>12900</v>
      </c>
      <c r="D19" s="4">
        <f>B19*C19</f>
        <v>12900</v>
      </c>
      <c r="E19" s="4">
        <f>D19*0.1</f>
        <v>1290</v>
      </c>
      <c r="F19" s="4">
        <v>0</v>
      </c>
      <c r="G19" s="248">
        <v>0.2</v>
      </c>
      <c r="H19" s="243">
        <f t="shared" si="0"/>
        <v>0.2</v>
      </c>
      <c r="I19" s="4">
        <f>H19*$C$2</f>
        <v>2156</v>
      </c>
      <c r="J19" s="4">
        <f>(D19+E19+F19+I19)*$C$3</f>
        <v>909.00105999999994</v>
      </c>
      <c r="K19" s="4"/>
      <c r="L19" s="9"/>
    </row>
    <row r="20" spans="1:12" ht="31.5" x14ac:dyDescent="0.5">
      <c r="A20" s="152" t="s">
        <v>1105</v>
      </c>
      <c r="B20" s="242"/>
      <c r="C20" s="152"/>
      <c r="D20" s="152"/>
      <c r="E20" s="152"/>
      <c r="F20" s="152"/>
      <c r="G20" s="152"/>
      <c r="H20" s="243">
        <f t="shared" si="0"/>
        <v>0</v>
      </c>
      <c r="I20" s="152"/>
      <c r="J20" s="152">
        <f>J21</f>
        <v>188.78729955555553</v>
      </c>
      <c r="K20" s="152">
        <f>153+36</f>
        <v>189</v>
      </c>
      <c r="L20" s="240">
        <f>K20-J20</f>
        <v>0.21270044444446512</v>
      </c>
    </row>
    <row r="21" spans="1:12" x14ac:dyDescent="0.25">
      <c r="A21" s="17" t="s">
        <v>1104</v>
      </c>
      <c r="B21" s="4">
        <v>1</v>
      </c>
      <c r="C21" s="4">
        <f>11900/9</f>
        <v>1322.2222222222222</v>
      </c>
      <c r="D21" s="4">
        <f>B21*C21</f>
        <v>1322.2222222222222</v>
      </c>
      <c r="E21" s="4">
        <f>D21*0.1</f>
        <v>132.22222222222223</v>
      </c>
      <c r="F21" s="4">
        <v>0</v>
      </c>
      <c r="G21" s="4">
        <f>0.18</f>
        <v>0.18</v>
      </c>
      <c r="H21" s="243">
        <f>G21*B21</f>
        <v>0.18</v>
      </c>
      <c r="I21" s="4">
        <f>H21*$C$2</f>
        <v>1940.3999999999999</v>
      </c>
      <c r="J21" s="4">
        <f>(D21+E21+F21+I21)*$C$3</f>
        <v>188.78729955555553</v>
      </c>
      <c r="K21" s="4"/>
      <c r="L21" s="9"/>
    </row>
    <row r="22" spans="1:12" ht="31.5" x14ac:dyDescent="0.5">
      <c r="A22" s="152" t="s">
        <v>1106</v>
      </c>
      <c r="B22" s="242"/>
      <c r="C22" s="152"/>
      <c r="D22" s="152"/>
      <c r="E22" s="152"/>
      <c r="F22" s="152"/>
      <c r="G22" s="152"/>
      <c r="H22" s="243">
        <f t="shared" si="0"/>
        <v>0</v>
      </c>
      <c r="I22" s="152"/>
      <c r="J22" s="152">
        <f>J23</f>
        <v>188.78729955555553</v>
      </c>
      <c r="K22" s="152">
        <f>153+36</f>
        <v>189</v>
      </c>
      <c r="L22" s="240">
        <f>K22-J22</f>
        <v>0.21270044444446512</v>
      </c>
    </row>
    <row r="23" spans="1:12" x14ac:dyDescent="0.25">
      <c r="A23" s="17" t="s">
        <v>1104</v>
      </c>
      <c r="B23" s="4">
        <v>1</v>
      </c>
      <c r="C23" s="4">
        <f>11900/9</f>
        <v>1322.2222222222222</v>
      </c>
      <c r="D23" s="4">
        <f>B23*C23</f>
        <v>1322.2222222222222</v>
      </c>
      <c r="E23" s="4">
        <f>D23*0.1</f>
        <v>132.22222222222223</v>
      </c>
      <c r="F23" s="4">
        <v>0</v>
      </c>
      <c r="G23" s="4">
        <f>0.18</f>
        <v>0.18</v>
      </c>
      <c r="H23" s="243">
        <f>G23*B23</f>
        <v>0.18</v>
      </c>
      <c r="I23" s="4">
        <f>H23*$C$2</f>
        <v>1940.3999999999999</v>
      </c>
      <c r="J23" s="4">
        <f>(D23+E23+F23+I23)*$C$3</f>
        <v>188.78729955555553</v>
      </c>
      <c r="K23" s="4"/>
      <c r="L23" s="9"/>
    </row>
    <row r="24" spans="1:12" ht="31.5" x14ac:dyDescent="0.5">
      <c r="A24" s="152" t="s">
        <v>1107</v>
      </c>
      <c r="B24" s="242"/>
      <c r="C24" s="152"/>
      <c r="D24" s="152"/>
      <c r="E24" s="152"/>
      <c r="F24" s="152"/>
      <c r="G24" s="152"/>
      <c r="H24" s="243">
        <f t="shared" si="0"/>
        <v>0</v>
      </c>
      <c r="I24" s="152"/>
      <c r="J24" s="152">
        <f>J25</f>
        <v>188.78729955555553</v>
      </c>
      <c r="K24" s="152">
        <f>153+36</f>
        <v>189</v>
      </c>
      <c r="L24" s="240">
        <f>K24-J24</f>
        <v>0.21270044444446512</v>
      </c>
    </row>
    <row r="25" spans="1:12" x14ac:dyDescent="0.25">
      <c r="A25" s="17" t="s">
        <v>1104</v>
      </c>
      <c r="B25" s="4">
        <v>1</v>
      </c>
      <c r="C25" s="4">
        <f>11900/9</f>
        <v>1322.2222222222222</v>
      </c>
      <c r="D25" s="4">
        <f>B25*C25</f>
        <v>1322.2222222222222</v>
      </c>
      <c r="E25" s="4">
        <f>D25*0.1</f>
        <v>132.22222222222223</v>
      </c>
      <c r="F25" s="4">
        <v>0</v>
      </c>
      <c r="G25" s="4">
        <f>0.18</f>
        <v>0.18</v>
      </c>
      <c r="H25" s="243">
        <f>G25*B25</f>
        <v>0.18</v>
      </c>
      <c r="I25" s="4">
        <f>H25*$C$2</f>
        <v>1940.3999999999999</v>
      </c>
      <c r="J25" s="4">
        <f>(D25+E25+F25+I25)*$C$3</f>
        <v>188.78729955555553</v>
      </c>
      <c r="K25" s="4"/>
      <c r="L25" s="9"/>
    </row>
  </sheetData>
  <pageMargins left="0.7" right="0.7" top="0.75" bottom="0.75" header="0.3" footer="0.3"/>
  <pageSetup paperSize="9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60" zoomScaleNormal="60" workbookViewId="0">
      <selection activeCell="A10" sqref="A10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43224</v>
      </c>
      <c r="D1" s="30"/>
    </row>
    <row r="2" spans="1:12" ht="21" x14ac:dyDescent="0.35">
      <c r="A2" s="55" t="s">
        <v>239</v>
      </c>
      <c r="B2" s="4"/>
      <c r="C2" s="16">
        <v>10780</v>
      </c>
      <c r="D2" s="30"/>
    </row>
    <row r="3" spans="1:12" ht="21" x14ac:dyDescent="0.35">
      <c r="A3" s="55" t="s">
        <v>240</v>
      </c>
      <c r="B3" s="4"/>
      <c r="C3" s="170">
        <v>0.06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1117</v>
      </c>
      <c r="B6" s="242"/>
      <c r="C6" s="152"/>
      <c r="D6" s="152"/>
      <c r="E6" s="152"/>
      <c r="F6" s="152"/>
      <c r="G6" s="152"/>
      <c r="H6" s="243">
        <f t="shared" ref="H6:H12" si="0">G6</f>
        <v>0</v>
      </c>
      <c r="I6" s="152"/>
      <c r="J6" s="152">
        <f>J7</f>
        <v>510.49599999999998</v>
      </c>
      <c r="K6" s="152"/>
      <c r="L6" s="240">
        <f>K6-J6</f>
        <v>-510.49599999999998</v>
      </c>
    </row>
    <row r="7" spans="1:12" x14ac:dyDescent="0.25">
      <c r="A7" s="4" t="s">
        <v>1118</v>
      </c>
      <c r="B7" s="241">
        <v>1</v>
      </c>
      <c r="C7" s="4">
        <v>5200</v>
      </c>
      <c r="D7" s="4">
        <f>B7*C7</f>
        <v>5200</v>
      </c>
      <c r="E7" s="4">
        <f>D7*0.1</f>
        <v>520</v>
      </c>
      <c r="F7" s="4">
        <f>1250/3</f>
        <v>416.66666666666669</v>
      </c>
      <c r="G7" s="4">
        <v>0.22</v>
      </c>
      <c r="H7" s="243">
        <f t="shared" si="0"/>
        <v>0.22</v>
      </c>
      <c r="I7" s="4">
        <f>H7*$C$2</f>
        <v>2371.6</v>
      </c>
      <c r="J7" s="4">
        <f>(D7+E7+F7+I7)*$C$3</f>
        <v>510.49599999999998</v>
      </c>
      <c r="K7" s="4"/>
      <c r="L7" s="9"/>
    </row>
    <row r="8" spans="1:12" ht="31.5" x14ac:dyDescent="0.5">
      <c r="A8" s="152" t="s">
        <v>1119</v>
      </c>
      <c r="B8" s="242"/>
      <c r="C8" s="152"/>
      <c r="D8" s="152"/>
      <c r="E8" s="152"/>
      <c r="F8" s="152"/>
      <c r="G8" s="152"/>
      <c r="H8" s="243">
        <f t="shared" si="0"/>
        <v>0</v>
      </c>
      <c r="I8" s="152"/>
      <c r="J8" s="152">
        <f>J9</f>
        <v>1071.444</v>
      </c>
      <c r="K8" s="152"/>
      <c r="L8" s="240">
        <f>K8-J8</f>
        <v>-1071.444</v>
      </c>
    </row>
    <row r="9" spans="1:12" x14ac:dyDescent="0.25">
      <c r="A9" s="4" t="s">
        <v>360</v>
      </c>
      <c r="B9" s="241">
        <v>1</v>
      </c>
      <c r="C9" s="4">
        <v>13000</v>
      </c>
      <c r="D9" s="4">
        <f>B9*C9</f>
        <v>13000</v>
      </c>
      <c r="E9" s="4">
        <f>D9*0.1</f>
        <v>1300</v>
      </c>
      <c r="F9" s="4">
        <v>0</v>
      </c>
      <c r="G9" s="4">
        <v>0.33</v>
      </c>
      <c r="H9" s="243">
        <f>G9*B9</f>
        <v>0.33</v>
      </c>
      <c r="I9" s="4">
        <f>H9*$C$2</f>
        <v>3557.4</v>
      </c>
      <c r="J9" s="4">
        <f>(D9+E9+F9+I9)*$C$3</f>
        <v>1071.444</v>
      </c>
      <c r="K9" s="4"/>
      <c r="L9" s="9"/>
    </row>
    <row r="10" spans="1:12" ht="31.5" x14ac:dyDescent="0.5">
      <c r="A10" s="152" t="s">
        <v>160</v>
      </c>
      <c r="B10" s="242"/>
      <c r="C10" s="152"/>
      <c r="D10" s="152"/>
      <c r="E10" s="152"/>
      <c r="F10" s="152"/>
      <c r="G10" s="152"/>
      <c r="H10" s="243">
        <f t="shared" si="0"/>
        <v>0</v>
      </c>
      <c r="I10" s="152"/>
      <c r="J10" s="152">
        <f>J11</f>
        <v>1744.56</v>
      </c>
      <c r="K10" s="152"/>
      <c r="L10" s="240">
        <f>K10-J10</f>
        <v>-1744.56</v>
      </c>
    </row>
    <row r="11" spans="1:12" x14ac:dyDescent="0.25">
      <c r="A11" s="4" t="s">
        <v>1120</v>
      </c>
      <c r="B11" s="241">
        <v>1</v>
      </c>
      <c r="C11" s="4">
        <v>22200</v>
      </c>
      <c r="D11" s="4">
        <f>B11*C11</f>
        <v>22200</v>
      </c>
      <c r="E11" s="4">
        <f>D11*0.1</f>
        <v>2220</v>
      </c>
      <c r="F11" s="4">
        <v>2500</v>
      </c>
      <c r="G11" s="4">
        <v>0.2</v>
      </c>
      <c r="H11" s="243">
        <f>G11*B11</f>
        <v>0.2</v>
      </c>
      <c r="I11" s="4">
        <f>H11*$C$2</f>
        <v>2156</v>
      </c>
      <c r="J11" s="4">
        <f>(D11+E11+F11+I11)*$C$3</f>
        <v>1744.56</v>
      </c>
      <c r="K11" s="4"/>
      <c r="L11" s="9"/>
    </row>
    <row r="12" spans="1:12" ht="31.5" x14ac:dyDescent="0.5">
      <c r="A12" s="152" t="s">
        <v>1107</v>
      </c>
      <c r="B12" s="242"/>
      <c r="C12" s="152"/>
      <c r="D12" s="152"/>
      <c r="E12" s="152"/>
      <c r="F12" s="152"/>
      <c r="G12" s="152"/>
      <c r="H12" s="243">
        <f t="shared" si="0"/>
        <v>0</v>
      </c>
      <c r="I12" s="152"/>
      <c r="J12" s="152">
        <f>J13</f>
        <v>1037.3040000000001</v>
      </c>
      <c r="K12" s="152">
        <v>1000</v>
      </c>
      <c r="L12" s="240">
        <f>K12-J12</f>
        <v>-37.304000000000087</v>
      </c>
    </row>
    <row r="13" spans="1:12" x14ac:dyDescent="0.25">
      <c r="A13" t="s">
        <v>1121</v>
      </c>
      <c r="B13" s="160">
        <v>1</v>
      </c>
      <c r="C13">
        <v>10700</v>
      </c>
      <c r="D13" s="4">
        <f>B13*C13</f>
        <v>10700</v>
      </c>
      <c r="E13" s="4">
        <f>D13*0.1</f>
        <v>1070</v>
      </c>
      <c r="F13">
        <v>2500</v>
      </c>
      <c r="G13">
        <v>0.28000000000000003</v>
      </c>
      <c r="H13" s="243">
        <f>G13*B13</f>
        <v>0.28000000000000003</v>
      </c>
      <c r="I13" s="4">
        <f>H13*$C$2</f>
        <v>3018.4</v>
      </c>
      <c r="J13" s="4">
        <f>(D13+E13+F13+I13)*$C$3</f>
        <v>1037.3040000000001</v>
      </c>
      <c r="K13" s="4"/>
      <c r="L13" s="9"/>
    </row>
    <row r="16" spans="1:12" ht="31.5" x14ac:dyDescent="0.5">
      <c r="A16" s="252" t="s">
        <v>1122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  <vt:lpstr>57</vt:lpstr>
      <vt:lpstr>58</vt:lpstr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2018-05-04T08:17:34Z</dcterms:modified>
</cp:coreProperties>
</file>