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35" yWindow="0" windowWidth="16005" windowHeight="12900" activeTab="8"/>
  </bookViews>
  <sheets>
    <sheet name="баланс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Лист1" sheetId="10" r:id="rId10"/>
  </sheets>
  <definedNames/>
  <calcPr fullCalcOnLoad="1"/>
</workbook>
</file>

<file path=xl/sharedStrings.xml><?xml version="1.0" encoding="utf-8"?>
<sst xmlns="http://schemas.openxmlformats.org/spreadsheetml/2006/main" count="268" uniqueCount="109">
  <si>
    <t>ДАТА:</t>
  </si>
  <si>
    <t>Курс</t>
  </si>
  <si>
    <t>руб/евро</t>
  </si>
  <si>
    <t>НИК УЗ</t>
  </si>
  <si>
    <t>Стоимость заказа, евро</t>
  </si>
  <si>
    <t>Стоимость доставки, евро</t>
  </si>
  <si>
    <t>ИТОГО, 
евро</t>
  </si>
  <si>
    <t>к оплате</t>
  </si>
  <si>
    <t>Оплачено, руб</t>
  </si>
  <si>
    <t>Долг (-), переплата (+)
руб.</t>
  </si>
  <si>
    <t>я</t>
  </si>
  <si>
    <t>курс будет уточнен после списания банком</t>
  </si>
  <si>
    <t>фантазия1</t>
  </si>
  <si>
    <t>Медведица</t>
  </si>
  <si>
    <t>zannoza</t>
  </si>
  <si>
    <t>parus</t>
  </si>
  <si>
    <t>Ir_86</t>
  </si>
  <si>
    <t>LaPetite</t>
  </si>
  <si>
    <t>EnotOxx</t>
  </si>
  <si>
    <t>Зенина Юлия</t>
  </si>
  <si>
    <t>julary</t>
  </si>
  <si>
    <t>карабель</t>
  </si>
  <si>
    <t>НастЯЯЯ</t>
  </si>
  <si>
    <t>YLIA81</t>
  </si>
  <si>
    <t>Юляskа</t>
  </si>
  <si>
    <t>LilGlavbuh</t>
  </si>
  <si>
    <t>olishna72</t>
  </si>
  <si>
    <t>532 р. отдала на карту 30.08</t>
  </si>
  <si>
    <t>сняла в счет оплаты наличия 10.09.13</t>
  </si>
  <si>
    <t>сняла с депозита: 2р. - кокон, 1 р. - фармашоп, 203 - iherb 114</t>
  </si>
  <si>
    <t>1076 перенесла на фармашоп 2</t>
  </si>
  <si>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</si>
  <si>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</si>
  <si>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</si>
  <si>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</si>
  <si>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выкуплен 08.10</t>
  </si>
  <si>
    <t>with_a_box</t>
  </si>
  <si>
    <t>Lena_vs</t>
  </si>
  <si>
    <t>Ольга_тм</t>
  </si>
  <si>
    <t>marty2002</t>
  </si>
  <si>
    <t>Lyuda_Lyuda</t>
  </si>
  <si>
    <t>Валерка</t>
  </si>
  <si>
    <t>1, 2</t>
  </si>
  <si>
    <t>выкуплен 11.11</t>
  </si>
  <si>
    <t>nadia82</t>
  </si>
  <si>
    <t>Лёлечка83</t>
  </si>
  <si>
    <t>Ольга_96</t>
  </si>
  <si>
    <t>Savanna</t>
  </si>
  <si>
    <t>Romanechka</t>
  </si>
  <si>
    <t>http://www.purepara.com/fr/deodorants-hommes/1625-lierac-homme-deodorant-roll-on-24h-50ml-3508240212704.html - 5 шт.</t>
  </si>
  <si>
    <t>http://www.purepara.com/fr/nettoyants-visage/3081-sanoflore-mousse-d-eau-nettoyante-150ml-3337873400901.html - 1 шт.</t>
  </si>
  <si>
    <t xml:space="preserve">http://www.purepara.com/fr/bebe-et-maman/795-huile-de-massage-vergetures-weleda-100ml-3596204520002.html </t>
  </si>
  <si>
    <t>An@stasia</t>
  </si>
  <si>
    <t>http://www.purepara.com/en/beaute-et-soins/864-avene-hydrance-optimale-legere-creme-40ml-3282779206303.html</t>
  </si>
  <si>
    <t>Не было:</t>
  </si>
  <si>
    <t>Оплата до   15/11   включительно</t>
  </si>
  <si>
    <t>1, 3</t>
  </si>
  <si>
    <t>2, 3</t>
  </si>
  <si>
    <t>перенесено с фармашоп 3</t>
  </si>
  <si>
    <t>выкуплен 16.11</t>
  </si>
  <si>
    <t>Брусnika</t>
  </si>
  <si>
    <t>олёк</t>
  </si>
  <si>
    <t>2, 4</t>
  </si>
  <si>
    <t>http://www.purepara.com/en/nettoyants-visage/3081-sanoflore-mousse-d-eau-nettoyante-150ml-3337873400901.html </t>
  </si>
  <si>
    <t>выкуплен 29.01</t>
  </si>
  <si>
    <t>http://www.purepara.com/en/deodorants-hommes/1625-lierac-homme-deodorant-roll-on-50ml-3508240212704.html</t>
  </si>
  <si>
    <t>UltraViolettt</t>
  </si>
  <si>
    <t>http://www.purepara.com/en/beaute-et-soins/684-avene-cleanance-lotion-200ml-3282779041966.html </t>
  </si>
  <si>
    <t>http://www.purepara.com/en/beaute-et-soins/1232-avene-clean-ac-creme-lavante-200ml-3282779222600.html</t>
  </si>
  <si>
    <t>janechka</t>
  </si>
  <si>
    <t xml:space="preserve">http://www.purepara.com/en/bioderma/24462-product-3401326300473.html </t>
  </si>
  <si>
    <t>http://www.purepara.com/en/cremes/2906-avene-solaire-50spf-creme-minerale-50ml-3282779355773.html</t>
  </si>
  <si>
    <t>http://www.purepara.com/en/nettoyants-corps/1754-bioderma-atoderm-gel-douche-1l-3401399372926.html</t>
  </si>
  <si>
    <t>http://www.purepara.com/en/beaute-et-soins/845-lrp-effaclar-k-30ml-3337872412233.html</t>
  </si>
  <si>
    <t>zolotkat</t>
  </si>
  <si>
    <t>Katerina_86</t>
  </si>
  <si>
    <t>Инес Афинская</t>
  </si>
  <si>
    <t>1, 2, 3, 5</t>
  </si>
  <si>
    <t>609 р оплаты перенесла на кокон 29</t>
  </si>
  <si>
    <t>внесла 13 р с переплаты фармашоп 6</t>
  </si>
  <si>
    <t>выкуплен 11.03</t>
  </si>
  <si>
    <t>BrnNsk</t>
  </si>
  <si>
    <t>havana</t>
  </si>
  <si>
    <t>Жасмин77</t>
  </si>
  <si>
    <t>may-lyudmila</t>
  </si>
  <si>
    <t>Нежить</t>
  </si>
  <si>
    <t>http://www.purepara.com/en/beaute-et-soins/687-avene-cleanace-k-40ml-3282779042901.html</t>
  </si>
  <si>
    <t>Оплата до   16.03  включительно</t>
  </si>
  <si>
    <t>5, 6</t>
  </si>
  <si>
    <t>1, 2, 6</t>
  </si>
  <si>
    <t>учтен депозит 173 р.</t>
  </si>
  <si>
    <t>2, 5, 6</t>
  </si>
  <si>
    <t>http://www.purepara.com/en/beaute-et-soins/400-crealine-h2o-solution-micellaire-ss-parfum-2x250ml-3401525599067.html </t>
  </si>
  <si>
    <t>Уже в пути</t>
  </si>
  <si>
    <t>teona</t>
  </si>
  <si>
    <t xml:space="preserve">aromania  </t>
  </si>
  <si>
    <t>Vlada_13</t>
  </si>
  <si>
    <t>2, 3, 6, 11</t>
  </si>
  <si>
    <t>1, 2, 4, 5, 11</t>
  </si>
  <si>
    <t>Оплата до 09.07.2014  включительно</t>
  </si>
  <si>
    <t>Ms.Ki</t>
  </si>
  <si>
    <t>Elena Z</t>
  </si>
  <si>
    <t>Katya May</t>
  </si>
  <si>
    <t>Надежда Прекрасная</t>
  </si>
  <si>
    <t>Elenn</t>
  </si>
  <si>
    <t>Дорагуша</t>
  </si>
  <si>
    <t xml:space="preserve">Yana_7  </t>
  </si>
  <si>
    <t>1, 2, 8</t>
  </si>
  <si>
    <t>320 р. Перенесла со сверки фармашоп 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</si>
</sst>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i/>
      <sz val="11"/>
      <name val="Calibri"/>
      <family val="2"/>
    </font>
    <font>
      <b/>
      <i/>
      <sz val="11"/>
      <color indexed="10"/>
      <name val="Calibri"/>
      <family val="2"/>
    </font>
    <font>
      <b/>
      <sz val="24"/>
      <color indexed="8"/>
      <name val="Calibri"/>
      <family val="2"/>
    </font>
    <font>
      <b/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24"/>
      <color rgb="FFFF0000"/>
      <name val="Calibri"/>
      <family val="2"/>
    </font>
    <font>
      <b/>
      <i/>
      <sz val="11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50" fillId="33" borderId="0" xfId="0" applyFont="1" applyFill="1" applyAlignment="1">
      <alignment horizontal="center"/>
    </xf>
    <xf numFmtId="14" fontId="51" fillId="33" borderId="0" xfId="0" applyNumberFormat="1" applyFont="1" applyFill="1" applyAlignment="1">
      <alignment horizontal="center"/>
    </xf>
    <xf numFmtId="0" fontId="50" fillId="33" borderId="0" xfId="0" applyFont="1" applyFill="1" applyAlignment="1">
      <alignment horizontal="right"/>
    </xf>
    <xf numFmtId="0" fontId="5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52" fillId="33" borderId="0" xfId="0" applyFont="1" applyFill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2" fillId="33" borderId="11" xfId="42" applyFont="1" applyFill="1" applyBorder="1" applyAlignment="1" applyProtection="1">
      <alignment/>
      <protection/>
    </xf>
    <xf numFmtId="3" fontId="53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0" fillId="33" borderId="11" xfId="0" applyFill="1" applyBorder="1" applyAlignment="1">
      <alignment/>
    </xf>
    <xf numFmtId="1" fontId="54" fillId="34" borderId="10" xfId="0" applyNumberFormat="1" applyFont="1" applyFill="1" applyBorder="1" applyAlignment="1">
      <alignment/>
    </xf>
    <xf numFmtId="0" fontId="3" fillId="34" borderId="11" xfId="42" applyFont="1" applyFill="1" applyBorder="1" applyAlignment="1" applyProtection="1">
      <alignment/>
      <protection/>
    </xf>
    <xf numFmtId="0" fontId="55" fillId="0" borderId="0" xfId="0" applyFont="1" applyAlignment="1">
      <alignment/>
    </xf>
    <xf numFmtId="0" fontId="0" fillId="33" borderId="10" xfId="0" applyFill="1" applyBorder="1" applyAlignment="1">
      <alignment horizontal="center" wrapText="1"/>
    </xf>
    <xf numFmtId="2" fontId="0" fillId="33" borderId="10" xfId="0" applyNumberFormat="1" applyFill="1" applyBorder="1" applyAlignment="1">
      <alignment horizontal="center" wrapText="1"/>
    </xf>
    <xf numFmtId="1" fontId="40" fillId="34" borderId="10" xfId="0" applyNumberFormat="1" applyFont="1" applyFill="1" applyBorder="1" applyAlignment="1">
      <alignment horizontal="center" wrapText="1"/>
    </xf>
    <xf numFmtId="0" fontId="40" fillId="34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2" fillId="35" borderId="11" xfId="42" applyFont="1" applyFill="1" applyBorder="1" applyAlignment="1" applyProtection="1">
      <alignment/>
      <protection/>
    </xf>
    <xf numFmtId="2" fontId="0" fillId="35" borderId="10" xfId="0" applyNumberFormat="1" applyFill="1" applyBorder="1" applyAlignment="1">
      <alignment horizontal="center" wrapText="1"/>
    </xf>
    <xf numFmtId="3" fontId="53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3" fontId="28" fillId="35" borderId="10" xfId="0" applyNumberFormat="1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3" fontId="2" fillId="35" borderId="10" xfId="0" applyNumberFormat="1" applyFont="1" applyFill="1" applyBorder="1" applyAlignment="1">
      <alignment horizontal="center" wrapText="1"/>
    </xf>
    <xf numFmtId="0" fontId="56" fillId="33" borderId="0" xfId="0" applyFont="1" applyFill="1" applyAlignment="1">
      <alignment/>
    </xf>
    <xf numFmtId="0" fontId="40" fillId="34" borderId="1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33" borderId="10" xfId="4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2" fillId="33" borderId="12" xfId="42" applyFont="1" applyFill="1" applyBorder="1" applyAlignment="1" applyProtection="1">
      <alignment/>
      <protection/>
    </xf>
    <xf numFmtId="3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57" fillId="36" borderId="10" xfId="0" applyFont="1" applyFill="1" applyBorder="1" applyAlignment="1">
      <alignment/>
    </xf>
    <xf numFmtId="0" fontId="57" fillId="36" borderId="15" xfId="0" applyFont="1" applyFill="1" applyBorder="1" applyAlignment="1">
      <alignment/>
    </xf>
    <xf numFmtId="0" fontId="36" fillId="0" borderId="0" xfId="42" applyAlignment="1" applyProtection="1">
      <alignment/>
      <protection/>
    </xf>
    <xf numFmtId="0" fontId="36" fillId="0" borderId="10" xfId="42" applyBorder="1" applyAlignment="1" applyProtection="1">
      <alignment/>
      <protection/>
    </xf>
    <xf numFmtId="0" fontId="58" fillId="0" borderId="0" xfId="0" applyFont="1" applyAlignment="1">
      <alignment/>
    </xf>
    <xf numFmtId="0" fontId="0" fillId="33" borderId="15" xfId="0" applyFill="1" applyBorder="1" applyAlignment="1">
      <alignment horizontal="center" wrapText="1"/>
    </xf>
    <xf numFmtId="0" fontId="36" fillId="0" borderId="0" xfId="42" applyFont="1" applyAlignment="1" applyProtection="1">
      <alignment/>
      <protection/>
    </xf>
    <xf numFmtId="0" fontId="2" fillId="33" borderId="16" xfId="42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53" fillId="33" borderId="0" xfId="0" applyFont="1" applyFill="1" applyAlignment="1">
      <alignment/>
    </xf>
    <xf numFmtId="0" fontId="36" fillId="0" borderId="10" xfId="42" applyFont="1" applyBorder="1" applyAlignment="1" applyProtection="1">
      <alignment/>
      <protection/>
    </xf>
    <xf numFmtId="2" fontId="0" fillId="33" borderId="18" xfId="0" applyNumberFormat="1" applyFill="1" applyBorder="1" applyAlignment="1">
      <alignment horizontal="center" wrapText="1"/>
    </xf>
    <xf numFmtId="0" fontId="48" fillId="33" borderId="10" xfId="42" applyFont="1" applyFill="1" applyBorder="1" applyAlignment="1" applyProtection="1">
      <alignment/>
      <protection/>
    </xf>
    <xf numFmtId="0" fontId="0" fillId="0" borderId="10" xfId="0" applyFill="1" applyBorder="1" applyAlignment="1">
      <alignment horizontal="center"/>
    </xf>
    <xf numFmtId="0" fontId="48" fillId="33" borderId="11" xfId="42" applyFont="1" applyFill="1" applyBorder="1" applyAlignment="1" applyProtection="1">
      <alignment/>
      <protection/>
    </xf>
    <xf numFmtId="0" fontId="0" fillId="0" borderId="13" xfId="0" applyFill="1" applyBorder="1" applyAlignment="1">
      <alignment horizontal="center"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urepara.com/fr/deodorants-hommes/1625-lierac-homme-deodorant-roll-on-24h-50ml-3508240212704.html" TargetMode="External" /><Relationship Id="rId2" Type="http://schemas.openxmlformats.org/officeDocument/2006/relationships/hyperlink" Target="http://www.purepara.com/fr/nettoyants-visage/3081-sanoflore-mousse-d-eau-nettoyante-150ml-3337873400901.html" TargetMode="External" /><Relationship Id="rId3" Type="http://schemas.openxmlformats.org/officeDocument/2006/relationships/hyperlink" Target="http://www.purepara.com/fr/bebe-et-maman/795-huile-de-massage-vergetures-weleda-100ml-3596204520002.html" TargetMode="External" /><Relationship Id="rId4" Type="http://schemas.openxmlformats.org/officeDocument/2006/relationships/hyperlink" Target="http://www.purepara.com/en/beaute-et-soins/864-avene-hydrance-optimale-legere-creme-40ml-3282779206303.html" TargetMode="External" /><Relationship Id="rId5" Type="http://schemas.openxmlformats.org/officeDocument/2006/relationships/hyperlink" Target="mailto:An@stasia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urepara.com/en/nettoyants-visage/3081-sanoflore-mousse-d-eau-nettoyante-150ml-3337873400901.html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urepara.com/en/deodorants-hommes/1625-lierac-homme-deodorant-roll-on-50ml-3508240212704.html" TargetMode="External" /><Relationship Id="rId2" Type="http://schemas.openxmlformats.org/officeDocument/2006/relationships/hyperlink" Target="http://www.purepara.com/en/beaute-et-soins/684-avene-cleanance-lotion-200ml-3282779041966.html" TargetMode="External" /><Relationship Id="rId3" Type="http://schemas.openxmlformats.org/officeDocument/2006/relationships/hyperlink" Target="http://www.purepara.com/en/beaute-et-soins/1232-avene-clean-ac-creme-lavante-200ml-3282779222600.html" TargetMode="External" /><Relationship Id="rId4" Type="http://schemas.openxmlformats.org/officeDocument/2006/relationships/hyperlink" Target="http://www.purepara.com/en/cremes/2906-avene-solaire-50spf-creme-minerale-50ml-3282779355773.html" TargetMode="External" /><Relationship Id="rId5" Type="http://schemas.openxmlformats.org/officeDocument/2006/relationships/hyperlink" Target="http://www.purepara.com/en/bioderma/24462-product-3401326300473.html" TargetMode="External" /><Relationship Id="rId6" Type="http://schemas.openxmlformats.org/officeDocument/2006/relationships/hyperlink" Target="http://www.purepara.com/en/nettoyants-corps/1754-bioderma-atoderm-gel-douche-1l-3401399372926.html" TargetMode="External" /><Relationship Id="rId7" Type="http://schemas.openxmlformats.org/officeDocument/2006/relationships/hyperlink" Target="http://www.purepara.com/en/beaute-et-soins/845-lrp-effaclar-k-30ml-3337872412233.html" TargetMode="External" /><Relationship Id="rId8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urepara.com/en/beaute-et-soins/687-avene-cleanace-k-40ml-3282779042901.html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purepara.com/en/beaute-et-soins/400-crealine-h2o-solution-micellaire-ss-parfum-2x250ml-3401525599067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3">
      <selection activeCell="F11" sqref="F11"/>
    </sheetView>
  </sheetViews>
  <sheetFormatPr defaultColWidth="9.140625" defaultRowHeight="15"/>
  <cols>
    <col min="1" max="1" width="22.140625" style="0" customWidth="1"/>
    <col min="2" max="2" width="13.28125" style="37" customWidth="1"/>
    <col min="3" max="3" width="15.28125" style="0" customWidth="1"/>
  </cols>
  <sheetData>
    <row r="1" spans="1:4" ht="45">
      <c r="A1" s="32" t="s">
        <v>31</v>
      </c>
      <c r="B1" s="21" t="s">
        <v>32</v>
      </c>
      <c r="C1" s="21" t="s">
        <v>33</v>
      </c>
      <c r="D1" s="33" t="s">
        <v>34</v>
      </c>
    </row>
    <row r="2" spans="1:3" ht="15">
      <c r="A2" s="38" t="s">
        <v>95</v>
      </c>
      <c r="B2" s="36">
        <f>7!G7</f>
        <v>0.3214824097493789</v>
      </c>
      <c r="C2" s="35">
        <v>11</v>
      </c>
    </row>
    <row r="3" spans="1:3" ht="15">
      <c r="A3" s="38" t="s">
        <v>81</v>
      </c>
      <c r="B3" s="36">
        <f>6!G6</f>
        <v>-3.7166638108293455</v>
      </c>
      <c r="C3" s="35">
        <v>6</v>
      </c>
    </row>
    <row r="4" spans="1:3" ht="15">
      <c r="A4" s="58" t="s">
        <v>101</v>
      </c>
      <c r="B4" s="36">
        <f>8!G5</f>
        <v>-4.549875176909836</v>
      </c>
      <c r="C4" s="59">
        <v>8</v>
      </c>
    </row>
    <row r="5" spans="1:3" ht="15">
      <c r="A5" s="58" t="s">
        <v>104</v>
      </c>
      <c r="B5" s="36">
        <f>8!G8</f>
        <v>-1.6143312531342247</v>
      </c>
      <c r="C5" s="59">
        <v>8</v>
      </c>
    </row>
    <row r="6" spans="1:3" ht="15">
      <c r="A6" s="38" t="s">
        <v>18</v>
      </c>
      <c r="B6" s="36">
        <f>2!G4+3!G9+6!G4+7!G4</f>
        <v>-8.364545005286743</v>
      </c>
      <c r="C6" s="35" t="s">
        <v>97</v>
      </c>
    </row>
    <row r="7" spans="1:3" ht="15">
      <c r="A7" s="38" t="s">
        <v>82</v>
      </c>
      <c r="B7" s="36">
        <f>6!G7</f>
        <v>-0.011264050719546503</v>
      </c>
      <c r="C7" s="35">
        <v>6</v>
      </c>
    </row>
    <row r="8" spans="1:3" ht="15">
      <c r="A8" s="38" t="s">
        <v>69</v>
      </c>
      <c r="B8" s="36">
        <f>5!G12</f>
        <v>-3.792407905572361</v>
      </c>
      <c r="C8" s="35">
        <v>5</v>
      </c>
    </row>
    <row r="9" spans="1:3" ht="14.25" customHeight="1">
      <c r="A9" s="58" t="s">
        <v>20</v>
      </c>
      <c r="B9" s="36">
        <f>1!G12+2!G11+8!G10</f>
        <v>-22.053146965993847</v>
      </c>
      <c r="C9" s="35" t="s">
        <v>107</v>
      </c>
    </row>
    <row r="10" spans="1:3" ht="15">
      <c r="A10" s="38" t="s">
        <v>75</v>
      </c>
      <c r="B10" s="36">
        <f>5!G10</f>
        <v>0.4801077134229672</v>
      </c>
      <c r="C10" s="35">
        <v>5</v>
      </c>
    </row>
    <row r="11" spans="1:3" ht="15">
      <c r="A11" s="60" t="s">
        <v>102</v>
      </c>
      <c r="B11" s="36">
        <f>8!G6</f>
        <v>-3112.807114292082</v>
      </c>
      <c r="C11" s="59">
        <v>8</v>
      </c>
    </row>
    <row r="12" spans="1:3" ht="15">
      <c r="A12" s="34" t="s">
        <v>17</v>
      </c>
      <c r="B12" s="36">
        <f>1!G7+3!G6</f>
        <v>-4.214897909833667</v>
      </c>
      <c r="C12" s="35" t="s">
        <v>56</v>
      </c>
    </row>
    <row r="13" spans="1:3" ht="15">
      <c r="A13" s="38" t="s">
        <v>37</v>
      </c>
      <c r="B13" s="36">
        <f>2!G8+3!G7</f>
        <v>-4.064404382539749</v>
      </c>
      <c r="C13" s="35" t="s">
        <v>57</v>
      </c>
    </row>
    <row r="14" spans="1:3" ht="15">
      <c r="A14" s="34" t="s">
        <v>25</v>
      </c>
      <c r="B14" s="36">
        <f>1!G18</f>
        <v>-0.00014564234993486025</v>
      </c>
      <c r="C14" s="35">
        <v>1</v>
      </c>
    </row>
    <row r="15" spans="1:3" ht="15">
      <c r="A15" s="38" t="s">
        <v>40</v>
      </c>
      <c r="B15" s="36">
        <f>2!G14</f>
        <v>5.73063875500975</v>
      </c>
      <c r="C15" s="35">
        <v>2</v>
      </c>
    </row>
    <row r="16" spans="1:3" ht="15">
      <c r="A16" s="38" t="s">
        <v>39</v>
      </c>
      <c r="B16" s="36">
        <f>2!G13</f>
        <v>11.169881954926495</v>
      </c>
      <c r="C16" s="35">
        <v>2</v>
      </c>
    </row>
    <row r="17" spans="1:3" ht="15">
      <c r="A17" s="38" t="s">
        <v>84</v>
      </c>
      <c r="B17" s="36">
        <f>6!G11</f>
        <v>-10.866114461960024</v>
      </c>
      <c r="C17" s="35">
        <v>6</v>
      </c>
    </row>
    <row r="18" spans="1:3" ht="15">
      <c r="A18" s="58" t="s">
        <v>100</v>
      </c>
      <c r="B18" s="41">
        <f>8!G4</f>
        <v>-5.9185256031648805</v>
      </c>
      <c r="C18" s="61">
        <v>8</v>
      </c>
    </row>
    <row r="19" spans="1:3" ht="15">
      <c r="A19" s="40" t="s">
        <v>44</v>
      </c>
      <c r="B19" s="41">
        <f>3!G5</f>
        <v>-0.17676546459597375</v>
      </c>
      <c r="C19" s="42">
        <v>3</v>
      </c>
    </row>
    <row r="20" spans="1:3" ht="15">
      <c r="A20" s="53" t="s">
        <v>26</v>
      </c>
      <c r="B20" s="41">
        <f>1!G17+2!G12+6!G9</f>
        <v>0.486684198400269</v>
      </c>
      <c r="C20" s="42" t="s">
        <v>89</v>
      </c>
    </row>
    <row r="21" spans="1:3" ht="15">
      <c r="A21" s="39" t="s">
        <v>15</v>
      </c>
      <c r="B21" s="36">
        <f>1!G10</f>
        <v>0.3332524209167218</v>
      </c>
      <c r="C21" s="35">
        <v>1</v>
      </c>
    </row>
    <row r="22" spans="1:3" ht="15">
      <c r="A22" s="38" t="s">
        <v>48</v>
      </c>
      <c r="B22" s="36">
        <f>5!G5</f>
        <v>0.43682536371113656</v>
      </c>
      <c r="C22" s="35">
        <v>5</v>
      </c>
    </row>
    <row r="23" spans="1:3" ht="15">
      <c r="A23" s="62" t="s">
        <v>47</v>
      </c>
      <c r="B23" s="63">
        <f>3!G11</f>
        <v>-6.450283758883984</v>
      </c>
      <c r="C23" s="64">
        <v>3</v>
      </c>
    </row>
    <row r="24" spans="1:5" ht="15">
      <c r="A24" s="38" t="s">
        <v>94</v>
      </c>
      <c r="B24" s="36">
        <f>7!G5</f>
        <v>-7.566133363991867</v>
      </c>
      <c r="C24" s="35">
        <v>11</v>
      </c>
      <c r="D24" s="65"/>
      <c r="E24" s="65"/>
    </row>
    <row r="25" spans="1:3" ht="15">
      <c r="A25" s="40" t="s">
        <v>66</v>
      </c>
      <c r="B25" s="41">
        <f>5!G4+6!G5</f>
        <v>0.11903466305744814</v>
      </c>
      <c r="C25" s="42" t="s">
        <v>88</v>
      </c>
    </row>
    <row r="26" spans="1:3" ht="15">
      <c r="A26" s="10" t="s">
        <v>96</v>
      </c>
      <c r="B26" s="36">
        <f>7!G8</f>
        <v>-1.1209699931018804</v>
      </c>
      <c r="C26" s="35">
        <v>11</v>
      </c>
    </row>
    <row r="27" spans="1:3" ht="15">
      <c r="A27" s="10" t="s">
        <v>36</v>
      </c>
      <c r="B27" s="36">
        <f>2!G7+5!G7+6!G10</f>
        <v>-6.82791515383235</v>
      </c>
      <c r="C27" s="35" t="s">
        <v>91</v>
      </c>
    </row>
    <row r="28" spans="1:3" ht="15">
      <c r="A28" s="60" t="s">
        <v>106</v>
      </c>
      <c r="B28" s="36">
        <f>8!G11</f>
        <v>-5.456808268791406</v>
      </c>
      <c r="C28" s="59">
        <v>8</v>
      </c>
    </row>
    <row r="29" spans="1:3" ht="15">
      <c r="A29" s="34" t="s">
        <v>23</v>
      </c>
      <c r="B29" s="36">
        <f>1!G15+2!G6+3!G4+5!G9</f>
        <v>0.973490517799064</v>
      </c>
      <c r="C29" s="35" t="s">
        <v>77</v>
      </c>
    </row>
    <row r="30" spans="1:4" ht="15.75" thickBot="1">
      <c r="A30" s="52" t="s">
        <v>74</v>
      </c>
      <c r="B30" s="43">
        <f>5!G8</f>
        <v>-3.3369629426296115</v>
      </c>
      <c r="C30" s="44">
        <v>5</v>
      </c>
      <c r="D30" s="54"/>
    </row>
    <row r="31" spans="1:3" ht="15">
      <c r="A31" s="66" t="s">
        <v>60</v>
      </c>
      <c r="B31" s="41">
        <f>4!G4</f>
        <v>6.088454514645491</v>
      </c>
      <c r="C31" s="42">
        <v>4</v>
      </c>
    </row>
    <row r="32" spans="1:3" ht="15">
      <c r="A32" s="38" t="s">
        <v>41</v>
      </c>
      <c r="B32" s="36">
        <f>2!G15+4!G7</f>
        <v>-0.13175464684672988</v>
      </c>
      <c r="C32" s="35" t="s">
        <v>62</v>
      </c>
    </row>
    <row r="33" spans="1:3" ht="15">
      <c r="A33" s="58" t="s">
        <v>105</v>
      </c>
      <c r="B33" s="36">
        <f>8!G9</f>
        <v>-328.4898114225219</v>
      </c>
      <c r="C33" s="59">
        <v>8</v>
      </c>
    </row>
    <row r="34" spans="1:3" ht="15">
      <c r="A34" s="38" t="s">
        <v>83</v>
      </c>
      <c r="B34" s="36">
        <f>6!G8</f>
        <v>-1.1430116518162947</v>
      </c>
      <c r="C34" s="35">
        <v>6</v>
      </c>
    </row>
    <row r="35" spans="1:3" ht="15">
      <c r="A35" s="34" t="s">
        <v>19</v>
      </c>
      <c r="B35" s="36">
        <f>1!G11</f>
        <v>-0.2941665590703906</v>
      </c>
      <c r="C35" s="35">
        <v>1</v>
      </c>
    </row>
    <row r="36" spans="1:3" ht="15">
      <c r="A36" s="38" t="s">
        <v>76</v>
      </c>
      <c r="B36" s="36">
        <f>5!G11</f>
        <v>-0.26357342849291854</v>
      </c>
      <c r="C36" s="35">
        <v>5</v>
      </c>
    </row>
    <row r="37" spans="1:3" ht="15">
      <c r="A37" s="34" t="s">
        <v>21</v>
      </c>
      <c r="B37" s="36">
        <f>1!G13</f>
        <v>-0.1303044544868044</v>
      </c>
      <c r="C37" s="35">
        <v>1</v>
      </c>
    </row>
    <row r="38" spans="1:3" ht="15">
      <c r="A38" s="38" t="s">
        <v>45</v>
      </c>
      <c r="B38" s="36">
        <f>3!G8</f>
        <v>0.4837641484601818</v>
      </c>
      <c r="C38" s="35">
        <v>3</v>
      </c>
    </row>
    <row r="39" spans="1:3" ht="15">
      <c r="A39" s="34" t="s">
        <v>13</v>
      </c>
      <c r="B39" s="36">
        <f>1!G8+2!G10+4!G6+5!G6+7!G6</f>
        <v>-0.7897881923254317</v>
      </c>
      <c r="C39" s="35" t="s">
        <v>98</v>
      </c>
    </row>
    <row r="40" spans="1:3" ht="15">
      <c r="A40" s="58" t="s">
        <v>103</v>
      </c>
      <c r="B40" s="36">
        <f>8!G7</f>
        <v>-4.303935978157824</v>
      </c>
      <c r="C40" s="59">
        <v>8</v>
      </c>
    </row>
    <row r="41" spans="1:3" ht="15">
      <c r="A41" s="34" t="s">
        <v>22</v>
      </c>
      <c r="B41" s="36">
        <f>1!G14+2!G5</f>
        <v>4.357862763844054</v>
      </c>
      <c r="C41" s="35" t="s">
        <v>42</v>
      </c>
    </row>
    <row r="42" spans="1:3" ht="15">
      <c r="A42" s="38" t="s">
        <v>85</v>
      </c>
      <c r="B42" s="36">
        <f>6!G12</f>
        <v>0.06586960246750095</v>
      </c>
      <c r="C42" s="35">
        <v>6</v>
      </c>
    </row>
    <row r="43" spans="1:3" ht="15">
      <c r="A43" s="34" t="s">
        <v>61</v>
      </c>
      <c r="B43" s="36">
        <f>4!G5</f>
        <v>4.034274993948316</v>
      </c>
      <c r="C43" s="35">
        <v>4</v>
      </c>
    </row>
    <row r="44" spans="1:3" ht="15">
      <c r="A44" s="38" t="s">
        <v>46</v>
      </c>
      <c r="B44" s="36">
        <f>3!G10</f>
        <v>-0.4405738352197659</v>
      </c>
      <c r="C44" s="35">
        <v>3</v>
      </c>
    </row>
    <row r="45" spans="1:3" ht="15">
      <c r="A45" s="38" t="s">
        <v>38</v>
      </c>
      <c r="B45" s="36">
        <f>2!G9</f>
        <v>3.6912484255451545</v>
      </c>
      <c r="C45" s="35">
        <v>2</v>
      </c>
    </row>
    <row r="46" spans="1:3" ht="15">
      <c r="A46" s="34" t="s">
        <v>12</v>
      </c>
      <c r="B46" s="36">
        <f>1!G9</f>
        <v>-13.68939444803101</v>
      </c>
      <c r="C46" s="35">
        <v>1</v>
      </c>
    </row>
    <row r="47" spans="1:3" ht="15">
      <c r="A47" s="34" t="s">
        <v>24</v>
      </c>
      <c r="B47" s="36">
        <f>1!G16</f>
        <v>22.830075661717046</v>
      </c>
      <c r="C47" s="35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8:A29"/>
  <sheetViews>
    <sheetView zoomScalePageLayoutView="0" workbookViewId="0" topLeftCell="A1">
      <selection activeCell="A28" sqref="A28:IV29"/>
    </sheetView>
  </sheetViews>
  <sheetFormatPr defaultColWidth="9.140625" defaultRowHeight="15"/>
  <sheetData>
    <row r="28" ht="31.5">
      <c r="A28" s="17" t="s">
        <v>99</v>
      </c>
    </row>
    <row r="29" ht="31.5">
      <c r="A29" s="17" t="s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:IV20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5" customFormat="1" ht="21.75" customHeight="1">
      <c r="A1" s="1" t="s">
        <v>0</v>
      </c>
      <c r="B1" s="2">
        <v>41513</v>
      </c>
      <c r="C1" s="2"/>
      <c r="D1" s="3" t="s">
        <v>1</v>
      </c>
      <c r="E1" s="4">
        <v>45.92</v>
      </c>
      <c r="G1" s="5" t="s">
        <v>2</v>
      </c>
    </row>
    <row r="2" s="5" customFormat="1" ht="23.25" customHeight="1">
      <c r="A2" s="6"/>
    </row>
    <row r="3" spans="1:7" s="9" customFormat="1" ht="45">
      <c r="A3" s="7" t="s">
        <v>3</v>
      </c>
      <c r="B3" s="8" t="s">
        <v>4</v>
      </c>
      <c r="C3" s="8" t="s">
        <v>5</v>
      </c>
      <c r="D3" s="7" t="s">
        <v>6</v>
      </c>
      <c r="E3" s="7" t="s">
        <v>7</v>
      </c>
      <c r="F3" s="7" t="s">
        <v>8</v>
      </c>
      <c r="G3" s="7" t="s">
        <v>9</v>
      </c>
    </row>
    <row r="4" spans="1:7" s="5" customFormat="1" ht="15">
      <c r="A4" s="23" t="s">
        <v>16</v>
      </c>
      <c r="B4" s="22">
        <v>0</v>
      </c>
      <c r="C4" s="24">
        <f aca="true" t="shared" si="0" ref="C4:C19">B4/$B$20*$C$20</f>
        <v>0</v>
      </c>
      <c r="D4" s="24">
        <f>B4+C4</f>
        <v>0</v>
      </c>
      <c r="E4" s="25">
        <f>D4*$E$1</f>
        <v>0</v>
      </c>
      <c r="F4" s="26"/>
      <c r="G4" s="27">
        <f>F4-E4</f>
        <v>0</v>
      </c>
    </row>
    <row r="5" spans="1:8" s="5" customFormat="1" ht="15">
      <c r="A5" s="23" t="s">
        <v>18</v>
      </c>
      <c r="B5" s="22">
        <v>0</v>
      </c>
      <c r="C5" s="24">
        <f t="shared" si="0"/>
        <v>0</v>
      </c>
      <c r="D5" s="24">
        <f>B5+C5</f>
        <v>0</v>
      </c>
      <c r="E5" s="25">
        <f>D5*$E$1</f>
        <v>0</v>
      </c>
      <c r="F5" s="26">
        <v>1076</v>
      </c>
      <c r="G5" s="27">
        <f>F5-E5-1076</f>
        <v>0</v>
      </c>
      <c r="H5" s="31" t="s">
        <v>30</v>
      </c>
    </row>
    <row r="6" spans="1:8" s="5" customFormat="1" ht="15">
      <c r="A6" s="23" t="s">
        <v>14</v>
      </c>
      <c r="B6" s="22">
        <v>0</v>
      </c>
      <c r="C6" s="24">
        <f t="shared" si="0"/>
        <v>0</v>
      </c>
      <c r="D6" s="24">
        <f>B6+C6</f>
        <v>0</v>
      </c>
      <c r="E6" s="28">
        <f>D6*$E$1</f>
        <v>0</v>
      </c>
      <c r="F6" s="29">
        <v>206</v>
      </c>
      <c r="G6" s="30">
        <f>F6-E6-2-1-203</f>
        <v>0</v>
      </c>
      <c r="H6" s="31" t="s">
        <v>29</v>
      </c>
    </row>
    <row r="7" spans="1:7" s="5" customFormat="1" ht="15">
      <c r="A7" s="10" t="s">
        <v>17</v>
      </c>
      <c r="B7" s="18">
        <v>21.55</v>
      </c>
      <c r="C7" s="19">
        <f t="shared" si="0"/>
        <v>1.649589596975007</v>
      </c>
      <c r="D7" s="19">
        <f aca="true" t="shared" si="1" ref="D7:D18">B7+C7</f>
        <v>23.19958959697501</v>
      </c>
      <c r="E7" s="11">
        <f aca="true" t="shared" si="2" ref="E7:E18">D7*$E$1</f>
        <v>1065.3251542930925</v>
      </c>
      <c r="F7" s="12">
        <v>1047</v>
      </c>
      <c r="G7" s="13">
        <f aca="true" t="shared" si="3" ref="G7:G18">F7-E7</f>
        <v>-18.32515429309251</v>
      </c>
    </row>
    <row r="8" spans="1:8" s="5" customFormat="1" ht="15">
      <c r="A8" s="10" t="s">
        <v>13</v>
      </c>
      <c r="B8" s="18">
        <v>48.1</v>
      </c>
      <c r="C8" s="19">
        <f t="shared" si="0"/>
        <v>3.6819145992806424</v>
      </c>
      <c r="D8" s="19">
        <f>B8+C8</f>
        <v>51.78191459928065</v>
      </c>
      <c r="E8" s="11">
        <f>D8*$E$1</f>
        <v>2377.8255183989672</v>
      </c>
      <c r="F8" s="12">
        <v>2939</v>
      </c>
      <c r="G8" s="13">
        <f>F8-E8-561</f>
        <v>0.17448160103276678</v>
      </c>
      <c r="H8" s="31" t="s">
        <v>28</v>
      </c>
    </row>
    <row r="9" spans="1:7" s="5" customFormat="1" ht="15">
      <c r="A9" s="10" t="s">
        <v>12</v>
      </c>
      <c r="B9" s="18">
        <v>9.4</v>
      </c>
      <c r="C9" s="19">
        <f t="shared" si="0"/>
        <v>0.7195425620215807</v>
      </c>
      <c r="D9" s="19">
        <f t="shared" si="1"/>
        <v>10.11954256202158</v>
      </c>
      <c r="E9" s="11">
        <f t="shared" si="2"/>
        <v>464.689394448031</v>
      </c>
      <c r="F9" s="12">
        <v>451</v>
      </c>
      <c r="G9" s="13">
        <f t="shared" si="3"/>
        <v>-13.68939444803101</v>
      </c>
    </row>
    <row r="10" spans="1:7" s="5" customFormat="1" ht="15">
      <c r="A10" s="10" t="s">
        <v>15</v>
      </c>
      <c r="B10" s="18">
        <v>5.9</v>
      </c>
      <c r="C10" s="19">
        <f t="shared" si="0"/>
        <v>0.4516277782901411</v>
      </c>
      <c r="D10" s="19">
        <f t="shared" si="1"/>
        <v>6.351627778290141</v>
      </c>
      <c r="E10" s="11">
        <f t="shared" si="2"/>
        <v>291.6667475790833</v>
      </c>
      <c r="F10" s="12">
        <f>283+2+7</f>
        <v>292</v>
      </c>
      <c r="G10" s="13">
        <f t="shared" si="3"/>
        <v>0.3332524209167218</v>
      </c>
    </row>
    <row r="11" spans="1:7" s="5" customFormat="1" ht="15">
      <c r="A11" s="10" t="s">
        <v>19</v>
      </c>
      <c r="B11" s="18">
        <v>27.8</v>
      </c>
      <c r="C11" s="19">
        <f t="shared" si="0"/>
        <v>2.128008853638292</v>
      </c>
      <c r="D11" s="19">
        <f t="shared" si="1"/>
        <v>29.928008853638293</v>
      </c>
      <c r="E11" s="11">
        <f t="shared" si="2"/>
        <v>1374.2941665590704</v>
      </c>
      <c r="F11" s="12">
        <f>1+1342+31</f>
        <v>1374</v>
      </c>
      <c r="G11" s="13">
        <f t="shared" si="3"/>
        <v>-0.2941665590703906</v>
      </c>
    </row>
    <row r="12" spans="1:7" s="5" customFormat="1" ht="15">
      <c r="A12" s="10" t="s">
        <v>20</v>
      </c>
      <c r="B12" s="18">
        <v>42.02</v>
      </c>
      <c r="C12" s="19">
        <f t="shared" si="0"/>
        <v>3.216508346398599</v>
      </c>
      <c r="D12" s="19">
        <f t="shared" si="1"/>
        <v>45.2365083463986</v>
      </c>
      <c r="E12" s="11">
        <f t="shared" si="2"/>
        <v>2077.260463266624</v>
      </c>
      <c r="F12" s="12">
        <f>2030+47</f>
        <v>2077</v>
      </c>
      <c r="G12" s="13">
        <f t="shared" si="3"/>
        <v>-0.2604632666239013</v>
      </c>
    </row>
    <row r="13" spans="1:7" s="5" customFormat="1" ht="15">
      <c r="A13" s="10" t="s">
        <v>21</v>
      </c>
      <c r="B13" s="18">
        <v>26.32</v>
      </c>
      <c r="C13" s="19">
        <f t="shared" si="0"/>
        <v>2.014719173660426</v>
      </c>
      <c r="D13" s="19">
        <f t="shared" si="1"/>
        <v>28.334719173660424</v>
      </c>
      <c r="E13" s="11">
        <f t="shared" si="2"/>
        <v>1301.1303044544868</v>
      </c>
      <c r="F13" s="12">
        <f>1200+72+29</f>
        <v>1301</v>
      </c>
      <c r="G13" s="13">
        <f t="shared" si="3"/>
        <v>-0.1303044544868044</v>
      </c>
    </row>
    <row r="14" spans="1:7" s="5" customFormat="1" ht="15">
      <c r="A14" s="10" t="s">
        <v>22</v>
      </c>
      <c r="B14" s="18">
        <v>1.89</v>
      </c>
      <c r="C14" s="19">
        <f t="shared" si="0"/>
        <v>0.1446739832149774</v>
      </c>
      <c r="D14" s="19">
        <f t="shared" si="1"/>
        <v>2.034673983214977</v>
      </c>
      <c r="E14" s="11">
        <f t="shared" si="2"/>
        <v>93.43222930923176</v>
      </c>
      <c r="F14" s="12">
        <f>91+2</f>
        <v>93</v>
      </c>
      <c r="G14" s="13">
        <f t="shared" si="3"/>
        <v>-0.43222930923175795</v>
      </c>
    </row>
    <row r="15" spans="1:8" s="5" customFormat="1" ht="15">
      <c r="A15" s="10" t="s">
        <v>23</v>
      </c>
      <c r="B15" s="18">
        <v>25.27</v>
      </c>
      <c r="C15" s="19">
        <f t="shared" si="0"/>
        <v>1.9343447385409944</v>
      </c>
      <c r="D15" s="19">
        <f t="shared" si="1"/>
        <v>27.204344738540993</v>
      </c>
      <c r="E15" s="11">
        <f t="shared" si="2"/>
        <v>1249.2235103938024</v>
      </c>
      <c r="F15" s="12">
        <v>1760</v>
      </c>
      <c r="G15" s="13">
        <f>F15-E15-532</f>
        <v>-21.22351039380237</v>
      </c>
      <c r="H15" s="31" t="s">
        <v>27</v>
      </c>
    </row>
    <row r="16" spans="1:7" s="5" customFormat="1" ht="15">
      <c r="A16" s="10" t="s">
        <v>24</v>
      </c>
      <c r="B16" s="18">
        <v>31.56</v>
      </c>
      <c r="C16" s="19">
        <f t="shared" si="0"/>
        <v>2.415825878446924</v>
      </c>
      <c r="D16" s="19">
        <f t="shared" si="1"/>
        <v>33.975825878446926</v>
      </c>
      <c r="E16" s="11">
        <f t="shared" si="2"/>
        <v>1560.169924338283</v>
      </c>
      <c r="F16" s="12">
        <v>1583</v>
      </c>
      <c r="G16" s="13">
        <f t="shared" si="3"/>
        <v>22.830075661717046</v>
      </c>
    </row>
    <row r="17" spans="1:7" s="5" customFormat="1" ht="15">
      <c r="A17" s="10" t="s">
        <v>26</v>
      </c>
      <c r="B17" s="18">
        <v>9.85</v>
      </c>
      <c r="C17" s="19">
        <f t="shared" si="0"/>
        <v>0.7539887485013372</v>
      </c>
      <c r="D17" s="19">
        <f t="shared" si="1"/>
        <v>10.603988748501337</v>
      </c>
      <c r="E17" s="11">
        <f t="shared" si="2"/>
        <v>486.9351633311814</v>
      </c>
      <c r="F17" s="12">
        <v>487</v>
      </c>
      <c r="G17" s="13">
        <f t="shared" si="3"/>
        <v>0.06483666881860017</v>
      </c>
    </row>
    <row r="18" spans="1:7" s="5" customFormat="1" ht="15">
      <c r="A18" s="10" t="s">
        <v>25</v>
      </c>
      <c r="B18" s="18">
        <v>10.62</v>
      </c>
      <c r="C18" s="19">
        <f t="shared" si="0"/>
        <v>0.8129300009222539</v>
      </c>
      <c r="D18" s="19">
        <f t="shared" si="1"/>
        <v>11.432930000922253</v>
      </c>
      <c r="E18" s="11">
        <f t="shared" si="2"/>
        <v>525.0001456423499</v>
      </c>
      <c r="F18" s="12">
        <f>510+15</f>
        <v>525</v>
      </c>
      <c r="G18" s="13">
        <f t="shared" si="3"/>
        <v>-0.00014564234993486025</v>
      </c>
    </row>
    <row r="19" spans="1:7" s="5" customFormat="1" ht="15">
      <c r="A19" s="14" t="s">
        <v>10</v>
      </c>
      <c r="B19" s="18">
        <f>51.44+13.57</f>
        <v>65.00999999999999</v>
      </c>
      <c r="C19" s="19">
        <f t="shared" si="0"/>
        <v>4.976325740108825</v>
      </c>
      <c r="D19" s="20"/>
      <c r="E19" s="15"/>
      <c r="F19" s="15"/>
      <c r="G19" s="15"/>
    </row>
    <row r="20" spans="1:7" s="5" customFormat="1" ht="15">
      <c r="A20" s="16"/>
      <c r="B20" s="21">
        <f>SUM(B4:B19)</f>
        <v>325.28999999999996</v>
      </c>
      <c r="C20" s="21">
        <v>24.9</v>
      </c>
      <c r="D20" s="20"/>
      <c r="E20" s="15"/>
      <c r="F20" s="15"/>
      <c r="G20" s="15"/>
    </row>
    <row r="24" ht="21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2" width="15.57421875" style="0" customWidth="1"/>
  </cols>
  <sheetData>
    <row r="1" spans="1:7" s="5" customFormat="1" ht="21.75" customHeight="1">
      <c r="A1" s="1" t="s">
        <v>0</v>
      </c>
      <c r="B1" s="2">
        <v>41555</v>
      </c>
      <c r="C1" s="2"/>
      <c r="D1" s="3" t="s">
        <v>1</v>
      </c>
      <c r="E1" s="4">
        <v>45.73</v>
      </c>
      <c r="G1" s="5" t="s">
        <v>2</v>
      </c>
    </row>
    <row r="2" s="5" customFormat="1" ht="23.25" customHeight="1">
      <c r="A2" s="6" t="s">
        <v>35</v>
      </c>
    </row>
    <row r="3" spans="1:7" s="9" customFormat="1" ht="60">
      <c r="A3" s="7" t="s">
        <v>3</v>
      </c>
      <c r="B3" s="8" t="s">
        <v>4</v>
      </c>
      <c r="C3" s="8" t="s">
        <v>5</v>
      </c>
      <c r="D3" s="7" t="s">
        <v>6</v>
      </c>
      <c r="E3" s="7" t="s">
        <v>7</v>
      </c>
      <c r="F3" s="7" t="s">
        <v>8</v>
      </c>
      <c r="G3" s="7" t="s">
        <v>9</v>
      </c>
    </row>
    <row r="4" spans="1:7" s="5" customFormat="1" ht="15">
      <c r="A4" s="10" t="s">
        <v>18</v>
      </c>
      <c r="B4" s="18">
        <v>8.145</v>
      </c>
      <c r="C4" s="19">
        <f aca="true" t="shared" si="0" ref="C4:C16">B4/$B$17*$C$17</f>
        <v>0.527794982563889</v>
      </c>
      <c r="D4" s="19">
        <f aca="true" t="shared" si="1" ref="D4:D9">B4+C4</f>
        <v>8.67279498256389</v>
      </c>
      <c r="E4" s="11">
        <f aca="true" t="shared" si="2" ref="E4:E9">D4*$E$1</f>
        <v>396.60691455264663</v>
      </c>
      <c r="F4" s="12">
        <v>398</v>
      </c>
      <c r="G4" s="13">
        <f aca="true" t="shared" si="3" ref="G4:G9">F4-E4</f>
        <v>1.3930854473533714</v>
      </c>
    </row>
    <row r="5" spans="1:7" s="5" customFormat="1" ht="15">
      <c r="A5" s="10" t="s">
        <v>22</v>
      </c>
      <c r="B5" s="18">
        <v>21.65</v>
      </c>
      <c r="C5" s="19">
        <f t="shared" si="0"/>
        <v>1.4029172955811169</v>
      </c>
      <c r="D5" s="19">
        <f t="shared" si="1"/>
        <v>23.052917295581114</v>
      </c>
      <c r="E5" s="11">
        <f t="shared" si="2"/>
        <v>1054.2099079269242</v>
      </c>
      <c r="F5" s="12">
        <v>1059</v>
      </c>
      <c r="G5" s="13">
        <f t="shared" si="3"/>
        <v>4.790092073075812</v>
      </c>
    </row>
    <row r="6" spans="1:7" s="5" customFormat="1" ht="15">
      <c r="A6" s="10" t="s">
        <v>23</v>
      </c>
      <c r="B6" s="18">
        <v>18.55</v>
      </c>
      <c r="C6" s="19">
        <f t="shared" si="0"/>
        <v>1.2020376828189248</v>
      </c>
      <c r="D6" s="19">
        <f t="shared" si="1"/>
        <v>19.752037682818926</v>
      </c>
      <c r="E6" s="11">
        <f t="shared" si="2"/>
        <v>903.2606832353094</v>
      </c>
      <c r="F6" s="12">
        <v>907</v>
      </c>
      <c r="G6" s="13">
        <f t="shared" si="3"/>
        <v>3.7393167646905567</v>
      </c>
    </row>
    <row r="7" spans="1:7" s="5" customFormat="1" ht="15">
      <c r="A7" s="10" t="s">
        <v>36</v>
      </c>
      <c r="B7" s="18">
        <v>46.49</v>
      </c>
      <c r="C7" s="19">
        <f t="shared" si="0"/>
        <v>3.0125461926820383</v>
      </c>
      <c r="D7" s="19">
        <f t="shared" si="1"/>
        <v>49.50254619268204</v>
      </c>
      <c r="E7" s="11">
        <f t="shared" si="2"/>
        <v>2263.7514373913496</v>
      </c>
      <c r="F7" s="12">
        <v>2273</v>
      </c>
      <c r="G7" s="13">
        <f t="shared" si="3"/>
        <v>9.248562608650445</v>
      </c>
    </row>
    <row r="8" spans="1:7" s="5" customFormat="1" ht="15">
      <c r="A8" s="10" t="s">
        <v>37</v>
      </c>
      <c r="B8" s="18">
        <v>9.5</v>
      </c>
      <c r="C8" s="19">
        <f t="shared" si="0"/>
        <v>0.6155988133034924</v>
      </c>
      <c r="D8" s="19">
        <f t="shared" si="1"/>
        <v>10.115598813303492</v>
      </c>
      <c r="E8" s="11">
        <f t="shared" si="2"/>
        <v>462.5863337323687</v>
      </c>
      <c r="F8" s="12">
        <v>465</v>
      </c>
      <c r="G8" s="13">
        <f t="shared" si="3"/>
        <v>2.4136662676312994</v>
      </c>
    </row>
    <row r="9" spans="1:7" s="5" customFormat="1" ht="15">
      <c r="A9" s="10" t="s">
        <v>38</v>
      </c>
      <c r="B9" s="18">
        <v>16.6</v>
      </c>
      <c r="C9" s="19">
        <f t="shared" si="0"/>
        <v>1.0756779264039973</v>
      </c>
      <c r="D9" s="19">
        <f t="shared" si="1"/>
        <v>17.675677926404</v>
      </c>
      <c r="E9" s="11">
        <f t="shared" si="2"/>
        <v>808.3087515744548</v>
      </c>
      <c r="F9" s="12">
        <v>812</v>
      </c>
      <c r="G9" s="13">
        <f t="shared" si="3"/>
        <v>3.6912484255451545</v>
      </c>
    </row>
    <row r="10" spans="1:7" s="5" customFormat="1" ht="15">
      <c r="A10" s="10" t="s">
        <v>13</v>
      </c>
      <c r="B10" s="18">
        <v>39.495</v>
      </c>
      <c r="C10" s="19">
        <f t="shared" si="0"/>
        <v>2.5592710664654135</v>
      </c>
      <c r="D10" s="19">
        <f aca="true" t="shared" si="4" ref="D10:D15">B10+C10</f>
        <v>42.05427106646541</v>
      </c>
      <c r="E10" s="11">
        <f aca="true" t="shared" si="5" ref="E10:E15">D10*$E$1</f>
        <v>1923.141815869463</v>
      </c>
      <c r="F10" s="12">
        <f>1193+730</f>
        <v>1923</v>
      </c>
      <c r="G10" s="13">
        <f aca="true" t="shared" si="6" ref="G10:G15">F10-E10</f>
        <v>-0.1418158694630165</v>
      </c>
    </row>
    <row r="11" spans="1:7" s="5" customFormat="1" ht="15">
      <c r="A11" s="10" t="s">
        <v>20</v>
      </c>
      <c r="B11" s="18">
        <v>14.55</v>
      </c>
      <c r="C11" s="19">
        <f t="shared" si="0"/>
        <v>0.942838182480612</v>
      </c>
      <c r="D11" s="19">
        <f t="shared" si="4"/>
        <v>15.492838182480613</v>
      </c>
      <c r="E11" s="11">
        <f t="shared" si="5"/>
        <v>708.4874900848383</v>
      </c>
      <c r="F11" s="12">
        <v>712</v>
      </c>
      <c r="G11" s="13">
        <f t="shared" si="6"/>
        <v>3.5125099151616723</v>
      </c>
    </row>
    <row r="12" spans="1:7" s="5" customFormat="1" ht="15">
      <c r="A12" s="10" t="s">
        <v>26</v>
      </c>
      <c r="B12" s="18">
        <v>33.25</v>
      </c>
      <c r="C12" s="19">
        <f t="shared" si="0"/>
        <v>2.1545958465622235</v>
      </c>
      <c r="D12" s="19">
        <f t="shared" si="4"/>
        <v>35.40459584656222</v>
      </c>
      <c r="E12" s="11">
        <f t="shared" si="5"/>
        <v>1619.0521680632903</v>
      </c>
      <c r="F12" s="12">
        <v>1700</v>
      </c>
      <c r="G12" s="13">
        <f t="shared" si="6"/>
        <v>80.94783193670969</v>
      </c>
    </row>
    <row r="13" spans="1:7" s="5" customFormat="1" ht="15">
      <c r="A13" s="10" t="s">
        <v>39</v>
      </c>
      <c r="B13" s="18">
        <v>53.7</v>
      </c>
      <c r="C13" s="19">
        <f t="shared" si="0"/>
        <v>3.4797532920418464</v>
      </c>
      <c r="D13" s="19">
        <f t="shared" si="4"/>
        <v>57.17975329204185</v>
      </c>
      <c r="E13" s="11">
        <f t="shared" si="5"/>
        <v>2614.8301180450735</v>
      </c>
      <c r="F13" s="12">
        <v>2626</v>
      </c>
      <c r="G13" s="13">
        <f t="shared" si="6"/>
        <v>11.169881954926495</v>
      </c>
    </row>
    <row r="14" spans="1:7" s="5" customFormat="1" ht="15">
      <c r="A14" s="10" t="s">
        <v>40</v>
      </c>
      <c r="B14" s="18">
        <v>29.64</v>
      </c>
      <c r="C14" s="19">
        <f t="shared" si="0"/>
        <v>1.9206682975068963</v>
      </c>
      <c r="D14" s="19">
        <f t="shared" si="4"/>
        <v>31.560668297506897</v>
      </c>
      <c r="E14" s="11">
        <f t="shared" si="5"/>
        <v>1443.2693612449903</v>
      </c>
      <c r="F14" s="12">
        <v>1449</v>
      </c>
      <c r="G14" s="13">
        <f t="shared" si="6"/>
        <v>5.73063875500975</v>
      </c>
    </row>
    <row r="15" spans="1:7" s="5" customFormat="1" ht="15">
      <c r="A15" s="10" t="s">
        <v>41</v>
      </c>
      <c r="B15" s="18">
        <v>21.65</v>
      </c>
      <c r="C15" s="19">
        <f t="shared" si="0"/>
        <v>1.4029172955811169</v>
      </c>
      <c r="D15" s="19">
        <f t="shared" si="4"/>
        <v>23.052917295581114</v>
      </c>
      <c r="E15" s="11">
        <f t="shared" si="5"/>
        <v>1054.2099079269242</v>
      </c>
      <c r="F15" s="12">
        <v>1054</v>
      </c>
      <c r="G15" s="13">
        <f t="shared" si="6"/>
        <v>-0.20990792692418836</v>
      </c>
    </row>
    <row r="16" spans="1:7" s="5" customFormat="1" ht="15">
      <c r="A16" s="14" t="s">
        <v>10</v>
      </c>
      <c r="B16" s="18">
        <v>71.04</v>
      </c>
      <c r="C16" s="19">
        <f t="shared" si="0"/>
        <v>4.603383126008432</v>
      </c>
      <c r="D16" s="20"/>
      <c r="E16" s="15"/>
      <c r="F16" s="15"/>
      <c r="G16" s="15"/>
    </row>
    <row r="17" spans="1:7" s="5" customFormat="1" ht="15">
      <c r="A17" s="16"/>
      <c r="B17" s="21">
        <f>SUM(B4:B16)</f>
        <v>384.26</v>
      </c>
      <c r="C17" s="21">
        <v>24.9</v>
      </c>
      <c r="D17" s="20"/>
      <c r="E17" s="15"/>
      <c r="F17" s="15"/>
      <c r="G17" s="15"/>
    </row>
    <row r="21" ht="31.5">
      <c r="A21" s="17"/>
    </row>
    <row r="22" ht="31.5">
      <c r="A22" s="1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8.00390625" style="0" customWidth="1"/>
    <col min="2" max="2" width="17.421875" style="0" customWidth="1"/>
    <col min="3" max="3" width="10.28125" style="0" customWidth="1"/>
    <col min="6" max="6" width="11.28125" style="0" customWidth="1"/>
  </cols>
  <sheetData>
    <row r="1" spans="1:7" s="5" customFormat="1" ht="21.75" customHeight="1">
      <c r="A1" s="1" t="s">
        <v>0</v>
      </c>
      <c r="B1" s="2">
        <v>41591</v>
      </c>
      <c r="C1" s="2"/>
      <c r="D1" s="3" t="s">
        <v>1</v>
      </c>
      <c r="E1" s="4">
        <v>44.92</v>
      </c>
      <c r="G1" s="5" t="s">
        <v>2</v>
      </c>
    </row>
    <row r="2" s="5" customFormat="1" ht="23.25" customHeight="1">
      <c r="A2" s="6" t="s">
        <v>43</v>
      </c>
    </row>
    <row r="3" spans="1:7" s="9" customFormat="1" ht="60">
      <c r="A3" s="7" t="s">
        <v>3</v>
      </c>
      <c r="B3" s="8" t="s">
        <v>4</v>
      </c>
      <c r="C3" s="8" t="s">
        <v>5</v>
      </c>
      <c r="D3" s="7" t="s">
        <v>6</v>
      </c>
      <c r="E3" s="7" t="s">
        <v>7</v>
      </c>
      <c r="F3" s="7" t="s">
        <v>8</v>
      </c>
      <c r="G3" s="7" t="s">
        <v>9</v>
      </c>
    </row>
    <row r="4" spans="1:7" s="5" customFormat="1" ht="15">
      <c r="A4" s="10" t="s">
        <v>23</v>
      </c>
      <c r="B4" s="18">
        <v>8.5</v>
      </c>
      <c r="C4" s="19">
        <f aca="true" t="shared" si="0" ref="C4:C12">B4/$B$13*$C$13</f>
        <v>0.928533824690708</v>
      </c>
      <c r="D4" s="19">
        <f aca="true" t="shared" si="1" ref="D4:D11">B4+C4</f>
        <v>9.428533824690708</v>
      </c>
      <c r="E4" s="11">
        <f aca="true" t="shared" si="2" ref="E4:E11">D4*$E$1</f>
        <v>423.5297394051066</v>
      </c>
      <c r="F4" s="12">
        <v>441</v>
      </c>
      <c r="G4" s="13">
        <f aca="true" t="shared" si="3" ref="G4:G11">F4-E4</f>
        <v>17.470260594893375</v>
      </c>
    </row>
    <row r="5" spans="1:7" s="5" customFormat="1" ht="15">
      <c r="A5" s="10" t="s">
        <v>44</v>
      </c>
      <c r="B5" s="18">
        <v>7.65</v>
      </c>
      <c r="C5" s="19">
        <f t="shared" si="0"/>
        <v>0.8356804422216373</v>
      </c>
      <c r="D5" s="19">
        <f t="shared" si="1"/>
        <v>8.485680442221637</v>
      </c>
      <c r="E5" s="11">
        <f t="shared" si="2"/>
        <v>381.176765464596</v>
      </c>
      <c r="F5" s="12">
        <v>381</v>
      </c>
      <c r="G5" s="13">
        <f t="shared" si="3"/>
        <v>-0.17676546459597375</v>
      </c>
    </row>
    <row r="6" spans="1:8" s="5" customFormat="1" ht="15">
      <c r="A6" s="10" t="s">
        <v>17</v>
      </c>
      <c r="B6" s="18">
        <v>12.2</v>
      </c>
      <c r="C6" s="19">
        <f t="shared" si="0"/>
        <v>1.3327191366148985</v>
      </c>
      <c r="D6" s="19">
        <f t="shared" si="1"/>
        <v>13.532719136614897</v>
      </c>
      <c r="E6" s="11">
        <f t="shared" si="2"/>
        <v>607.8897436167412</v>
      </c>
      <c r="F6" s="12">
        <f>556+66</f>
        <v>622</v>
      </c>
      <c r="G6" s="13">
        <f t="shared" si="3"/>
        <v>14.110256383258843</v>
      </c>
      <c r="H6" s="5" t="s">
        <v>58</v>
      </c>
    </row>
    <row r="7" spans="1:7" s="5" customFormat="1" ht="15">
      <c r="A7" s="10" t="s">
        <v>37</v>
      </c>
      <c r="B7" s="18">
        <v>14.58</v>
      </c>
      <c r="C7" s="19">
        <f t="shared" si="0"/>
        <v>1.5927086075282968</v>
      </c>
      <c r="D7" s="19">
        <f t="shared" si="1"/>
        <v>16.172708607528296</v>
      </c>
      <c r="E7" s="11">
        <f t="shared" si="2"/>
        <v>726.478070650171</v>
      </c>
      <c r="F7" s="12">
        <v>720</v>
      </c>
      <c r="G7" s="13">
        <f t="shared" si="3"/>
        <v>-6.478070650171048</v>
      </c>
    </row>
    <row r="8" spans="1:7" s="5" customFormat="1" ht="15">
      <c r="A8" s="10" t="s">
        <v>45</v>
      </c>
      <c r="B8" s="18">
        <v>17.25</v>
      </c>
      <c r="C8" s="19">
        <f t="shared" si="0"/>
        <v>1.884377467754672</v>
      </c>
      <c r="D8" s="19">
        <f t="shared" si="1"/>
        <v>19.13437746775467</v>
      </c>
      <c r="E8" s="11">
        <f t="shared" si="2"/>
        <v>859.5162358515398</v>
      </c>
      <c r="F8" s="12">
        <f>854+6</f>
        <v>860</v>
      </c>
      <c r="G8" s="13">
        <f t="shared" si="3"/>
        <v>0.4837641484601818</v>
      </c>
    </row>
    <row r="9" spans="1:7" s="5" customFormat="1" ht="15">
      <c r="A9" s="10" t="s">
        <v>18</v>
      </c>
      <c r="B9" s="18">
        <v>19.97</v>
      </c>
      <c r="C9" s="19">
        <f t="shared" si="0"/>
        <v>2.1815082916556987</v>
      </c>
      <c r="D9" s="19">
        <f t="shared" si="1"/>
        <v>22.1515082916557</v>
      </c>
      <c r="E9" s="11">
        <f t="shared" si="2"/>
        <v>995.0457524611741</v>
      </c>
      <c r="F9" s="12">
        <v>989</v>
      </c>
      <c r="G9" s="13">
        <f t="shared" si="3"/>
        <v>-6.045752461174061</v>
      </c>
    </row>
    <row r="10" spans="1:7" s="5" customFormat="1" ht="15">
      <c r="A10" s="10" t="s">
        <v>46</v>
      </c>
      <c r="B10" s="18">
        <v>29.25</v>
      </c>
      <c r="C10" s="19">
        <f t="shared" si="0"/>
        <v>3.195248749670966</v>
      </c>
      <c r="D10" s="19">
        <f t="shared" si="1"/>
        <v>32.44524874967097</v>
      </c>
      <c r="E10" s="11">
        <f t="shared" si="2"/>
        <v>1457.4405738352198</v>
      </c>
      <c r="F10" s="12">
        <f>1448+9</f>
        <v>1457</v>
      </c>
      <c r="G10" s="13">
        <f t="shared" si="3"/>
        <v>-0.4405738352197659</v>
      </c>
    </row>
    <row r="11" spans="1:7" s="5" customFormat="1" ht="15">
      <c r="A11" s="10" t="s">
        <v>47</v>
      </c>
      <c r="B11" s="18">
        <v>11.85</v>
      </c>
      <c r="C11" s="19">
        <f t="shared" si="0"/>
        <v>1.2944853908923402</v>
      </c>
      <c r="D11" s="19">
        <f t="shared" si="1"/>
        <v>13.14448539089234</v>
      </c>
      <c r="E11" s="11">
        <f t="shared" si="2"/>
        <v>590.450283758884</v>
      </c>
      <c r="F11" s="12">
        <f>587-3</f>
        <v>584</v>
      </c>
      <c r="G11" s="13">
        <f t="shared" si="3"/>
        <v>-6.450283758883984</v>
      </c>
    </row>
    <row r="12" spans="1:7" s="5" customFormat="1" ht="15">
      <c r="A12" s="14" t="s">
        <v>10</v>
      </c>
      <c r="B12" s="18">
        <v>106.69</v>
      </c>
      <c r="C12" s="19">
        <f t="shared" si="0"/>
        <v>11.654738088970781</v>
      </c>
      <c r="D12" s="20"/>
      <c r="E12" s="15"/>
      <c r="F12" s="15"/>
      <c r="G12" s="15"/>
    </row>
    <row r="13" spans="1:7" s="5" customFormat="1" ht="15">
      <c r="A13" s="16"/>
      <c r="B13" s="21">
        <f>SUM(B4:B12)</f>
        <v>227.94</v>
      </c>
      <c r="C13" s="21">
        <v>24.9</v>
      </c>
      <c r="D13" s="20"/>
      <c r="E13" s="15"/>
      <c r="F13" s="15"/>
      <c r="G13" s="15"/>
    </row>
    <row r="16" ht="26.25">
      <c r="A16" s="49" t="s">
        <v>54</v>
      </c>
    </row>
    <row r="17" spans="1:6" s="45" customFormat="1" ht="31.5">
      <c r="A17" s="45" t="s">
        <v>48</v>
      </c>
      <c r="E17" s="46"/>
      <c r="F17" s="46"/>
    </row>
    <row r="18" spans="1:2" ht="15">
      <c r="A18" s="34"/>
      <c r="B18" s="47" t="s">
        <v>49</v>
      </c>
    </row>
    <row r="19" spans="1:2" ht="15">
      <c r="A19" s="34"/>
      <c r="B19" s="47" t="s">
        <v>50</v>
      </c>
    </row>
    <row r="20" spans="1:2" ht="15">
      <c r="A20" s="34"/>
      <c r="B20" s="47" t="s">
        <v>51</v>
      </c>
    </row>
    <row r="21" spans="1:2" s="45" customFormat="1" ht="31.5">
      <c r="A21" s="45" t="s">
        <v>52</v>
      </c>
      <c r="B21" s="46"/>
    </row>
    <row r="22" spans="1:8" ht="15">
      <c r="A22" s="34"/>
      <c r="B22" s="48" t="s">
        <v>53</v>
      </c>
      <c r="C22" s="34"/>
      <c r="D22" s="34"/>
      <c r="E22" s="5"/>
      <c r="F22" s="5"/>
      <c r="G22" s="5"/>
      <c r="H22" s="5"/>
    </row>
  </sheetData>
  <sheetProtection/>
  <hyperlinks>
    <hyperlink ref="B18" r:id="rId1" display="http://www.purepara.com/fr/deodorants-hommes/1625-lierac-homme-deodorant-roll-on-24h-50ml-3508240212704.html"/>
    <hyperlink ref="B19" r:id="rId2" display="http://www.purepara.com/fr/nettoyants-visage/3081-sanoflore-mousse-d-eau-nettoyante-150ml-3337873400901.html"/>
    <hyperlink ref="B20" r:id="rId3" display="http://www.purepara.com/fr/bebe-et-maman/795-huile-de-massage-vergetures-weleda-100ml-3596204520002.html "/>
    <hyperlink ref="B22" r:id="rId4" display="http://www.purepara.com/en/beaute-et-soins/864-avene-hydrance-optimale-legere-creme-40ml-3282779206303.html"/>
    <hyperlink ref="A21" r:id="rId5" display="An@stasia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3.57421875" style="0" customWidth="1"/>
    <col min="2" max="2" width="16.8515625" style="0" customWidth="1"/>
  </cols>
  <sheetData>
    <row r="1" spans="1:7" s="5" customFormat="1" ht="21.75" customHeight="1">
      <c r="A1" s="1" t="s">
        <v>0</v>
      </c>
      <c r="B1" s="2">
        <v>41594</v>
      </c>
      <c r="C1" s="2"/>
      <c r="D1" s="3" t="s">
        <v>1</v>
      </c>
      <c r="E1" s="4">
        <v>45.94</v>
      </c>
      <c r="G1" s="5" t="s">
        <v>2</v>
      </c>
    </row>
    <row r="2" s="5" customFormat="1" ht="23.25" customHeight="1">
      <c r="A2" s="6" t="s">
        <v>59</v>
      </c>
    </row>
    <row r="3" spans="1:7" s="9" customFormat="1" ht="60">
      <c r="A3" s="7" t="s">
        <v>3</v>
      </c>
      <c r="B3" s="8" t="s">
        <v>4</v>
      </c>
      <c r="C3" s="8" t="s">
        <v>5</v>
      </c>
      <c r="D3" s="7" t="s">
        <v>6</v>
      </c>
      <c r="E3" s="7" t="s">
        <v>7</v>
      </c>
      <c r="F3" s="7" t="s">
        <v>8</v>
      </c>
      <c r="G3" s="7" t="s">
        <v>9</v>
      </c>
    </row>
    <row r="4" spans="1:7" s="5" customFormat="1" ht="15">
      <c r="A4" s="38" t="s">
        <v>60</v>
      </c>
      <c r="B4" s="50">
        <v>25.06</v>
      </c>
      <c r="C4" s="19">
        <f>B4/$B$9*$C$9</f>
        <v>2.5175260227547804</v>
      </c>
      <c r="D4" s="19">
        <f>B4+C4</f>
        <v>27.57752602275478</v>
      </c>
      <c r="E4" s="11">
        <f>D4*$E$1</f>
        <v>1266.9115454853545</v>
      </c>
      <c r="F4" s="12">
        <v>1273</v>
      </c>
      <c r="G4" s="13">
        <f>F4-E4</f>
        <v>6.088454514645491</v>
      </c>
    </row>
    <row r="5" spans="1:7" s="5" customFormat="1" ht="15">
      <c r="A5" s="38" t="s">
        <v>61</v>
      </c>
      <c r="B5" s="37">
        <v>15.25</v>
      </c>
      <c r="C5" s="19">
        <f>B5/$B$9*$C$9</f>
        <v>1.5320140401839748</v>
      </c>
      <c r="D5" s="19">
        <f>B5+C5</f>
        <v>16.782014040183974</v>
      </c>
      <c r="E5" s="11">
        <f>D5*$E$1</f>
        <v>770.9657250060517</v>
      </c>
      <c r="F5" s="12">
        <v>775</v>
      </c>
      <c r="G5" s="13">
        <f>F5-E5</f>
        <v>4.034274993948316</v>
      </c>
    </row>
    <row r="6" spans="1:7" s="5" customFormat="1" ht="15">
      <c r="A6" s="38" t="s">
        <v>13</v>
      </c>
      <c r="B6" s="50">
        <v>51.2</v>
      </c>
      <c r="C6" s="19">
        <f>B6/$B$9*$C$9</f>
        <v>5.143548777535705</v>
      </c>
      <c r="D6" s="19">
        <f>B6+C6</f>
        <v>56.34354877753571</v>
      </c>
      <c r="E6" s="11">
        <f>D6*$E$1</f>
        <v>2588.4226308399902</v>
      </c>
      <c r="F6" s="12">
        <v>2610</v>
      </c>
      <c r="G6" s="13">
        <f>F6-E6</f>
        <v>21.577369160009766</v>
      </c>
    </row>
    <row r="7" spans="1:7" s="5" customFormat="1" ht="15">
      <c r="A7" s="10" t="s">
        <v>41</v>
      </c>
      <c r="B7" s="18">
        <v>79.12</v>
      </c>
      <c r="C7" s="19">
        <f>B7/$B$9*$C$9</f>
        <v>7.948390220285645</v>
      </c>
      <c r="D7" s="19">
        <f>B7+C7</f>
        <v>87.06839022028565</v>
      </c>
      <c r="E7" s="11">
        <f>D7*$E$1</f>
        <v>3999.9218467199225</v>
      </c>
      <c r="F7" s="12">
        <v>4000</v>
      </c>
      <c r="G7" s="13">
        <f>F7-E7</f>
        <v>0.07815328007745848</v>
      </c>
    </row>
    <row r="8" spans="1:7" s="5" customFormat="1" ht="15">
      <c r="A8" s="14" t="s">
        <v>10</v>
      </c>
      <c r="B8" s="18">
        <v>77.23</v>
      </c>
      <c r="C8" s="19">
        <f>B8/$B$9*$C$9</f>
        <v>7.758520939239893</v>
      </c>
      <c r="D8" s="20"/>
      <c r="E8" s="15"/>
      <c r="F8" s="15"/>
      <c r="G8" s="15"/>
    </row>
    <row r="9" spans="1:7" s="5" customFormat="1" ht="15">
      <c r="A9" s="16"/>
      <c r="B9" s="21">
        <f>SUM(B4:B8)</f>
        <v>247.86</v>
      </c>
      <c r="C9" s="21">
        <v>24.9</v>
      </c>
      <c r="D9" s="20"/>
      <c r="E9" s="15"/>
      <c r="F9" s="15"/>
      <c r="G9" s="15"/>
    </row>
    <row r="12" ht="26.25">
      <c r="A12" s="49" t="s">
        <v>54</v>
      </c>
    </row>
    <row r="13" spans="1:6" s="45" customFormat="1" ht="31.5">
      <c r="A13" s="45" t="s">
        <v>13</v>
      </c>
      <c r="E13" s="46"/>
      <c r="F13" s="46"/>
    </row>
    <row r="14" ht="15">
      <c r="A14" s="51" t="s">
        <v>63</v>
      </c>
    </row>
    <row r="29" ht="31.5">
      <c r="A29" s="17" t="s">
        <v>55</v>
      </c>
    </row>
    <row r="30" ht="31.5">
      <c r="A30" s="17" t="s">
        <v>11</v>
      </c>
    </row>
  </sheetData>
  <sheetProtection/>
  <hyperlinks>
    <hyperlink ref="A14" r:id="rId1" display="http://www.purepara.com/en/nettoyants-visage/3081-sanoflore-mousse-d-eau-nettoyante-150ml-3337873400901.html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16.140625" style="0" customWidth="1"/>
    <col min="2" max="2" width="16.8515625" style="0" customWidth="1"/>
  </cols>
  <sheetData>
    <row r="1" spans="1:7" s="5" customFormat="1" ht="21.75" customHeight="1">
      <c r="A1" s="1" t="s">
        <v>0</v>
      </c>
      <c r="B1" s="2">
        <v>41303</v>
      </c>
      <c r="C1" s="2"/>
      <c r="D1" s="3" t="s">
        <v>1</v>
      </c>
      <c r="E1" s="4">
        <v>49.06</v>
      </c>
      <c r="G1" s="5" t="s">
        <v>2</v>
      </c>
    </row>
    <row r="2" s="5" customFormat="1" ht="23.25" customHeight="1">
      <c r="A2" s="6" t="s">
        <v>64</v>
      </c>
    </row>
    <row r="3" spans="1:7" s="9" customFormat="1" ht="60">
      <c r="A3" s="7" t="s">
        <v>3</v>
      </c>
      <c r="B3" s="8" t="s">
        <v>4</v>
      </c>
      <c r="C3" s="8" t="s">
        <v>5</v>
      </c>
      <c r="D3" s="7" t="s">
        <v>6</v>
      </c>
      <c r="E3" s="7" t="s">
        <v>7</v>
      </c>
      <c r="F3" s="7" t="s">
        <v>8</v>
      </c>
      <c r="G3" s="7" t="s">
        <v>9</v>
      </c>
    </row>
    <row r="4" spans="1:7" s="5" customFormat="1" ht="15">
      <c r="A4" s="38" t="s">
        <v>66</v>
      </c>
      <c r="B4" s="50">
        <v>8.98</v>
      </c>
      <c r="C4" s="19">
        <f aca="true" t="shared" si="0" ref="C4:C13">B4/$B$14*$C$14</f>
        <v>1.0229755695855065</v>
      </c>
      <c r="D4" s="19">
        <f aca="true" t="shared" si="1" ref="D4:D12">B4+C4</f>
        <v>10.002975569585507</v>
      </c>
      <c r="E4" s="11">
        <f aca="true" t="shared" si="2" ref="E4:E12">D4*$E$1</f>
        <v>490.745981443865</v>
      </c>
      <c r="F4" s="12">
        <f>482+9</f>
        <v>491</v>
      </c>
      <c r="G4" s="13">
        <f aca="true" t="shared" si="3" ref="G4:G12">F4-E4</f>
        <v>0.25401855613500857</v>
      </c>
    </row>
    <row r="5" spans="1:8" s="5" customFormat="1" ht="15.75" customHeight="1">
      <c r="A5" s="38" t="s">
        <v>48</v>
      </c>
      <c r="B5" s="37">
        <v>12.49</v>
      </c>
      <c r="C5" s="19">
        <f t="shared" si="0"/>
        <v>1.4228245951139171</v>
      </c>
      <c r="D5" s="19">
        <f t="shared" si="1"/>
        <v>13.912824595113918</v>
      </c>
      <c r="E5" s="11">
        <f t="shared" si="2"/>
        <v>682.5631746362889</v>
      </c>
      <c r="F5" s="12">
        <v>670</v>
      </c>
      <c r="G5" s="13">
        <f>F5-E5+13</f>
        <v>0.43682536371113656</v>
      </c>
      <c r="H5" s="55" t="s">
        <v>79</v>
      </c>
    </row>
    <row r="6" spans="1:7" s="5" customFormat="1" ht="15">
      <c r="A6" s="38" t="s">
        <v>13</v>
      </c>
      <c r="B6" s="50">
        <v>10.64</v>
      </c>
      <c r="C6" s="19">
        <f t="shared" si="0"/>
        <v>1.2120779577271479</v>
      </c>
      <c r="D6" s="19">
        <f t="shared" si="1"/>
        <v>11.852077957727149</v>
      </c>
      <c r="E6" s="11">
        <f t="shared" si="2"/>
        <v>581.462944606094</v>
      </c>
      <c r="F6" s="12">
        <f>549+11</f>
        <v>560</v>
      </c>
      <c r="G6" s="13">
        <f t="shared" si="3"/>
        <v>-21.46294460609397</v>
      </c>
    </row>
    <row r="7" spans="1:7" s="5" customFormat="1" ht="15.75" customHeight="1">
      <c r="A7" s="38" t="s">
        <v>36</v>
      </c>
      <c r="B7" s="37">
        <v>10.04</v>
      </c>
      <c r="C7" s="19">
        <f t="shared" si="0"/>
        <v>1.1437276969530605</v>
      </c>
      <c r="D7" s="19">
        <f t="shared" si="1"/>
        <v>11.18372769695306</v>
      </c>
      <c r="E7" s="11">
        <f t="shared" si="2"/>
        <v>548.6736808125171</v>
      </c>
      <c r="F7" s="12">
        <v>539</v>
      </c>
      <c r="G7" s="13">
        <f t="shared" si="3"/>
        <v>-9.673680812517091</v>
      </c>
    </row>
    <row r="8" spans="1:7" s="5" customFormat="1" ht="15">
      <c r="A8" s="38" t="s">
        <v>74</v>
      </c>
      <c r="B8" s="50">
        <v>14.7</v>
      </c>
      <c r="C8" s="19">
        <f t="shared" si="0"/>
        <v>1.6745813889651386</v>
      </c>
      <c r="D8" s="19">
        <f t="shared" si="1"/>
        <v>16.374581388965137</v>
      </c>
      <c r="E8" s="11">
        <f t="shared" si="2"/>
        <v>803.3369629426296</v>
      </c>
      <c r="F8" s="12">
        <v>800</v>
      </c>
      <c r="G8" s="13">
        <f t="shared" si="3"/>
        <v>-3.3369629426296115</v>
      </c>
    </row>
    <row r="9" spans="1:7" s="5" customFormat="1" ht="15">
      <c r="A9" s="38" t="s">
        <v>23</v>
      </c>
      <c r="B9" s="50">
        <v>14.2</v>
      </c>
      <c r="C9" s="19">
        <f t="shared" si="0"/>
        <v>1.617622838320066</v>
      </c>
      <c r="D9" s="19">
        <f t="shared" si="1"/>
        <v>15.817622838320066</v>
      </c>
      <c r="E9" s="11">
        <f t="shared" si="2"/>
        <v>776.0125764479825</v>
      </c>
      <c r="F9" s="12">
        <f>762+15</f>
        <v>777</v>
      </c>
      <c r="G9" s="13">
        <f t="shared" si="3"/>
        <v>0.9874235520175034</v>
      </c>
    </row>
    <row r="10" spans="1:7" s="5" customFormat="1" ht="15">
      <c r="A10" s="38" t="s">
        <v>75</v>
      </c>
      <c r="B10" s="50">
        <v>20.87</v>
      </c>
      <c r="C10" s="19">
        <f t="shared" si="0"/>
        <v>2.3774499039253363</v>
      </c>
      <c r="D10" s="19">
        <f t="shared" si="1"/>
        <v>23.247449903925336</v>
      </c>
      <c r="E10" s="11">
        <f t="shared" si="2"/>
        <v>1140.519892286577</v>
      </c>
      <c r="F10" s="12">
        <f>1120+21</f>
        <v>1141</v>
      </c>
      <c r="G10" s="13">
        <f t="shared" si="3"/>
        <v>0.4801077134229672</v>
      </c>
    </row>
    <row r="11" spans="1:8" s="5" customFormat="1" ht="15">
      <c r="A11" s="38" t="s">
        <v>76</v>
      </c>
      <c r="B11" s="18">
        <v>11.35</v>
      </c>
      <c r="C11" s="19">
        <f t="shared" si="0"/>
        <v>1.2929590996431513</v>
      </c>
      <c r="D11" s="19">
        <f t="shared" si="1"/>
        <v>12.64295909964315</v>
      </c>
      <c r="E11" s="11">
        <f t="shared" si="2"/>
        <v>620.2635734284929</v>
      </c>
      <c r="F11" s="12">
        <f>609-609</f>
        <v>0</v>
      </c>
      <c r="G11" s="13">
        <f>F11-E11+620</f>
        <v>-0.26357342849291854</v>
      </c>
      <c r="H11" s="55" t="s">
        <v>78</v>
      </c>
    </row>
    <row r="12" spans="1:7" s="5" customFormat="1" ht="15">
      <c r="A12" s="38" t="s">
        <v>69</v>
      </c>
      <c r="B12" s="18">
        <v>4.15</v>
      </c>
      <c r="C12" s="19">
        <f t="shared" si="0"/>
        <v>0.4727559703541038</v>
      </c>
      <c r="D12" s="19">
        <f t="shared" si="1"/>
        <v>4.622755970354104</v>
      </c>
      <c r="E12" s="11">
        <f t="shared" si="2"/>
        <v>226.79240790557236</v>
      </c>
      <c r="F12" s="12">
        <v>223</v>
      </c>
      <c r="G12" s="13">
        <f t="shared" si="3"/>
        <v>-3.792407905572361</v>
      </c>
    </row>
    <row r="13" spans="1:7" s="5" customFormat="1" ht="15">
      <c r="A13" s="38" t="s">
        <v>10</v>
      </c>
      <c r="B13" s="18">
        <v>111.16</v>
      </c>
      <c r="C13" s="19">
        <f t="shared" si="0"/>
        <v>12.663024979412572</v>
      </c>
      <c r="D13" s="20"/>
      <c r="E13" s="15"/>
      <c r="F13" s="15"/>
      <c r="G13" s="15"/>
    </row>
    <row r="14" spans="1:7" s="5" customFormat="1" ht="15">
      <c r="A14" s="16"/>
      <c r="B14" s="21">
        <f>SUM(B4:B13)</f>
        <v>218.57999999999998</v>
      </c>
      <c r="C14" s="21">
        <v>24.9</v>
      </c>
      <c r="D14" s="20"/>
      <c r="E14" s="15"/>
      <c r="F14" s="15"/>
      <c r="G14" s="15"/>
    </row>
    <row r="19" ht="26.25">
      <c r="A19" s="49" t="s">
        <v>54</v>
      </c>
    </row>
    <row r="20" spans="1:6" s="45" customFormat="1" ht="31.5">
      <c r="A20" s="45" t="s">
        <v>48</v>
      </c>
      <c r="E20" s="46"/>
      <c r="F20" s="46"/>
    </row>
    <row r="21" ht="15">
      <c r="A21" s="47" t="s">
        <v>65</v>
      </c>
    </row>
    <row r="22" spans="1:5" s="45" customFormat="1" ht="31.5">
      <c r="A22" s="45" t="s">
        <v>66</v>
      </c>
      <c r="E22" s="46"/>
    </row>
    <row r="23" ht="15">
      <c r="A23" s="47" t="s">
        <v>67</v>
      </c>
    </row>
    <row r="24" ht="15">
      <c r="A24" s="47" t="s">
        <v>68</v>
      </c>
    </row>
    <row r="25" spans="1:6" s="45" customFormat="1" ht="31.5">
      <c r="A25" s="45" t="s">
        <v>36</v>
      </c>
      <c r="E25" s="46"/>
      <c r="F25" s="46"/>
    </row>
    <row r="26" ht="15">
      <c r="A26" s="47" t="s">
        <v>70</v>
      </c>
    </row>
    <row r="27" ht="15">
      <c r="A27" s="47" t="s">
        <v>71</v>
      </c>
    </row>
    <row r="28" ht="15">
      <c r="A28" s="47" t="s">
        <v>72</v>
      </c>
    </row>
    <row r="29" spans="1:6" s="45" customFormat="1" ht="31.5">
      <c r="A29" s="45" t="s">
        <v>69</v>
      </c>
      <c r="E29" s="46"/>
      <c r="F29" s="46"/>
    </row>
    <row r="30" ht="15">
      <c r="A30" s="47" t="s">
        <v>73</v>
      </c>
    </row>
  </sheetData>
  <sheetProtection/>
  <hyperlinks>
    <hyperlink ref="A21" r:id="rId1" display="http://www.purepara.com/en/deodorants-hommes/1625-lierac-homme-deodorant-roll-on-50ml-3508240212704.html"/>
    <hyperlink ref="A23" r:id="rId2" display="http://www.purepara.com/en/beaute-et-soins/684-avene-cleanance-lotion-200ml-3282779041966.html"/>
    <hyperlink ref="A24" r:id="rId3" display="http://www.purepara.com/en/beaute-et-soins/1232-avene-clean-ac-creme-lavante-200ml-3282779222600.html"/>
    <hyperlink ref="A29" display="janechka"/>
    <hyperlink ref="A27" r:id="rId4" display="http://www.purepara.com/en/cremes/2906-avene-solaire-50spf-creme-minerale-50ml-3282779355773.html"/>
    <hyperlink ref="A26" r:id="rId5" display="http://www.purepara.com/en/bioderma/24462-product-3401326300473.html "/>
    <hyperlink ref="A28" r:id="rId6" display="http://www.purepara.com/en/nettoyants-corps/1754-bioderma-atoderm-gel-douche-1l-3401399372926.html"/>
    <hyperlink ref="A30" r:id="rId7" display="http://www.purepara.com/en/beaute-et-soins/845-lrp-effaclar-k-30ml-3337872412233.html"/>
  </hyperlinks>
  <printOptions/>
  <pageMargins left="0.7" right="0.7" top="0.75" bottom="0.75" header="0.3" footer="0.3"/>
  <pageSetup horizontalDpi="600" verticalDpi="600" orientation="portrait" paperSize="9" r:id="rId8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7.00390625" style="0" customWidth="1"/>
    <col min="2" max="2" width="15.8515625" style="0" customWidth="1"/>
    <col min="3" max="3" width="13.00390625" style="0" customWidth="1"/>
    <col min="5" max="5" width="10.8515625" style="0" customWidth="1"/>
  </cols>
  <sheetData>
    <row r="1" spans="1:7" s="5" customFormat="1" ht="21.75" customHeight="1">
      <c r="A1" s="1" t="s">
        <v>0</v>
      </c>
      <c r="B1" s="2">
        <v>41346</v>
      </c>
      <c r="C1" s="2"/>
      <c r="D1" s="3" t="s">
        <v>1</v>
      </c>
      <c r="E1" s="4">
        <v>52.05</v>
      </c>
      <c r="G1" s="5" t="s">
        <v>2</v>
      </c>
    </row>
    <row r="2" s="5" customFormat="1" ht="23.25" customHeight="1">
      <c r="A2" s="6" t="s">
        <v>80</v>
      </c>
    </row>
    <row r="3" spans="1:7" s="9" customFormat="1" ht="60">
      <c r="A3" s="7" t="s">
        <v>3</v>
      </c>
      <c r="B3" s="8" t="s">
        <v>4</v>
      </c>
      <c r="C3" s="8" t="s">
        <v>5</v>
      </c>
      <c r="D3" s="7" t="s">
        <v>6</v>
      </c>
      <c r="E3" s="7" t="s">
        <v>7</v>
      </c>
      <c r="F3" s="7" t="s">
        <v>8</v>
      </c>
      <c r="G3" s="7" t="s">
        <v>9</v>
      </c>
    </row>
    <row r="4" spans="1:7" s="5" customFormat="1" ht="15">
      <c r="A4" s="38" t="s">
        <v>18</v>
      </c>
      <c r="B4" s="50">
        <v>9.85</v>
      </c>
      <c r="C4" s="19">
        <f>B4/$B$14*$C$14</f>
        <v>1.178084304318026</v>
      </c>
      <c r="D4" s="19">
        <f>B4+C4</f>
        <v>11.028084304318025</v>
      </c>
      <c r="E4" s="11">
        <f>D4*$E$1</f>
        <v>574.0117880397531</v>
      </c>
      <c r="F4" s="12">
        <f>572+2</f>
        <v>574</v>
      </c>
      <c r="G4" s="13">
        <f>F4-E4</f>
        <v>-0.011788039753128032</v>
      </c>
    </row>
    <row r="5" spans="1:8" s="5" customFormat="1" ht="15.75" customHeight="1">
      <c r="A5" s="38" t="s">
        <v>66</v>
      </c>
      <c r="B5" s="37">
        <v>17.78</v>
      </c>
      <c r="C5" s="19">
        <f aca="true" t="shared" si="0" ref="C5:C13">B5/$B$14*$C$14</f>
        <v>2.1265318711446195</v>
      </c>
      <c r="D5" s="19">
        <f aca="true" t="shared" si="1" ref="D5:D12">B5+C5</f>
        <v>19.906531871144622</v>
      </c>
      <c r="E5" s="11">
        <f aca="true" t="shared" si="2" ref="E5:E12">D5*$E$1</f>
        <v>1036.1349838930776</v>
      </c>
      <c r="F5" s="12">
        <f>1032+4</f>
        <v>1036</v>
      </c>
      <c r="G5" s="13">
        <f aca="true" t="shared" si="3" ref="G5:G12">F5-E5</f>
        <v>-0.13498389307756042</v>
      </c>
      <c r="H5" s="55"/>
    </row>
    <row r="6" spans="1:7" s="5" customFormat="1" ht="15">
      <c r="A6" s="38" t="s">
        <v>81</v>
      </c>
      <c r="B6" s="50">
        <v>13.5</v>
      </c>
      <c r="C6" s="19">
        <f t="shared" si="0"/>
        <v>1.6146333104866346</v>
      </c>
      <c r="D6" s="19">
        <f t="shared" si="1"/>
        <v>15.114633310486635</v>
      </c>
      <c r="E6" s="11">
        <f t="shared" si="2"/>
        <v>786.7166638108293</v>
      </c>
      <c r="F6" s="12">
        <v>783</v>
      </c>
      <c r="G6" s="13">
        <f t="shared" si="3"/>
        <v>-3.7166638108293455</v>
      </c>
    </row>
    <row r="7" spans="1:7" s="5" customFormat="1" ht="15.75" customHeight="1">
      <c r="A7" s="38" t="s">
        <v>82</v>
      </c>
      <c r="B7" s="37">
        <v>35.71</v>
      </c>
      <c r="C7" s="19">
        <f t="shared" si="0"/>
        <v>4.271004112405757</v>
      </c>
      <c r="D7" s="19">
        <f t="shared" si="1"/>
        <v>39.981004112405756</v>
      </c>
      <c r="E7" s="11">
        <f t="shared" si="2"/>
        <v>2081.0112640507195</v>
      </c>
      <c r="F7" s="12">
        <f>2072+9</f>
        <v>2081</v>
      </c>
      <c r="G7" s="13">
        <f t="shared" si="3"/>
        <v>-0.011264050719546503</v>
      </c>
    </row>
    <row r="8" spans="1:7" s="5" customFormat="1" ht="15">
      <c r="A8" s="38" t="s">
        <v>83</v>
      </c>
      <c r="B8" s="50">
        <v>3.28</v>
      </c>
      <c r="C8" s="19">
        <f t="shared" si="0"/>
        <v>0.39229609321453046</v>
      </c>
      <c r="D8" s="19">
        <f t="shared" si="1"/>
        <v>3.67229609321453</v>
      </c>
      <c r="E8" s="11">
        <f t="shared" si="2"/>
        <v>191.1430116518163</v>
      </c>
      <c r="F8" s="12">
        <v>190</v>
      </c>
      <c r="G8" s="13">
        <f t="shared" si="3"/>
        <v>-1.1430116518162947</v>
      </c>
    </row>
    <row r="9" spans="1:8" s="5" customFormat="1" ht="15">
      <c r="A9" s="38" t="s">
        <v>26</v>
      </c>
      <c r="B9" s="50">
        <v>15.35</v>
      </c>
      <c r="C9" s="19">
        <f t="shared" si="0"/>
        <v>1.835897875257025</v>
      </c>
      <c r="D9" s="19">
        <f t="shared" si="1"/>
        <v>17.185897875257023</v>
      </c>
      <c r="E9" s="11">
        <f t="shared" si="2"/>
        <v>894.525984407128</v>
      </c>
      <c r="F9" s="12">
        <f>173+600+41</f>
        <v>814</v>
      </c>
      <c r="G9" s="13">
        <f t="shared" si="3"/>
        <v>-80.52598440712802</v>
      </c>
      <c r="H9" s="5" t="s">
        <v>90</v>
      </c>
    </row>
    <row r="10" spans="1:7" s="5" customFormat="1" ht="15">
      <c r="A10" s="38" t="s">
        <v>36</v>
      </c>
      <c r="B10" s="50">
        <v>26.09</v>
      </c>
      <c r="C10" s="19">
        <f t="shared" si="0"/>
        <v>3.1204283755997255</v>
      </c>
      <c r="D10" s="19">
        <f t="shared" si="1"/>
        <v>29.210428375599726</v>
      </c>
      <c r="E10" s="11">
        <f t="shared" si="2"/>
        <v>1520.4027969499657</v>
      </c>
      <c r="F10" s="12">
        <v>1514</v>
      </c>
      <c r="G10" s="13">
        <f t="shared" si="3"/>
        <v>-6.402796949965705</v>
      </c>
    </row>
    <row r="11" spans="1:8" s="5" customFormat="1" ht="15">
      <c r="A11" s="38" t="s">
        <v>84</v>
      </c>
      <c r="B11" s="18">
        <v>42.52</v>
      </c>
      <c r="C11" s="19">
        <f t="shared" si="0"/>
        <v>5.085496915695682</v>
      </c>
      <c r="D11" s="19">
        <f t="shared" si="1"/>
        <v>47.60549691569568</v>
      </c>
      <c r="E11" s="11">
        <f t="shared" si="2"/>
        <v>2477.86611446196</v>
      </c>
      <c r="F11" s="12">
        <v>2467</v>
      </c>
      <c r="G11" s="13">
        <f t="shared" si="3"/>
        <v>-10.866114461960024</v>
      </c>
      <c r="H11" s="55"/>
    </row>
    <row r="12" spans="1:7" s="5" customFormat="1" ht="15">
      <c r="A12" s="38" t="s">
        <v>85</v>
      </c>
      <c r="B12" s="18">
        <v>25.55</v>
      </c>
      <c r="C12" s="19">
        <f t="shared" si="0"/>
        <v>3.05584304318026</v>
      </c>
      <c r="D12" s="19">
        <f t="shared" si="1"/>
        <v>28.60584304318026</v>
      </c>
      <c r="E12" s="11">
        <f t="shared" si="2"/>
        <v>1488.9341303975325</v>
      </c>
      <c r="F12" s="12">
        <f>1483+6</f>
        <v>1489</v>
      </c>
      <c r="G12" s="13">
        <f t="shared" si="3"/>
        <v>0.06586960246750095</v>
      </c>
    </row>
    <row r="13" spans="1:7" s="5" customFormat="1" ht="15">
      <c r="A13" s="38" t="s">
        <v>10</v>
      </c>
      <c r="B13" s="18">
        <v>102.17</v>
      </c>
      <c r="C13" s="19">
        <f t="shared" si="0"/>
        <v>12.219784098697737</v>
      </c>
      <c r="D13" s="20"/>
      <c r="E13" s="15"/>
      <c r="F13" s="15"/>
      <c r="G13" s="15"/>
    </row>
    <row r="14" spans="1:7" s="5" customFormat="1" ht="15">
      <c r="A14" s="16"/>
      <c r="B14" s="21">
        <f>SUM(B4:B13)</f>
        <v>291.8</v>
      </c>
      <c r="C14" s="21">
        <v>34.9</v>
      </c>
      <c r="D14" s="20"/>
      <c r="E14" s="15"/>
      <c r="F14" s="15"/>
      <c r="G14" s="15"/>
    </row>
    <row r="15" ht="15">
      <c r="C15" s="57"/>
    </row>
    <row r="16" ht="26.25">
      <c r="A16" s="49" t="s">
        <v>54</v>
      </c>
    </row>
    <row r="17" spans="1:6" s="45" customFormat="1" ht="31.5">
      <c r="A17" s="45" t="s">
        <v>85</v>
      </c>
      <c r="E17" s="46"/>
      <c r="F17" s="46"/>
    </row>
    <row r="18" ht="15">
      <c r="A18" s="56" t="s">
        <v>86</v>
      </c>
    </row>
    <row r="21" ht="31.5">
      <c r="A21" s="17" t="s">
        <v>87</v>
      </c>
    </row>
    <row r="22" ht="31.5">
      <c r="A22" s="17" t="s">
        <v>11</v>
      </c>
    </row>
  </sheetData>
  <sheetProtection/>
  <hyperlinks>
    <hyperlink ref="A18" r:id="rId1" display="http://www.purepara.com/en/beaute-et-soins/687-avene-cleanace-k-40ml-3282779042901.html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" sqref="A1:IV12"/>
    </sheetView>
  </sheetViews>
  <sheetFormatPr defaultColWidth="9.140625" defaultRowHeight="15"/>
  <cols>
    <col min="1" max="1" width="17.00390625" style="0" customWidth="1"/>
    <col min="2" max="2" width="15.8515625" style="0" customWidth="1"/>
    <col min="3" max="3" width="13.00390625" style="0" customWidth="1"/>
    <col min="5" max="5" width="10.8515625" style="0" customWidth="1"/>
    <col min="6" max="7" width="13.421875" style="0" customWidth="1"/>
  </cols>
  <sheetData>
    <row r="1" spans="1:7" s="5" customFormat="1" ht="21.75" customHeight="1">
      <c r="A1" s="1" t="s">
        <v>0</v>
      </c>
      <c r="B1" s="2">
        <v>41772</v>
      </c>
      <c r="C1" s="2"/>
      <c r="D1" s="3" t="s">
        <v>1</v>
      </c>
      <c r="E1" s="4">
        <v>49.58</v>
      </c>
      <c r="G1" s="5" t="s">
        <v>2</v>
      </c>
    </row>
    <row r="2" s="5" customFormat="1" ht="23.25" customHeight="1">
      <c r="A2" s="6" t="s">
        <v>93</v>
      </c>
    </row>
    <row r="3" spans="1:7" s="9" customFormat="1" ht="60">
      <c r="A3" s="7" t="s">
        <v>3</v>
      </c>
      <c r="B3" s="8" t="s">
        <v>4</v>
      </c>
      <c r="C3" s="8" t="s">
        <v>5</v>
      </c>
      <c r="D3" s="7" t="s">
        <v>6</v>
      </c>
      <c r="E3" s="7" t="s">
        <v>7</v>
      </c>
      <c r="F3" s="7" t="s">
        <v>8</v>
      </c>
      <c r="G3" s="7" t="s">
        <v>9</v>
      </c>
    </row>
    <row r="4" spans="1:7" s="5" customFormat="1" ht="15">
      <c r="A4" s="38" t="s">
        <v>18</v>
      </c>
      <c r="B4" s="50">
        <v>23.36</v>
      </c>
      <c r="C4" s="19">
        <f aca="true" t="shared" si="0" ref="C4:C9">B4/$B$10*$C$10</f>
        <v>2.3499655093124856</v>
      </c>
      <c r="D4" s="19">
        <f>B4+C4</f>
        <v>25.709965509312486</v>
      </c>
      <c r="E4" s="11">
        <f>D4*$E$1</f>
        <v>1274.700089951713</v>
      </c>
      <c r="F4" s="12">
        <v>1271</v>
      </c>
      <c r="G4" s="13">
        <f>F4-E4</f>
        <v>-3.7000899517129255</v>
      </c>
    </row>
    <row r="5" spans="1:8" s="5" customFormat="1" ht="15.75" customHeight="1">
      <c r="A5" s="38" t="s">
        <v>94</v>
      </c>
      <c r="B5" s="37">
        <v>54.2</v>
      </c>
      <c r="C5" s="19">
        <f t="shared" si="0"/>
        <v>5.452402851230168</v>
      </c>
      <c r="D5" s="19">
        <f>B5+C5</f>
        <v>59.65240285123017</v>
      </c>
      <c r="E5" s="11">
        <f>D5*$E$1</f>
        <v>2957.566133363992</v>
      </c>
      <c r="F5" s="12">
        <v>2950</v>
      </c>
      <c r="G5" s="13">
        <f>F5-E5</f>
        <v>-7.566133363991867</v>
      </c>
      <c r="H5" s="55"/>
    </row>
    <row r="6" spans="1:7" s="5" customFormat="1" ht="15">
      <c r="A6" s="38" t="s">
        <v>13</v>
      </c>
      <c r="B6" s="35">
        <v>5.35</v>
      </c>
      <c r="C6" s="19">
        <f t="shared" si="0"/>
        <v>0.538198436422166</v>
      </c>
      <c r="D6" s="19">
        <f>B6+C6</f>
        <v>5.888198436422166</v>
      </c>
      <c r="E6" s="11">
        <f>D6*$E$1</f>
        <v>291.936878477811</v>
      </c>
      <c r="F6" s="12">
        <v>291</v>
      </c>
      <c r="G6" s="13">
        <f>F6-E6</f>
        <v>-0.9368784778109784</v>
      </c>
    </row>
    <row r="7" spans="1:7" s="5" customFormat="1" ht="15.75" customHeight="1">
      <c r="A7" s="38" t="s">
        <v>95</v>
      </c>
      <c r="B7" s="37">
        <v>1.9</v>
      </c>
      <c r="C7" s="19">
        <f t="shared" si="0"/>
        <v>0.19113589330880662</v>
      </c>
      <c r="D7" s="19">
        <f>B7+C7</f>
        <v>2.0911358933088064</v>
      </c>
      <c r="E7" s="11">
        <f>D7*$E$1</f>
        <v>103.67851759025062</v>
      </c>
      <c r="F7" s="12">
        <f>103+1</f>
        <v>104</v>
      </c>
      <c r="G7" s="13">
        <f>F7-E7</f>
        <v>0.3214824097493789</v>
      </c>
    </row>
    <row r="8" spans="1:7" s="5" customFormat="1" ht="15">
      <c r="A8" s="38" t="s">
        <v>96</v>
      </c>
      <c r="B8" s="12">
        <v>9.55</v>
      </c>
      <c r="C8" s="19">
        <f t="shared" si="0"/>
        <v>0.9607093584732124</v>
      </c>
      <c r="D8" s="19">
        <f>B8+C8</f>
        <v>10.510709358473212</v>
      </c>
      <c r="E8" s="11">
        <f>D8*$E$1</f>
        <v>521.1209699931019</v>
      </c>
      <c r="F8" s="12">
        <v>520</v>
      </c>
      <c r="G8" s="13">
        <f>F8-E8</f>
        <v>-1.1209699931018804</v>
      </c>
    </row>
    <row r="9" spans="1:7" s="5" customFormat="1" ht="15">
      <c r="A9" s="38" t="s">
        <v>10</v>
      </c>
      <c r="B9" s="18">
        <v>79.6</v>
      </c>
      <c r="C9" s="19">
        <f t="shared" si="0"/>
        <v>8.007587951253162</v>
      </c>
      <c r="D9" s="20"/>
      <c r="E9" s="15"/>
      <c r="F9" s="15"/>
      <c r="G9" s="15"/>
    </row>
    <row r="10" spans="1:7" s="5" customFormat="1" ht="15">
      <c r="A10" s="16"/>
      <c r="B10" s="21">
        <f>SUM(B4:B9)</f>
        <v>173.95999999999998</v>
      </c>
      <c r="C10" s="21">
        <v>17.5</v>
      </c>
      <c r="D10" s="20"/>
      <c r="E10" s="15"/>
      <c r="F10" s="15"/>
      <c r="G10" s="15"/>
    </row>
    <row r="11" ht="24.75" customHeight="1"/>
    <row r="12" ht="26.25">
      <c r="A12" s="49" t="s">
        <v>54</v>
      </c>
    </row>
    <row r="13" spans="1:6" s="45" customFormat="1" ht="31.5">
      <c r="A13" s="45" t="s">
        <v>13</v>
      </c>
      <c r="E13" s="46"/>
      <c r="F13" s="46"/>
    </row>
    <row r="14" ht="15">
      <c r="A14" s="51" t="s">
        <v>92</v>
      </c>
    </row>
  </sheetData>
  <sheetProtection/>
  <hyperlinks>
    <hyperlink ref="A14" r:id="rId1" display="http://www.purepara.com/en/beaute-et-soins/400-crealine-h2o-solution-micellaire-ss-parfum-2x250ml-3401525599067.html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A19" sqref="A19"/>
    </sheetView>
  </sheetViews>
  <sheetFormatPr defaultColWidth="9.140625" defaultRowHeight="15"/>
  <cols>
    <col min="1" max="1" width="21.421875" style="0" customWidth="1"/>
    <col min="2" max="2" width="17.8515625" style="0" customWidth="1"/>
  </cols>
  <sheetData>
    <row r="1" spans="1:7" s="5" customFormat="1" ht="21.75" customHeight="1">
      <c r="A1" s="1" t="s">
        <v>0</v>
      </c>
      <c r="B1" s="2">
        <v>41826</v>
      </c>
      <c r="C1" s="2"/>
      <c r="D1" s="3" t="s">
        <v>1</v>
      </c>
      <c r="E1" s="4">
        <v>47.66</v>
      </c>
      <c r="G1" s="5" t="s">
        <v>2</v>
      </c>
    </row>
    <row r="2" s="5" customFormat="1" ht="23.25" customHeight="1">
      <c r="A2" s="6"/>
    </row>
    <row r="3" spans="1:7" s="9" customFormat="1" ht="60">
      <c r="A3" s="7" t="s">
        <v>3</v>
      </c>
      <c r="B3" s="8" t="s">
        <v>4</v>
      </c>
      <c r="C3" s="8" t="s">
        <v>5</v>
      </c>
      <c r="D3" s="7" t="s">
        <v>6</v>
      </c>
      <c r="E3" s="7" t="s">
        <v>7</v>
      </c>
      <c r="F3" s="7" t="s">
        <v>8</v>
      </c>
      <c r="G3" s="7" t="s">
        <v>9</v>
      </c>
    </row>
    <row r="4" spans="1:7" s="5" customFormat="1" ht="15">
      <c r="A4" s="38" t="s">
        <v>100</v>
      </c>
      <c r="B4" s="50">
        <v>11.45</v>
      </c>
      <c r="C4" s="19">
        <f aca="true" t="shared" si="0" ref="C4:C12">B4/$B$13*$C$13</f>
        <v>1.1164818632640552</v>
      </c>
      <c r="D4" s="19">
        <f aca="true" t="shared" si="1" ref="D4:D11">B4+C4</f>
        <v>12.566481863264055</v>
      </c>
      <c r="E4" s="11">
        <f aca="true" t="shared" si="2" ref="E4:E11">D4*$E$1</f>
        <v>598.9185256031649</v>
      </c>
      <c r="F4" s="12">
        <v>593</v>
      </c>
      <c r="G4" s="13">
        <f aca="true" t="shared" si="3" ref="G4:G11">F4-E4</f>
        <v>-5.9185256031648805</v>
      </c>
    </row>
    <row r="5" spans="1:8" s="5" customFormat="1" ht="15.75" customHeight="1">
      <c r="A5" s="38" t="s">
        <v>101</v>
      </c>
      <c r="B5" s="37">
        <v>9.99</v>
      </c>
      <c r="C5" s="19">
        <f t="shared" si="0"/>
        <v>0.9741182370312587</v>
      </c>
      <c r="D5" s="19">
        <f t="shared" si="1"/>
        <v>10.96411823703126</v>
      </c>
      <c r="E5" s="11">
        <f t="shared" si="2"/>
        <v>522.5498751769098</v>
      </c>
      <c r="F5" s="12">
        <f>320+198</f>
        <v>518</v>
      </c>
      <c r="G5" s="13">
        <f t="shared" si="3"/>
        <v>-4.549875176909836</v>
      </c>
      <c r="H5" s="55" t="s">
        <v>108</v>
      </c>
    </row>
    <row r="6" spans="1:7" s="5" customFormat="1" ht="15">
      <c r="A6" s="38" t="s">
        <v>102</v>
      </c>
      <c r="B6" s="50">
        <v>59.51</v>
      </c>
      <c r="C6" s="19">
        <f t="shared" si="0"/>
        <v>5.802780408982002</v>
      </c>
      <c r="D6" s="19">
        <f t="shared" si="1"/>
        <v>65.31278040898201</v>
      </c>
      <c r="E6" s="11">
        <f t="shared" si="2"/>
        <v>3112.807114292082</v>
      </c>
      <c r="F6" s="12"/>
      <c r="G6" s="13">
        <f t="shared" si="3"/>
        <v>-3112.807114292082</v>
      </c>
    </row>
    <row r="7" spans="1:7" s="5" customFormat="1" ht="15.75" customHeight="1">
      <c r="A7" s="38" t="s">
        <v>103</v>
      </c>
      <c r="B7" s="50">
        <v>9.45</v>
      </c>
      <c r="C7" s="19">
        <f t="shared" si="0"/>
        <v>0.9214631971917312</v>
      </c>
      <c r="D7" s="19">
        <f t="shared" si="1"/>
        <v>10.37146319719173</v>
      </c>
      <c r="E7" s="11">
        <f t="shared" si="2"/>
        <v>494.3039359781578</v>
      </c>
      <c r="F7" s="12">
        <v>490</v>
      </c>
      <c r="G7" s="13">
        <f t="shared" si="3"/>
        <v>-4.303935978157824</v>
      </c>
    </row>
    <row r="8" spans="1:8" s="5" customFormat="1" ht="15.75" customHeight="1">
      <c r="A8" s="38" t="s">
        <v>104</v>
      </c>
      <c r="B8" s="50">
        <v>2.65</v>
      </c>
      <c r="C8" s="19">
        <f>B8/$B$13*$C$13</f>
        <v>0.2583997325458294</v>
      </c>
      <c r="D8" s="19">
        <f t="shared" si="1"/>
        <v>2.9083997325458295</v>
      </c>
      <c r="E8" s="11">
        <f t="shared" si="2"/>
        <v>138.61433125313422</v>
      </c>
      <c r="F8" s="12">
        <f>30+107</f>
        <v>137</v>
      </c>
      <c r="G8" s="13">
        <f t="shared" si="3"/>
        <v>-1.6143312531342247</v>
      </c>
      <c r="H8" s="55"/>
    </row>
    <row r="9" spans="1:7" s="5" customFormat="1" ht="15">
      <c r="A9" s="38" t="s">
        <v>105</v>
      </c>
      <c r="B9" s="50">
        <v>6.28</v>
      </c>
      <c r="C9" s="19">
        <f>B9/$B$13*$C$13</f>
        <v>0.6123586114670976</v>
      </c>
      <c r="D9" s="19">
        <f t="shared" si="1"/>
        <v>6.892358611467098</v>
      </c>
      <c r="E9" s="11">
        <f t="shared" si="2"/>
        <v>328.4898114225219</v>
      </c>
      <c r="F9" s="12"/>
      <c r="G9" s="13">
        <f t="shared" si="3"/>
        <v>-328.4898114225219</v>
      </c>
    </row>
    <row r="10" spans="1:7" s="5" customFormat="1" ht="15.75" customHeight="1">
      <c r="A10" s="38" t="s">
        <v>20</v>
      </c>
      <c r="B10" s="50">
        <v>44.99</v>
      </c>
      <c r="C10" s="19">
        <f>B10/$B$13*$C$13</f>
        <v>4.38694489329693</v>
      </c>
      <c r="D10" s="19">
        <f t="shared" si="1"/>
        <v>49.37694489329693</v>
      </c>
      <c r="E10" s="11">
        <f t="shared" si="2"/>
        <v>2353.3051936145316</v>
      </c>
      <c r="F10" s="12">
        <v>2328</v>
      </c>
      <c r="G10" s="13">
        <f t="shared" si="3"/>
        <v>-25.305193614531618</v>
      </c>
    </row>
    <row r="11" spans="1:7" s="5" customFormat="1" ht="15">
      <c r="A11" s="38" t="s">
        <v>106</v>
      </c>
      <c r="B11" s="50">
        <v>11.9</v>
      </c>
      <c r="C11" s="19">
        <f t="shared" si="0"/>
        <v>1.1603610631303283</v>
      </c>
      <c r="D11" s="19">
        <f t="shared" si="1"/>
        <v>13.060361063130328</v>
      </c>
      <c r="E11" s="11">
        <f t="shared" si="2"/>
        <v>622.4568082687914</v>
      </c>
      <c r="F11" s="12">
        <v>617</v>
      </c>
      <c r="G11" s="13">
        <f t="shared" si="3"/>
        <v>-5.456808268791406</v>
      </c>
    </row>
    <row r="12" spans="1:7" s="5" customFormat="1" ht="15">
      <c r="A12" s="38" t="s">
        <v>10</v>
      </c>
      <c r="B12" s="50">
        <f>41.95-18.7</f>
        <v>23.250000000000004</v>
      </c>
      <c r="C12" s="19">
        <f t="shared" si="0"/>
        <v>2.2670919930907676</v>
      </c>
      <c r="D12" s="20"/>
      <c r="E12" s="15"/>
      <c r="F12" s="15"/>
      <c r="G12" s="15"/>
    </row>
    <row r="13" spans="1:7" s="5" customFormat="1" ht="15">
      <c r="A13" s="16"/>
      <c r="B13" s="21">
        <f>SUM(B4:B12)</f>
        <v>179.47</v>
      </c>
      <c r="C13" s="21">
        <v>17.5</v>
      </c>
      <c r="D13" s="20"/>
      <c r="E13" s="15"/>
      <c r="F13" s="15"/>
      <c r="G13" s="15"/>
    </row>
    <row r="14" ht="24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Эркес Лиана Александровна</dc:creator>
  <cp:keywords/>
  <dc:description/>
  <cp:lastModifiedBy>Alex</cp:lastModifiedBy>
  <dcterms:created xsi:type="dcterms:W3CDTF">2013-08-13T01:57:41Z</dcterms:created>
  <dcterms:modified xsi:type="dcterms:W3CDTF">2014-07-15T06:17:39Z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